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6DBF693E-0221-47DB-8201-46CBD9C6363C}" xr6:coauthVersionLast="47" xr6:coauthVersionMax="47" xr10:uidLastSave="{00000000-0000-0000-0000-000000000000}"/>
  <bookViews>
    <workbookView xWindow="-108" yWindow="-108" windowWidth="23256" windowHeight="12456" tabRatio="916" xr2:uid="{00000000-000D-0000-FFFF-FFFF00000000}"/>
  </bookViews>
  <sheets>
    <sheet name="Summary" sheetId="29" r:id="rId1"/>
    <sheet name="ETF Compression" sheetId="24" r:id="rId2"/>
    <sheet name="EM Basis" sheetId="52" r:id="rId3"/>
    <sheet name="1" sheetId="32" r:id="rId4"/>
    <sheet name="2" sheetId="2" r:id="rId5"/>
    <sheet name="3" sheetId="3" r:id="rId6"/>
    <sheet name="4" sheetId="5" r:id="rId7"/>
    <sheet name="5" sheetId="8" r:id="rId8"/>
    <sheet name="6" sheetId="9" r:id="rId9"/>
    <sheet name="7" sheetId="10" r:id="rId10"/>
    <sheet name="8" sheetId="12" r:id="rId11"/>
    <sheet name="9" sheetId="14" r:id="rId12"/>
    <sheet name="10" sheetId="17" r:id="rId13"/>
    <sheet name="11" sheetId="19" r:id="rId14"/>
    <sheet name="12" sheetId="34" r:id="rId15"/>
    <sheet name="13" sheetId="25" r:id="rId16"/>
    <sheet name="14" sheetId="26" r:id="rId17"/>
    <sheet name="15" sheetId="28" r:id="rId18"/>
    <sheet name="16" sheetId="31" r:id="rId19"/>
    <sheet name="17" sheetId="35" r:id="rId20"/>
    <sheet name="18" sheetId="36" r:id="rId21"/>
    <sheet name="19" sheetId="38" r:id="rId22"/>
    <sheet name="20" sheetId="40" r:id="rId23"/>
    <sheet name="21" sheetId="41" r:id="rId24"/>
    <sheet name="22" sheetId="43" r:id="rId25"/>
    <sheet name="23" sheetId="44" r:id="rId26"/>
    <sheet name="24" sheetId="45" r:id="rId27"/>
    <sheet name="25" sheetId="50" r:id="rId28"/>
    <sheet name="26" sheetId="49" r:id="rId29"/>
    <sheet name="27" sheetId="5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4" l="1" a="1"/>
  <c r="T3" i="10" a="1"/>
  <c r="CJ2" i="24" a="1"/>
  <c r="P3" i="10" a="1"/>
  <c r="M3" i="25" a="1"/>
  <c r="AD3" i="14" a="1"/>
  <c r="T3" i="24" a="1"/>
  <c r="BQ3" i="24" a="1"/>
  <c r="Z3" i="24" a="1"/>
  <c r="V3" i="10" a="1"/>
  <c r="O3" i="25" a="1"/>
  <c r="R3" i="8" a="1"/>
  <c r="L3" i="5" a="1"/>
  <c r="L3" i="28" a="1"/>
  <c r="O3" i="2" a="1"/>
  <c r="L3" i="9" a="1"/>
  <c r="Z3" i="14" a="1"/>
  <c r="J3" i="9" a="1"/>
  <c r="Q3" i="32" a="1"/>
  <c r="J3" i="3" a="1"/>
  <c r="J3" i="41" a="1"/>
  <c r="AD3" i="12" a="1"/>
  <c r="J3" i="38" a="1"/>
  <c r="J3" i="36" a="1"/>
  <c r="BK3" i="24" a="1"/>
  <c r="P3" i="8" a="1"/>
  <c r="DC2" i="24" a="1"/>
  <c r="V3" i="8" a="1"/>
  <c r="BM3" i="24" a="1"/>
  <c r="AF3" i="14" a="1"/>
  <c r="L3" i="36" a="1"/>
  <c r="BI3" i="24" a="1"/>
  <c r="Z3" i="12" a="1"/>
  <c r="DA2" i="24" a="1"/>
  <c r="L3" i="35" a="1"/>
  <c r="M3" i="52" a="1"/>
  <c r="L3" i="41" a="1"/>
  <c r="J3" i="26" a="1"/>
  <c r="M3" i="50" a="1"/>
  <c r="V3" i="24" a="1"/>
  <c r="J3" i="40" a="1"/>
  <c r="Q3" i="51" a="1"/>
  <c r="L3" i="3" a="1"/>
  <c r="R3" i="10" a="1"/>
  <c r="BG3" i="24" a="1"/>
  <c r="O3" i="51" a="1"/>
  <c r="O3" i="50" a="1"/>
  <c r="X3" i="12" a="1"/>
  <c r="M3" i="2" a="1"/>
  <c r="Q3" i="17" a="1"/>
  <c r="AB3" i="12" a="1"/>
  <c r="O3" i="17" a="1"/>
  <c r="L3" i="38" a="1"/>
  <c r="T3" i="8" a="1"/>
  <c r="O3" i="32" a="1"/>
  <c r="L3" i="31" a="1"/>
  <c r="L3" i="40" a="1"/>
  <c r="J3" i="5" a="1"/>
  <c r="M3" i="17" a="1"/>
  <c r="V3" i="12" a="1"/>
  <c r="V3" i="14" a="1"/>
  <c r="AF3" i="12" a="1"/>
  <c r="Q3" i="52" a="1"/>
  <c r="O3" i="52" a="1"/>
  <c r="Q3" i="2" a="1"/>
  <c r="Q3" i="25" a="1"/>
  <c r="J3" i="35" a="1"/>
  <c r="BO3" i="24" a="1"/>
  <c r="J3" i="28" a="1"/>
  <c r="AB3" i="14" a="1"/>
  <c r="Q3" i="50" a="1"/>
  <c r="L3" i="26" a="1"/>
  <c r="M3" i="51" a="1"/>
  <c r="J3" i="31" a="1"/>
  <c r="L3" i="49" a="1"/>
  <c r="X3" i="14" a="1"/>
  <c r="J3" i="49" a="1"/>
  <c r="CH2" i="24" a="1"/>
  <c r="L3" i="43" a="1"/>
  <c r="L3" i="44" a="1"/>
  <c r="L3" i="19" a="1"/>
  <c r="J3" i="45" a="1"/>
  <c r="J3" i="44" a="1"/>
  <c r="J3" i="43" a="1"/>
  <c r="L3" i="45" a="1"/>
  <c r="L3" i="34" a="1"/>
  <c r="J3" i="34" a="1"/>
  <c r="J3" i="19" a="1"/>
  <c r="C10" i="34" a="1"/>
  <c r="O3" i="25" l="1"/>
  <c r="V3" i="10"/>
  <c r="Z3" i="24"/>
  <c r="BQ3" i="24"/>
  <c r="T3" i="24"/>
  <c r="AD3" i="14"/>
  <c r="M3" i="25"/>
  <c r="P3" i="10"/>
  <c r="CJ2" i="24"/>
  <c r="T3" i="10"/>
  <c r="X3" i="24"/>
  <c r="CH2" i="24"/>
  <c r="J3" i="49"/>
  <c r="X3" i="14"/>
  <c r="L3" i="49"/>
  <c r="J3" i="31"/>
  <c r="M3" i="51"/>
  <c r="L3" i="26"/>
  <c r="Q3" i="50"/>
  <c r="AB3" i="14"/>
  <c r="J3" i="28"/>
  <c r="BO3" i="24"/>
  <c r="J3" i="35"/>
  <c r="Q3" i="25"/>
  <c r="Q3" i="2"/>
  <c r="O3" i="52"/>
  <c r="Q3" i="52"/>
  <c r="AF3" i="12"/>
  <c r="V3" i="14"/>
  <c r="V3" i="12"/>
  <c r="M3" i="17"/>
  <c r="J3" i="5"/>
  <c r="L3" i="40"/>
  <c r="L3" i="31"/>
  <c r="O3" i="32"/>
  <c r="T3" i="8"/>
  <c r="L3" i="38"/>
  <c r="O3" i="17"/>
  <c r="AB3" i="12"/>
  <c r="Q3" i="17"/>
  <c r="M3" i="2"/>
  <c r="X3" i="12"/>
  <c r="O3" i="50"/>
  <c r="O3" i="51"/>
  <c r="BG3" i="24"/>
  <c r="R3" i="10"/>
  <c r="L3" i="3"/>
  <c r="Q3" i="51"/>
  <c r="J3" i="40"/>
  <c r="V3" i="24"/>
  <c r="M3" i="50"/>
  <c r="J3" i="26"/>
  <c r="L3" i="41"/>
  <c r="M3" i="52"/>
  <c r="L3" i="35"/>
  <c r="DA2" i="24"/>
  <c r="Z3" i="12"/>
  <c r="BI3" i="24"/>
  <c r="L3" i="36"/>
  <c r="AF3" i="14"/>
  <c r="BM3" i="24"/>
  <c r="V3" i="8"/>
  <c r="DC2" i="24"/>
  <c r="P3" i="8"/>
  <c r="BK3" i="24"/>
  <c r="J3" i="36"/>
  <c r="J3" i="38"/>
  <c r="AD3" i="12"/>
  <c r="J3" i="41"/>
  <c r="J3" i="3"/>
  <c r="Q3" i="32"/>
  <c r="J3" i="9"/>
  <c r="Z3" i="14"/>
  <c r="L3" i="9"/>
  <c r="O3" i="2"/>
  <c r="L3" i="28"/>
  <c r="L3" i="5"/>
  <c r="R3" i="8"/>
  <c r="J3" i="19"/>
  <c r="J3" i="34"/>
  <c r="L3" i="34"/>
  <c r="L3" i="45"/>
  <c r="J3" i="43"/>
  <c r="J3" i="44"/>
  <c r="J3" i="45"/>
  <c r="L3" i="19"/>
  <c r="L3" i="44"/>
  <c r="L3" i="43"/>
  <c r="C10" i="34"/>
  <c r="C10" i="43" a="1"/>
  <c r="C10" i="43"/>
  <c r="C10" i="19" a="1"/>
  <c r="C10" i="19"/>
  <c r="B10" i="45" a="1"/>
  <c r="B10" i="45"/>
  <c r="C10" i="45" a="1"/>
  <c r="C10" i="45"/>
  <c r="C10" i="44" a="1"/>
  <c r="C10" i="44"/>
  <c r="B9" i="25" a="1"/>
  <c r="B9" i="25"/>
  <c r="CS10" i="24" a="1"/>
  <c r="CS10" i="24"/>
  <c r="E10" i="12" a="1"/>
  <c r="E10" i="12"/>
  <c r="C10" i="12" a="1"/>
  <c r="C10" i="12"/>
  <c r="B10" i="40" a="1"/>
  <c r="B10" i="40"/>
  <c r="B10" i="24" a="1"/>
  <c r="B10" i="24"/>
  <c r="B10" i="10" a="1"/>
  <c r="B10" i="10"/>
  <c r="B9" i="28" a="1"/>
  <c r="B9" i="28"/>
  <c r="B9" i="26" a="1"/>
  <c r="B9" i="26"/>
  <c r="C10" i="32" a="1"/>
  <c r="C10" i="32"/>
  <c r="CT10" i="24" a="1"/>
  <c r="CT10" i="24"/>
  <c r="B10" i="44" a="1"/>
  <c r="B10" i="44"/>
  <c r="B10" i="43" a="1"/>
  <c r="B10" i="43"/>
  <c r="B10" i="5" a="1"/>
  <c r="B10" i="5"/>
  <c r="B9" i="52" a="1"/>
  <c r="B9" i="52"/>
  <c r="C10" i="38" a="1"/>
  <c r="C10" i="38"/>
  <c r="D9" i="25" a="1"/>
  <c r="D9" i="25"/>
  <c r="B10" i="28" a="1"/>
  <c r="B10" i="28"/>
  <c r="B9" i="50" a="1"/>
  <c r="B9" i="50"/>
  <c r="C10" i="41" a="1"/>
  <c r="C10" i="41"/>
  <c r="D10" i="8" a="1"/>
  <c r="D10" i="8"/>
  <c r="BZ10" i="24" a="1"/>
  <c r="BZ10" i="24"/>
  <c r="E10" i="8" a="1"/>
  <c r="E10" i="8"/>
  <c r="C10" i="49" a="1"/>
  <c r="C10" i="49"/>
  <c r="C10" i="3" a="1"/>
  <c r="C10" i="3"/>
  <c r="C10" i="31" a="1"/>
  <c r="C10" i="31"/>
  <c r="B9" i="51" a="1"/>
  <c r="B9" i="51"/>
  <c r="D9" i="51" a="1"/>
  <c r="D9" i="51"/>
  <c r="C10" i="5" a="1"/>
  <c r="C10" i="5"/>
  <c r="E10" i="14" a="1"/>
  <c r="E10" i="14"/>
  <c r="G10" i="12" a="1"/>
  <c r="G10" i="12"/>
  <c r="B10" i="41" a="1"/>
  <c r="B10" i="41"/>
  <c r="B10" i="2" a="1"/>
  <c r="B10" i="2"/>
  <c r="B10" i="31" a="1"/>
  <c r="B10" i="31"/>
  <c r="B10" i="32" a="1"/>
  <c r="B10" i="32"/>
  <c r="F10" i="14" a="1"/>
  <c r="F10" i="14"/>
  <c r="B10" i="26" a="1"/>
  <c r="B10" i="26"/>
  <c r="D10" i="14" a="1"/>
  <c r="D10" i="14"/>
  <c r="F10" i="12" a="1"/>
  <c r="F10" i="12"/>
  <c r="C9" i="50" a="1"/>
  <c r="C9" i="50"/>
  <c r="B9" i="49" a="1"/>
  <c r="B9" i="49"/>
  <c r="C10" i="28" a="1"/>
  <c r="C10" i="28"/>
  <c r="G10" i="14" a="1"/>
  <c r="G10" i="14"/>
  <c r="B10" i="36" a="1"/>
  <c r="B10" i="36"/>
  <c r="B10" i="9" a="1"/>
  <c r="B10" i="9"/>
  <c r="D9" i="52" a="1"/>
  <c r="D9" i="52"/>
  <c r="D9" i="50" a="1"/>
  <c r="D9" i="50"/>
  <c r="C10" i="2" a="1"/>
  <c r="C10" i="2"/>
  <c r="AK10" i="24" a="1"/>
  <c r="AK10" i="24"/>
  <c r="B10" i="14" a="1"/>
  <c r="B10" i="14"/>
  <c r="D10" i="12" a="1"/>
  <c r="D10" i="12"/>
  <c r="C10" i="40" a="1"/>
  <c r="C10" i="40"/>
  <c r="C10" i="26" a="1"/>
  <c r="C10" i="26"/>
  <c r="C10" i="24" a="1"/>
  <c r="C10" i="24"/>
  <c r="C10" i="10" a="1"/>
  <c r="C10" i="10"/>
  <c r="AI10" i="24" a="1"/>
  <c r="AI10" i="24"/>
  <c r="B10" i="12" a="1"/>
  <c r="B10" i="12"/>
  <c r="AL10" i="24" a="1"/>
  <c r="AL10" i="24"/>
  <c r="AJ10" i="24" a="1"/>
  <c r="AJ10" i="24"/>
  <c r="C9" i="52" a="1"/>
  <c r="C9" i="52"/>
  <c r="B10" i="34" a="1"/>
  <c r="B10" i="34"/>
  <c r="B10" i="19" a="1"/>
  <c r="B10" i="19"/>
  <c r="C9" i="25" a="1"/>
  <c r="C9" i="25"/>
  <c r="C10" i="14" a="1"/>
  <c r="C10" i="14"/>
  <c r="B10" i="49" a="1"/>
  <c r="B10" i="49"/>
  <c r="AM10" i="24" a="1"/>
  <c r="AM10" i="24"/>
  <c r="C10" i="8" a="1"/>
  <c r="C10" i="8"/>
  <c r="D10" i="2" a="1"/>
  <c r="D10" i="2"/>
  <c r="D10" i="24" a="1"/>
  <c r="D10" i="24"/>
  <c r="D10" i="10" a="1"/>
  <c r="D10" i="10"/>
  <c r="AN10" i="24" a="1"/>
  <c r="AN10" i="24"/>
  <c r="E10" i="24" a="1"/>
  <c r="E10" i="24"/>
  <c r="E10" i="10" a="1"/>
  <c r="E10" i="10"/>
  <c r="B10" i="8" a="1"/>
  <c r="B10" i="8"/>
  <c r="B10" i="38" a="1"/>
  <c r="B10" i="38"/>
  <c r="C10" i="36" a="1"/>
  <c r="C10" i="36"/>
  <c r="C10" i="35" a="1"/>
  <c r="C10" i="35"/>
  <c r="C9" i="51" a="1"/>
  <c r="C9" i="51"/>
  <c r="CA10" i="24" a="1"/>
  <c r="CA10" i="24"/>
  <c r="B10" i="3" a="1"/>
  <c r="B10" i="3"/>
  <c r="B10" i="35" a="1"/>
  <c r="B10" i="35"/>
  <c r="C10" i="9" a="1"/>
  <c r="C10" i="9"/>
  <c r="S1" i="52"/>
  <c r="D5" i="52" l="1"/>
  <c r="C5" i="52"/>
  <c r="B5" i="52"/>
  <c r="S41" i="52" l="1"/>
  <c r="T41" i="52" s="1"/>
  <c r="S99" i="52"/>
  <c r="T99" i="52" s="1"/>
  <c r="S113" i="52"/>
  <c r="T113" i="52" s="1"/>
  <c r="S133" i="52"/>
  <c r="T133" i="52" s="1"/>
  <c r="S107" i="52"/>
  <c r="T107" i="52" s="1"/>
  <c r="S66" i="52"/>
  <c r="T66" i="52" s="1"/>
  <c r="S8" i="52"/>
  <c r="T8" i="52" s="1"/>
  <c r="S132" i="52"/>
  <c r="T132" i="52" s="1"/>
  <c r="S71" i="52"/>
  <c r="T71" i="52" s="1"/>
  <c r="S38" i="52"/>
  <c r="T38" i="52" s="1"/>
  <c r="S141" i="52"/>
  <c r="T141" i="52" s="1"/>
  <c r="S124" i="52"/>
  <c r="T124" i="52" s="1"/>
  <c r="S121" i="52"/>
  <c r="T121" i="52" s="1"/>
  <c r="S112" i="52"/>
  <c r="T112" i="52" s="1"/>
  <c r="S19" i="52"/>
  <c r="T19" i="52" s="1"/>
  <c r="S118" i="52"/>
  <c r="T118" i="52" s="1"/>
  <c r="S115" i="52"/>
  <c r="T115" i="52" s="1"/>
  <c r="S84" i="52"/>
  <c r="T84" i="52" s="1"/>
  <c r="S65" i="52"/>
  <c r="T65" i="52" s="1"/>
  <c r="S27" i="52"/>
  <c r="T27" i="52" s="1"/>
  <c r="S11" i="52"/>
  <c r="T11" i="52" s="1"/>
  <c r="S134" i="52"/>
  <c r="T134" i="52" s="1"/>
  <c r="S88" i="52"/>
  <c r="T88" i="52" s="1"/>
  <c r="S61" i="52"/>
  <c r="T61" i="52" s="1"/>
  <c r="S26" i="52"/>
  <c r="T26" i="52" s="1"/>
  <c r="S23" i="52"/>
  <c r="T23" i="52" s="1"/>
  <c r="S14" i="52"/>
  <c r="T14" i="52" s="1"/>
  <c r="S3" i="52"/>
  <c r="T3" i="52" s="1"/>
  <c r="S104" i="52"/>
  <c r="T104" i="52" s="1"/>
  <c r="S140" i="52"/>
  <c r="T140" i="52" s="1"/>
  <c r="S110" i="52"/>
  <c r="T110" i="52" s="1"/>
  <c r="S137" i="52"/>
  <c r="T137" i="52" s="1"/>
  <c r="S103" i="52"/>
  <c r="T103" i="52" s="1"/>
  <c r="S81" i="52"/>
  <c r="T81" i="52" s="1"/>
  <c r="S6" i="52"/>
  <c r="T6" i="52" s="1"/>
  <c r="S130" i="52"/>
  <c r="T130" i="52" s="1"/>
  <c r="S93" i="52"/>
  <c r="T93" i="52" s="1"/>
  <c r="S78" i="52"/>
  <c r="T78" i="52" s="1"/>
  <c r="S127" i="52"/>
  <c r="T127" i="52" s="1"/>
  <c r="S106" i="52"/>
  <c r="T106" i="52" s="1"/>
  <c r="S56" i="52"/>
  <c r="T56" i="52" s="1"/>
  <c r="S30" i="52"/>
  <c r="T30" i="52" s="1"/>
  <c r="S52" i="52"/>
  <c r="T52" i="52" s="1"/>
  <c r="S126" i="52"/>
  <c r="T126" i="52" s="1"/>
  <c r="S97" i="52"/>
  <c r="T97" i="52" s="1"/>
  <c r="S70" i="52"/>
  <c r="T70" i="52" s="1"/>
  <c r="S15" i="52"/>
  <c r="T15" i="52" s="1"/>
  <c r="S37" i="52"/>
  <c r="T37" i="52" s="1"/>
  <c r="S48" i="52"/>
  <c r="T48" i="52" s="1"/>
  <c r="S4" i="52"/>
  <c r="T4" i="52" s="1"/>
  <c r="S125" i="52"/>
  <c r="T125" i="52" s="1"/>
  <c r="S74" i="52"/>
  <c r="T74" i="52" s="1"/>
  <c r="S22" i="52"/>
  <c r="T22" i="52" s="1"/>
  <c r="S10" i="52"/>
  <c r="T10" i="52" s="1"/>
  <c r="S139" i="52"/>
  <c r="T139" i="52" s="1"/>
  <c r="S91" i="52"/>
  <c r="T91" i="52" s="1"/>
  <c r="S80" i="52"/>
  <c r="T80" i="52" s="1"/>
  <c r="S72" i="52"/>
  <c r="T72" i="52" s="1"/>
  <c r="S28" i="52"/>
  <c r="T28" i="52" s="1"/>
  <c r="S17" i="52"/>
  <c r="T17" i="52" s="1"/>
  <c r="S9" i="52"/>
  <c r="T9" i="52" s="1"/>
  <c r="S50" i="52"/>
  <c r="T50" i="52" s="1"/>
  <c r="S24" i="52"/>
  <c r="T24" i="52" s="1"/>
  <c r="S86" i="52"/>
  <c r="T86" i="52" s="1"/>
  <c r="S32" i="52"/>
  <c r="T32" i="52" s="1"/>
  <c r="S116" i="52"/>
  <c r="T116" i="52" s="1"/>
  <c r="S58" i="52"/>
  <c r="T58" i="52" s="1"/>
  <c r="S21" i="52"/>
  <c r="T21" i="52" s="1"/>
  <c r="S63" i="52"/>
  <c r="T63" i="52" s="1"/>
  <c r="S122" i="52"/>
  <c r="T122" i="52" s="1"/>
  <c r="S73" i="52"/>
  <c r="T73" i="52" s="1"/>
  <c r="S25" i="52"/>
  <c r="T25" i="52" s="1"/>
  <c r="S85" i="52"/>
  <c r="T85" i="52" s="1"/>
  <c r="S53" i="52"/>
  <c r="T53" i="52" s="1"/>
  <c r="S42" i="52"/>
  <c r="T42" i="52" s="1"/>
  <c r="S79" i="52"/>
  <c r="T79" i="52" s="1"/>
  <c r="S47" i="52"/>
  <c r="T47" i="52" s="1"/>
  <c r="S20" i="52"/>
  <c r="T20" i="52" s="1"/>
  <c r="S36" i="52"/>
  <c r="T36" i="52" s="1"/>
  <c r="S109" i="52"/>
  <c r="T109" i="52" s="1"/>
  <c r="S68" i="52"/>
  <c r="T68" i="52" s="1"/>
  <c r="S57" i="52"/>
  <c r="T57" i="52" s="1"/>
  <c r="S90" i="52"/>
  <c r="T90" i="52" s="1"/>
  <c r="S102" i="52"/>
  <c r="T102" i="52" s="1"/>
  <c r="S62" i="52"/>
  <c r="T62" i="52" s="1"/>
  <c r="S136" i="52"/>
  <c r="T136" i="52" s="1"/>
  <c r="S119" i="52"/>
  <c r="T119" i="52" s="1"/>
  <c r="S45" i="52"/>
  <c r="T45" i="52" s="1"/>
  <c r="S18" i="52"/>
  <c r="T18" i="52" s="1"/>
  <c r="S55" i="52"/>
  <c r="T55" i="52" s="1"/>
  <c r="S135" i="52"/>
  <c r="T135" i="52" s="1"/>
  <c r="S34" i="52"/>
  <c r="T34" i="52" s="1"/>
  <c r="S7" i="52"/>
  <c r="T7" i="52" s="1"/>
  <c r="S131" i="52"/>
  <c r="T131" i="52" s="1"/>
  <c r="S105" i="52"/>
  <c r="T105" i="52" s="1"/>
  <c r="S82" i="52"/>
  <c r="T82" i="52" s="1"/>
  <c r="S60" i="52"/>
  <c r="T60" i="52" s="1"/>
  <c r="S44" i="52"/>
  <c r="T44" i="52" s="1"/>
  <c r="S129" i="52"/>
  <c r="T129" i="52" s="1"/>
  <c r="S87" i="52"/>
  <c r="T87" i="52" s="1"/>
  <c r="S76" i="52"/>
  <c r="T76" i="52" s="1"/>
  <c r="S5" i="52"/>
  <c r="T5" i="52" s="1"/>
  <c r="S128" i="52"/>
  <c r="T128" i="52" s="1"/>
  <c r="S49" i="52"/>
  <c r="T49" i="52" s="1"/>
  <c r="S54" i="52"/>
  <c r="T54" i="52" s="1"/>
  <c r="S69" i="52"/>
  <c r="T69" i="52" s="1"/>
  <c r="S51" i="52"/>
  <c r="T51" i="52" s="1"/>
  <c r="S16" i="52"/>
  <c r="T16" i="52" s="1"/>
  <c r="S101" i="52"/>
  <c r="T101" i="52" s="1"/>
  <c r="S98" i="52"/>
  <c r="T98" i="52" s="1"/>
  <c r="S43" i="52"/>
  <c r="T43" i="52" s="1"/>
  <c r="S100" i="52"/>
  <c r="T100" i="52" s="1"/>
  <c r="S111" i="52"/>
  <c r="T111" i="52" s="1"/>
  <c r="S123" i="52"/>
  <c r="T123" i="52" s="1"/>
  <c r="S59" i="52"/>
  <c r="T59" i="52" s="1"/>
  <c r="S95" i="52"/>
  <c r="T95" i="52" s="1"/>
  <c r="S117" i="52"/>
  <c r="T117" i="52" s="1"/>
  <c r="S75" i="52"/>
  <c r="T75" i="52" s="1"/>
  <c r="S40" i="52"/>
  <c r="T40" i="52" s="1"/>
  <c r="S114" i="52"/>
  <c r="T114" i="52" s="1"/>
  <c r="S94" i="52"/>
  <c r="T94" i="52" s="1"/>
  <c r="S92" i="52"/>
  <c r="T92" i="52" s="1"/>
  <c r="S120" i="52" l="1"/>
  <c r="T120" i="52" s="1"/>
  <c r="S77" i="52"/>
  <c r="T77" i="52" s="1"/>
  <c r="S138" i="52"/>
  <c r="T138" i="52" s="1"/>
  <c r="S96" i="52"/>
  <c r="T96" i="52" s="1"/>
  <c r="S33" i="52"/>
  <c r="T33" i="52" s="1"/>
  <c r="S64" i="52"/>
  <c r="T64" i="52" s="1"/>
  <c r="S29" i="52"/>
  <c r="T29" i="52" s="1"/>
  <c r="S108" i="52"/>
  <c r="T108" i="52" s="1"/>
  <c r="S12" i="52"/>
  <c r="T12" i="52" s="1"/>
  <c r="S35" i="52"/>
  <c r="T35" i="52" s="1"/>
  <c r="S83" i="52"/>
  <c r="T83" i="52" s="1"/>
  <c r="S46" i="52"/>
  <c r="T46" i="52" s="1"/>
  <c r="S39" i="52"/>
  <c r="T39" i="52" s="1"/>
  <c r="S142" i="52"/>
  <c r="T142" i="52" s="1"/>
  <c r="S67" i="52"/>
  <c r="T67" i="52" s="1"/>
  <c r="S13" i="52"/>
  <c r="T13" i="52" s="1"/>
  <c r="S31" i="52"/>
  <c r="T31" i="52" s="1"/>
  <c r="S89" i="52"/>
  <c r="T89" i="52" s="1"/>
  <c r="S569" i="52"/>
  <c r="T569" i="52" s="1"/>
  <c r="S537" i="52"/>
  <c r="T537" i="52" s="1"/>
  <c r="S521" i="52"/>
  <c r="T521" i="52" s="1"/>
  <c r="S505" i="52"/>
  <c r="T505" i="52" s="1"/>
  <c r="S489" i="52"/>
  <c r="T489" i="52" s="1"/>
  <c r="S457" i="52"/>
  <c r="T457" i="52" s="1"/>
  <c r="S441" i="52"/>
  <c r="T441" i="52" s="1"/>
  <c r="S409" i="52"/>
  <c r="T409" i="52" s="1"/>
  <c r="S393" i="52"/>
  <c r="T393" i="52" s="1"/>
  <c r="S377" i="52"/>
  <c r="T377" i="52" s="1"/>
  <c r="S345" i="52"/>
  <c r="T345" i="52" s="1"/>
  <c r="S553" i="52"/>
  <c r="T553" i="52" s="1"/>
  <c r="S473" i="52"/>
  <c r="T473" i="52" s="1"/>
  <c r="S425" i="52"/>
  <c r="T425" i="52" s="1"/>
  <c r="S361" i="52"/>
  <c r="T361" i="52" s="1"/>
  <c r="S329" i="52"/>
  <c r="T329" i="52" s="1"/>
  <c r="S561" i="52"/>
  <c r="T561" i="52" s="1"/>
  <c r="S545" i="52"/>
  <c r="T545" i="52" s="1"/>
  <c r="S532" i="52"/>
  <c r="T532" i="52" s="1"/>
  <c r="S497" i="52"/>
  <c r="T497" i="52" s="1"/>
  <c r="S462" i="52"/>
  <c r="T462" i="52" s="1"/>
  <c r="S427" i="52"/>
  <c r="T427" i="52" s="1"/>
  <c r="S391" i="52"/>
  <c r="T391" i="52" s="1"/>
  <c r="S338" i="52"/>
  <c r="T338" i="52" s="1"/>
  <c r="S201" i="52"/>
  <c r="T201" i="52" s="1"/>
  <c r="S184" i="52"/>
  <c r="T184" i="52" s="1"/>
  <c r="S167" i="52"/>
  <c r="T167" i="52" s="1"/>
  <c r="S150" i="52"/>
  <c r="T150" i="52" s="1"/>
  <c r="S568" i="52"/>
  <c r="T568" i="52" s="1"/>
  <c r="S550" i="52"/>
  <c r="T550" i="52" s="1"/>
  <c r="S514" i="52"/>
  <c r="T514" i="52" s="1"/>
  <c r="S479" i="52"/>
  <c r="T479" i="52" s="1"/>
  <c r="S444" i="52"/>
  <c r="T444" i="52" s="1"/>
  <c r="S408" i="52"/>
  <c r="T408" i="52" s="1"/>
  <c r="S373" i="52"/>
  <c r="T373" i="52" s="1"/>
  <c r="S355" i="52"/>
  <c r="T355" i="52" s="1"/>
  <c r="S320" i="52"/>
  <c r="T320" i="52" s="1"/>
  <c r="S303" i="52"/>
  <c r="T303" i="52" s="1"/>
  <c r="S286" i="52"/>
  <c r="T286" i="52" s="1"/>
  <c r="S269" i="52"/>
  <c r="T269" i="52" s="1"/>
  <c r="S252" i="52"/>
  <c r="T252" i="52" s="1"/>
  <c r="S235" i="52"/>
  <c r="T235" i="52" s="1"/>
  <c r="S218" i="52"/>
  <c r="T218" i="52" s="1"/>
  <c r="S531" i="52"/>
  <c r="T531" i="52" s="1"/>
  <c r="S496" i="52"/>
  <c r="T496" i="52" s="1"/>
  <c r="S461" i="52"/>
  <c r="T461" i="52" s="1"/>
  <c r="S426" i="52"/>
  <c r="T426" i="52" s="1"/>
  <c r="S390" i="52"/>
  <c r="T390" i="52" s="1"/>
  <c r="S372" i="52"/>
  <c r="T372" i="52" s="1"/>
  <c r="S337" i="52"/>
  <c r="T337" i="52" s="1"/>
  <c r="S217" i="52"/>
  <c r="T217" i="52" s="1"/>
  <c r="S200" i="52"/>
  <c r="T200" i="52" s="1"/>
  <c r="S183" i="52"/>
  <c r="T183" i="52" s="1"/>
  <c r="S166" i="52"/>
  <c r="T166" i="52" s="1"/>
  <c r="S149" i="52"/>
  <c r="T149" i="52" s="1"/>
  <c r="S565" i="52"/>
  <c r="T565" i="52" s="1"/>
  <c r="S544" i="52"/>
  <c r="T544" i="52" s="1"/>
  <c r="S509" i="52"/>
  <c r="T509" i="52" s="1"/>
  <c r="S474" i="52"/>
  <c r="T474" i="52" s="1"/>
  <c r="S559" i="52"/>
  <c r="T559" i="52" s="1"/>
  <c r="S541" i="52"/>
  <c r="T541" i="52" s="1"/>
  <c r="S506" i="52"/>
  <c r="T506" i="52" s="1"/>
  <c r="S470" i="52"/>
  <c r="T470" i="52" s="1"/>
  <c r="S452" i="52"/>
  <c r="T452" i="52" s="1"/>
  <c r="S417" i="52"/>
  <c r="T417" i="52" s="1"/>
  <c r="S382" i="52"/>
  <c r="T382" i="52" s="1"/>
  <c r="S347" i="52"/>
  <c r="T347" i="52" s="1"/>
  <c r="S260" i="52"/>
  <c r="T260" i="52" s="1"/>
  <c r="S243" i="52"/>
  <c r="T243" i="52" s="1"/>
  <c r="S226" i="52"/>
  <c r="T226" i="52" s="1"/>
  <c r="S209" i="52"/>
  <c r="T209" i="52" s="1"/>
  <c r="S192" i="52"/>
  <c r="T192" i="52" s="1"/>
  <c r="S175" i="52"/>
  <c r="T175" i="52" s="1"/>
  <c r="S158" i="52"/>
  <c r="T158" i="52" s="1"/>
  <c r="S567" i="52"/>
  <c r="T567" i="52" s="1"/>
  <c r="S523" i="52"/>
  <c r="T523" i="52" s="1"/>
  <c r="S502" i="52"/>
  <c r="T502" i="52" s="1"/>
  <c r="S460" i="52"/>
  <c r="T460" i="52" s="1"/>
  <c r="S400" i="52"/>
  <c r="T400" i="52" s="1"/>
  <c r="S380" i="52"/>
  <c r="T380" i="52" s="1"/>
  <c r="S280" i="52"/>
  <c r="T280" i="52" s="1"/>
  <c r="S261" i="52"/>
  <c r="T261" i="52" s="1"/>
  <c r="S241" i="52"/>
  <c r="T241" i="52" s="1"/>
  <c r="S222" i="52"/>
  <c r="T222" i="52" s="1"/>
  <c r="S203" i="52"/>
  <c r="T203" i="52" s="1"/>
  <c r="S182" i="52"/>
  <c r="T182" i="52" s="1"/>
  <c r="S481" i="52"/>
  <c r="T481" i="52" s="1"/>
  <c r="S439" i="52"/>
  <c r="T439" i="52" s="1"/>
  <c r="S419" i="52"/>
  <c r="T419" i="52" s="1"/>
  <c r="S399" i="52"/>
  <c r="T399" i="52" s="1"/>
  <c r="S359" i="52"/>
  <c r="T359" i="52" s="1"/>
  <c r="S339" i="52"/>
  <c r="T339" i="52" s="1"/>
  <c r="S318" i="52"/>
  <c r="T318" i="52" s="1"/>
  <c r="S299" i="52"/>
  <c r="T299" i="52" s="1"/>
  <c r="S162" i="52"/>
  <c r="T162" i="52" s="1"/>
  <c r="S143" i="52"/>
  <c r="T143" i="52" s="1"/>
  <c r="S539" i="52"/>
  <c r="T539" i="52" s="1"/>
  <c r="S538" i="52"/>
  <c r="T538" i="52" s="1"/>
  <c r="S516" i="52"/>
  <c r="T516" i="52" s="1"/>
  <c r="S433" i="52"/>
  <c r="T433" i="52" s="1"/>
  <c r="S394" i="52"/>
  <c r="T394" i="52" s="1"/>
  <c r="S556" i="52"/>
  <c r="T556" i="52" s="1"/>
  <c r="S534" i="52"/>
  <c r="T534" i="52" s="1"/>
  <c r="S491" i="52"/>
  <c r="T491" i="52" s="1"/>
  <c r="S430" i="52"/>
  <c r="T430" i="52" s="1"/>
  <c r="S388" i="52"/>
  <c r="T388" i="52" s="1"/>
  <c r="S349" i="52"/>
  <c r="T349" i="52" s="1"/>
  <c r="S328" i="52"/>
  <c r="T328" i="52" s="1"/>
  <c r="S309" i="52"/>
  <c r="T309" i="52" s="1"/>
  <c r="S250" i="52"/>
  <c r="T250" i="52" s="1"/>
  <c r="S211" i="52"/>
  <c r="T211" i="52" s="1"/>
  <c r="S153" i="52"/>
  <c r="T153" i="52" s="1"/>
  <c r="S511" i="52"/>
  <c r="T511" i="52" s="1"/>
  <c r="S469" i="52"/>
  <c r="T469" i="52" s="1"/>
  <c r="S449" i="52"/>
  <c r="T449" i="52" s="1"/>
  <c r="S410" i="52"/>
  <c r="T410" i="52" s="1"/>
  <c r="S368" i="52"/>
  <c r="T368" i="52" s="1"/>
  <c r="S308" i="52"/>
  <c r="T308" i="52" s="1"/>
  <c r="S289" i="52"/>
  <c r="T289" i="52" s="1"/>
  <c r="S270" i="52"/>
  <c r="T270" i="52" s="1"/>
  <c r="S249" i="52"/>
  <c r="T249" i="52" s="1"/>
  <c r="S230" i="52"/>
  <c r="T230" i="52" s="1"/>
  <c r="S191" i="52"/>
  <c r="T191" i="52" s="1"/>
  <c r="S172" i="52"/>
  <c r="T172" i="52" s="1"/>
  <c r="S566" i="52"/>
  <c r="T566" i="52" s="1"/>
  <c r="S487" i="52"/>
  <c r="T487" i="52" s="1"/>
  <c r="S464" i="52"/>
  <c r="T464" i="52" s="1"/>
  <c r="S392" i="52"/>
  <c r="T392" i="52" s="1"/>
  <c r="S300" i="52"/>
  <c r="T300" i="52" s="1"/>
  <c r="S277" i="52"/>
  <c r="T277" i="52" s="1"/>
  <c r="S210" i="52"/>
  <c r="T210" i="52" s="1"/>
  <c r="S144" i="52"/>
  <c r="T144" i="52" s="1"/>
  <c r="S486" i="52"/>
  <c r="T486" i="52" s="1"/>
  <c r="S463" i="52"/>
  <c r="T463" i="52" s="1"/>
  <c r="S298" i="52"/>
  <c r="T298" i="52" s="1"/>
  <c r="S164" i="52"/>
  <c r="T164" i="52" s="1"/>
  <c r="S512" i="52"/>
  <c r="T512" i="52" s="1"/>
  <c r="S438" i="52"/>
  <c r="T438" i="52" s="1"/>
  <c r="S415" i="52"/>
  <c r="T415" i="52" s="1"/>
  <c r="S367" i="52"/>
  <c r="T367" i="52" s="1"/>
  <c r="S344" i="52"/>
  <c r="T344" i="52" s="1"/>
  <c r="S322" i="52"/>
  <c r="T322" i="52" s="1"/>
  <c r="S276" i="52"/>
  <c r="T276" i="52" s="1"/>
  <c r="S255" i="52"/>
  <c r="T255" i="52" s="1"/>
  <c r="S232" i="52"/>
  <c r="T232" i="52" s="1"/>
  <c r="S188" i="52"/>
  <c r="T188" i="52" s="1"/>
  <c r="S165" i="52"/>
  <c r="T165" i="52" s="1"/>
  <c r="S564" i="52"/>
  <c r="T564" i="52" s="1"/>
  <c r="S536" i="52"/>
  <c r="T536" i="52" s="1"/>
  <c r="S510" i="52"/>
  <c r="T510" i="52" s="1"/>
  <c r="S563" i="52"/>
  <c r="T563" i="52" s="1"/>
  <c r="S485" i="52"/>
  <c r="T485" i="52" s="1"/>
  <c r="S436" i="52"/>
  <c r="T436" i="52" s="1"/>
  <c r="S413" i="52"/>
  <c r="T413" i="52" s="1"/>
  <c r="S387" i="52"/>
  <c r="T387" i="52" s="1"/>
  <c r="S319" i="52"/>
  <c r="T319" i="52" s="1"/>
  <c r="S163" i="52"/>
  <c r="T163" i="52" s="1"/>
  <c r="S562" i="52"/>
  <c r="T562" i="52" s="1"/>
  <c r="S535" i="52"/>
  <c r="T535" i="52" s="1"/>
  <c r="S484" i="52"/>
  <c r="T484" i="52" s="1"/>
  <c r="S459" i="52"/>
  <c r="T459" i="52" s="1"/>
  <c r="S365" i="52"/>
  <c r="T365" i="52" s="1"/>
  <c r="S342" i="52"/>
  <c r="T342" i="52" s="1"/>
  <c r="S296" i="52"/>
  <c r="T296" i="52" s="1"/>
  <c r="S274" i="52"/>
  <c r="T274" i="52" s="1"/>
  <c r="S253" i="52"/>
  <c r="T253" i="52" s="1"/>
  <c r="S229" i="52"/>
  <c r="T229" i="52" s="1"/>
  <c r="S207" i="52"/>
  <c r="T207" i="52" s="1"/>
  <c r="S186" i="52"/>
  <c r="T186" i="52" s="1"/>
  <c r="S508" i="52"/>
  <c r="T508" i="52" s="1"/>
  <c r="S435" i="52"/>
  <c r="T435" i="52" s="1"/>
  <c r="S412" i="52"/>
  <c r="T412" i="52" s="1"/>
  <c r="S386" i="52"/>
  <c r="T386" i="52" s="1"/>
  <c r="S364" i="52"/>
  <c r="T364" i="52" s="1"/>
  <c r="S317" i="52"/>
  <c r="T317" i="52" s="1"/>
  <c r="S251" i="52"/>
  <c r="T251" i="52" s="1"/>
  <c r="S228" i="52"/>
  <c r="T228" i="52" s="1"/>
  <c r="S185" i="52"/>
  <c r="T185" i="52" s="1"/>
  <c r="S161" i="52"/>
  <c r="T161" i="52" s="1"/>
  <c r="S432" i="52"/>
  <c r="T432" i="52" s="1"/>
  <c r="S384" i="52"/>
  <c r="T384" i="52" s="1"/>
  <c r="S362" i="52"/>
  <c r="T362" i="52" s="1"/>
  <c r="S315" i="52"/>
  <c r="T315" i="52" s="1"/>
  <c r="S293" i="52"/>
  <c r="T293" i="52" s="1"/>
  <c r="S180" i="52"/>
  <c r="T180" i="52" s="1"/>
  <c r="S159" i="52"/>
  <c r="T159" i="52" s="1"/>
  <c r="S555" i="52"/>
  <c r="T555" i="52" s="1"/>
  <c r="S552" i="52"/>
  <c r="T552" i="52" s="1"/>
  <c r="S525" i="52"/>
  <c r="T525" i="52" s="1"/>
  <c r="S379" i="52"/>
  <c r="T379" i="52" s="1"/>
  <c r="S356" i="52"/>
  <c r="T356" i="52" s="1"/>
  <c r="S333" i="52"/>
  <c r="T333" i="52" s="1"/>
  <c r="S288" i="52"/>
  <c r="T288" i="52" s="1"/>
  <c r="S265" i="52"/>
  <c r="T265" i="52" s="1"/>
  <c r="S221" i="52"/>
  <c r="T221" i="52" s="1"/>
  <c r="S198" i="52"/>
  <c r="T198" i="52" s="1"/>
  <c r="S155" i="52"/>
  <c r="T155" i="52" s="1"/>
  <c r="S499" i="52"/>
  <c r="T499" i="52" s="1"/>
  <c r="S475" i="52"/>
  <c r="T475" i="52" s="1"/>
  <c r="S450" i="52"/>
  <c r="T450" i="52" s="1"/>
  <c r="S402" i="52"/>
  <c r="T402" i="52" s="1"/>
  <c r="S354" i="52"/>
  <c r="T354" i="52" s="1"/>
  <c r="S310" i="52"/>
  <c r="T310" i="52" s="1"/>
  <c r="S176" i="52"/>
  <c r="T176" i="52" s="1"/>
  <c r="S551" i="52"/>
  <c r="T551" i="52" s="1"/>
  <c r="S524" i="52"/>
  <c r="T524" i="52" s="1"/>
  <c r="S424" i="52"/>
  <c r="T424" i="52" s="1"/>
  <c r="S378" i="52"/>
  <c r="T378" i="52" s="1"/>
  <c r="S560" i="52"/>
  <c r="T560" i="52" s="1"/>
  <c r="S482" i="52"/>
  <c r="T482" i="52" s="1"/>
  <c r="S376" i="52"/>
  <c r="T376" i="52" s="1"/>
  <c r="S190" i="52"/>
  <c r="T190" i="52" s="1"/>
  <c r="S157" i="52"/>
  <c r="T157" i="52" s="1"/>
  <c r="S519" i="52"/>
  <c r="T519" i="52" s="1"/>
  <c r="S480" i="52"/>
  <c r="T480" i="52" s="1"/>
  <c r="S446" i="52"/>
  <c r="T446" i="52" s="1"/>
  <c r="S411" i="52"/>
  <c r="T411" i="52" s="1"/>
  <c r="S346" i="52"/>
  <c r="T346" i="52" s="1"/>
  <c r="S312" i="52"/>
  <c r="T312" i="52" s="1"/>
  <c r="S282" i="52"/>
  <c r="T282" i="52" s="1"/>
  <c r="S248" i="52"/>
  <c r="T248" i="52" s="1"/>
  <c r="S219" i="52"/>
  <c r="T219" i="52" s="1"/>
  <c r="S558" i="52"/>
  <c r="T558" i="52" s="1"/>
  <c r="S478" i="52"/>
  <c r="T478" i="52" s="1"/>
  <c r="S407" i="52"/>
  <c r="T407" i="52" s="1"/>
  <c r="S375" i="52"/>
  <c r="T375" i="52" s="1"/>
  <c r="S343" i="52"/>
  <c r="T343" i="52" s="1"/>
  <c r="S311" i="52"/>
  <c r="T311" i="52" s="1"/>
  <c r="S281" i="52"/>
  <c r="T281" i="52" s="1"/>
  <c r="S189" i="52"/>
  <c r="T189" i="52" s="1"/>
  <c r="S156" i="52"/>
  <c r="T156" i="52" s="1"/>
  <c r="S187" i="52"/>
  <c r="T187" i="52" s="1"/>
  <c r="S406" i="52"/>
  <c r="T406" i="52" s="1"/>
  <c r="S247" i="52"/>
  <c r="T247" i="52" s="1"/>
  <c r="S557" i="52"/>
  <c r="T557" i="52" s="1"/>
  <c r="S518" i="52"/>
  <c r="T518" i="52" s="1"/>
  <c r="S445" i="52"/>
  <c r="T445" i="52" s="1"/>
  <c r="S341" i="52"/>
  <c r="T341" i="52" s="1"/>
  <c r="S216" i="52"/>
  <c r="T216" i="52" s="1"/>
  <c r="S477" i="52"/>
  <c r="T477" i="52" s="1"/>
  <c r="S443" i="52"/>
  <c r="T443" i="52" s="1"/>
  <c r="S374" i="52"/>
  <c r="T374" i="52" s="1"/>
  <c r="S340" i="52"/>
  <c r="T340" i="52" s="1"/>
  <c r="S279" i="52"/>
  <c r="T279" i="52" s="1"/>
  <c r="S246" i="52"/>
  <c r="T246" i="52" s="1"/>
  <c r="S154" i="52"/>
  <c r="T154" i="52" s="1"/>
  <c r="S554" i="52"/>
  <c r="T554" i="52" s="1"/>
  <c r="S476" i="52"/>
  <c r="T476" i="52" s="1"/>
  <c r="S442" i="52"/>
  <c r="T442" i="52" s="1"/>
  <c r="S404" i="52"/>
  <c r="T404" i="52" s="1"/>
  <c r="S371" i="52"/>
  <c r="T371" i="52" s="1"/>
  <c r="S336" i="52"/>
  <c r="T336" i="52" s="1"/>
  <c r="S278" i="52"/>
  <c r="T278" i="52" s="1"/>
  <c r="S245" i="52"/>
  <c r="T245" i="52" s="1"/>
  <c r="S181" i="52"/>
  <c r="T181" i="52" s="1"/>
  <c r="S500" i="52"/>
  <c r="T500" i="52" s="1"/>
  <c r="S465" i="52"/>
  <c r="T465" i="52" s="1"/>
  <c r="S327" i="52"/>
  <c r="T327" i="52" s="1"/>
  <c r="S295" i="52"/>
  <c r="T295" i="52" s="1"/>
  <c r="S264" i="52"/>
  <c r="T264" i="52" s="1"/>
  <c r="S173" i="52"/>
  <c r="T173" i="52" s="1"/>
  <c r="S498" i="52"/>
  <c r="T498" i="52" s="1"/>
  <c r="S428" i="52"/>
  <c r="T428" i="52" s="1"/>
  <c r="S395" i="52"/>
  <c r="T395" i="52" s="1"/>
  <c r="S358" i="52"/>
  <c r="T358" i="52" s="1"/>
  <c r="S294" i="52"/>
  <c r="T294" i="52" s="1"/>
  <c r="S236" i="52"/>
  <c r="T236" i="52" s="1"/>
  <c r="S202" i="52"/>
  <c r="T202" i="52" s="1"/>
  <c r="S540" i="52"/>
  <c r="T540" i="52" s="1"/>
  <c r="S326" i="52"/>
  <c r="T326" i="52" s="1"/>
  <c r="S263" i="52"/>
  <c r="T263" i="52" s="1"/>
  <c r="S234" i="52"/>
  <c r="T234" i="52" s="1"/>
  <c r="S171" i="52"/>
  <c r="T171" i="52" s="1"/>
  <c r="S533" i="52"/>
  <c r="T533" i="52" s="1"/>
  <c r="S458" i="52"/>
  <c r="T458" i="52" s="1"/>
  <c r="S423" i="52"/>
  <c r="T423" i="52" s="1"/>
  <c r="S357" i="52"/>
  <c r="T357" i="52" s="1"/>
  <c r="S292" i="52"/>
  <c r="T292" i="52" s="1"/>
  <c r="S233" i="52"/>
  <c r="T233" i="52" s="1"/>
  <c r="S199" i="52"/>
  <c r="T199" i="52" s="1"/>
  <c r="S495" i="52"/>
  <c r="T495" i="52" s="1"/>
  <c r="S494" i="52"/>
  <c r="T494" i="52" s="1"/>
  <c r="S396" i="52"/>
  <c r="T396" i="52" s="1"/>
  <c r="S348" i="52"/>
  <c r="T348" i="52" s="1"/>
  <c r="S301" i="52"/>
  <c r="T301" i="52" s="1"/>
  <c r="S208" i="52"/>
  <c r="T208" i="52" s="1"/>
  <c r="S389" i="52"/>
  <c r="T389" i="52" s="1"/>
  <c r="S256" i="52"/>
  <c r="T256" i="52" s="1"/>
  <c r="S206" i="52"/>
  <c r="T206" i="52" s="1"/>
  <c r="S493" i="52"/>
  <c r="T493" i="52" s="1"/>
  <c r="S434" i="52"/>
  <c r="T434" i="52" s="1"/>
  <c r="S204" i="52"/>
  <c r="T204" i="52" s="1"/>
  <c r="S490" i="52"/>
  <c r="T490" i="52" s="1"/>
  <c r="S334" i="52"/>
  <c r="T334" i="52" s="1"/>
  <c r="S242" i="52"/>
  <c r="T242" i="52" s="1"/>
  <c r="S151" i="52"/>
  <c r="T151" i="52" s="1"/>
  <c r="S332" i="52"/>
  <c r="T332" i="52" s="1"/>
  <c r="S240" i="52"/>
  <c r="T240" i="52" s="1"/>
  <c r="S549" i="52"/>
  <c r="T549" i="52" s="1"/>
  <c r="S440" i="52"/>
  <c r="T440" i="52" s="1"/>
  <c r="S297" i="52"/>
  <c r="T297" i="52" s="1"/>
  <c r="S254" i="52"/>
  <c r="T254" i="52" s="1"/>
  <c r="S160" i="52"/>
  <c r="T160" i="52" s="1"/>
  <c r="S492" i="52"/>
  <c r="T492" i="52" s="1"/>
  <c r="S244" i="52"/>
  <c r="T244" i="52" s="1"/>
  <c r="S546" i="52"/>
  <c r="T546" i="52" s="1"/>
  <c r="S152" i="52"/>
  <c r="T152" i="52" s="1"/>
  <c r="S488" i="52"/>
  <c r="T488" i="52" s="1"/>
  <c r="S431" i="52"/>
  <c r="T431" i="52" s="1"/>
  <c r="S147" i="52"/>
  <c r="T147" i="52" s="1"/>
  <c r="S548" i="52"/>
  <c r="T548" i="52" s="1"/>
  <c r="S437" i="52"/>
  <c r="T437" i="52" s="1"/>
  <c r="S385" i="52"/>
  <c r="T385" i="52" s="1"/>
  <c r="S205" i="52"/>
  <c r="T205" i="52" s="1"/>
  <c r="S335" i="52"/>
  <c r="T335" i="52" s="1"/>
  <c r="S291" i="52"/>
  <c r="T291" i="52" s="1"/>
  <c r="S547" i="52"/>
  <c r="T547" i="52" s="1"/>
  <c r="S383" i="52"/>
  <c r="T383" i="52" s="1"/>
  <c r="S290" i="52"/>
  <c r="T290" i="52" s="1"/>
  <c r="S197" i="52"/>
  <c r="T197" i="52" s="1"/>
  <c r="S196" i="52"/>
  <c r="T196" i="52" s="1"/>
  <c r="S483" i="52"/>
  <c r="T483" i="52" s="1"/>
  <c r="S287" i="52"/>
  <c r="T287" i="52" s="1"/>
  <c r="S543" i="52"/>
  <c r="T543" i="52" s="1"/>
  <c r="S381" i="52"/>
  <c r="T381" i="52" s="1"/>
  <c r="S285" i="52"/>
  <c r="T285" i="52" s="1"/>
  <c r="S195" i="52"/>
  <c r="T195" i="52" s="1"/>
  <c r="S148" i="52"/>
  <c r="T148" i="52" s="1"/>
  <c r="S542" i="52"/>
  <c r="T542" i="52" s="1"/>
  <c r="S429" i="52"/>
  <c r="T429" i="52" s="1"/>
  <c r="S331" i="52"/>
  <c r="T331" i="52" s="1"/>
  <c r="S239" i="52"/>
  <c r="T239" i="52" s="1"/>
  <c r="S530" i="52"/>
  <c r="T530" i="52" s="1"/>
  <c r="S472" i="52"/>
  <c r="T472" i="52" s="1"/>
  <c r="S284" i="52"/>
  <c r="T284" i="52" s="1"/>
  <c r="S421" i="52"/>
  <c r="T421" i="52" s="1"/>
  <c r="S467" i="52"/>
  <c r="T467" i="52" s="1"/>
  <c r="S418" i="52"/>
  <c r="T418" i="52" s="1"/>
  <c r="S366" i="52"/>
  <c r="T366" i="52" s="1"/>
  <c r="S321" i="52"/>
  <c r="T321" i="52" s="1"/>
  <c r="S227" i="52"/>
  <c r="T227" i="52" s="1"/>
  <c r="S522" i="52"/>
  <c r="T522" i="52" s="1"/>
  <c r="S272" i="52"/>
  <c r="T272" i="52" s="1"/>
  <c r="S179" i="52"/>
  <c r="T179" i="52" s="1"/>
  <c r="S466" i="52"/>
  <c r="T466" i="52" s="1"/>
  <c r="S363" i="52"/>
  <c r="T363" i="52" s="1"/>
  <c r="S316" i="52"/>
  <c r="T316" i="52" s="1"/>
  <c r="S271" i="52"/>
  <c r="T271" i="52" s="1"/>
  <c r="S225" i="52"/>
  <c r="T225" i="52" s="1"/>
  <c r="S520" i="52"/>
  <c r="T520" i="52" s="1"/>
  <c r="S416" i="52"/>
  <c r="T416" i="52" s="1"/>
  <c r="S268" i="52"/>
  <c r="T268" i="52" s="1"/>
  <c r="S178" i="52"/>
  <c r="T178" i="52" s="1"/>
  <c r="S517" i="52"/>
  <c r="T517" i="52" s="1"/>
  <c r="S414" i="52"/>
  <c r="T414" i="52" s="1"/>
  <c r="S224" i="52"/>
  <c r="T224" i="52" s="1"/>
  <c r="S515" i="52"/>
  <c r="T515" i="52" s="1"/>
  <c r="S456" i="52"/>
  <c r="T456" i="52" s="1"/>
  <c r="S405" i="52"/>
  <c r="T405" i="52" s="1"/>
  <c r="S360" i="52"/>
  <c r="T360" i="52" s="1"/>
  <c r="S314" i="52"/>
  <c r="T314" i="52" s="1"/>
  <c r="S267" i="52"/>
  <c r="T267" i="52" s="1"/>
  <c r="S177" i="52"/>
  <c r="T177" i="52" s="1"/>
  <c r="S513" i="52"/>
  <c r="T513" i="52" s="1"/>
  <c r="S455" i="52"/>
  <c r="T455" i="52" s="1"/>
  <c r="S313" i="52"/>
  <c r="T313" i="52" s="1"/>
  <c r="S223" i="52"/>
  <c r="T223" i="52" s="1"/>
  <c r="S403" i="52"/>
  <c r="T403" i="52" s="1"/>
  <c r="S353" i="52"/>
  <c r="T353" i="52" s="1"/>
  <c r="S307" i="52"/>
  <c r="T307" i="52" s="1"/>
  <c r="S266" i="52"/>
  <c r="T266" i="52" s="1"/>
  <c r="S507" i="52"/>
  <c r="T507" i="52" s="1"/>
  <c r="S454" i="52"/>
  <c r="T454" i="52" s="1"/>
  <c r="S401" i="52"/>
  <c r="T401" i="52" s="1"/>
  <c r="S306" i="52"/>
  <c r="T306" i="52" s="1"/>
  <c r="S262" i="52"/>
  <c r="T262" i="52" s="1"/>
  <c r="S220" i="52"/>
  <c r="T220" i="52" s="1"/>
  <c r="S174" i="52"/>
  <c r="T174" i="52" s="1"/>
  <c r="S453" i="52"/>
  <c r="T453" i="52" s="1"/>
  <c r="S352" i="52"/>
  <c r="T352" i="52" s="1"/>
  <c r="S215" i="52"/>
  <c r="T215" i="52" s="1"/>
  <c r="S504" i="52"/>
  <c r="T504" i="52" s="1"/>
  <c r="S305" i="52"/>
  <c r="T305" i="52" s="1"/>
  <c r="S259" i="52"/>
  <c r="T259" i="52" s="1"/>
  <c r="S214" i="52"/>
  <c r="T214" i="52" s="1"/>
  <c r="S170" i="52"/>
  <c r="T170" i="52" s="1"/>
  <c r="S397" i="52"/>
  <c r="T397" i="52" s="1"/>
  <c r="S501" i="52"/>
  <c r="T501" i="52" s="1"/>
  <c r="S529" i="52"/>
  <c r="T529" i="52" s="1"/>
  <c r="S528" i="52"/>
  <c r="T528" i="52" s="1"/>
  <c r="S323" i="52"/>
  <c r="T323" i="52" s="1"/>
  <c r="S168" i="52"/>
  <c r="T168" i="52" s="1"/>
  <c r="S527" i="52"/>
  <c r="T527" i="52" s="1"/>
  <c r="S526" i="52"/>
  <c r="T526" i="52" s="1"/>
  <c r="S304" i="52"/>
  <c r="T304" i="52" s="1"/>
  <c r="S302" i="52"/>
  <c r="T302" i="52" s="1"/>
  <c r="S146" i="52"/>
  <c r="T146" i="52" s="1"/>
  <c r="S503" i="52"/>
  <c r="T503" i="52" s="1"/>
  <c r="S145" i="52"/>
  <c r="T145" i="52" s="1"/>
  <c r="S422" i="52"/>
  <c r="T422" i="52" s="1"/>
  <c r="S193" i="52"/>
  <c r="T193" i="52" s="1"/>
  <c r="S258" i="52"/>
  <c r="T258" i="52" s="1"/>
  <c r="S325" i="52"/>
  <c r="T325" i="52" s="1"/>
  <c r="S471" i="52"/>
  <c r="T471" i="52" s="1"/>
  <c r="S283" i="52"/>
  <c r="T283" i="52" s="1"/>
  <c r="S468" i="52"/>
  <c r="T468" i="52" s="1"/>
  <c r="S275" i="52"/>
  <c r="T275" i="52" s="1"/>
  <c r="S273" i="52"/>
  <c r="T273" i="52" s="1"/>
  <c r="S257" i="52"/>
  <c r="T257" i="52" s="1"/>
  <c r="S238" i="52"/>
  <c r="T238" i="52" s="1"/>
  <c r="S330" i="52"/>
  <c r="T330" i="52" s="1"/>
  <c r="S451" i="52"/>
  <c r="T451" i="52" s="1"/>
  <c r="S324" i="52"/>
  <c r="T324" i="52" s="1"/>
  <c r="S448" i="52"/>
  <c r="T448" i="52" s="1"/>
  <c r="S169" i="52"/>
  <c r="T169" i="52" s="1"/>
  <c r="S447" i="52"/>
  <c r="T447" i="52" s="1"/>
  <c r="S420" i="52"/>
  <c r="T420" i="52" s="1"/>
  <c r="S398" i="52"/>
  <c r="T398" i="52" s="1"/>
  <c r="S237" i="52"/>
  <c r="T237" i="52" s="1"/>
  <c r="S231" i="52"/>
  <c r="T231" i="52" s="1"/>
  <c r="S370" i="52"/>
  <c r="T370" i="52" s="1"/>
  <c r="S213" i="52"/>
  <c r="T213" i="52" s="1"/>
  <c r="S212" i="52"/>
  <c r="T212" i="52" s="1"/>
  <c r="S369" i="52"/>
  <c r="T369" i="52" s="1"/>
  <c r="S351" i="52"/>
  <c r="T351" i="52" s="1"/>
  <c r="S194" i="52"/>
  <c r="T194" i="52" s="1"/>
  <c r="S350" i="52"/>
  <c r="T350" i="52" s="1"/>
  <c r="U2" i="52" l="1" a="1"/>
  <c r="U2" i="52" s="1"/>
  <c r="U1" i="52" l="1" a="1"/>
  <c r="U1" i="52" s="1"/>
  <c r="A15" i="52" s="1"/>
  <c r="H15" i="52" s="1"/>
  <c r="A16" i="52" l="1"/>
  <c r="H16" i="52" s="1"/>
  <c r="B15" i="52"/>
  <c r="J15" i="52" s="1"/>
  <c r="E15" i="52"/>
  <c r="G15" i="52" l="1"/>
  <c r="I15" i="52"/>
  <c r="F15" i="52"/>
  <c r="C15" i="52"/>
  <c r="E16" i="52"/>
  <c r="B16" i="52"/>
  <c r="A17" i="52"/>
  <c r="B17" i="52" s="1"/>
  <c r="D15" i="52"/>
  <c r="J17" i="52" l="1"/>
  <c r="I16" i="52"/>
  <c r="J16" i="52"/>
  <c r="F16" i="52"/>
  <c r="G16" i="52"/>
  <c r="G17" i="52"/>
  <c r="D17" i="52"/>
  <c r="C17" i="52"/>
  <c r="C16" i="52"/>
  <c r="D16" i="52"/>
  <c r="A18" i="52"/>
  <c r="H18" i="52" s="1"/>
  <c r="E17" i="52"/>
  <c r="F17" i="52" s="1"/>
  <c r="H17" i="52"/>
  <c r="I17" i="52" s="1"/>
  <c r="K15" i="52"/>
  <c r="A19" i="52" l="1"/>
  <c r="H19" i="52" s="1"/>
  <c r="B18" i="52"/>
  <c r="E18" i="52"/>
  <c r="K16" i="52"/>
  <c r="K17" i="52"/>
  <c r="B19" i="52"/>
  <c r="A20" i="52"/>
  <c r="I19" i="52" l="1"/>
  <c r="J19" i="52"/>
  <c r="J18" i="52"/>
  <c r="I18" i="52"/>
  <c r="E19" i="52"/>
  <c r="F19" i="52"/>
  <c r="G19" i="52"/>
  <c r="G18" i="52"/>
  <c r="F18" i="52"/>
  <c r="C19" i="52"/>
  <c r="D19" i="52"/>
  <c r="C18" i="52"/>
  <c r="D18" i="52"/>
  <c r="K18" i="52"/>
  <c r="H20" i="52"/>
  <c r="E20" i="52"/>
  <c r="B20" i="52"/>
  <c r="A21" i="52"/>
  <c r="I20" i="52" l="1"/>
  <c r="J20" i="52"/>
  <c r="F20" i="52"/>
  <c r="G20" i="52"/>
  <c r="C20" i="52"/>
  <c r="D20" i="52"/>
  <c r="K19" i="52"/>
  <c r="B21" i="52"/>
  <c r="H21" i="52"/>
  <c r="E21" i="52"/>
  <c r="A22" i="52"/>
  <c r="I21" i="52" l="1"/>
  <c r="J21" i="52"/>
  <c r="F21" i="52"/>
  <c r="G21" i="52"/>
  <c r="C21" i="52"/>
  <c r="D21" i="52"/>
  <c r="K20" i="52"/>
  <c r="H22" i="52"/>
  <c r="B22" i="52"/>
  <c r="E22" i="52"/>
  <c r="A23" i="52"/>
  <c r="I22" i="52" l="1"/>
  <c r="J22" i="52"/>
  <c r="G22" i="52"/>
  <c r="F22" i="52"/>
  <c r="C22" i="52"/>
  <c r="D22" i="52"/>
  <c r="K21" i="52"/>
  <c r="H23" i="52"/>
  <c r="E23" i="52"/>
  <c r="B23" i="52"/>
  <c r="A24" i="52"/>
  <c r="I23" i="52" l="1"/>
  <c r="J23" i="52"/>
  <c r="G23" i="52"/>
  <c r="F23" i="52"/>
  <c r="C23" i="52"/>
  <c r="D23" i="52"/>
  <c r="K22" i="52"/>
  <c r="A25" i="52"/>
  <c r="E24" i="52"/>
  <c r="B24" i="52"/>
  <c r="H24" i="52"/>
  <c r="I24" i="52" l="1"/>
  <c r="J24" i="52"/>
  <c r="F24" i="52"/>
  <c r="G24" i="52"/>
  <c r="C24" i="52"/>
  <c r="D24" i="52"/>
  <c r="K23" i="52"/>
  <c r="A26" i="52"/>
  <c r="B25" i="52"/>
  <c r="E25" i="52"/>
  <c r="H25" i="52"/>
  <c r="I25" i="52" l="1"/>
  <c r="J25" i="52"/>
  <c r="F25" i="52"/>
  <c r="G25" i="52"/>
  <c r="D25" i="52"/>
  <c r="C25" i="52"/>
  <c r="K24" i="52"/>
  <c r="A27" i="52"/>
  <c r="H26" i="52"/>
  <c r="B26" i="52"/>
  <c r="E26" i="52"/>
  <c r="K25" i="52"/>
  <c r="I26" i="52" l="1"/>
  <c r="J26" i="52"/>
  <c r="G26" i="52"/>
  <c r="F26" i="52"/>
  <c r="C26" i="52"/>
  <c r="D26" i="52"/>
  <c r="K26" i="52"/>
  <c r="E27" i="52"/>
  <c r="B27" i="52"/>
  <c r="A28" i="52"/>
  <c r="H27" i="52"/>
  <c r="I27" i="52" l="1"/>
  <c r="J27" i="52"/>
  <c r="G27" i="52"/>
  <c r="F27" i="52"/>
  <c r="C27" i="52"/>
  <c r="D27" i="52"/>
  <c r="K27" i="52"/>
  <c r="B28" i="52"/>
  <c r="A29" i="52"/>
  <c r="H28" i="52"/>
  <c r="E28" i="52"/>
  <c r="I28" i="52" l="1"/>
  <c r="J28" i="52"/>
  <c r="F28" i="52"/>
  <c r="G28" i="52"/>
  <c r="D28" i="52"/>
  <c r="C28" i="52"/>
  <c r="K28" i="52"/>
  <c r="E29" i="52"/>
  <c r="H29" i="52"/>
  <c r="B29" i="52"/>
  <c r="A30" i="52"/>
  <c r="I29" i="52" l="1"/>
  <c r="J29" i="52"/>
  <c r="F29" i="52"/>
  <c r="G29" i="52"/>
  <c r="C29" i="52"/>
  <c r="D29" i="52"/>
  <c r="K29" i="52"/>
  <c r="H30" i="52"/>
  <c r="B30" i="52"/>
  <c r="A31" i="52"/>
  <c r="E30" i="52"/>
  <c r="I30" i="52" l="1"/>
  <c r="J30" i="52"/>
  <c r="F30" i="52"/>
  <c r="G30" i="52"/>
  <c r="C30" i="52"/>
  <c r="D30" i="52"/>
  <c r="E31" i="52"/>
  <c r="A32" i="52"/>
  <c r="B31" i="52"/>
  <c r="H31" i="52"/>
  <c r="K30" i="52"/>
  <c r="I31" i="52" l="1"/>
  <c r="J31" i="52"/>
  <c r="G31" i="52"/>
  <c r="F31" i="52"/>
  <c r="C31" i="52"/>
  <c r="D31" i="52"/>
  <c r="K31" i="52"/>
  <c r="H32" i="52"/>
  <c r="E32" i="52"/>
  <c r="B32" i="52"/>
  <c r="A33" i="52"/>
  <c r="I32" i="52" l="1"/>
  <c r="J32" i="52"/>
  <c r="F32" i="52"/>
  <c r="G32" i="52"/>
  <c r="C32" i="52"/>
  <c r="D32" i="52"/>
  <c r="E33" i="52"/>
  <c r="A34" i="52"/>
  <c r="H33" i="52"/>
  <c r="B33" i="52"/>
  <c r="K32" i="52"/>
  <c r="I33" i="52" l="1"/>
  <c r="J33" i="52"/>
  <c r="F33" i="52"/>
  <c r="G33" i="52"/>
  <c r="D33" i="52"/>
  <c r="C33" i="52"/>
  <c r="K33" i="52"/>
  <c r="H34" i="52"/>
  <c r="E34" i="52"/>
  <c r="A35" i="52"/>
  <c r="B34" i="52"/>
  <c r="J34" i="52" l="1"/>
  <c r="I34" i="52"/>
  <c r="G34" i="52"/>
  <c r="F34" i="52"/>
  <c r="C34" i="52"/>
  <c r="D34" i="52"/>
  <c r="A36" i="52"/>
  <c r="H35" i="52"/>
  <c r="E35" i="52"/>
  <c r="B35" i="52"/>
  <c r="K34" i="52"/>
  <c r="J35" i="52" l="1"/>
  <c r="I35" i="52"/>
  <c r="G35" i="52"/>
  <c r="F35" i="52"/>
  <c r="C35" i="52"/>
  <c r="D35" i="52"/>
  <c r="K35" i="52"/>
  <c r="E36" i="52"/>
  <c r="B36" i="52"/>
  <c r="H36" i="52"/>
  <c r="A37" i="52"/>
  <c r="I36" i="52" l="1"/>
  <c r="J36" i="52"/>
  <c r="F36" i="52"/>
  <c r="G36" i="52"/>
  <c r="C36" i="52"/>
  <c r="D36" i="52"/>
  <c r="B37" i="52"/>
  <c r="A38" i="52"/>
  <c r="H37" i="52"/>
  <c r="E37" i="52"/>
  <c r="K36" i="52"/>
  <c r="I37" i="52" l="1"/>
  <c r="J37" i="52"/>
  <c r="F37" i="52"/>
  <c r="G37" i="52"/>
  <c r="C37" i="52"/>
  <c r="D37" i="52"/>
  <c r="E38" i="52"/>
  <c r="H38" i="52"/>
  <c r="B38" i="52"/>
  <c r="A39" i="52"/>
  <c r="K37" i="52"/>
  <c r="I38" i="52" l="1"/>
  <c r="J38" i="52"/>
  <c r="F38" i="52"/>
  <c r="G38" i="52"/>
  <c r="C38" i="52"/>
  <c r="D38" i="52"/>
  <c r="A40" i="52"/>
  <c r="H39" i="52"/>
  <c r="E39" i="52"/>
  <c r="B39" i="52"/>
  <c r="K38" i="52"/>
  <c r="I39" i="52" l="1"/>
  <c r="J39" i="52"/>
  <c r="F39" i="52"/>
  <c r="G39" i="52"/>
  <c r="C39" i="52"/>
  <c r="D39" i="52"/>
  <c r="K39" i="52"/>
  <c r="B40" i="52"/>
  <c r="E40" i="52"/>
  <c r="A41" i="52"/>
  <c r="H40" i="52"/>
  <c r="I40" i="52" l="1"/>
  <c r="J40" i="52"/>
  <c r="F40" i="52"/>
  <c r="G40" i="52"/>
  <c r="D40" i="52"/>
  <c r="C40" i="52"/>
  <c r="H41" i="52"/>
  <c r="A42" i="52"/>
  <c r="E41" i="52"/>
  <c r="B41" i="52"/>
  <c r="K40" i="52"/>
  <c r="I41" i="52" l="1"/>
  <c r="J41" i="52"/>
  <c r="F41" i="52"/>
  <c r="G41" i="52"/>
  <c r="D41" i="52"/>
  <c r="C41" i="52"/>
  <c r="K41" i="52"/>
  <c r="A43" i="52"/>
  <c r="B42" i="52"/>
  <c r="H42" i="52"/>
  <c r="E42" i="52"/>
  <c r="I42" i="52" l="1"/>
  <c r="J42" i="52"/>
  <c r="F42" i="52"/>
  <c r="G42" i="52"/>
  <c r="C42" i="52"/>
  <c r="D42" i="52"/>
  <c r="K42" i="52"/>
  <c r="A44" i="52"/>
  <c r="B43" i="52"/>
  <c r="H43" i="52"/>
  <c r="E43" i="52"/>
  <c r="I43" i="52" l="1"/>
  <c r="J43" i="52"/>
  <c r="G43" i="52"/>
  <c r="F43" i="52"/>
  <c r="C43" i="52"/>
  <c r="D43" i="52"/>
  <c r="E44" i="52"/>
  <c r="A45" i="52"/>
  <c r="H44" i="52"/>
  <c r="B44" i="52"/>
  <c r="K43" i="52"/>
  <c r="I44" i="52" l="1"/>
  <c r="J44" i="52"/>
  <c r="G44" i="52"/>
  <c r="F44" i="52"/>
  <c r="C44" i="52"/>
  <c r="D44" i="52"/>
  <c r="K44" i="52"/>
  <c r="A46" i="52"/>
  <c r="H45" i="52"/>
  <c r="E45" i="52"/>
  <c r="B45" i="52"/>
  <c r="I45" i="52" l="1"/>
  <c r="J45" i="52"/>
  <c r="F45" i="52"/>
  <c r="G45" i="52"/>
  <c r="C45" i="52"/>
  <c r="D45" i="52"/>
  <c r="K45" i="52"/>
  <c r="H46" i="52"/>
  <c r="A47" i="52"/>
  <c r="B46" i="52"/>
  <c r="E46" i="52"/>
  <c r="I46" i="52" l="1"/>
  <c r="J46" i="52"/>
  <c r="F46" i="52"/>
  <c r="G46" i="52"/>
  <c r="C46" i="52"/>
  <c r="D46" i="52"/>
  <c r="H47" i="52"/>
  <c r="E47" i="52"/>
  <c r="B47" i="52"/>
  <c r="A48" i="52"/>
  <c r="K46" i="52"/>
  <c r="I47" i="52" l="1"/>
  <c r="J47" i="52"/>
  <c r="F47" i="52"/>
  <c r="G47" i="52"/>
  <c r="C47" i="52"/>
  <c r="D47" i="52"/>
  <c r="K47" i="52"/>
  <c r="A49" i="52"/>
  <c r="E48" i="52"/>
  <c r="B48" i="52"/>
  <c r="H48" i="52"/>
  <c r="I48" i="52" l="1"/>
  <c r="J48" i="52"/>
  <c r="F48" i="52"/>
  <c r="G48" i="52"/>
  <c r="C48" i="52"/>
  <c r="D48" i="52"/>
  <c r="K48" i="52"/>
  <c r="B49" i="52"/>
  <c r="E49" i="52"/>
  <c r="A50" i="52"/>
  <c r="H49" i="52"/>
  <c r="I49" i="52" l="1"/>
  <c r="J49" i="52"/>
  <c r="F49" i="52"/>
  <c r="G49" i="52"/>
  <c r="D49" i="52"/>
  <c r="C49" i="52"/>
  <c r="H50" i="52"/>
  <c r="E50" i="52"/>
  <c r="A51" i="52"/>
  <c r="B50" i="52"/>
  <c r="K49" i="52"/>
  <c r="J50" i="52" l="1"/>
  <c r="I50" i="52"/>
  <c r="G50" i="52"/>
  <c r="F50" i="52"/>
  <c r="C50" i="52"/>
  <c r="D50" i="52"/>
  <c r="H51" i="52"/>
  <c r="A52" i="52"/>
  <c r="B51" i="52"/>
  <c r="E51" i="52"/>
  <c r="K50" i="52"/>
  <c r="J51" i="52" l="1"/>
  <c r="I51" i="52"/>
  <c r="F51" i="52"/>
  <c r="G51" i="52"/>
  <c r="C51" i="52"/>
  <c r="D51" i="52"/>
  <c r="K51" i="52"/>
  <c r="E52" i="52"/>
  <c r="B52" i="52"/>
  <c r="A53" i="52"/>
  <c r="H52" i="52"/>
  <c r="I52" i="52" l="1"/>
  <c r="J52" i="52"/>
  <c r="G52" i="52"/>
  <c r="F52" i="52"/>
  <c r="C52" i="52"/>
  <c r="D52" i="52"/>
  <c r="B53" i="52"/>
  <c r="H53" i="52"/>
  <c r="E53" i="52"/>
  <c r="A54" i="52"/>
  <c r="K52" i="52"/>
  <c r="I53" i="52" l="1"/>
  <c r="J53" i="52"/>
  <c r="G53" i="52"/>
  <c r="F53" i="52"/>
  <c r="C53" i="52"/>
  <c r="D53" i="52"/>
  <c r="B54" i="52"/>
  <c r="A55" i="52"/>
  <c r="H54" i="52"/>
  <c r="E54" i="52"/>
  <c r="K53" i="52"/>
  <c r="I54" i="52" l="1"/>
  <c r="J54" i="52"/>
  <c r="F54" i="52"/>
  <c r="G54" i="52"/>
  <c r="C54" i="52"/>
  <c r="D54" i="52"/>
  <c r="H55" i="52"/>
  <c r="B55" i="52"/>
  <c r="A56" i="52"/>
  <c r="E55" i="52"/>
  <c r="K54" i="52"/>
  <c r="I55" i="52" l="1"/>
  <c r="J55" i="52"/>
  <c r="F55" i="52"/>
  <c r="G55" i="52"/>
  <c r="C55" i="52"/>
  <c r="D55" i="52"/>
  <c r="E56" i="52"/>
  <c r="H56" i="52"/>
  <c r="B56" i="52"/>
  <c r="A57" i="52"/>
  <c r="K55" i="52"/>
  <c r="I56" i="52" l="1"/>
  <c r="J56" i="52"/>
  <c r="F56" i="52"/>
  <c r="G56" i="52"/>
  <c r="C56" i="52"/>
  <c r="D56" i="52"/>
  <c r="A58" i="52"/>
  <c r="H57" i="52"/>
  <c r="B57" i="52"/>
  <c r="E57" i="52"/>
  <c r="K56" i="52"/>
  <c r="I57" i="52" l="1"/>
  <c r="J57" i="52"/>
  <c r="F57" i="52"/>
  <c r="G57" i="52"/>
  <c r="C57" i="52"/>
  <c r="D57" i="52"/>
  <c r="K57" i="52"/>
  <c r="A59" i="52"/>
  <c r="B58" i="52"/>
  <c r="E58" i="52"/>
  <c r="H58" i="52"/>
  <c r="I58" i="52" l="1"/>
  <c r="J58" i="52"/>
  <c r="G58" i="52"/>
  <c r="F58" i="52"/>
  <c r="C58" i="52"/>
  <c r="D58" i="52"/>
  <c r="K58" i="52"/>
  <c r="H59" i="52"/>
  <c r="A60" i="52"/>
  <c r="E59" i="52"/>
  <c r="B59" i="52"/>
  <c r="I59" i="52" l="1"/>
  <c r="J59" i="52"/>
  <c r="F59" i="52"/>
  <c r="G59" i="52"/>
  <c r="C59" i="52"/>
  <c r="D59" i="52"/>
  <c r="K59" i="52"/>
  <c r="H60" i="52"/>
  <c r="A61" i="52"/>
  <c r="B60" i="52"/>
  <c r="E60" i="52"/>
  <c r="I60" i="52" l="1"/>
  <c r="J60" i="52"/>
  <c r="F60" i="52"/>
  <c r="G60" i="52"/>
  <c r="C60" i="52"/>
  <c r="D60" i="52"/>
  <c r="K60" i="52"/>
  <c r="B61" i="52"/>
  <c r="A62" i="52"/>
  <c r="H61" i="52"/>
  <c r="E61" i="52"/>
  <c r="I61" i="52" l="1"/>
  <c r="J61" i="52"/>
  <c r="G61" i="52"/>
  <c r="F61" i="52"/>
  <c r="D61" i="52"/>
  <c r="C61" i="52"/>
  <c r="H62" i="52"/>
  <c r="E62" i="52"/>
  <c r="A63" i="52"/>
  <c r="B62" i="52"/>
  <c r="K61" i="52"/>
  <c r="I62" i="52" l="1"/>
  <c r="J62" i="52"/>
  <c r="G62" i="52"/>
  <c r="F62" i="52"/>
  <c r="D62" i="52"/>
  <c r="C62" i="52"/>
  <c r="A64" i="52"/>
  <c r="H63" i="52"/>
  <c r="E63" i="52"/>
  <c r="B63" i="52"/>
  <c r="K62" i="52"/>
  <c r="I63" i="52" l="1"/>
  <c r="J63" i="52"/>
  <c r="G63" i="52"/>
  <c r="F63" i="52"/>
  <c r="C63" i="52"/>
  <c r="D63" i="52"/>
  <c r="K63" i="52"/>
  <c r="E64" i="52"/>
  <c r="H64" i="52"/>
  <c r="B64" i="52"/>
  <c r="A65" i="52"/>
  <c r="I64" i="52" l="1"/>
  <c r="J64" i="52"/>
  <c r="F64" i="52"/>
  <c r="G64" i="52"/>
  <c r="D64" i="52"/>
  <c r="C64" i="52"/>
  <c r="H65" i="52"/>
  <c r="E65" i="52"/>
  <c r="B65" i="52"/>
  <c r="A66" i="52"/>
  <c r="K64" i="52"/>
  <c r="I65" i="52" l="1"/>
  <c r="J65" i="52"/>
  <c r="F65" i="52"/>
  <c r="G65" i="52"/>
  <c r="D65" i="52"/>
  <c r="C65" i="52"/>
  <c r="A67" i="52"/>
  <c r="H66" i="52"/>
  <c r="E66" i="52"/>
  <c r="B66" i="52"/>
  <c r="K65" i="52"/>
  <c r="I66" i="52" l="1"/>
  <c r="J66" i="52"/>
  <c r="F66" i="52"/>
  <c r="G66" i="52"/>
  <c r="C66" i="52"/>
  <c r="D66" i="52"/>
  <c r="K66" i="52"/>
  <c r="B67" i="52"/>
  <c r="H67" i="52"/>
  <c r="E67" i="52"/>
  <c r="A68" i="52"/>
  <c r="I67" i="52" l="1"/>
  <c r="J67" i="52"/>
  <c r="F67" i="52"/>
  <c r="G67" i="52"/>
  <c r="C67" i="52"/>
  <c r="D67" i="52"/>
  <c r="H68" i="52"/>
  <c r="A69" i="52"/>
  <c r="E68" i="52"/>
  <c r="B68" i="52"/>
  <c r="K67" i="52"/>
  <c r="I68" i="52" l="1"/>
  <c r="J68" i="52"/>
  <c r="F68" i="52"/>
  <c r="G68" i="52"/>
  <c r="C68" i="52"/>
  <c r="D68" i="52"/>
  <c r="K68" i="52"/>
  <c r="E69" i="52"/>
  <c r="A70" i="52"/>
  <c r="B69" i="52"/>
  <c r="H69" i="52"/>
  <c r="I69" i="52" l="1"/>
  <c r="J69" i="52"/>
  <c r="F69" i="52"/>
  <c r="G69" i="52"/>
  <c r="C69" i="52"/>
  <c r="D69" i="52"/>
  <c r="K69" i="52"/>
  <c r="E70" i="52"/>
  <c r="A71" i="52"/>
  <c r="B70" i="52"/>
  <c r="H70" i="52"/>
  <c r="I70" i="52" l="1"/>
  <c r="J70" i="52"/>
  <c r="G70" i="52"/>
  <c r="F70" i="52"/>
  <c r="C70" i="52"/>
  <c r="D70" i="52"/>
  <c r="K70" i="52"/>
  <c r="E71" i="52"/>
  <c r="H71" i="52"/>
  <c r="B71" i="52"/>
  <c r="A72" i="52"/>
  <c r="I71" i="52" l="1"/>
  <c r="J71" i="52"/>
  <c r="G71" i="52"/>
  <c r="F71" i="52"/>
  <c r="C71" i="52"/>
  <c r="D71" i="52"/>
  <c r="A73" i="52"/>
  <c r="E72" i="52"/>
  <c r="B72" i="52"/>
  <c r="H72" i="52"/>
  <c r="K71" i="52"/>
  <c r="I72" i="52" l="1"/>
  <c r="J72" i="52"/>
  <c r="F72" i="52"/>
  <c r="G72" i="52"/>
  <c r="C72" i="52"/>
  <c r="D72" i="52"/>
  <c r="K72" i="52"/>
  <c r="A74" i="52"/>
  <c r="B73" i="52"/>
  <c r="H73" i="52"/>
  <c r="E73" i="52"/>
  <c r="I73" i="52" l="1"/>
  <c r="J73" i="52"/>
  <c r="G73" i="52"/>
  <c r="F73" i="52"/>
  <c r="C73" i="52"/>
  <c r="D73" i="52"/>
  <c r="H74" i="52"/>
  <c r="B74" i="52"/>
  <c r="A75" i="52"/>
  <c r="E74" i="52"/>
  <c r="K73" i="52"/>
  <c r="I74" i="52" l="1"/>
  <c r="J74" i="52"/>
  <c r="F74" i="52"/>
  <c r="G74" i="52"/>
  <c r="C74" i="52"/>
  <c r="D74" i="52"/>
  <c r="A76" i="52"/>
  <c r="B75" i="52"/>
  <c r="H75" i="52"/>
  <c r="E75" i="52"/>
  <c r="K74" i="52"/>
  <c r="I75" i="52" l="1"/>
  <c r="J75" i="52"/>
  <c r="F75" i="52"/>
  <c r="G75" i="52"/>
  <c r="C75" i="52"/>
  <c r="D75" i="52"/>
  <c r="K75" i="52"/>
  <c r="A77" i="52"/>
  <c r="H76" i="52"/>
  <c r="E76" i="52"/>
  <c r="B76" i="52"/>
  <c r="I76" i="52" l="1"/>
  <c r="J76" i="52"/>
  <c r="F76" i="52"/>
  <c r="G76" i="52"/>
  <c r="C76" i="52"/>
  <c r="D76" i="52"/>
  <c r="K76" i="52"/>
  <c r="H77" i="52"/>
  <c r="E77" i="52"/>
  <c r="A78" i="52"/>
  <c r="B77" i="52"/>
  <c r="I77" i="52" l="1"/>
  <c r="J77" i="52"/>
  <c r="F77" i="52"/>
  <c r="G77" i="52"/>
  <c r="C77" i="52"/>
  <c r="D77" i="52"/>
  <c r="K77" i="52"/>
  <c r="B78" i="52"/>
  <c r="H78" i="52"/>
  <c r="E78" i="52"/>
  <c r="A79" i="52"/>
  <c r="I78" i="52" l="1"/>
  <c r="J78" i="52"/>
  <c r="F78" i="52"/>
  <c r="G78" i="52"/>
  <c r="C78" i="52"/>
  <c r="D78" i="52"/>
  <c r="H79" i="52"/>
  <c r="E79" i="52"/>
  <c r="A80" i="52"/>
  <c r="B79" i="52"/>
  <c r="K78" i="52"/>
  <c r="I79" i="52" l="1"/>
  <c r="J79" i="52"/>
  <c r="G79" i="52"/>
  <c r="F79" i="52"/>
  <c r="C79" i="52"/>
  <c r="D79" i="52"/>
  <c r="K79" i="52"/>
  <c r="H80" i="52"/>
  <c r="E80" i="52"/>
  <c r="B80" i="52"/>
  <c r="A81" i="52"/>
  <c r="I80" i="52" l="1"/>
  <c r="J80" i="52"/>
  <c r="F80" i="52"/>
  <c r="G80" i="52"/>
  <c r="C80" i="52"/>
  <c r="D80" i="52"/>
  <c r="A82" i="52"/>
  <c r="B81" i="52"/>
  <c r="H81" i="52"/>
  <c r="E81" i="52"/>
  <c r="K80" i="52"/>
  <c r="I81" i="52" l="1"/>
  <c r="J81" i="52"/>
  <c r="F81" i="52"/>
  <c r="G81" i="52"/>
  <c r="D81" i="52"/>
  <c r="C81" i="52"/>
  <c r="K81" i="52"/>
  <c r="B82" i="52"/>
  <c r="H82" i="52"/>
  <c r="A83" i="52"/>
  <c r="E82" i="52"/>
  <c r="J82" i="52" l="1"/>
  <c r="I82" i="52"/>
  <c r="F82" i="52"/>
  <c r="G82" i="52"/>
  <c r="C82" i="52"/>
  <c r="D82" i="52"/>
  <c r="H83" i="52"/>
  <c r="B83" i="52"/>
  <c r="E83" i="52"/>
  <c r="A84" i="52"/>
  <c r="K82" i="52"/>
  <c r="J83" i="52" l="1"/>
  <c r="I83" i="52"/>
  <c r="F83" i="52"/>
  <c r="G83" i="52"/>
  <c r="C83" i="52"/>
  <c r="D83" i="52"/>
  <c r="K83" i="52"/>
  <c r="H84" i="52"/>
  <c r="A85" i="52"/>
  <c r="E84" i="52"/>
  <c r="B84" i="52"/>
  <c r="I84" i="52" l="1"/>
  <c r="J84" i="52"/>
  <c r="F84" i="52"/>
  <c r="G84" i="52"/>
  <c r="C84" i="52"/>
  <c r="D84" i="52"/>
  <c r="B85" i="52"/>
  <c r="A86" i="52"/>
  <c r="H85" i="52"/>
  <c r="E85" i="52"/>
  <c r="K84" i="52"/>
  <c r="J85" i="52" l="1"/>
  <c r="I85" i="52"/>
  <c r="F85" i="52"/>
  <c r="G85" i="52"/>
  <c r="C85" i="52"/>
  <c r="D85" i="52"/>
  <c r="H86" i="52"/>
  <c r="E86" i="52"/>
  <c r="B86" i="52"/>
  <c r="A87" i="52"/>
  <c r="K85" i="52"/>
  <c r="I86" i="52" l="1"/>
  <c r="J86" i="52"/>
  <c r="F86" i="52"/>
  <c r="G86" i="52"/>
  <c r="C86" i="52"/>
  <c r="D86" i="52"/>
  <c r="H87" i="52"/>
  <c r="B87" i="52"/>
  <c r="A88" i="52"/>
  <c r="E87" i="52"/>
  <c r="K86" i="52"/>
  <c r="I87" i="52" l="1"/>
  <c r="J87" i="52"/>
  <c r="F87" i="52"/>
  <c r="G87" i="52"/>
  <c r="C87" i="52"/>
  <c r="D87" i="52"/>
  <c r="A89" i="52"/>
  <c r="B88" i="52"/>
  <c r="E88" i="52"/>
  <c r="H88" i="52"/>
  <c r="K87" i="52"/>
  <c r="I88" i="52" l="1"/>
  <c r="J88" i="52"/>
  <c r="F88" i="52"/>
  <c r="G88" i="52"/>
  <c r="D88" i="52"/>
  <c r="C88" i="52"/>
  <c r="K88" i="52"/>
  <c r="A90" i="52"/>
  <c r="E89" i="52"/>
  <c r="B89" i="52"/>
  <c r="H89" i="52"/>
  <c r="I89" i="52" l="1"/>
  <c r="J89" i="52"/>
  <c r="G89" i="52"/>
  <c r="F89" i="52"/>
  <c r="C89" i="52"/>
  <c r="D89" i="52"/>
  <c r="E90" i="52"/>
  <c r="A91" i="52"/>
  <c r="H90" i="52"/>
  <c r="B90" i="52"/>
  <c r="K89" i="52"/>
  <c r="I90" i="52" l="1"/>
  <c r="J90" i="52"/>
  <c r="G90" i="52"/>
  <c r="F90" i="52"/>
  <c r="C90" i="52"/>
  <c r="D90" i="52"/>
  <c r="K90" i="52"/>
  <c r="H91" i="52"/>
  <c r="A92" i="52"/>
  <c r="E91" i="52"/>
  <c r="B91" i="52"/>
  <c r="I91" i="52" l="1"/>
  <c r="J91" i="52"/>
  <c r="F91" i="52"/>
  <c r="G91" i="52"/>
  <c r="C91" i="52"/>
  <c r="D91" i="52"/>
  <c r="K91" i="52"/>
  <c r="A93" i="52"/>
  <c r="H92" i="52"/>
  <c r="B92" i="52"/>
  <c r="E92" i="52"/>
  <c r="I92" i="52" l="1"/>
  <c r="J92" i="52"/>
  <c r="F92" i="52"/>
  <c r="G92" i="52"/>
  <c r="D92" i="52"/>
  <c r="C92" i="52"/>
  <c r="K92" i="52"/>
  <c r="B93" i="52"/>
  <c r="A94" i="52"/>
  <c r="H93" i="52"/>
  <c r="E93" i="52"/>
  <c r="I93" i="52" l="1"/>
  <c r="J93" i="52"/>
  <c r="F93" i="52"/>
  <c r="G93" i="52"/>
  <c r="C93" i="52"/>
  <c r="D93" i="52"/>
  <c r="B94" i="52"/>
  <c r="H94" i="52"/>
  <c r="E94" i="52"/>
  <c r="A95" i="52"/>
  <c r="K93" i="52"/>
  <c r="I94" i="52" l="1"/>
  <c r="J94" i="52"/>
  <c r="F94" i="52"/>
  <c r="G94" i="52"/>
  <c r="C94" i="52"/>
  <c r="D94" i="52"/>
  <c r="H95" i="52"/>
  <c r="B95" i="52"/>
  <c r="A96" i="52"/>
  <c r="E95" i="52"/>
  <c r="K94" i="52"/>
  <c r="I95" i="52" l="1"/>
  <c r="J95" i="52"/>
  <c r="F95" i="52"/>
  <c r="G95" i="52"/>
  <c r="C95" i="52"/>
  <c r="D95" i="52"/>
  <c r="B96" i="52"/>
  <c r="A97" i="52"/>
  <c r="H96" i="52"/>
  <c r="E96" i="52"/>
  <c r="K95" i="52"/>
  <c r="I96" i="52" l="1"/>
  <c r="J96" i="52"/>
  <c r="F96" i="52"/>
  <c r="G96" i="52"/>
  <c r="C96" i="52"/>
  <c r="D96" i="52"/>
  <c r="E97" i="52"/>
  <c r="A98" i="52"/>
  <c r="H97" i="52"/>
  <c r="B97" i="52"/>
  <c r="K96" i="52"/>
  <c r="C6" i="51"/>
  <c r="D6" i="51"/>
  <c r="I97" i="52" l="1"/>
  <c r="J97" i="52"/>
  <c r="F97" i="52"/>
  <c r="G97" i="52"/>
  <c r="D97" i="52"/>
  <c r="C97" i="52"/>
  <c r="K97" i="52"/>
  <c r="H98" i="52"/>
  <c r="E98" i="52"/>
  <c r="B98" i="52"/>
  <c r="A99" i="52"/>
  <c r="D5" i="51"/>
  <c r="C5" i="51"/>
  <c r="B5" i="51"/>
  <c r="C29" i="29" a="1"/>
  <c r="J98" i="52" l="1"/>
  <c r="I98" i="52"/>
  <c r="F98" i="52"/>
  <c r="G98" i="52"/>
  <c r="C98" i="52"/>
  <c r="D98" i="52"/>
  <c r="K98" i="52"/>
  <c r="B99" i="52"/>
  <c r="A100" i="52"/>
  <c r="H99" i="52"/>
  <c r="E99" i="52"/>
  <c r="S93" i="51"/>
  <c r="T93" i="51" s="1"/>
  <c r="S126" i="51"/>
  <c r="T126" i="51" s="1"/>
  <c r="S125" i="51"/>
  <c r="T125" i="51" s="1"/>
  <c r="S8" i="50"/>
  <c r="T8" i="50" s="1"/>
  <c r="S57" i="50"/>
  <c r="T57" i="50" s="1"/>
  <c r="S24" i="50"/>
  <c r="T24" i="50" s="1"/>
  <c r="S13" i="50"/>
  <c r="T13" i="50" s="1"/>
  <c r="S15" i="50"/>
  <c r="T15" i="50" s="1"/>
  <c r="S78" i="50"/>
  <c r="T78" i="50" s="1"/>
  <c r="S130" i="50"/>
  <c r="T130" i="50" s="1"/>
  <c r="S119" i="50"/>
  <c r="T119" i="50" s="1"/>
  <c r="S116" i="50"/>
  <c r="T116" i="50" s="1"/>
  <c r="S113" i="50"/>
  <c r="T113" i="50" s="1"/>
  <c r="S98" i="50"/>
  <c r="T98" i="50" s="1"/>
  <c r="S93" i="50"/>
  <c r="T93" i="50" s="1"/>
  <c r="S82" i="50"/>
  <c r="T82" i="50" s="1"/>
  <c r="S46" i="50"/>
  <c r="T46" i="50" s="1"/>
  <c r="S32" i="50"/>
  <c r="T32" i="50" s="1"/>
  <c r="S50" i="50"/>
  <c r="T50" i="50" s="1"/>
  <c r="S106" i="50"/>
  <c r="T106" i="50" s="1"/>
  <c r="S23" i="50"/>
  <c r="T23" i="50" s="1"/>
  <c r="S128" i="50"/>
  <c r="T128" i="50" s="1"/>
  <c r="S77" i="50"/>
  <c r="T77" i="50" s="1"/>
  <c r="S123" i="50"/>
  <c r="T123" i="50" s="1"/>
  <c r="S17" i="50"/>
  <c r="T17" i="50" s="1"/>
  <c r="S109" i="50"/>
  <c r="T109" i="50" s="1"/>
  <c r="S30" i="50"/>
  <c r="T30" i="50" s="1"/>
  <c r="S107" i="50"/>
  <c r="T107" i="50" s="1"/>
  <c r="S91" i="50"/>
  <c r="T91" i="50" s="1"/>
  <c r="S5" i="50"/>
  <c r="T5" i="50" s="1"/>
  <c r="S58" i="50"/>
  <c r="T58" i="50" s="1"/>
  <c r="S6" i="50"/>
  <c r="T6" i="50" s="1"/>
  <c r="S96" i="50"/>
  <c r="T96" i="50" s="1"/>
  <c r="C29" i="29"/>
  <c r="J99" i="52" l="1"/>
  <c r="I99" i="52"/>
  <c r="G99" i="52"/>
  <c r="F99" i="52"/>
  <c r="C99" i="52"/>
  <c r="D99" i="52"/>
  <c r="K99" i="52"/>
  <c r="A101" i="52"/>
  <c r="B100" i="52"/>
  <c r="E100" i="52"/>
  <c r="H100" i="52"/>
  <c r="S122" i="50"/>
  <c r="T122" i="50" s="1"/>
  <c r="S90" i="50"/>
  <c r="T90" i="50" s="1"/>
  <c r="S48" i="50"/>
  <c r="T48" i="50" s="1"/>
  <c r="S51" i="50"/>
  <c r="T51" i="50" s="1"/>
  <c r="S69" i="50"/>
  <c r="T69" i="50" s="1"/>
  <c r="S60" i="51"/>
  <c r="T60" i="51" s="1"/>
  <c r="S36" i="51"/>
  <c r="T36" i="51" s="1"/>
  <c r="S54" i="51"/>
  <c r="T54" i="51" s="1"/>
  <c r="S130" i="51"/>
  <c r="T130" i="51" s="1"/>
  <c r="S110" i="51"/>
  <c r="T110" i="51" s="1"/>
  <c r="S40" i="51"/>
  <c r="T40" i="51" s="1"/>
  <c r="S108" i="51"/>
  <c r="T108" i="51" s="1"/>
  <c r="S18" i="51"/>
  <c r="T18" i="51" s="1"/>
  <c r="S70" i="51"/>
  <c r="T70" i="51" s="1"/>
  <c r="S112" i="51"/>
  <c r="T112" i="51" s="1"/>
  <c r="S73" i="51"/>
  <c r="T73" i="51" s="1"/>
  <c r="S84" i="51"/>
  <c r="T84" i="51" s="1"/>
  <c r="S135" i="51"/>
  <c r="T135" i="51" s="1"/>
  <c r="S131" i="51"/>
  <c r="T131" i="51" s="1"/>
  <c r="S49" i="51"/>
  <c r="T49" i="51" s="1"/>
  <c r="S30" i="51"/>
  <c r="T30" i="51" s="1"/>
  <c r="S4" i="51"/>
  <c r="T4" i="51" s="1"/>
  <c r="S16" i="51"/>
  <c r="T16" i="51" s="1"/>
  <c r="S89" i="51"/>
  <c r="T89" i="51" s="1"/>
  <c r="S98" i="51"/>
  <c r="T98" i="51" s="1"/>
  <c r="S68" i="51"/>
  <c r="T68" i="51" s="1"/>
  <c r="S33" i="51"/>
  <c r="T33" i="51" s="1"/>
  <c r="S17" i="51"/>
  <c r="T17" i="51" s="1"/>
  <c r="S72" i="51"/>
  <c r="T72" i="51" s="1"/>
  <c r="S86" i="51"/>
  <c r="T86" i="51" s="1"/>
  <c r="S11" i="51"/>
  <c r="T11" i="51" s="1"/>
  <c r="S116" i="51"/>
  <c r="T116" i="51" s="1"/>
  <c r="S21" i="51"/>
  <c r="T21" i="51" s="1"/>
  <c r="S101" i="51"/>
  <c r="T101" i="51" s="1"/>
  <c r="S51" i="51"/>
  <c r="T51" i="51" s="1"/>
  <c r="S69" i="51"/>
  <c r="T69" i="51" s="1"/>
  <c r="S114" i="51"/>
  <c r="T114" i="51" s="1"/>
  <c r="S137" i="51"/>
  <c r="T137" i="51" s="1"/>
  <c r="S65" i="51"/>
  <c r="T65" i="51" s="1"/>
  <c r="S106" i="51"/>
  <c r="T106" i="51" s="1"/>
  <c r="S140" i="51"/>
  <c r="T140" i="51" s="1"/>
  <c r="S8" i="51"/>
  <c r="T8" i="51" s="1"/>
  <c r="S66" i="51"/>
  <c r="T66" i="51" s="1"/>
  <c r="S96" i="51"/>
  <c r="T96" i="51" s="1"/>
  <c r="S14" i="51"/>
  <c r="T14" i="51" s="1"/>
  <c r="S26" i="51"/>
  <c r="T26" i="51" s="1"/>
  <c r="S44" i="51"/>
  <c r="T44" i="51" s="1"/>
  <c r="S57" i="51"/>
  <c r="T57" i="51" s="1"/>
  <c r="S124" i="51"/>
  <c r="T124" i="51" s="1"/>
  <c r="S128" i="51"/>
  <c r="T128" i="51" s="1"/>
  <c r="S6" i="51"/>
  <c r="T6" i="51" s="1"/>
  <c r="S103" i="51"/>
  <c r="T103" i="51" s="1"/>
  <c r="S22" i="51"/>
  <c r="T22" i="51" s="1"/>
  <c r="S58" i="51"/>
  <c r="T58" i="51" s="1"/>
  <c r="S77" i="51"/>
  <c r="T77" i="51" s="1"/>
  <c r="S107" i="51"/>
  <c r="T107" i="51" s="1"/>
  <c r="S19" i="51"/>
  <c r="T19" i="51" s="1"/>
  <c r="S91" i="51"/>
  <c r="T91" i="51" s="1"/>
  <c r="S118" i="51"/>
  <c r="T118" i="51" s="1"/>
  <c r="S129" i="51"/>
  <c r="T129" i="51" s="1"/>
  <c r="S37" i="51"/>
  <c r="T37" i="51" s="1"/>
  <c r="S119" i="51"/>
  <c r="T119" i="51" s="1"/>
  <c r="S50" i="51"/>
  <c r="T50" i="51" s="1"/>
  <c r="S24" i="51"/>
  <c r="T24" i="51" s="1"/>
  <c r="S9" i="51"/>
  <c r="T9" i="51" s="1"/>
  <c r="S141" i="51"/>
  <c r="T141" i="51" s="1"/>
  <c r="S27" i="51"/>
  <c r="T27" i="51" s="1"/>
  <c r="S42" i="51"/>
  <c r="T42" i="51" s="1"/>
  <c r="S136" i="51"/>
  <c r="T136" i="51" s="1"/>
  <c r="S63" i="51"/>
  <c r="T63" i="51" s="1"/>
  <c r="S41" i="51"/>
  <c r="T41" i="51" s="1"/>
  <c r="S45" i="51"/>
  <c r="T45" i="51" s="1"/>
  <c r="S10" i="51"/>
  <c r="T10" i="51" s="1"/>
  <c r="S25" i="51"/>
  <c r="T25" i="51" s="1"/>
  <c r="S83" i="51"/>
  <c r="T83" i="51" s="1"/>
  <c r="S100" i="51"/>
  <c r="T100" i="51" s="1"/>
  <c r="S105" i="51"/>
  <c r="T105" i="51" s="1"/>
  <c r="S53" i="51"/>
  <c r="T53" i="51" s="1"/>
  <c r="S102" i="51"/>
  <c r="T102" i="51" s="1"/>
  <c r="S132" i="51"/>
  <c r="T132" i="51" s="1"/>
  <c r="S143" i="51"/>
  <c r="T143" i="51" s="1"/>
  <c r="S142" i="51"/>
  <c r="T142" i="51" s="1"/>
  <c r="S94" i="51"/>
  <c r="T94" i="51" s="1"/>
  <c r="S75" i="51"/>
  <c r="T75" i="51" s="1"/>
  <c r="S59" i="51"/>
  <c r="T59" i="51" s="1"/>
  <c r="S47" i="51"/>
  <c r="T47" i="51" s="1"/>
  <c r="S43" i="51"/>
  <c r="T43" i="51" s="1"/>
  <c r="S5" i="51"/>
  <c r="T5" i="51" s="1"/>
  <c r="S23" i="51"/>
  <c r="T23" i="51" s="1"/>
  <c r="S52" i="51"/>
  <c r="T52" i="51" s="1"/>
  <c r="S138" i="51"/>
  <c r="T138" i="51" s="1"/>
  <c r="S553" i="51"/>
  <c r="T553" i="51" s="1"/>
  <c r="S521" i="51"/>
  <c r="T521" i="51" s="1"/>
  <c r="S489" i="51"/>
  <c r="T489" i="51" s="1"/>
  <c r="S457" i="51"/>
  <c r="T457" i="51" s="1"/>
  <c r="S425" i="51"/>
  <c r="T425" i="51" s="1"/>
  <c r="S409" i="51"/>
  <c r="T409" i="51" s="1"/>
  <c r="S393" i="51"/>
  <c r="T393" i="51" s="1"/>
  <c r="S361" i="51"/>
  <c r="T361" i="51" s="1"/>
  <c r="S329" i="51"/>
  <c r="T329" i="51" s="1"/>
  <c r="S297" i="51"/>
  <c r="T297" i="51" s="1"/>
  <c r="S281" i="51"/>
  <c r="T281" i="51" s="1"/>
  <c r="S569" i="51"/>
  <c r="T569" i="51" s="1"/>
  <c r="S537" i="51"/>
  <c r="T537" i="51" s="1"/>
  <c r="S505" i="51"/>
  <c r="T505" i="51" s="1"/>
  <c r="S473" i="51"/>
  <c r="T473" i="51" s="1"/>
  <c r="S441" i="51"/>
  <c r="T441" i="51" s="1"/>
  <c r="S377" i="51"/>
  <c r="T377" i="51" s="1"/>
  <c r="S345" i="51"/>
  <c r="T345" i="51" s="1"/>
  <c r="S313" i="51"/>
  <c r="T313" i="51" s="1"/>
  <c r="S265" i="51"/>
  <c r="T265" i="51" s="1"/>
  <c r="S561" i="51"/>
  <c r="T561" i="51" s="1"/>
  <c r="S550" i="51"/>
  <c r="T550" i="51" s="1"/>
  <c r="S515" i="51"/>
  <c r="T515" i="51" s="1"/>
  <c r="S480" i="51"/>
  <c r="T480" i="51" s="1"/>
  <c r="S445" i="51"/>
  <c r="T445" i="51" s="1"/>
  <c r="S410" i="51"/>
  <c r="T410" i="51" s="1"/>
  <c r="S568" i="51"/>
  <c r="T568" i="51" s="1"/>
  <c r="S532" i="51"/>
  <c r="T532" i="51" s="1"/>
  <c r="S497" i="51"/>
  <c r="T497" i="51" s="1"/>
  <c r="S567" i="51"/>
  <c r="T567" i="51" s="1"/>
  <c r="S549" i="51"/>
  <c r="T549" i="51" s="1"/>
  <c r="S566" i="51"/>
  <c r="T566" i="51" s="1"/>
  <c r="S548" i="51"/>
  <c r="T548" i="51" s="1"/>
  <c r="S530" i="51"/>
  <c r="T530" i="51" s="1"/>
  <c r="S565" i="51"/>
  <c r="T565" i="51" s="1"/>
  <c r="S547" i="51"/>
  <c r="T547" i="51" s="1"/>
  <c r="S512" i="51"/>
  <c r="T512" i="51" s="1"/>
  <c r="S477" i="51"/>
  <c r="T477" i="51" s="1"/>
  <c r="S442" i="51"/>
  <c r="T442" i="51" s="1"/>
  <c r="S423" i="51"/>
  <c r="T423" i="51" s="1"/>
  <c r="S388" i="51"/>
  <c r="T388" i="51" s="1"/>
  <c r="S353" i="51"/>
  <c r="T353" i="51" s="1"/>
  <c r="S318" i="51"/>
  <c r="T318" i="51" s="1"/>
  <c r="S283" i="51"/>
  <c r="T283" i="51" s="1"/>
  <c r="S247" i="51"/>
  <c r="T247" i="51" s="1"/>
  <c r="S230" i="51"/>
  <c r="T230" i="51" s="1"/>
  <c r="S213" i="51"/>
  <c r="T213" i="51" s="1"/>
  <c r="S529" i="51"/>
  <c r="T529" i="51" s="1"/>
  <c r="S494" i="51"/>
  <c r="T494" i="51" s="1"/>
  <c r="S564" i="51"/>
  <c r="T564" i="51" s="1"/>
  <c r="S563" i="51"/>
  <c r="T563" i="51" s="1"/>
  <c r="S545" i="51"/>
  <c r="T545" i="51" s="1"/>
  <c r="S510" i="51"/>
  <c r="T510" i="51" s="1"/>
  <c r="S543" i="51"/>
  <c r="T543" i="51" s="1"/>
  <c r="S508" i="51"/>
  <c r="T508" i="51" s="1"/>
  <c r="S472" i="51"/>
  <c r="T472" i="51" s="1"/>
  <c r="S454" i="51"/>
  <c r="T454" i="51" s="1"/>
  <c r="S419" i="51"/>
  <c r="T419" i="51" s="1"/>
  <c r="S384" i="51"/>
  <c r="T384" i="51" s="1"/>
  <c r="S349" i="51"/>
  <c r="T349" i="51" s="1"/>
  <c r="S314" i="51"/>
  <c r="T314" i="51" s="1"/>
  <c r="S295" i="51"/>
  <c r="T295" i="51" s="1"/>
  <c r="S260" i="51"/>
  <c r="T260" i="51" s="1"/>
  <c r="S243" i="51"/>
  <c r="T243" i="51" s="1"/>
  <c r="S226" i="51"/>
  <c r="T226" i="51" s="1"/>
  <c r="S209" i="51"/>
  <c r="T209" i="51" s="1"/>
  <c r="S192" i="51"/>
  <c r="T192" i="51" s="1"/>
  <c r="S159" i="51"/>
  <c r="T159" i="51" s="1"/>
  <c r="S560" i="51"/>
  <c r="T560" i="51" s="1"/>
  <c r="S525" i="51"/>
  <c r="T525" i="51" s="1"/>
  <c r="S490" i="51"/>
  <c r="T490" i="51" s="1"/>
  <c r="S471" i="51"/>
  <c r="T471" i="51" s="1"/>
  <c r="S436" i="51"/>
  <c r="T436" i="51" s="1"/>
  <c r="S401" i="51"/>
  <c r="T401" i="51" s="1"/>
  <c r="S366" i="51"/>
  <c r="T366" i="51" s="1"/>
  <c r="S331" i="51"/>
  <c r="T331" i="51" s="1"/>
  <c r="S277" i="51"/>
  <c r="T277" i="51" s="1"/>
  <c r="S175" i="51"/>
  <c r="T175" i="51" s="1"/>
  <c r="S542" i="51"/>
  <c r="T542" i="51" s="1"/>
  <c r="S507" i="51"/>
  <c r="T507" i="51" s="1"/>
  <c r="S453" i="51"/>
  <c r="T453" i="51" s="1"/>
  <c r="S418" i="51"/>
  <c r="T418" i="51" s="1"/>
  <c r="S383" i="51"/>
  <c r="T383" i="51" s="1"/>
  <c r="S348" i="51"/>
  <c r="T348" i="51" s="1"/>
  <c r="S312" i="51"/>
  <c r="T312" i="51" s="1"/>
  <c r="S294" i="51"/>
  <c r="T294" i="51" s="1"/>
  <c r="S259" i="51"/>
  <c r="T259" i="51" s="1"/>
  <c r="S242" i="51"/>
  <c r="T242" i="51" s="1"/>
  <c r="S225" i="51"/>
  <c r="T225" i="51" s="1"/>
  <c r="S208" i="51"/>
  <c r="T208" i="51" s="1"/>
  <c r="S191" i="51"/>
  <c r="T191" i="51" s="1"/>
  <c r="S158" i="51"/>
  <c r="T158" i="51" s="1"/>
  <c r="S559" i="51"/>
  <c r="T559" i="51" s="1"/>
  <c r="S524" i="51"/>
  <c r="T524" i="51" s="1"/>
  <c r="S488" i="51"/>
  <c r="T488" i="51" s="1"/>
  <c r="S470" i="51"/>
  <c r="T470" i="51" s="1"/>
  <c r="S435" i="51"/>
  <c r="T435" i="51" s="1"/>
  <c r="S400" i="51"/>
  <c r="T400" i="51" s="1"/>
  <c r="S365" i="51"/>
  <c r="T365" i="51" s="1"/>
  <c r="S330" i="51"/>
  <c r="T330" i="51" s="1"/>
  <c r="S311" i="51"/>
  <c r="T311" i="51" s="1"/>
  <c r="S276" i="51"/>
  <c r="T276" i="51" s="1"/>
  <c r="S174" i="51"/>
  <c r="T174" i="51" s="1"/>
  <c r="S224" i="51"/>
  <c r="T224" i="51" s="1"/>
  <c r="S207" i="51"/>
  <c r="T207" i="51" s="1"/>
  <c r="S157" i="51"/>
  <c r="T157" i="51" s="1"/>
  <c r="S541" i="51"/>
  <c r="T541" i="51" s="1"/>
  <c r="S506" i="51"/>
  <c r="T506" i="51" s="1"/>
  <c r="S487" i="51"/>
  <c r="T487" i="51" s="1"/>
  <c r="S452" i="51"/>
  <c r="T452" i="51" s="1"/>
  <c r="S417" i="51"/>
  <c r="T417" i="51" s="1"/>
  <c r="S382" i="51"/>
  <c r="T382" i="51" s="1"/>
  <c r="S347" i="51"/>
  <c r="T347" i="51" s="1"/>
  <c r="S293" i="51"/>
  <c r="T293" i="51" s="1"/>
  <c r="S258" i="51"/>
  <c r="T258" i="51" s="1"/>
  <c r="S241" i="51"/>
  <c r="T241" i="51" s="1"/>
  <c r="S190" i="51"/>
  <c r="T190" i="51" s="1"/>
  <c r="S558" i="51"/>
  <c r="T558" i="51" s="1"/>
  <c r="S523" i="51"/>
  <c r="T523" i="51" s="1"/>
  <c r="S469" i="51"/>
  <c r="T469" i="51" s="1"/>
  <c r="S434" i="51"/>
  <c r="T434" i="51" s="1"/>
  <c r="S399" i="51"/>
  <c r="T399" i="51" s="1"/>
  <c r="S364" i="51"/>
  <c r="T364" i="51" s="1"/>
  <c r="S328" i="51"/>
  <c r="T328" i="51" s="1"/>
  <c r="S310" i="51"/>
  <c r="T310" i="51" s="1"/>
  <c r="S275" i="51"/>
  <c r="T275" i="51" s="1"/>
  <c r="S173" i="51"/>
  <c r="T173" i="51" s="1"/>
  <c r="S540" i="51"/>
  <c r="T540" i="51" s="1"/>
  <c r="S504" i="51"/>
  <c r="T504" i="51" s="1"/>
  <c r="S486" i="51"/>
  <c r="T486" i="51" s="1"/>
  <c r="S451" i="51"/>
  <c r="T451" i="51" s="1"/>
  <c r="S416" i="51"/>
  <c r="T416" i="51" s="1"/>
  <c r="S381" i="51"/>
  <c r="T381" i="51" s="1"/>
  <c r="S346" i="51"/>
  <c r="T346" i="51" s="1"/>
  <c r="S327" i="51"/>
  <c r="T327" i="51" s="1"/>
  <c r="S292" i="51"/>
  <c r="T292" i="51" s="1"/>
  <c r="S257" i="51"/>
  <c r="T257" i="51" s="1"/>
  <c r="S240" i="51"/>
  <c r="T240" i="51" s="1"/>
  <c r="S223" i="51"/>
  <c r="T223" i="51" s="1"/>
  <c r="S206" i="51"/>
  <c r="T206" i="51" s="1"/>
  <c r="S189" i="51"/>
  <c r="T189" i="51" s="1"/>
  <c r="S156" i="51"/>
  <c r="T156" i="51" s="1"/>
  <c r="S557" i="51"/>
  <c r="T557" i="51" s="1"/>
  <c r="S522" i="51"/>
  <c r="T522" i="51" s="1"/>
  <c r="S503" i="51"/>
  <c r="T503" i="51" s="1"/>
  <c r="S468" i="51"/>
  <c r="T468" i="51" s="1"/>
  <c r="S433" i="51"/>
  <c r="T433" i="51" s="1"/>
  <c r="S398" i="51"/>
  <c r="T398" i="51" s="1"/>
  <c r="S363" i="51"/>
  <c r="T363" i="51" s="1"/>
  <c r="S309" i="51"/>
  <c r="T309" i="51" s="1"/>
  <c r="S274" i="51"/>
  <c r="T274" i="51" s="1"/>
  <c r="S172" i="51"/>
  <c r="T172" i="51" s="1"/>
  <c r="S539" i="51"/>
  <c r="T539" i="51" s="1"/>
  <c r="S485" i="51"/>
  <c r="T485" i="51" s="1"/>
  <c r="S450" i="51"/>
  <c r="T450" i="51" s="1"/>
  <c r="S415" i="51"/>
  <c r="T415" i="51" s="1"/>
  <c r="S380" i="51"/>
  <c r="T380" i="51" s="1"/>
  <c r="S344" i="51"/>
  <c r="T344" i="51" s="1"/>
  <c r="S326" i="51"/>
  <c r="T326" i="51" s="1"/>
  <c r="S291" i="51"/>
  <c r="T291" i="51" s="1"/>
  <c r="S256" i="51"/>
  <c r="T256" i="51" s="1"/>
  <c r="S239" i="51"/>
  <c r="T239" i="51" s="1"/>
  <c r="S222" i="51"/>
  <c r="T222" i="51" s="1"/>
  <c r="S205" i="51"/>
  <c r="T205" i="51" s="1"/>
  <c r="S188" i="51"/>
  <c r="T188" i="51" s="1"/>
  <c r="S155" i="51"/>
  <c r="T155" i="51" s="1"/>
  <c r="S556" i="51"/>
  <c r="T556" i="51" s="1"/>
  <c r="S520" i="51"/>
  <c r="T520" i="51" s="1"/>
  <c r="S502" i="51"/>
  <c r="T502" i="51" s="1"/>
  <c r="S467" i="51"/>
  <c r="T467" i="51" s="1"/>
  <c r="S432" i="51"/>
  <c r="T432" i="51" s="1"/>
  <c r="S397" i="51"/>
  <c r="T397" i="51" s="1"/>
  <c r="S362" i="51"/>
  <c r="T362" i="51" s="1"/>
  <c r="S343" i="51"/>
  <c r="T343" i="51" s="1"/>
  <c r="S308" i="51"/>
  <c r="T308" i="51" s="1"/>
  <c r="S273" i="51"/>
  <c r="T273" i="51" s="1"/>
  <c r="S171" i="51"/>
  <c r="T171" i="51" s="1"/>
  <c r="S538" i="51"/>
  <c r="T538" i="51" s="1"/>
  <c r="S519" i="51"/>
  <c r="T519" i="51" s="1"/>
  <c r="S484" i="51"/>
  <c r="T484" i="51" s="1"/>
  <c r="S449" i="51"/>
  <c r="T449" i="51" s="1"/>
  <c r="S414" i="51"/>
  <c r="T414" i="51" s="1"/>
  <c r="S379" i="51"/>
  <c r="T379" i="51" s="1"/>
  <c r="S325" i="51"/>
  <c r="T325" i="51" s="1"/>
  <c r="S290" i="51"/>
  <c r="T290" i="51" s="1"/>
  <c r="S255" i="51"/>
  <c r="T255" i="51" s="1"/>
  <c r="S238" i="51"/>
  <c r="T238" i="51" s="1"/>
  <c r="S221" i="51"/>
  <c r="T221" i="51" s="1"/>
  <c r="S204" i="51"/>
  <c r="T204" i="51" s="1"/>
  <c r="S187" i="51"/>
  <c r="T187" i="51" s="1"/>
  <c r="S555" i="51"/>
  <c r="T555" i="51" s="1"/>
  <c r="S501" i="51"/>
  <c r="T501" i="51" s="1"/>
  <c r="S466" i="51"/>
  <c r="T466" i="51" s="1"/>
  <c r="S431" i="51"/>
  <c r="T431" i="51" s="1"/>
  <c r="S396" i="51"/>
  <c r="T396" i="51" s="1"/>
  <c r="S360" i="51"/>
  <c r="T360" i="51" s="1"/>
  <c r="S342" i="51"/>
  <c r="T342" i="51" s="1"/>
  <c r="S307" i="51"/>
  <c r="T307" i="51" s="1"/>
  <c r="S272" i="51"/>
  <c r="T272" i="51" s="1"/>
  <c r="S536" i="51"/>
  <c r="T536" i="51" s="1"/>
  <c r="S518" i="51"/>
  <c r="T518" i="51" s="1"/>
  <c r="S483" i="51"/>
  <c r="T483" i="51" s="1"/>
  <c r="S448" i="51"/>
  <c r="T448" i="51" s="1"/>
  <c r="S413" i="51"/>
  <c r="T413" i="51" s="1"/>
  <c r="S378" i="51"/>
  <c r="T378" i="51" s="1"/>
  <c r="S359" i="51"/>
  <c r="T359" i="51" s="1"/>
  <c r="S324" i="51"/>
  <c r="T324" i="51" s="1"/>
  <c r="S554" i="51"/>
  <c r="T554" i="51" s="1"/>
  <c r="S535" i="51"/>
  <c r="T535" i="51" s="1"/>
  <c r="S500" i="51"/>
  <c r="T500" i="51" s="1"/>
  <c r="S465" i="51"/>
  <c r="T465" i="51" s="1"/>
  <c r="S430" i="51"/>
  <c r="T430" i="51" s="1"/>
  <c r="S395" i="51"/>
  <c r="T395" i="51" s="1"/>
  <c r="S341" i="51"/>
  <c r="T341" i="51" s="1"/>
  <c r="S306" i="51"/>
  <c r="T306" i="51" s="1"/>
  <c r="S517" i="51"/>
  <c r="T517" i="51" s="1"/>
  <c r="S482" i="51"/>
  <c r="T482" i="51" s="1"/>
  <c r="S447" i="51"/>
  <c r="T447" i="51" s="1"/>
  <c r="S412" i="51"/>
  <c r="T412" i="51" s="1"/>
  <c r="S376" i="51"/>
  <c r="T376" i="51" s="1"/>
  <c r="S358" i="51"/>
  <c r="T358" i="51" s="1"/>
  <c r="S323" i="51"/>
  <c r="T323" i="51" s="1"/>
  <c r="S288" i="51"/>
  <c r="T288" i="51" s="1"/>
  <c r="S253" i="51"/>
  <c r="T253" i="51" s="1"/>
  <c r="S236" i="51"/>
  <c r="T236" i="51" s="1"/>
  <c r="S219" i="51"/>
  <c r="T219" i="51" s="1"/>
  <c r="S202" i="51"/>
  <c r="T202" i="51" s="1"/>
  <c r="S551" i="51"/>
  <c r="T551" i="51" s="1"/>
  <c r="S516" i="51"/>
  <c r="T516" i="51" s="1"/>
  <c r="S481" i="51"/>
  <c r="T481" i="51" s="1"/>
  <c r="S446" i="51"/>
  <c r="T446" i="51" s="1"/>
  <c r="S411" i="51"/>
  <c r="T411" i="51" s="1"/>
  <c r="S357" i="51"/>
  <c r="T357" i="51" s="1"/>
  <c r="S385" i="51"/>
  <c r="T385" i="51" s="1"/>
  <c r="S340" i="51"/>
  <c r="T340" i="51" s="1"/>
  <c r="S279" i="51"/>
  <c r="T279" i="51" s="1"/>
  <c r="S248" i="51"/>
  <c r="T248" i="51" s="1"/>
  <c r="S217" i="51"/>
  <c r="T217" i="51" s="1"/>
  <c r="S193" i="51"/>
  <c r="T193" i="51" s="1"/>
  <c r="S165" i="51"/>
  <c r="T165" i="51" s="1"/>
  <c r="S499" i="51"/>
  <c r="T499" i="51" s="1"/>
  <c r="S460" i="51"/>
  <c r="T460" i="51" s="1"/>
  <c r="S421" i="51"/>
  <c r="T421" i="51" s="1"/>
  <c r="S305" i="51"/>
  <c r="T305" i="51" s="1"/>
  <c r="S562" i="51"/>
  <c r="T562" i="51" s="1"/>
  <c r="S498" i="51"/>
  <c r="T498" i="51" s="1"/>
  <c r="S459" i="51"/>
  <c r="T459" i="51" s="1"/>
  <c r="S375" i="51"/>
  <c r="T375" i="51" s="1"/>
  <c r="S339" i="51"/>
  <c r="T339" i="51" s="1"/>
  <c r="S278" i="51"/>
  <c r="T278" i="51" s="1"/>
  <c r="S246" i="51"/>
  <c r="T246" i="51" s="1"/>
  <c r="S216" i="51"/>
  <c r="T216" i="51" s="1"/>
  <c r="S164" i="51"/>
  <c r="T164" i="51" s="1"/>
  <c r="S420" i="51"/>
  <c r="T420" i="51" s="1"/>
  <c r="S374" i="51"/>
  <c r="T374" i="51" s="1"/>
  <c r="S304" i="51"/>
  <c r="T304" i="51" s="1"/>
  <c r="S215" i="51"/>
  <c r="T215" i="51" s="1"/>
  <c r="S186" i="51"/>
  <c r="T186" i="51" s="1"/>
  <c r="S552" i="51"/>
  <c r="T552" i="51" s="1"/>
  <c r="S496" i="51"/>
  <c r="T496" i="51" s="1"/>
  <c r="S458" i="51"/>
  <c r="T458" i="51" s="1"/>
  <c r="S338" i="51"/>
  <c r="T338" i="51" s="1"/>
  <c r="S271" i="51"/>
  <c r="T271" i="51" s="1"/>
  <c r="S245" i="51"/>
  <c r="T245" i="51" s="1"/>
  <c r="S185" i="51"/>
  <c r="T185" i="51" s="1"/>
  <c r="S163" i="51"/>
  <c r="T163" i="51" s="1"/>
  <c r="S373" i="51"/>
  <c r="T373" i="51" s="1"/>
  <c r="S303" i="51"/>
  <c r="T303" i="51" s="1"/>
  <c r="S270" i="51"/>
  <c r="T270" i="51" s="1"/>
  <c r="S214" i="51"/>
  <c r="T214" i="51" s="1"/>
  <c r="S184" i="51"/>
  <c r="T184" i="51" s="1"/>
  <c r="S495" i="51"/>
  <c r="T495" i="51" s="1"/>
  <c r="S456" i="51"/>
  <c r="T456" i="51" s="1"/>
  <c r="S337" i="51"/>
  <c r="T337" i="51" s="1"/>
  <c r="S244" i="51"/>
  <c r="T244" i="51" s="1"/>
  <c r="S162" i="51"/>
  <c r="T162" i="51" s="1"/>
  <c r="S546" i="51"/>
  <c r="T546" i="51" s="1"/>
  <c r="S455" i="51"/>
  <c r="T455" i="51" s="1"/>
  <c r="S372" i="51"/>
  <c r="T372" i="51" s="1"/>
  <c r="S302" i="51"/>
  <c r="T302" i="51" s="1"/>
  <c r="S269" i="51"/>
  <c r="T269" i="51" s="1"/>
  <c r="S183" i="51"/>
  <c r="T183" i="51" s="1"/>
  <c r="S237" i="51"/>
  <c r="T237" i="51" s="1"/>
  <c r="S493" i="51"/>
  <c r="T493" i="51" s="1"/>
  <c r="S408" i="51"/>
  <c r="T408" i="51" s="1"/>
  <c r="S336" i="51"/>
  <c r="T336" i="51" s="1"/>
  <c r="S212" i="51"/>
  <c r="T212" i="51" s="1"/>
  <c r="S161" i="51"/>
  <c r="T161" i="51" s="1"/>
  <c r="S182" i="51"/>
  <c r="T182" i="51" s="1"/>
  <c r="S407" i="51"/>
  <c r="T407" i="51" s="1"/>
  <c r="S371" i="51"/>
  <c r="T371" i="51" s="1"/>
  <c r="S335" i="51"/>
  <c r="T335" i="51" s="1"/>
  <c r="S301" i="51"/>
  <c r="T301" i="51" s="1"/>
  <c r="S268" i="51"/>
  <c r="T268" i="51" s="1"/>
  <c r="S544" i="51"/>
  <c r="T544" i="51" s="1"/>
  <c r="S492" i="51"/>
  <c r="T492" i="51" s="1"/>
  <c r="S370" i="51"/>
  <c r="T370" i="51" s="1"/>
  <c r="S300" i="51"/>
  <c r="T300" i="51" s="1"/>
  <c r="S211" i="51"/>
  <c r="T211" i="51" s="1"/>
  <c r="S160" i="51"/>
  <c r="T160" i="51" s="1"/>
  <c r="S406" i="51"/>
  <c r="T406" i="51" s="1"/>
  <c r="S334" i="51"/>
  <c r="T334" i="51" s="1"/>
  <c r="S267" i="51"/>
  <c r="T267" i="51" s="1"/>
  <c r="S181" i="51"/>
  <c r="T181" i="51" s="1"/>
  <c r="S534" i="51"/>
  <c r="T534" i="51" s="1"/>
  <c r="S491" i="51"/>
  <c r="T491" i="51" s="1"/>
  <c r="S444" i="51"/>
  <c r="T444" i="51" s="1"/>
  <c r="S405" i="51"/>
  <c r="T405" i="51" s="1"/>
  <c r="S369" i="51"/>
  <c r="T369" i="51" s="1"/>
  <c r="S299" i="51"/>
  <c r="T299" i="51" s="1"/>
  <c r="S235" i="51"/>
  <c r="T235" i="51" s="1"/>
  <c r="S210" i="51"/>
  <c r="T210" i="51" s="1"/>
  <c r="S533" i="51"/>
  <c r="T533" i="51" s="1"/>
  <c r="S333" i="51"/>
  <c r="T333" i="51" s="1"/>
  <c r="S266" i="51"/>
  <c r="T266" i="51" s="1"/>
  <c r="S180" i="51"/>
  <c r="T180" i="51" s="1"/>
  <c r="S443" i="51"/>
  <c r="T443" i="51" s="1"/>
  <c r="S404" i="51"/>
  <c r="T404" i="51" s="1"/>
  <c r="S368" i="51"/>
  <c r="T368" i="51" s="1"/>
  <c r="S298" i="51"/>
  <c r="T298" i="51" s="1"/>
  <c r="S264" i="51"/>
  <c r="T264" i="51" s="1"/>
  <c r="S234" i="51"/>
  <c r="T234" i="51" s="1"/>
  <c r="S531" i="51"/>
  <c r="T531" i="51" s="1"/>
  <c r="S332" i="51"/>
  <c r="T332" i="51" s="1"/>
  <c r="S263" i="51"/>
  <c r="T263" i="51" s="1"/>
  <c r="S233" i="51"/>
  <c r="T233" i="51" s="1"/>
  <c r="S203" i="51"/>
  <c r="T203" i="51" s="1"/>
  <c r="S179" i="51"/>
  <c r="T179" i="51" s="1"/>
  <c r="S152" i="51"/>
  <c r="T152" i="51" s="1"/>
  <c r="S479" i="51"/>
  <c r="T479" i="51" s="1"/>
  <c r="S403" i="51"/>
  <c r="T403" i="51" s="1"/>
  <c r="S367" i="51"/>
  <c r="T367" i="51" s="1"/>
  <c r="S296" i="51"/>
  <c r="T296" i="51" s="1"/>
  <c r="S440" i="51"/>
  <c r="T440" i="51" s="1"/>
  <c r="S322" i="51"/>
  <c r="T322" i="51" s="1"/>
  <c r="S289" i="51"/>
  <c r="T289" i="51" s="1"/>
  <c r="S262" i="51"/>
  <c r="T262" i="51" s="1"/>
  <c r="S232" i="51"/>
  <c r="T232" i="51" s="1"/>
  <c r="S201" i="51"/>
  <c r="T201" i="51" s="1"/>
  <c r="S178" i="51"/>
  <c r="T178" i="51" s="1"/>
  <c r="S151" i="51"/>
  <c r="T151" i="51" s="1"/>
  <c r="S528" i="51"/>
  <c r="T528" i="51" s="1"/>
  <c r="S478" i="51"/>
  <c r="T478" i="51" s="1"/>
  <c r="S439" i="51"/>
  <c r="T439" i="51" s="1"/>
  <c r="S402" i="51"/>
  <c r="T402" i="51" s="1"/>
  <c r="S231" i="51"/>
  <c r="T231" i="51" s="1"/>
  <c r="S527" i="51"/>
  <c r="T527" i="51" s="1"/>
  <c r="S394" i="51"/>
  <c r="T394" i="51" s="1"/>
  <c r="S356" i="51"/>
  <c r="T356" i="51" s="1"/>
  <c r="S321" i="51"/>
  <c r="T321" i="51" s="1"/>
  <c r="S261" i="51"/>
  <c r="T261" i="51" s="1"/>
  <c r="S200" i="51"/>
  <c r="T200" i="51" s="1"/>
  <c r="S177" i="51"/>
  <c r="T177" i="51" s="1"/>
  <c r="S150" i="51"/>
  <c r="T150" i="51" s="1"/>
  <c r="S438" i="51"/>
  <c r="T438" i="51" s="1"/>
  <c r="S392" i="51"/>
  <c r="T392" i="51" s="1"/>
  <c r="S287" i="51"/>
  <c r="T287" i="51" s="1"/>
  <c r="S199" i="51"/>
  <c r="T199" i="51" s="1"/>
  <c r="S526" i="51"/>
  <c r="T526" i="51" s="1"/>
  <c r="S476" i="51"/>
  <c r="T476" i="51" s="1"/>
  <c r="S391" i="51"/>
  <c r="T391" i="51" s="1"/>
  <c r="S355" i="51"/>
  <c r="T355" i="51" s="1"/>
  <c r="S320" i="51"/>
  <c r="T320" i="51" s="1"/>
  <c r="S229" i="51"/>
  <c r="T229" i="51" s="1"/>
  <c r="S176" i="51"/>
  <c r="T176" i="51" s="1"/>
  <c r="S149" i="51"/>
  <c r="T149" i="51" s="1"/>
  <c r="S437" i="51"/>
  <c r="T437" i="51" s="1"/>
  <c r="S286" i="51"/>
  <c r="T286" i="51" s="1"/>
  <c r="S254" i="51"/>
  <c r="T254" i="51" s="1"/>
  <c r="S198" i="51"/>
  <c r="T198" i="51" s="1"/>
  <c r="S475" i="51"/>
  <c r="T475" i="51" s="1"/>
  <c r="S429" i="51"/>
  <c r="T429" i="51" s="1"/>
  <c r="S390" i="51"/>
  <c r="T390" i="51" s="1"/>
  <c r="S354" i="51"/>
  <c r="T354" i="51" s="1"/>
  <c r="S319" i="51"/>
  <c r="T319" i="51" s="1"/>
  <c r="S228" i="51"/>
  <c r="T228" i="51" s="1"/>
  <c r="S170" i="51"/>
  <c r="T170" i="51" s="1"/>
  <c r="S148" i="51"/>
  <c r="T148" i="51" s="1"/>
  <c r="S514" i="51"/>
  <c r="T514" i="51" s="1"/>
  <c r="S428" i="51"/>
  <c r="T428" i="51" s="1"/>
  <c r="S285" i="51"/>
  <c r="T285" i="51" s="1"/>
  <c r="S197" i="51"/>
  <c r="T197" i="51" s="1"/>
  <c r="S169" i="51"/>
  <c r="T169" i="51" s="1"/>
  <c r="S474" i="51"/>
  <c r="T474" i="51" s="1"/>
  <c r="S427" i="51"/>
  <c r="T427" i="51" s="1"/>
  <c r="S389" i="51"/>
  <c r="T389" i="51" s="1"/>
  <c r="S252" i="51"/>
  <c r="T252" i="51" s="1"/>
  <c r="S227" i="51"/>
  <c r="T227" i="51" s="1"/>
  <c r="S147" i="51"/>
  <c r="T147" i="51" s="1"/>
  <c r="S513" i="51"/>
  <c r="T513" i="51" s="1"/>
  <c r="S352" i="51"/>
  <c r="T352" i="51" s="1"/>
  <c r="S317" i="51"/>
  <c r="T317" i="51" s="1"/>
  <c r="S284" i="51"/>
  <c r="T284" i="51" s="1"/>
  <c r="S196" i="51"/>
  <c r="T196" i="51" s="1"/>
  <c r="S168" i="51"/>
  <c r="T168" i="51" s="1"/>
  <c r="S386" i="51"/>
  <c r="T386" i="51" s="1"/>
  <c r="S350" i="51"/>
  <c r="T350" i="51" s="1"/>
  <c r="S315" i="51"/>
  <c r="T315" i="51" s="1"/>
  <c r="S509" i="51"/>
  <c r="T509" i="51" s="1"/>
  <c r="S461" i="51"/>
  <c r="T461" i="51" s="1"/>
  <c r="S511" i="51"/>
  <c r="T511" i="51" s="1"/>
  <c r="S220" i="51"/>
  <c r="T220" i="51" s="1"/>
  <c r="S194" i="51"/>
  <c r="T194" i="51" s="1"/>
  <c r="S464" i="51"/>
  <c r="T464" i="51" s="1"/>
  <c r="S462" i="51"/>
  <c r="T462" i="51" s="1"/>
  <c r="S463" i="51"/>
  <c r="T463" i="51" s="1"/>
  <c r="S218" i="51"/>
  <c r="T218" i="51" s="1"/>
  <c r="S426" i="51"/>
  <c r="T426" i="51" s="1"/>
  <c r="S195" i="51"/>
  <c r="T195" i="51" s="1"/>
  <c r="S424" i="51"/>
  <c r="T424" i="51" s="1"/>
  <c r="S422" i="51"/>
  <c r="T422" i="51" s="1"/>
  <c r="S146" i="51"/>
  <c r="T146" i="51" s="1"/>
  <c r="S387" i="51"/>
  <c r="T387" i="51" s="1"/>
  <c r="S167" i="51"/>
  <c r="T167" i="51" s="1"/>
  <c r="S166" i="51"/>
  <c r="T166" i="51" s="1"/>
  <c r="S351" i="51"/>
  <c r="T351" i="51" s="1"/>
  <c r="S153" i="51"/>
  <c r="T153" i="51" s="1"/>
  <c r="S249" i="51"/>
  <c r="T249" i="51" s="1"/>
  <c r="S154" i="51"/>
  <c r="T154" i="51" s="1"/>
  <c r="S316" i="51"/>
  <c r="T316" i="51" s="1"/>
  <c r="S145" i="51"/>
  <c r="T145" i="51" s="1"/>
  <c r="S144" i="51"/>
  <c r="T144" i="51" s="1"/>
  <c r="S250" i="51"/>
  <c r="T250" i="51" s="1"/>
  <c r="S282" i="51"/>
  <c r="T282" i="51" s="1"/>
  <c r="S280" i="51"/>
  <c r="T280" i="51" s="1"/>
  <c r="S251" i="51"/>
  <c r="T251" i="51" s="1"/>
  <c r="S20" i="51"/>
  <c r="T20" i="51" s="1"/>
  <c r="S97" i="51"/>
  <c r="T97" i="51" s="1"/>
  <c r="S48" i="51"/>
  <c r="T48" i="51" s="1"/>
  <c r="S61" i="51"/>
  <c r="T61" i="51" s="1"/>
  <c r="S80" i="51"/>
  <c r="T80" i="51" s="1"/>
  <c r="S81" i="51"/>
  <c r="T81" i="51" s="1"/>
  <c r="S90" i="51"/>
  <c r="T90" i="51" s="1"/>
  <c r="S92" i="51"/>
  <c r="T92" i="51" s="1"/>
  <c r="S76" i="51"/>
  <c r="T76" i="51" s="1"/>
  <c r="S120" i="51"/>
  <c r="T120" i="51" s="1"/>
  <c r="S121" i="51"/>
  <c r="T121" i="51" s="1"/>
  <c r="S95" i="51"/>
  <c r="T95" i="51" s="1"/>
  <c r="S32" i="51"/>
  <c r="T32" i="51" s="1"/>
  <c r="S39" i="51"/>
  <c r="T39" i="51" s="1"/>
  <c r="S55" i="51"/>
  <c r="T55" i="51" s="1"/>
  <c r="S78" i="51"/>
  <c r="T78" i="51" s="1"/>
  <c r="S35" i="51"/>
  <c r="T35" i="51" s="1"/>
  <c r="S134" i="51"/>
  <c r="T134" i="51" s="1"/>
  <c r="S28" i="51"/>
  <c r="T28" i="51" s="1"/>
  <c r="S109" i="51"/>
  <c r="T109" i="51" s="1"/>
  <c r="S133" i="51"/>
  <c r="T133" i="51" s="1"/>
  <c r="S113" i="51"/>
  <c r="T113" i="51" s="1"/>
  <c r="S56" i="51"/>
  <c r="T56" i="51" s="1"/>
  <c r="S29" i="51"/>
  <c r="T29" i="51" s="1"/>
  <c r="S3" i="51"/>
  <c r="T3" i="51" s="1"/>
  <c r="S31" i="51"/>
  <c r="T31" i="51" s="1"/>
  <c r="S127" i="51"/>
  <c r="T127" i="51" s="1"/>
  <c r="S87" i="51"/>
  <c r="T87" i="51" s="1"/>
  <c r="S123" i="51"/>
  <c r="T123" i="51" s="1"/>
  <c r="S13" i="51"/>
  <c r="T13" i="51" s="1"/>
  <c r="S34" i="51"/>
  <c r="T34" i="51" s="1"/>
  <c r="S104" i="51"/>
  <c r="T104" i="51" s="1"/>
  <c r="S85" i="51"/>
  <c r="T85" i="51" s="1"/>
  <c r="S122" i="51"/>
  <c r="T122" i="51" s="1"/>
  <c r="S71" i="51"/>
  <c r="T71" i="51" s="1"/>
  <c r="S111" i="51"/>
  <c r="T111" i="51" s="1"/>
  <c r="S67" i="51"/>
  <c r="T67" i="51" s="1"/>
  <c r="S64" i="51"/>
  <c r="T64" i="51" s="1"/>
  <c r="S82" i="51"/>
  <c r="T82" i="51" s="1"/>
  <c r="S12" i="51"/>
  <c r="T12" i="51" s="1"/>
  <c r="S88" i="51"/>
  <c r="T88" i="51" s="1"/>
  <c r="S38" i="51"/>
  <c r="T38" i="51" s="1"/>
  <c r="S79" i="51"/>
  <c r="T79" i="51" s="1"/>
  <c r="S7" i="51"/>
  <c r="T7" i="51" s="1"/>
  <c r="S115" i="51"/>
  <c r="T115" i="51" s="1"/>
  <c r="S15" i="51"/>
  <c r="T15" i="51" s="1"/>
  <c r="S62" i="51"/>
  <c r="T62" i="51" s="1"/>
  <c r="S117" i="51"/>
  <c r="T117" i="51" s="1"/>
  <c r="S46" i="51"/>
  <c r="T46" i="51" s="1"/>
  <c r="S74" i="51"/>
  <c r="T74" i="51" s="1"/>
  <c r="S139" i="51"/>
  <c r="T139" i="51" s="1"/>
  <c r="S99" i="51"/>
  <c r="T99" i="51" s="1"/>
  <c r="S72" i="50"/>
  <c r="T72" i="50" s="1"/>
  <c r="S27" i="50"/>
  <c r="T27" i="50" s="1"/>
  <c r="S64" i="50"/>
  <c r="T64" i="50" s="1"/>
  <c r="S54" i="50"/>
  <c r="T54" i="50" s="1"/>
  <c r="S97" i="50"/>
  <c r="T97" i="50" s="1"/>
  <c r="S36" i="50"/>
  <c r="T36" i="50" s="1"/>
  <c r="S117" i="50"/>
  <c r="T117" i="50" s="1"/>
  <c r="S29" i="50"/>
  <c r="T29" i="50" s="1"/>
  <c r="S12" i="50"/>
  <c r="T12" i="50" s="1"/>
  <c r="S34" i="50"/>
  <c r="T34" i="50" s="1"/>
  <c r="S92" i="50"/>
  <c r="T92" i="50" s="1"/>
  <c r="S16" i="50"/>
  <c r="T16" i="50" s="1"/>
  <c r="S134" i="50"/>
  <c r="T134" i="50" s="1"/>
  <c r="S56" i="50"/>
  <c r="T56" i="50" s="1"/>
  <c r="S10" i="50"/>
  <c r="T10" i="50" s="1"/>
  <c r="S25" i="50"/>
  <c r="T25" i="50" s="1"/>
  <c r="S115" i="50"/>
  <c r="T115" i="50" s="1"/>
  <c r="S21" i="50"/>
  <c r="T21" i="50" s="1"/>
  <c r="S49" i="50"/>
  <c r="T49" i="50" s="1"/>
  <c r="S73" i="50"/>
  <c r="T73" i="50" s="1"/>
  <c r="S94" i="50"/>
  <c r="T94" i="50" s="1"/>
  <c r="S40" i="50"/>
  <c r="T40" i="50" s="1"/>
  <c r="S19" i="50"/>
  <c r="T19" i="50" s="1"/>
  <c r="S41" i="50"/>
  <c r="T41" i="50" s="1"/>
  <c r="S88" i="50"/>
  <c r="T88" i="50" s="1"/>
  <c r="S43" i="50"/>
  <c r="T43" i="50" s="1"/>
  <c r="S95" i="50"/>
  <c r="T95" i="50" s="1"/>
  <c r="S31" i="50"/>
  <c r="T31" i="50" s="1"/>
  <c r="S74" i="50"/>
  <c r="T74" i="50" s="1"/>
  <c r="S126" i="50"/>
  <c r="T126" i="50" s="1"/>
  <c r="S89" i="50"/>
  <c r="T89" i="50" s="1"/>
  <c r="S44" i="50"/>
  <c r="T44" i="50" s="1"/>
  <c r="S137" i="50"/>
  <c r="T137" i="50" s="1"/>
  <c r="S59" i="50"/>
  <c r="T59" i="50" s="1"/>
  <c r="S38" i="50"/>
  <c r="T38" i="50" s="1"/>
  <c r="S71" i="50"/>
  <c r="T71" i="50" s="1"/>
  <c r="S39" i="50"/>
  <c r="T39" i="50" s="1"/>
  <c r="S100" i="50"/>
  <c r="T100" i="50" s="1"/>
  <c r="S133" i="50"/>
  <c r="T133" i="50" s="1"/>
  <c r="S28" i="50"/>
  <c r="T28" i="50" s="1"/>
  <c r="S3" i="50"/>
  <c r="T3" i="50" s="1"/>
  <c r="S65" i="50"/>
  <c r="T65" i="50" s="1"/>
  <c r="S53" i="50"/>
  <c r="T53" i="50" s="1"/>
  <c r="S85" i="50"/>
  <c r="T85" i="50" s="1"/>
  <c r="S135" i="50"/>
  <c r="T135" i="50" s="1"/>
  <c r="S86" i="50"/>
  <c r="T86" i="50" s="1"/>
  <c r="S138" i="50"/>
  <c r="T138" i="50" s="1"/>
  <c r="S11" i="50"/>
  <c r="T11" i="50" s="1"/>
  <c r="S52" i="50"/>
  <c r="T52" i="50" s="1"/>
  <c r="S132" i="50"/>
  <c r="T132" i="50" s="1"/>
  <c r="S66" i="50"/>
  <c r="T66" i="50" s="1"/>
  <c r="S136" i="50"/>
  <c r="T136" i="50" s="1"/>
  <c r="S131" i="50"/>
  <c r="T131" i="50" s="1"/>
  <c r="S14" i="50"/>
  <c r="T14" i="50" s="1"/>
  <c r="S112" i="50"/>
  <c r="T112" i="50" s="1"/>
  <c r="S75" i="50"/>
  <c r="T75" i="50" s="1"/>
  <c r="S101" i="50"/>
  <c r="T101" i="50" s="1"/>
  <c r="S55" i="50"/>
  <c r="T55" i="50" s="1"/>
  <c r="S81" i="50"/>
  <c r="T81" i="50" s="1"/>
  <c r="S35" i="50"/>
  <c r="T35" i="50" s="1"/>
  <c r="S118" i="50"/>
  <c r="T118" i="50" s="1"/>
  <c r="S83" i="50"/>
  <c r="T83" i="50" s="1"/>
  <c r="S45" i="50"/>
  <c r="T45" i="50" s="1"/>
  <c r="S18" i="50"/>
  <c r="T18" i="50" s="1"/>
  <c r="S9" i="50"/>
  <c r="T9" i="50" s="1"/>
  <c r="S70" i="50"/>
  <c r="T70" i="50" s="1"/>
  <c r="S20" i="50"/>
  <c r="T20" i="50" s="1"/>
  <c r="S127" i="50"/>
  <c r="T127" i="50" s="1"/>
  <c r="S84" i="50"/>
  <c r="T84" i="50" s="1"/>
  <c r="S67" i="50"/>
  <c r="T67" i="50" s="1"/>
  <c r="S102" i="50"/>
  <c r="T102" i="50" s="1"/>
  <c r="S111" i="50"/>
  <c r="T111" i="50" s="1"/>
  <c r="S139" i="50"/>
  <c r="T139" i="50" s="1"/>
  <c r="S47" i="50"/>
  <c r="T47" i="50" s="1"/>
  <c r="S63" i="50"/>
  <c r="T63" i="50" s="1"/>
  <c r="S7" i="50"/>
  <c r="T7" i="50" s="1"/>
  <c r="S87" i="50"/>
  <c r="T87" i="50" s="1"/>
  <c r="S99" i="50"/>
  <c r="T99" i="50" s="1"/>
  <c r="S120" i="50"/>
  <c r="T120" i="50" s="1"/>
  <c r="S79" i="50"/>
  <c r="T79" i="50" s="1"/>
  <c r="S42" i="50"/>
  <c r="T42" i="50" s="1"/>
  <c r="S121" i="50"/>
  <c r="T121" i="50" s="1"/>
  <c r="S103" i="50"/>
  <c r="T103" i="50" s="1"/>
  <c r="S105" i="50"/>
  <c r="T105" i="50" s="1"/>
  <c r="S76" i="50"/>
  <c r="T76" i="50" s="1"/>
  <c r="S125" i="50"/>
  <c r="T125" i="50" s="1"/>
  <c r="S62" i="50"/>
  <c r="T62" i="50" s="1"/>
  <c r="S26" i="50"/>
  <c r="T26" i="50" s="1"/>
  <c r="S80" i="50"/>
  <c r="T80" i="50" s="1"/>
  <c r="S114" i="50"/>
  <c r="T114" i="50" s="1"/>
  <c r="S61" i="50"/>
  <c r="T61" i="50" s="1"/>
  <c r="S60" i="50"/>
  <c r="T60" i="50" s="1"/>
  <c r="S110" i="50"/>
  <c r="T110" i="50" s="1"/>
  <c r="S553" i="50"/>
  <c r="T553" i="50" s="1"/>
  <c r="S489" i="50"/>
  <c r="T489" i="50" s="1"/>
  <c r="S457" i="50"/>
  <c r="T457" i="50" s="1"/>
  <c r="S425" i="50"/>
  <c r="T425" i="50" s="1"/>
  <c r="S377" i="50"/>
  <c r="T377" i="50" s="1"/>
  <c r="S345" i="50"/>
  <c r="T345" i="50" s="1"/>
  <c r="S329" i="50"/>
  <c r="T329" i="50" s="1"/>
  <c r="S297" i="50"/>
  <c r="T297" i="50" s="1"/>
  <c r="S265" i="50"/>
  <c r="T265" i="50" s="1"/>
  <c r="S233" i="50"/>
  <c r="T233" i="50" s="1"/>
  <c r="S217" i="50"/>
  <c r="T217" i="50" s="1"/>
  <c r="S569" i="50"/>
  <c r="T569" i="50" s="1"/>
  <c r="S537" i="50"/>
  <c r="T537" i="50" s="1"/>
  <c r="S521" i="50"/>
  <c r="T521" i="50" s="1"/>
  <c r="S505" i="50"/>
  <c r="T505" i="50" s="1"/>
  <c r="S473" i="50"/>
  <c r="T473" i="50" s="1"/>
  <c r="S441" i="50"/>
  <c r="T441" i="50" s="1"/>
  <c r="S409" i="50"/>
  <c r="T409" i="50" s="1"/>
  <c r="S393" i="50"/>
  <c r="T393" i="50" s="1"/>
  <c r="S361" i="50"/>
  <c r="T361" i="50" s="1"/>
  <c r="S313" i="50"/>
  <c r="T313" i="50" s="1"/>
  <c r="S281" i="50"/>
  <c r="T281" i="50" s="1"/>
  <c r="S249" i="50"/>
  <c r="T249" i="50" s="1"/>
  <c r="S201" i="50"/>
  <c r="T201" i="50" s="1"/>
  <c r="S567" i="50"/>
  <c r="T567" i="50" s="1"/>
  <c r="S551" i="50"/>
  <c r="T551" i="50" s="1"/>
  <c r="S535" i="50"/>
  <c r="T535" i="50" s="1"/>
  <c r="S519" i="50"/>
  <c r="T519" i="50" s="1"/>
  <c r="S503" i="50"/>
  <c r="T503" i="50" s="1"/>
  <c r="S487" i="50"/>
  <c r="T487" i="50" s="1"/>
  <c r="S471" i="50"/>
  <c r="T471" i="50" s="1"/>
  <c r="S455" i="50"/>
  <c r="T455" i="50" s="1"/>
  <c r="S439" i="50"/>
  <c r="T439" i="50" s="1"/>
  <c r="S423" i="50"/>
  <c r="T423" i="50" s="1"/>
  <c r="S407" i="50"/>
  <c r="T407" i="50" s="1"/>
  <c r="S391" i="50"/>
  <c r="T391" i="50" s="1"/>
  <c r="S375" i="50"/>
  <c r="T375" i="50" s="1"/>
  <c r="S359" i="50"/>
  <c r="T359" i="50" s="1"/>
  <c r="S343" i="50"/>
  <c r="T343" i="50" s="1"/>
  <c r="S327" i="50"/>
  <c r="T327" i="50" s="1"/>
  <c r="S311" i="50"/>
  <c r="T311" i="50" s="1"/>
  <c r="S295" i="50"/>
  <c r="T295" i="50" s="1"/>
  <c r="S279" i="50"/>
  <c r="T279" i="50" s="1"/>
  <c r="S263" i="50"/>
  <c r="T263" i="50" s="1"/>
  <c r="S550" i="50"/>
  <c r="T550" i="50" s="1"/>
  <c r="S422" i="50"/>
  <c r="T422" i="50" s="1"/>
  <c r="S294" i="50"/>
  <c r="T294" i="50" s="1"/>
  <c r="S240" i="50"/>
  <c r="T240" i="50" s="1"/>
  <c r="S205" i="50"/>
  <c r="T205" i="50" s="1"/>
  <c r="S153" i="50"/>
  <c r="T153" i="50" s="1"/>
  <c r="S568" i="50"/>
  <c r="T568" i="50" s="1"/>
  <c r="S549" i="50"/>
  <c r="T549" i="50" s="1"/>
  <c r="S531" i="50"/>
  <c r="T531" i="50" s="1"/>
  <c r="S513" i="50"/>
  <c r="T513" i="50" s="1"/>
  <c r="S495" i="50"/>
  <c r="T495" i="50" s="1"/>
  <c r="S477" i="50"/>
  <c r="T477" i="50" s="1"/>
  <c r="S459" i="50"/>
  <c r="T459" i="50" s="1"/>
  <c r="S440" i="50"/>
  <c r="T440" i="50" s="1"/>
  <c r="S421" i="50"/>
  <c r="T421" i="50" s="1"/>
  <c r="S403" i="50"/>
  <c r="T403" i="50" s="1"/>
  <c r="S385" i="50"/>
  <c r="T385" i="50" s="1"/>
  <c r="S367" i="50"/>
  <c r="T367" i="50" s="1"/>
  <c r="S239" i="50"/>
  <c r="T239" i="50" s="1"/>
  <c r="S204" i="50"/>
  <c r="T204" i="50" s="1"/>
  <c r="S169" i="50"/>
  <c r="T169" i="50" s="1"/>
  <c r="S152" i="50"/>
  <c r="T152" i="50" s="1"/>
  <c r="S548" i="50"/>
  <c r="T548" i="50" s="1"/>
  <c r="S530" i="50"/>
  <c r="T530" i="50" s="1"/>
  <c r="S512" i="50"/>
  <c r="T512" i="50" s="1"/>
  <c r="S494" i="50"/>
  <c r="T494" i="50" s="1"/>
  <c r="S476" i="50"/>
  <c r="T476" i="50" s="1"/>
  <c r="S458" i="50"/>
  <c r="T458" i="50" s="1"/>
  <c r="S420" i="50"/>
  <c r="T420" i="50" s="1"/>
  <c r="S402" i="50"/>
  <c r="T402" i="50" s="1"/>
  <c r="S384" i="50"/>
  <c r="T384" i="50" s="1"/>
  <c r="S366" i="50"/>
  <c r="T366" i="50" s="1"/>
  <c r="S348" i="50"/>
  <c r="T348" i="50" s="1"/>
  <c r="S330" i="50"/>
  <c r="T330" i="50" s="1"/>
  <c r="S566" i="50"/>
  <c r="T566" i="50" s="1"/>
  <c r="S438" i="50"/>
  <c r="T438" i="50" s="1"/>
  <c r="S310" i="50"/>
  <c r="T310" i="50" s="1"/>
  <c r="S238" i="50"/>
  <c r="T238" i="50" s="1"/>
  <c r="S203" i="50"/>
  <c r="T203" i="50" s="1"/>
  <c r="S185" i="50"/>
  <c r="T185" i="50" s="1"/>
  <c r="S168" i="50"/>
  <c r="T168" i="50" s="1"/>
  <c r="S151" i="50"/>
  <c r="T151" i="50" s="1"/>
  <c r="S565" i="50"/>
  <c r="T565" i="50" s="1"/>
  <c r="S547" i="50"/>
  <c r="T547" i="50" s="1"/>
  <c r="S529" i="50"/>
  <c r="T529" i="50" s="1"/>
  <c r="S511" i="50"/>
  <c r="T511" i="50" s="1"/>
  <c r="S493" i="50"/>
  <c r="T493" i="50" s="1"/>
  <c r="S475" i="50"/>
  <c r="T475" i="50" s="1"/>
  <c r="S456" i="50"/>
  <c r="T456" i="50" s="1"/>
  <c r="S437" i="50"/>
  <c r="T437" i="50" s="1"/>
  <c r="S419" i="50"/>
  <c r="T419" i="50" s="1"/>
  <c r="S401" i="50"/>
  <c r="T401" i="50" s="1"/>
  <c r="S383" i="50"/>
  <c r="T383" i="50" s="1"/>
  <c r="S365" i="50"/>
  <c r="T365" i="50" s="1"/>
  <c r="S347" i="50"/>
  <c r="T347" i="50" s="1"/>
  <c r="S328" i="50"/>
  <c r="T328" i="50" s="1"/>
  <c r="S309" i="50"/>
  <c r="T309" i="50" s="1"/>
  <c r="S291" i="50"/>
  <c r="T291" i="50" s="1"/>
  <c r="S273" i="50"/>
  <c r="T273" i="50" s="1"/>
  <c r="S255" i="50"/>
  <c r="T255" i="50" s="1"/>
  <c r="S220" i="50"/>
  <c r="T220" i="50" s="1"/>
  <c r="S230" i="50"/>
  <c r="T230" i="50" s="1"/>
  <c r="S212" i="50"/>
  <c r="T212" i="50" s="1"/>
  <c r="S558" i="50"/>
  <c r="T558" i="50" s="1"/>
  <c r="S540" i="50"/>
  <c r="T540" i="50" s="1"/>
  <c r="S448" i="50"/>
  <c r="T448" i="50" s="1"/>
  <c r="S400" i="50"/>
  <c r="T400" i="50" s="1"/>
  <c r="S308" i="50"/>
  <c r="T308" i="50" s="1"/>
  <c r="S267" i="50"/>
  <c r="T267" i="50" s="1"/>
  <c r="S182" i="50"/>
  <c r="T182" i="50" s="1"/>
  <c r="S162" i="50"/>
  <c r="T162" i="50" s="1"/>
  <c r="S142" i="50"/>
  <c r="T142" i="50" s="1"/>
  <c r="S564" i="50"/>
  <c r="T564" i="50" s="1"/>
  <c r="S542" i="50"/>
  <c r="T542" i="50" s="1"/>
  <c r="S518" i="50"/>
  <c r="T518" i="50" s="1"/>
  <c r="S496" i="50"/>
  <c r="T496" i="50" s="1"/>
  <c r="S470" i="50"/>
  <c r="T470" i="50" s="1"/>
  <c r="S426" i="50"/>
  <c r="T426" i="50" s="1"/>
  <c r="S378" i="50"/>
  <c r="T378" i="50" s="1"/>
  <c r="S354" i="50"/>
  <c r="T354" i="50" s="1"/>
  <c r="S333" i="50"/>
  <c r="T333" i="50" s="1"/>
  <c r="S287" i="50"/>
  <c r="T287" i="50" s="1"/>
  <c r="S517" i="50"/>
  <c r="T517" i="50" s="1"/>
  <c r="S469" i="50"/>
  <c r="T469" i="50" s="1"/>
  <c r="S447" i="50"/>
  <c r="T447" i="50" s="1"/>
  <c r="S399" i="50"/>
  <c r="T399" i="50" s="1"/>
  <c r="S307" i="50"/>
  <c r="T307" i="50" s="1"/>
  <c r="S161" i="50"/>
  <c r="T161" i="50" s="1"/>
  <c r="S141" i="50"/>
  <c r="T141" i="50" s="1"/>
  <c r="S563" i="50"/>
  <c r="T563" i="50" s="1"/>
  <c r="S541" i="50"/>
  <c r="T541" i="50" s="1"/>
  <c r="S492" i="50"/>
  <c r="T492" i="50" s="1"/>
  <c r="S424" i="50"/>
  <c r="T424" i="50" s="1"/>
  <c r="S376" i="50"/>
  <c r="T376" i="50" s="1"/>
  <c r="S353" i="50"/>
  <c r="T353" i="50" s="1"/>
  <c r="S332" i="50"/>
  <c r="T332" i="50" s="1"/>
  <c r="S286" i="50"/>
  <c r="T286" i="50" s="1"/>
  <c r="S264" i="50"/>
  <c r="T264" i="50" s="1"/>
  <c r="S243" i="50"/>
  <c r="T243" i="50" s="1"/>
  <c r="S516" i="50"/>
  <c r="T516" i="50" s="1"/>
  <c r="S468" i="50"/>
  <c r="T468" i="50" s="1"/>
  <c r="S446" i="50"/>
  <c r="T446" i="50" s="1"/>
  <c r="S398" i="50"/>
  <c r="T398" i="50" s="1"/>
  <c r="S331" i="50"/>
  <c r="T331" i="50" s="1"/>
  <c r="S306" i="50"/>
  <c r="T306" i="50" s="1"/>
  <c r="S222" i="50"/>
  <c r="T222" i="50" s="1"/>
  <c r="S140" i="50"/>
  <c r="T140" i="50" s="1"/>
  <c r="S515" i="50"/>
  <c r="T515" i="50" s="1"/>
  <c r="S467" i="50"/>
  <c r="T467" i="50" s="1"/>
  <c r="S373" i="50"/>
  <c r="T373" i="50" s="1"/>
  <c r="S305" i="50"/>
  <c r="T305" i="50" s="1"/>
  <c r="S562" i="50"/>
  <c r="T562" i="50" s="1"/>
  <c r="S539" i="50"/>
  <c r="T539" i="50" s="1"/>
  <c r="S491" i="50"/>
  <c r="T491" i="50" s="1"/>
  <c r="S374" i="50"/>
  <c r="T374" i="50" s="1"/>
  <c r="S352" i="50"/>
  <c r="T352" i="50" s="1"/>
  <c r="S285" i="50"/>
  <c r="T285" i="50" s="1"/>
  <c r="S242" i="50"/>
  <c r="T242" i="50" s="1"/>
  <c r="S221" i="50"/>
  <c r="T221" i="50" s="1"/>
  <c r="S199" i="50"/>
  <c r="T199" i="50" s="1"/>
  <c r="S179" i="50"/>
  <c r="T179" i="50" s="1"/>
  <c r="S159" i="50"/>
  <c r="T159" i="50" s="1"/>
  <c r="S445" i="50"/>
  <c r="T445" i="50" s="1"/>
  <c r="S397" i="50"/>
  <c r="T397" i="50" s="1"/>
  <c r="S284" i="50"/>
  <c r="T284" i="50" s="1"/>
  <c r="S262" i="50"/>
  <c r="T262" i="50" s="1"/>
  <c r="S506" i="50"/>
  <c r="T506" i="50" s="1"/>
  <c r="S482" i="50"/>
  <c r="T482" i="50" s="1"/>
  <c r="S434" i="50"/>
  <c r="T434" i="50" s="1"/>
  <c r="S412" i="50"/>
  <c r="T412" i="50" s="1"/>
  <c r="S364" i="50"/>
  <c r="T364" i="50" s="1"/>
  <c r="S341" i="50"/>
  <c r="T341" i="50" s="1"/>
  <c r="S276" i="50"/>
  <c r="T276" i="50" s="1"/>
  <c r="S172" i="50"/>
  <c r="T172" i="50" s="1"/>
  <c r="S150" i="50"/>
  <c r="T150" i="50" s="1"/>
  <c r="S554" i="50"/>
  <c r="T554" i="50" s="1"/>
  <c r="S527" i="50"/>
  <c r="T527" i="50" s="1"/>
  <c r="S460" i="50"/>
  <c r="T460" i="50" s="1"/>
  <c r="S388" i="50"/>
  <c r="T388" i="50" s="1"/>
  <c r="S319" i="50"/>
  <c r="T319" i="50" s="1"/>
  <c r="S298" i="50"/>
  <c r="T298" i="50" s="1"/>
  <c r="S275" i="50"/>
  <c r="T275" i="50" s="1"/>
  <c r="S253" i="50"/>
  <c r="T253" i="50" s="1"/>
  <c r="S232" i="50"/>
  <c r="T232" i="50" s="1"/>
  <c r="S211" i="50"/>
  <c r="T211" i="50" s="1"/>
  <c r="S191" i="50"/>
  <c r="T191" i="50" s="1"/>
  <c r="S149" i="50"/>
  <c r="T149" i="50" s="1"/>
  <c r="S561" i="50"/>
  <c r="T561" i="50" s="1"/>
  <c r="S499" i="50"/>
  <c r="T499" i="50" s="1"/>
  <c r="S464" i="50"/>
  <c r="T464" i="50" s="1"/>
  <c r="S432" i="50"/>
  <c r="T432" i="50" s="1"/>
  <c r="S303" i="50"/>
  <c r="T303" i="50" s="1"/>
  <c r="S192" i="50"/>
  <c r="T192" i="50" s="1"/>
  <c r="S165" i="50"/>
  <c r="T165" i="50" s="1"/>
  <c r="S528" i="50"/>
  <c r="T528" i="50" s="1"/>
  <c r="S368" i="50"/>
  <c r="T368" i="50" s="1"/>
  <c r="S336" i="50"/>
  <c r="T336" i="50" s="1"/>
  <c r="S302" i="50"/>
  <c r="T302" i="50" s="1"/>
  <c r="S272" i="50"/>
  <c r="T272" i="50" s="1"/>
  <c r="S246" i="50"/>
  <c r="T246" i="50" s="1"/>
  <c r="S216" i="50"/>
  <c r="T216" i="50" s="1"/>
  <c r="S526" i="50"/>
  <c r="T526" i="50" s="1"/>
  <c r="S430" i="50"/>
  <c r="T430" i="50" s="1"/>
  <c r="S363" i="50"/>
  <c r="T363" i="50" s="1"/>
  <c r="S335" i="50"/>
  <c r="T335" i="50" s="1"/>
  <c r="S301" i="50"/>
  <c r="T301" i="50" s="1"/>
  <c r="S271" i="50"/>
  <c r="T271" i="50" s="1"/>
  <c r="S244" i="50"/>
  <c r="T244" i="50" s="1"/>
  <c r="S215" i="50"/>
  <c r="T215" i="50" s="1"/>
  <c r="S559" i="50"/>
  <c r="T559" i="50" s="1"/>
  <c r="S497" i="50"/>
  <c r="T497" i="50" s="1"/>
  <c r="S462" i="50"/>
  <c r="T462" i="50" s="1"/>
  <c r="S395" i="50"/>
  <c r="T395" i="50" s="1"/>
  <c r="S241" i="50"/>
  <c r="T241" i="50" s="1"/>
  <c r="S189" i="50"/>
  <c r="T189" i="50" s="1"/>
  <c r="S557" i="50"/>
  <c r="T557" i="50" s="1"/>
  <c r="S461" i="50"/>
  <c r="T461" i="50" s="1"/>
  <c r="S326" i="50"/>
  <c r="T326" i="50" s="1"/>
  <c r="S213" i="50"/>
  <c r="T213" i="50" s="1"/>
  <c r="S188" i="50"/>
  <c r="T188" i="50" s="1"/>
  <c r="S524" i="50"/>
  <c r="T524" i="50" s="1"/>
  <c r="S488" i="50"/>
  <c r="T488" i="50" s="1"/>
  <c r="S428" i="50"/>
  <c r="T428" i="50" s="1"/>
  <c r="S392" i="50"/>
  <c r="T392" i="50" s="1"/>
  <c r="S360" i="50"/>
  <c r="T360" i="50" s="1"/>
  <c r="S325" i="50"/>
  <c r="T325" i="50" s="1"/>
  <c r="S299" i="50"/>
  <c r="T299" i="50" s="1"/>
  <c r="S269" i="50"/>
  <c r="T269" i="50" s="1"/>
  <c r="S187" i="50"/>
  <c r="T187" i="50" s="1"/>
  <c r="S160" i="50"/>
  <c r="T160" i="50" s="1"/>
  <c r="S387" i="50"/>
  <c r="T387" i="50" s="1"/>
  <c r="S322" i="50"/>
  <c r="T322" i="50" s="1"/>
  <c r="S292" i="50"/>
  <c r="T292" i="50" s="1"/>
  <c r="S208" i="50"/>
  <c r="T208" i="50" s="1"/>
  <c r="S181" i="50"/>
  <c r="T181" i="50" s="1"/>
  <c r="S483" i="50"/>
  <c r="T483" i="50" s="1"/>
  <c r="S451" i="50"/>
  <c r="T451" i="50" s="1"/>
  <c r="S416" i="50"/>
  <c r="T416" i="50" s="1"/>
  <c r="S355" i="50"/>
  <c r="T355" i="50" s="1"/>
  <c r="S260" i="50"/>
  <c r="T260" i="50" s="1"/>
  <c r="S510" i="50"/>
  <c r="T510" i="50" s="1"/>
  <c r="S382" i="50"/>
  <c r="T382" i="50" s="1"/>
  <c r="S350" i="50"/>
  <c r="T350" i="50" s="1"/>
  <c r="S289" i="50"/>
  <c r="T289" i="50" s="1"/>
  <c r="S206" i="50"/>
  <c r="T206" i="50" s="1"/>
  <c r="S545" i="50"/>
  <c r="T545" i="50" s="1"/>
  <c r="S480" i="50"/>
  <c r="T480" i="50" s="1"/>
  <c r="S449" i="50"/>
  <c r="T449" i="50" s="1"/>
  <c r="S414" i="50"/>
  <c r="T414" i="50" s="1"/>
  <c r="S349" i="50"/>
  <c r="T349" i="50" s="1"/>
  <c r="S318" i="50"/>
  <c r="T318" i="50" s="1"/>
  <c r="S258" i="50"/>
  <c r="T258" i="50" s="1"/>
  <c r="S560" i="50"/>
  <c r="T560" i="50" s="1"/>
  <c r="S465" i="50"/>
  <c r="T465" i="50" s="1"/>
  <c r="S415" i="50"/>
  <c r="T415" i="50" s="1"/>
  <c r="S236" i="50"/>
  <c r="T236" i="50" s="1"/>
  <c r="S202" i="50"/>
  <c r="T202" i="50" s="1"/>
  <c r="S508" i="50"/>
  <c r="T508" i="50" s="1"/>
  <c r="S370" i="50"/>
  <c r="T370" i="50" s="1"/>
  <c r="S321" i="50"/>
  <c r="T321" i="50" s="1"/>
  <c r="S200" i="50"/>
  <c r="T200" i="50" s="1"/>
  <c r="S167" i="50"/>
  <c r="T167" i="50" s="1"/>
  <c r="S556" i="50"/>
  <c r="T556" i="50" s="1"/>
  <c r="S463" i="50"/>
  <c r="T463" i="50" s="1"/>
  <c r="S413" i="50"/>
  <c r="T413" i="50" s="1"/>
  <c r="S320" i="50"/>
  <c r="T320" i="50" s="1"/>
  <c r="S278" i="50"/>
  <c r="T278" i="50" s="1"/>
  <c r="S235" i="50"/>
  <c r="T235" i="50" s="1"/>
  <c r="S198" i="50"/>
  <c r="T198" i="50" s="1"/>
  <c r="S507" i="50"/>
  <c r="T507" i="50" s="1"/>
  <c r="S411" i="50"/>
  <c r="T411" i="50" s="1"/>
  <c r="S369" i="50"/>
  <c r="T369" i="50" s="1"/>
  <c r="S277" i="50"/>
  <c r="T277" i="50" s="1"/>
  <c r="S234" i="50"/>
  <c r="T234" i="50" s="1"/>
  <c r="S197" i="50"/>
  <c r="T197" i="50" s="1"/>
  <c r="S166" i="50"/>
  <c r="T166" i="50" s="1"/>
  <c r="S453" i="50"/>
  <c r="T453" i="50" s="1"/>
  <c r="S502" i="50"/>
  <c r="T502" i="50" s="1"/>
  <c r="S555" i="50"/>
  <c r="T555" i="50" s="1"/>
  <c r="S317" i="50"/>
  <c r="T317" i="50" s="1"/>
  <c r="S164" i="50"/>
  <c r="T164" i="50" s="1"/>
  <c r="S316" i="50"/>
  <c r="T316" i="50" s="1"/>
  <c r="S229" i="50"/>
  <c r="T229" i="50" s="1"/>
  <c r="S408" i="50"/>
  <c r="T408" i="50" s="1"/>
  <c r="S270" i="50"/>
  <c r="T270" i="50" s="1"/>
  <c r="S195" i="50"/>
  <c r="T195" i="50" s="1"/>
  <c r="S504" i="50"/>
  <c r="T504" i="50" s="1"/>
  <c r="S454" i="50"/>
  <c r="T454" i="50" s="1"/>
  <c r="S410" i="50"/>
  <c r="T410" i="50" s="1"/>
  <c r="S362" i="50"/>
  <c r="T362" i="50" s="1"/>
  <c r="S274" i="50"/>
  <c r="T274" i="50" s="1"/>
  <c r="S231" i="50"/>
  <c r="T231" i="50" s="1"/>
  <c r="S196" i="50"/>
  <c r="T196" i="50" s="1"/>
  <c r="S163" i="50"/>
  <c r="T163" i="50" s="1"/>
  <c r="S552" i="50"/>
  <c r="T552" i="50" s="1"/>
  <c r="S158" i="50"/>
  <c r="T158" i="50" s="1"/>
  <c r="S485" i="50"/>
  <c r="T485" i="50" s="1"/>
  <c r="S300" i="50"/>
  <c r="T300" i="50" s="1"/>
  <c r="S219" i="50"/>
  <c r="T219" i="50" s="1"/>
  <c r="S183" i="50"/>
  <c r="T183" i="50" s="1"/>
  <c r="S148" i="50"/>
  <c r="T148" i="50" s="1"/>
  <c r="S534" i="50"/>
  <c r="T534" i="50" s="1"/>
  <c r="S484" i="50"/>
  <c r="T484" i="50" s="1"/>
  <c r="S436" i="50"/>
  <c r="T436" i="50" s="1"/>
  <c r="S390" i="50"/>
  <c r="T390" i="50" s="1"/>
  <c r="S254" i="50"/>
  <c r="T254" i="50" s="1"/>
  <c r="S533" i="50"/>
  <c r="T533" i="50" s="1"/>
  <c r="S389" i="50"/>
  <c r="T389" i="50" s="1"/>
  <c r="S342" i="50"/>
  <c r="T342" i="50" s="1"/>
  <c r="S296" i="50"/>
  <c r="T296" i="50" s="1"/>
  <c r="S218" i="50"/>
  <c r="T218" i="50" s="1"/>
  <c r="S180" i="50"/>
  <c r="T180" i="50" s="1"/>
  <c r="S147" i="50"/>
  <c r="T147" i="50" s="1"/>
  <c r="S546" i="50"/>
  <c r="T546" i="50" s="1"/>
  <c r="S479" i="50"/>
  <c r="T479" i="50" s="1"/>
  <c r="S338" i="50"/>
  <c r="T338" i="50" s="1"/>
  <c r="S156" i="50"/>
  <c r="T156" i="50" s="1"/>
  <c r="S404" i="50"/>
  <c r="T404" i="50" s="1"/>
  <c r="S257" i="50"/>
  <c r="T257" i="50" s="1"/>
  <c r="S386" i="50"/>
  <c r="T386" i="50" s="1"/>
  <c r="S184" i="50"/>
  <c r="T184" i="50" s="1"/>
  <c r="S406" i="50"/>
  <c r="T406" i="50" s="1"/>
  <c r="S266" i="50"/>
  <c r="T266" i="50" s="1"/>
  <c r="S209" i="50"/>
  <c r="T209" i="50" s="1"/>
  <c r="S155" i="50"/>
  <c r="T155" i="50" s="1"/>
  <c r="S474" i="50"/>
  <c r="T474" i="50" s="1"/>
  <c r="S207" i="50"/>
  <c r="T207" i="50" s="1"/>
  <c r="S538" i="50"/>
  <c r="T538" i="50" s="1"/>
  <c r="S323" i="50"/>
  <c r="T323" i="50" s="1"/>
  <c r="S251" i="50"/>
  <c r="T251" i="50" s="1"/>
  <c r="S250" i="50"/>
  <c r="T250" i="50" s="1"/>
  <c r="S190" i="50"/>
  <c r="T190" i="50" s="1"/>
  <c r="S248" i="50"/>
  <c r="T248" i="50" s="1"/>
  <c r="S247" i="50"/>
  <c r="T247" i="50" s="1"/>
  <c r="S544" i="50"/>
  <c r="T544" i="50" s="1"/>
  <c r="S478" i="50"/>
  <c r="T478" i="50" s="1"/>
  <c r="S405" i="50"/>
  <c r="T405" i="50" s="1"/>
  <c r="S337" i="50"/>
  <c r="T337" i="50" s="1"/>
  <c r="S261" i="50"/>
  <c r="T261" i="50" s="1"/>
  <c r="S259" i="50"/>
  <c r="T259" i="50" s="1"/>
  <c r="S396" i="50"/>
  <c r="T396" i="50" s="1"/>
  <c r="S194" i="50"/>
  <c r="T194" i="50" s="1"/>
  <c r="S315" i="50"/>
  <c r="T315" i="50" s="1"/>
  <c r="S144" i="50"/>
  <c r="T144" i="50" s="1"/>
  <c r="S312" i="50"/>
  <c r="T312" i="50" s="1"/>
  <c r="S523" i="50"/>
  <c r="T523" i="50" s="1"/>
  <c r="S304" i="50"/>
  <c r="T304" i="50" s="1"/>
  <c r="S154" i="50"/>
  <c r="T154" i="50" s="1"/>
  <c r="S334" i="50"/>
  <c r="T334" i="50" s="1"/>
  <c r="S466" i="50"/>
  <c r="T466" i="50" s="1"/>
  <c r="S532" i="50"/>
  <c r="T532" i="50" s="1"/>
  <c r="S543" i="50"/>
  <c r="T543" i="50" s="1"/>
  <c r="S145" i="50"/>
  <c r="T145" i="50" s="1"/>
  <c r="S193" i="50"/>
  <c r="T193" i="50" s="1"/>
  <c r="S381" i="50"/>
  <c r="T381" i="50" s="1"/>
  <c r="S525" i="50"/>
  <c r="T525" i="50" s="1"/>
  <c r="S444" i="50"/>
  <c r="T444" i="50" s="1"/>
  <c r="S379" i="50"/>
  <c r="T379" i="50" s="1"/>
  <c r="S522" i="50"/>
  <c r="T522" i="50" s="1"/>
  <c r="S472" i="50"/>
  <c r="T472" i="50" s="1"/>
  <c r="S394" i="50"/>
  <c r="T394" i="50" s="1"/>
  <c r="S324" i="50"/>
  <c r="T324" i="50" s="1"/>
  <c r="S256" i="50"/>
  <c r="T256" i="50" s="1"/>
  <c r="S536" i="50"/>
  <c r="T536" i="50" s="1"/>
  <c r="S252" i="50"/>
  <c r="T252" i="50" s="1"/>
  <c r="S146" i="50"/>
  <c r="T146" i="50" s="1"/>
  <c r="S452" i="50"/>
  <c r="T452" i="50" s="1"/>
  <c r="S314" i="50"/>
  <c r="T314" i="50" s="1"/>
  <c r="S450" i="50"/>
  <c r="T450" i="50" s="1"/>
  <c r="S143" i="50"/>
  <c r="T143" i="50" s="1"/>
  <c r="S380" i="50"/>
  <c r="T380" i="50" s="1"/>
  <c r="S186" i="50"/>
  <c r="T186" i="50" s="1"/>
  <c r="S245" i="50"/>
  <c r="T245" i="50" s="1"/>
  <c r="S520" i="50"/>
  <c r="T520" i="50" s="1"/>
  <c r="S372" i="50"/>
  <c r="T372" i="50" s="1"/>
  <c r="S237" i="50"/>
  <c r="T237" i="50" s="1"/>
  <c r="S178" i="50"/>
  <c r="T178" i="50" s="1"/>
  <c r="S514" i="50"/>
  <c r="T514" i="50" s="1"/>
  <c r="S442" i="50"/>
  <c r="T442" i="50" s="1"/>
  <c r="S177" i="50"/>
  <c r="T177" i="50" s="1"/>
  <c r="S356" i="50"/>
  <c r="T356" i="50" s="1"/>
  <c r="S224" i="50"/>
  <c r="T224" i="50" s="1"/>
  <c r="S223" i="50"/>
  <c r="T223" i="50" s="1"/>
  <c r="S214" i="50"/>
  <c r="T214" i="50" s="1"/>
  <c r="S210" i="50"/>
  <c r="T210" i="50" s="1"/>
  <c r="S339" i="50"/>
  <c r="T339" i="50" s="1"/>
  <c r="S481" i="50"/>
  <c r="T481" i="50" s="1"/>
  <c r="S290" i="50"/>
  <c r="T290" i="50" s="1"/>
  <c r="S427" i="50"/>
  <c r="T427" i="50" s="1"/>
  <c r="S358" i="50"/>
  <c r="T358" i="50" s="1"/>
  <c r="S351" i="50"/>
  <c r="T351" i="50" s="1"/>
  <c r="S486" i="50"/>
  <c r="T486" i="50" s="1"/>
  <c r="S443" i="50"/>
  <c r="T443" i="50" s="1"/>
  <c r="S288" i="50"/>
  <c r="T288" i="50" s="1"/>
  <c r="S170" i="50"/>
  <c r="T170" i="50" s="1"/>
  <c r="S280" i="50"/>
  <c r="T280" i="50" s="1"/>
  <c r="S227" i="50"/>
  <c r="T227" i="50" s="1"/>
  <c r="S371" i="50"/>
  <c r="T371" i="50" s="1"/>
  <c r="S357" i="50"/>
  <c r="T357" i="50" s="1"/>
  <c r="S509" i="50"/>
  <c r="T509" i="50" s="1"/>
  <c r="S501" i="50"/>
  <c r="T501" i="50" s="1"/>
  <c r="S346" i="50"/>
  <c r="T346" i="50" s="1"/>
  <c r="S429" i="50"/>
  <c r="T429" i="50" s="1"/>
  <c r="S500" i="50"/>
  <c r="T500" i="50" s="1"/>
  <c r="S344" i="50"/>
  <c r="T344" i="50" s="1"/>
  <c r="S498" i="50"/>
  <c r="T498" i="50" s="1"/>
  <c r="S340" i="50"/>
  <c r="T340" i="50" s="1"/>
  <c r="S176" i="50"/>
  <c r="T176" i="50" s="1"/>
  <c r="S490" i="50"/>
  <c r="T490" i="50" s="1"/>
  <c r="S175" i="50"/>
  <c r="T175" i="50" s="1"/>
  <c r="S174" i="50"/>
  <c r="T174" i="50" s="1"/>
  <c r="S293" i="50"/>
  <c r="T293" i="50" s="1"/>
  <c r="S173" i="50"/>
  <c r="T173" i="50" s="1"/>
  <c r="S435" i="50"/>
  <c r="T435" i="50" s="1"/>
  <c r="S171" i="50"/>
  <c r="T171" i="50" s="1"/>
  <c r="S268" i="50"/>
  <c r="T268" i="50" s="1"/>
  <c r="S228" i="50"/>
  <c r="T228" i="50" s="1"/>
  <c r="S225" i="50"/>
  <c r="T225" i="50" s="1"/>
  <c r="S433" i="50"/>
  <c r="T433" i="50" s="1"/>
  <c r="S283" i="50"/>
  <c r="T283" i="50" s="1"/>
  <c r="S157" i="50"/>
  <c r="T157" i="50" s="1"/>
  <c r="S431" i="50"/>
  <c r="T431" i="50" s="1"/>
  <c r="S282" i="50"/>
  <c r="T282" i="50" s="1"/>
  <c r="S418" i="50"/>
  <c r="T418" i="50" s="1"/>
  <c r="S417" i="50"/>
  <c r="T417" i="50" s="1"/>
  <c r="S226" i="50"/>
  <c r="T226" i="50" s="1"/>
  <c r="S4" i="50"/>
  <c r="T4" i="50" s="1"/>
  <c r="S124" i="50"/>
  <c r="T124" i="50" s="1"/>
  <c r="S37" i="50"/>
  <c r="T37" i="50" s="1"/>
  <c r="S108" i="50"/>
  <c r="T108" i="50" s="1"/>
  <c r="S68" i="50"/>
  <c r="T68" i="50" s="1"/>
  <c r="S22" i="50"/>
  <c r="T22" i="50" s="1"/>
  <c r="S104" i="50"/>
  <c r="T104" i="50" s="1"/>
  <c r="S129" i="50"/>
  <c r="T129" i="50" s="1"/>
  <c r="S33" i="50"/>
  <c r="T33" i="50" s="1"/>
  <c r="I100" i="52" l="1"/>
  <c r="J100" i="52"/>
  <c r="G100" i="52"/>
  <c r="F100" i="52"/>
  <c r="C100" i="52"/>
  <c r="D100" i="52"/>
  <c r="K100" i="52"/>
  <c r="H101" i="52"/>
  <c r="E101" i="52"/>
  <c r="B101" i="52"/>
  <c r="A102" i="52"/>
  <c r="U2" i="51" a="1"/>
  <c r="U2" i="50" a="1"/>
  <c r="U2" i="50" s="1"/>
  <c r="U1" i="50" s="1" a="1"/>
  <c r="U1" i="50" s="1"/>
  <c r="A15" i="50" s="1"/>
  <c r="C5" i="49"/>
  <c r="B5" i="49"/>
  <c r="O989" i="49"/>
  <c r="O988" i="49"/>
  <c r="O987" i="49"/>
  <c r="O986" i="49"/>
  <c r="O985" i="49"/>
  <c r="O984" i="49"/>
  <c r="O983" i="49"/>
  <c r="O982" i="49"/>
  <c r="O981" i="49"/>
  <c r="O980" i="49"/>
  <c r="O979" i="49"/>
  <c r="O978" i="49"/>
  <c r="O977" i="49"/>
  <c r="O976" i="49"/>
  <c r="O975" i="49"/>
  <c r="O974" i="49"/>
  <c r="O973" i="49"/>
  <c r="O972" i="49"/>
  <c r="O971" i="49"/>
  <c r="O970" i="49"/>
  <c r="O969" i="49"/>
  <c r="O968" i="49"/>
  <c r="O967" i="49"/>
  <c r="O966" i="49"/>
  <c r="O965" i="49"/>
  <c r="O964" i="49"/>
  <c r="O963" i="49"/>
  <c r="O962" i="49"/>
  <c r="O961" i="49"/>
  <c r="O960" i="49"/>
  <c r="O959" i="49"/>
  <c r="O958" i="49"/>
  <c r="O957" i="49"/>
  <c r="O956" i="49"/>
  <c r="O955" i="49"/>
  <c r="O954" i="49"/>
  <c r="O953" i="49"/>
  <c r="O952" i="49"/>
  <c r="O951" i="49"/>
  <c r="O950" i="49"/>
  <c r="O949" i="49"/>
  <c r="O948" i="49"/>
  <c r="O947" i="49"/>
  <c r="O946" i="49"/>
  <c r="O945" i="49"/>
  <c r="O944" i="49"/>
  <c r="O943" i="49"/>
  <c r="O942" i="49"/>
  <c r="O941" i="49"/>
  <c r="O940" i="49"/>
  <c r="O939" i="49"/>
  <c r="O938" i="49"/>
  <c r="O937" i="49"/>
  <c r="O936" i="49"/>
  <c r="O935" i="49"/>
  <c r="O934" i="49"/>
  <c r="O933" i="49"/>
  <c r="O932" i="49"/>
  <c r="O931" i="49"/>
  <c r="O930" i="49"/>
  <c r="O929" i="49"/>
  <c r="O928" i="49"/>
  <c r="O927" i="49"/>
  <c r="O926" i="49"/>
  <c r="O925" i="49"/>
  <c r="O924" i="49"/>
  <c r="O923" i="49"/>
  <c r="O922" i="49"/>
  <c r="O921" i="49"/>
  <c r="O920" i="49"/>
  <c r="O919" i="49"/>
  <c r="O918" i="49"/>
  <c r="O917" i="49"/>
  <c r="O916" i="49"/>
  <c r="O915" i="49"/>
  <c r="O914" i="49"/>
  <c r="O913" i="49"/>
  <c r="O912" i="49"/>
  <c r="O911" i="49"/>
  <c r="O910" i="49"/>
  <c r="O909" i="49"/>
  <c r="O908" i="49"/>
  <c r="O907" i="49"/>
  <c r="O906" i="49"/>
  <c r="O905" i="49"/>
  <c r="O904" i="49"/>
  <c r="O903" i="49"/>
  <c r="O902" i="49"/>
  <c r="O901" i="49"/>
  <c r="O900" i="49"/>
  <c r="O899" i="49"/>
  <c r="O898" i="49"/>
  <c r="O897" i="49"/>
  <c r="O896" i="49"/>
  <c r="O895" i="49"/>
  <c r="O894" i="49"/>
  <c r="O893" i="49"/>
  <c r="O892" i="49"/>
  <c r="O891" i="49"/>
  <c r="O890" i="49"/>
  <c r="O889" i="49"/>
  <c r="O888" i="49"/>
  <c r="O887" i="49"/>
  <c r="O886" i="49"/>
  <c r="O885" i="49"/>
  <c r="O884" i="49"/>
  <c r="O883" i="49"/>
  <c r="O882" i="49"/>
  <c r="O881" i="49"/>
  <c r="O880" i="49"/>
  <c r="O879" i="49"/>
  <c r="O878" i="49"/>
  <c r="O877" i="49"/>
  <c r="O876" i="49"/>
  <c r="O875" i="49"/>
  <c r="O874" i="49"/>
  <c r="O873" i="49"/>
  <c r="O872" i="49"/>
  <c r="O871" i="49"/>
  <c r="O870" i="49"/>
  <c r="O869" i="49"/>
  <c r="O868" i="49"/>
  <c r="O867" i="49"/>
  <c r="O866" i="49"/>
  <c r="O865" i="49"/>
  <c r="O864" i="49"/>
  <c r="O863" i="49"/>
  <c r="O862" i="49"/>
  <c r="O861" i="49"/>
  <c r="O860" i="49"/>
  <c r="O859" i="49"/>
  <c r="O858" i="49"/>
  <c r="O857" i="49"/>
  <c r="O856" i="49"/>
  <c r="O855" i="49"/>
  <c r="O854" i="49"/>
  <c r="O853" i="49"/>
  <c r="O852" i="49"/>
  <c r="O851" i="49"/>
  <c r="O850" i="49"/>
  <c r="O849" i="49"/>
  <c r="O848" i="49"/>
  <c r="O847" i="49"/>
  <c r="O846" i="49"/>
  <c r="O845" i="49"/>
  <c r="O844" i="49"/>
  <c r="O843" i="49"/>
  <c r="O842" i="49"/>
  <c r="O841" i="49"/>
  <c r="O840" i="49"/>
  <c r="O839" i="49"/>
  <c r="O838" i="49"/>
  <c r="O837" i="49"/>
  <c r="O836" i="49"/>
  <c r="O835" i="49"/>
  <c r="O834" i="49"/>
  <c r="O833" i="49"/>
  <c r="O832" i="49"/>
  <c r="O831" i="49"/>
  <c r="O830" i="49"/>
  <c r="O829" i="49"/>
  <c r="O828" i="49"/>
  <c r="O827" i="49"/>
  <c r="O826" i="49"/>
  <c r="O825" i="49"/>
  <c r="O824" i="49"/>
  <c r="O823" i="49"/>
  <c r="O822" i="49"/>
  <c r="O821" i="49"/>
  <c r="O820" i="49"/>
  <c r="O819" i="49"/>
  <c r="O818" i="49"/>
  <c r="O817" i="49"/>
  <c r="O816" i="49"/>
  <c r="O815" i="49"/>
  <c r="O814" i="49"/>
  <c r="O813" i="49"/>
  <c r="O812" i="49"/>
  <c r="O811" i="49"/>
  <c r="O810" i="49"/>
  <c r="O809" i="49"/>
  <c r="O808" i="49"/>
  <c r="O807" i="49"/>
  <c r="O806" i="49"/>
  <c r="O805" i="49"/>
  <c r="O804" i="49"/>
  <c r="O803" i="49"/>
  <c r="O802" i="49"/>
  <c r="O801" i="49"/>
  <c r="O800" i="49"/>
  <c r="O799" i="49"/>
  <c r="O798" i="49"/>
  <c r="O797" i="49"/>
  <c r="O796" i="49"/>
  <c r="O795" i="49"/>
  <c r="O794" i="49"/>
  <c r="O793" i="49"/>
  <c r="O792" i="49"/>
  <c r="O791" i="49"/>
  <c r="O790" i="49"/>
  <c r="O789" i="49"/>
  <c r="O788" i="49"/>
  <c r="O787" i="49"/>
  <c r="O786" i="49"/>
  <c r="O785" i="49"/>
  <c r="O784" i="49"/>
  <c r="O783" i="49"/>
  <c r="O782" i="49"/>
  <c r="O781" i="49"/>
  <c r="O780" i="49"/>
  <c r="O779" i="49"/>
  <c r="O778" i="49"/>
  <c r="O777" i="49"/>
  <c r="O776" i="49"/>
  <c r="O775" i="49"/>
  <c r="O774" i="49"/>
  <c r="O773" i="49"/>
  <c r="O772" i="49"/>
  <c r="O771" i="49"/>
  <c r="O770" i="49"/>
  <c r="O769" i="49"/>
  <c r="O768" i="49"/>
  <c r="O767" i="49"/>
  <c r="O766" i="49"/>
  <c r="O765" i="49"/>
  <c r="O764" i="49"/>
  <c r="O763" i="49"/>
  <c r="O762" i="49"/>
  <c r="O761" i="49"/>
  <c r="O760" i="49"/>
  <c r="O759" i="49"/>
  <c r="O758" i="49"/>
  <c r="O757" i="49"/>
  <c r="O756" i="49"/>
  <c r="O755" i="49"/>
  <c r="O754" i="49"/>
  <c r="O753" i="49"/>
  <c r="O752" i="49"/>
  <c r="O751" i="49"/>
  <c r="O750" i="49"/>
  <c r="O749" i="49"/>
  <c r="O748" i="49"/>
  <c r="O747" i="49"/>
  <c r="O746" i="49"/>
  <c r="O745" i="49"/>
  <c r="O744" i="49"/>
  <c r="O743" i="49"/>
  <c r="O742" i="49"/>
  <c r="O741" i="49"/>
  <c r="O740" i="49"/>
  <c r="O739" i="49"/>
  <c r="O738" i="49"/>
  <c r="O737" i="49"/>
  <c r="O736" i="49"/>
  <c r="O735" i="49"/>
  <c r="O734" i="49"/>
  <c r="O733" i="49"/>
  <c r="O732" i="49"/>
  <c r="O731" i="49"/>
  <c r="O730" i="49"/>
  <c r="O729" i="49"/>
  <c r="O728" i="49"/>
  <c r="O727" i="49"/>
  <c r="O726" i="49"/>
  <c r="O725" i="49"/>
  <c r="O724" i="49"/>
  <c r="O723" i="49"/>
  <c r="O722" i="49"/>
  <c r="O721" i="49"/>
  <c r="O720" i="49"/>
  <c r="O719" i="49"/>
  <c r="O718" i="49"/>
  <c r="O717" i="49"/>
  <c r="O716" i="49"/>
  <c r="O715" i="49"/>
  <c r="O714" i="49"/>
  <c r="O713" i="49"/>
  <c r="O712" i="49"/>
  <c r="O711" i="49"/>
  <c r="O710" i="49"/>
  <c r="O709" i="49"/>
  <c r="O708" i="49"/>
  <c r="O707" i="49"/>
  <c r="O706" i="49"/>
  <c r="O705" i="49"/>
  <c r="O704" i="49"/>
  <c r="O703" i="49"/>
  <c r="O702" i="49"/>
  <c r="O701" i="49"/>
  <c r="O700" i="49"/>
  <c r="O699" i="49"/>
  <c r="O698" i="49"/>
  <c r="O697" i="49"/>
  <c r="O696" i="49"/>
  <c r="O695" i="49"/>
  <c r="O694" i="49"/>
  <c r="O693" i="49"/>
  <c r="O692" i="49"/>
  <c r="O691" i="49"/>
  <c r="O690" i="49"/>
  <c r="O689" i="49"/>
  <c r="O688" i="49"/>
  <c r="O687" i="49"/>
  <c r="O686" i="49"/>
  <c r="O685" i="49"/>
  <c r="O684" i="49"/>
  <c r="O683" i="49"/>
  <c r="O682" i="49"/>
  <c r="O681" i="49"/>
  <c r="O680" i="49"/>
  <c r="O679" i="49"/>
  <c r="O678" i="49"/>
  <c r="O677" i="49"/>
  <c r="O676" i="49"/>
  <c r="O675" i="49"/>
  <c r="O674" i="49"/>
  <c r="O673" i="49"/>
  <c r="O672" i="49"/>
  <c r="O671" i="49"/>
  <c r="O670" i="49"/>
  <c r="O669" i="49"/>
  <c r="O668" i="49"/>
  <c r="O667" i="49"/>
  <c r="O666" i="49"/>
  <c r="O665" i="49"/>
  <c r="O664" i="49"/>
  <c r="O663" i="49"/>
  <c r="O662" i="49"/>
  <c r="O661" i="49"/>
  <c r="O660" i="49"/>
  <c r="O659" i="49"/>
  <c r="O658" i="49"/>
  <c r="O657" i="49"/>
  <c r="O656" i="49"/>
  <c r="O655" i="49"/>
  <c r="O654" i="49"/>
  <c r="O653" i="49"/>
  <c r="O652" i="49"/>
  <c r="O651" i="49"/>
  <c r="O650" i="49"/>
  <c r="O649" i="49"/>
  <c r="O648" i="49"/>
  <c r="O647" i="49"/>
  <c r="O646" i="49"/>
  <c r="O645" i="49"/>
  <c r="O644" i="49"/>
  <c r="O643" i="49"/>
  <c r="O642" i="49"/>
  <c r="O641" i="49"/>
  <c r="O640" i="49"/>
  <c r="O639" i="49"/>
  <c r="O638" i="49"/>
  <c r="O637" i="49"/>
  <c r="O636" i="49"/>
  <c r="O635" i="49"/>
  <c r="O634" i="49"/>
  <c r="O633" i="49"/>
  <c r="O632" i="49"/>
  <c r="O631" i="49"/>
  <c r="O630" i="49"/>
  <c r="O629" i="49"/>
  <c r="O628" i="49"/>
  <c r="O627" i="49"/>
  <c r="O626" i="49"/>
  <c r="O625" i="49"/>
  <c r="O624" i="49"/>
  <c r="O623" i="49"/>
  <c r="O622" i="49"/>
  <c r="O621" i="49"/>
  <c r="O620" i="49"/>
  <c r="O619" i="49"/>
  <c r="O618" i="49"/>
  <c r="O617" i="49"/>
  <c r="O616" i="49"/>
  <c r="O615" i="49"/>
  <c r="O614" i="49"/>
  <c r="O613" i="49"/>
  <c r="O612" i="49"/>
  <c r="O611" i="49"/>
  <c r="O610" i="49"/>
  <c r="O609" i="49"/>
  <c r="O608" i="49"/>
  <c r="O607" i="49"/>
  <c r="O606" i="49"/>
  <c r="O605" i="49"/>
  <c r="O604" i="49"/>
  <c r="O603" i="49"/>
  <c r="O602" i="49"/>
  <c r="O601" i="49"/>
  <c r="O600" i="49"/>
  <c r="O599" i="49"/>
  <c r="O598" i="49"/>
  <c r="O597" i="49"/>
  <c r="O596" i="49"/>
  <c r="O595" i="49"/>
  <c r="O594" i="49"/>
  <c r="O593" i="49"/>
  <c r="O592" i="49"/>
  <c r="O591" i="49"/>
  <c r="O590" i="49"/>
  <c r="O589" i="49"/>
  <c r="O588" i="49"/>
  <c r="O587" i="49"/>
  <c r="O586" i="49"/>
  <c r="O585" i="49"/>
  <c r="O584" i="49"/>
  <c r="O583" i="49"/>
  <c r="O582" i="49"/>
  <c r="O581" i="49"/>
  <c r="O580" i="49"/>
  <c r="O579" i="49"/>
  <c r="O578" i="49"/>
  <c r="O577" i="49"/>
  <c r="O576" i="49"/>
  <c r="O575" i="49"/>
  <c r="O574" i="49"/>
  <c r="O573" i="49"/>
  <c r="O572" i="49"/>
  <c r="O571" i="49"/>
  <c r="O570" i="49"/>
  <c r="O569" i="49"/>
  <c r="O568" i="49"/>
  <c r="O567" i="49"/>
  <c r="O566" i="49"/>
  <c r="O565" i="49"/>
  <c r="O564" i="49"/>
  <c r="O563" i="49"/>
  <c r="O562" i="49"/>
  <c r="O561" i="49"/>
  <c r="O560" i="49"/>
  <c r="O559" i="49"/>
  <c r="O558" i="49"/>
  <c r="O557" i="49"/>
  <c r="O556" i="49"/>
  <c r="O555" i="49"/>
  <c r="O554" i="49"/>
  <c r="O553" i="49"/>
  <c r="O552" i="49"/>
  <c r="O551" i="49"/>
  <c r="O550" i="49"/>
  <c r="O549" i="49"/>
  <c r="O548" i="49"/>
  <c r="O547" i="49"/>
  <c r="O546" i="49"/>
  <c r="O545" i="49"/>
  <c r="O544" i="49"/>
  <c r="O543" i="49"/>
  <c r="O542" i="49"/>
  <c r="O541" i="49"/>
  <c r="O540" i="49"/>
  <c r="O539" i="49"/>
  <c r="O538" i="49"/>
  <c r="O537" i="49"/>
  <c r="O536" i="49"/>
  <c r="O535" i="49"/>
  <c r="O534" i="49"/>
  <c r="O533" i="49"/>
  <c r="O532" i="49"/>
  <c r="O531" i="49"/>
  <c r="O530" i="49"/>
  <c r="O529" i="49"/>
  <c r="O528" i="49"/>
  <c r="O527" i="49"/>
  <c r="O526" i="49"/>
  <c r="O525" i="49"/>
  <c r="O524" i="49"/>
  <c r="O523" i="49"/>
  <c r="O522" i="49"/>
  <c r="O521" i="49"/>
  <c r="O520" i="49"/>
  <c r="O519" i="49"/>
  <c r="O518" i="49"/>
  <c r="O517" i="49"/>
  <c r="O516" i="49"/>
  <c r="O515" i="49"/>
  <c r="O514" i="49"/>
  <c r="O513" i="49"/>
  <c r="O512" i="49"/>
  <c r="O511" i="49"/>
  <c r="O510" i="49"/>
  <c r="O509" i="49"/>
  <c r="O508" i="49"/>
  <c r="O507" i="49"/>
  <c r="O506" i="49"/>
  <c r="O505" i="49"/>
  <c r="O504" i="49"/>
  <c r="O503" i="49"/>
  <c r="O502" i="49"/>
  <c r="O501" i="49"/>
  <c r="O500" i="49"/>
  <c r="O499" i="49"/>
  <c r="O498" i="49"/>
  <c r="O497" i="49"/>
  <c r="O496" i="49"/>
  <c r="O495" i="49"/>
  <c r="O494" i="49"/>
  <c r="O493" i="49"/>
  <c r="O492" i="49"/>
  <c r="O491" i="49"/>
  <c r="O490" i="49"/>
  <c r="O489" i="49"/>
  <c r="O488" i="49"/>
  <c r="O487" i="49"/>
  <c r="O486" i="49"/>
  <c r="O485" i="49"/>
  <c r="O484" i="49"/>
  <c r="O483" i="49"/>
  <c r="O482" i="49"/>
  <c r="O481" i="49"/>
  <c r="O480" i="49"/>
  <c r="O479" i="49"/>
  <c r="O478" i="49"/>
  <c r="O477" i="49"/>
  <c r="O476" i="49"/>
  <c r="O475" i="49"/>
  <c r="O474" i="49"/>
  <c r="O473" i="49"/>
  <c r="O472" i="49"/>
  <c r="O471" i="49"/>
  <c r="O470" i="49"/>
  <c r="O469" i="49"/>
  <c r="O468" i="49"/>
  <c r="O467" i="49"/>
  <c r="O466" i="49"/>
  <c r="O465" i="49"/>
  <c r="O464" i="49"/>
  <c r="O463" i="49"/>
  <c r="O462" i="49"/>
  <c r="O461" i="49"/>
  <c r="O460" i="49"/>
  <c r="O459" i="49"/>
  <c r="O458" i="49"/>
  <c r="O457" i="49"/>
  <c r="O456" i="49"/>
  <c r="O455" i="49"/>
  <c r="O454" i="49"/>
  <c r="O453" i="49"/>
  <c r="O452" i="49"/>
  <c r="O451" i="49"/>
  <c r="O450" i="49"/>
  <c r="O449" i="49"/>
  <c r="O448" i="49"/>
  <c r="O447" i="49"/>
  <c r="O446" i="49"/>
  <c r="O445" i="49"/>
  <c r="O444" i="49"/>
  <c r="O443" i="49"/>
  <c r="O442" i="49"/>
  <c r="O441" i="49"/>
  <c r="O440" i="49"/>
  <c r="O439" i="49"/>
  <c r="O438" i="49"/>
  <c r="O437" i="49"/>
  <c r="O436" i="49"/>
  <c r="O435" i="49"/>
  <c r="C28" i="29" a="1"/>
  <c r="I101" i="52" l="1"/>
  <c r="J101" i="52"/>
  <c r="G101" i="52"/>
  <c r="F101" i="52"/>
  <c r="C101" i="52"/>
  <c r="D101" i="52"/>
  <c r="K101" i="52"/>
  <c r="E102" i="52"/>
  <c r="H102" i="52"/>
  <c r="A103" i="52"/>
  <c r="B102" i="52"/>
  <c r="U2" i="51"/>
  <c r="U1" i="51" s="1" a="1"/>
  <c r="U1" i="51" s="1"/>
  <c r="A15" i="51" s="1"/>
  <c r="H15" i="50"/>
  <c r="E15" i="50"/>
  <c r="B15" i="50"/>
  <c r="A16" i="50"/>
  <c r="N88" i="49"/>
  <c r="O88" i="49" s="1"/>
  <c r="N136" i="49"/>
  <c r="O136" i="49" s="1"/>
  <c r="N120" i="49"/>
  <c r="O120" i="49" s="1"/>
  <c r="N104" i="49"/>
  <c r="O104" i="49" s="1"/>
  <c r="N56" i="49"/>
  <c r="O56" i="49" s="1"/>
  <c r="N40" i="49"/>
  <c r="O40" i="49" s="1"/>
  <c r="N24" i="49"/>
  <c r="O24" i="49" s="1"/>
  <c r="N4" i="49"/>
  <c r="O4" i="49" s="1"/>
  <c r="N132" i="49"/>
  <c r="O132" i="49" s="1"/>
  <c r="N115" i="49"/>
  <c r="O115" i="49" s="1"/>
  <c r="N108" i="49"/>
  <c r="O108" i="49" s="1"/>
  <c r="N101" i="49"/>
  <c r="O101" i="49" s="1"/>
  <c r="N63" i="49"/>
  <c r="O63" i="49" s="1"/>
  <c r="N80" i="49"/>
  <c r="O80" i="49" s="1"/>
  <c r="N39" i="49"/>
  <c r="O39" i="49" s="1"/>
  <c r="N73" i="49"/>
  <c r="O73" i="49" s="1"/>
  <c r="N15" i="49"/>
  <c r="O15" i="49" s="1"/>
  <c r="N5" i="49"/>
  <c r="O5" i="49" s="1"/>
  <c r="N97" i="49"/>
  <c r="O97" i="49" s="1"/>
  <c r="N90" i="49"/>
  <c r="O90" i="49" s="1"/>
  <c r="N49" i="49"/>
  <c r="O49" i="49" s="1"/>
  <c r="N32" i="49"/>
  <c r="O32" i="49" s="1"/>
  <c r="N131" i="49"/>
  <c r="O131" i="49" s="1"/>
  <c r="N100" i="49"/>
  <c r="O100" i="49" s="1"/>
  <c r="N93" i="49"/>
  <c r="O93" i="49" s="1"/>
  <c r="N86" i="49"/>
  <c r="O86" i="49" s="1"/>
  <c r="N69" i="49"/>
  <c r="O69" i="49" s="1"/>
  <c r="N28" i="49"/>
  <c r="O28" i="49" s="1"/>
  <c r="N68" i="49"/>
  <c r="O68" i="49" s="1"/>
  <c r="N27" i="49"/>
  <c r="O27" i="49" s="1"/>
  <c r="N11" i="49"/>
  <c r="O11" i="49" s="1"/>
  <c r="N140" i="49"/>
  <c r="O140" i="49" s="1"/>
  <c r="N113" i="49"/>
  <c r="O113" i="49" s="1"/>
  <c r="N106" i="49"/>
  <c r="O106" i="49" s="1"/>
  <c r="N85" i="49"/>
  <c r="O85" i="49" s="1"/>
  <c r="N44" i="49"/>
  <c r="O44" i="49" s="1"/>
  <c r="N81" i="49"/>
  <c r="O81" i="49" s="1"/>
  <c r="N138" i="49"/>
  <c r="O138" i="49" s="1"/>
  <c r="N94" i="49"/>
  <c r="O94" i="49" s="1"/>
  <c r="N117" i="49"/>
  <c r="O117" i="49" s="1"/>
  <c r="N50" i="49"/>
  <c r="O50" i="49" s="1"/>
  <c r="N137" i="49"/>
  <c r="O137" i="49" s="1"/>
  <c r="N54" i="49"/>
  <c r="O54" i="49" s="1"/>
  <c r="N103" i="49"/>
  <c r="O103" i="49" s="1"/>
  <c r="N46" i="49"/>
  <c r="O46" i="49" s="1"/>
  <c r="N37" i="49"/>
  <c r="O37" i="49" s="1"/>
  <c r="N76" i="49"/>
  <c r="O76" i="49" s="1"/>
  <c r="N126" i="49"/>
  <c r="O126" i="49" s="1"/>
  <c r="N110" i="49"/>
  <c r="O110" i="49" s="1"/>
  <c r="N70" i="49"/>
  <c r="O70" i="49" s="1"/>
  <c r="N61" i="49"/>
  <c r="O61" i="49" s="1"/>
  <c r="N48" i="49"/>
  <c r="O48" i="49" s="1"/>
  <c r="N74" i="49"/>
  <c r="O74" i="49" s="1"/>
  <c r="N52" i="49"/>
  <c r="O52" i="49" s="1"/>
  <c r="N26" i="49"/>
  <c r="O26" i="49" s="1"/>
  <c r="N78" i="49"/>
  <c r="O78" i="49" s="1"/>
  <c r="N17" i="49"/>
  <c r="O17" i="49" s="1"/>
  <c r="N105" i="49"/>
  <c r="O105" i="49" s="1"/>
  <c r="N65" i="49"/>
  <c r="O65" i="49" s="1"/>
  <c r="N30" i="49"/>
  <c r="O30" i="49" s="1"/>
  <c r="N9" i="49"/>
  <c r="O9" i="49" s="1"/>
  <c r="N42" i="49"/>
  <c r="O42" i="49" s="1"/>
  <c r="N116" i="49"/>
  <c r="O116" i="49" s="1"/>
  <c r="N109" i="49"/>
  <c r="O109" i="49" s="1"/>
  <c r="N16" i="49"/>
  <c r="O16" i="49" s="1"/>
  <c r="N95" i="49"/>
  <c r="O95" i="49" s="1"/>
  <c r="N55" i="49"/>
  <c r="O55" i="49" s="1"/>
  <c r="N35" i="49"/>
  <c r="O35" i="49" s="1"/>
  <c r="N29" i="49"/>
  <c r="O29" i="49" s="1"/>
  <c r="N41" i="49"/>
  <c r="O41" i="49" s="1"/>
  <c r="N123" i="49"/>
  <c r="O123" i="49" s="1"/>
  <c r="N47" i="49"/>
  <c r="O47" i="49" s="1"/>
  <c r="N34" i="49"/>
  <c r="O34" i="49" s="1"/>
  <c r="N58" i="49"/>
  <c r="O58" i="49" s="1"/>
  <c r="N25" i="49"/>
  <c r="O25" i="49" s="1"/>
  <c r="N71" i="49"/>
  <c r="O71" i="49" s="1"/>
  <c r="N91" i="49"/>
  <c r="O91" i="49" s="1"/>
  <c r="N38" i="49"/>
  <c r="O38" i="49" s="1"/>
  <c r="N8" i="49"/>
  <c r="O8" i="49" s="1"/>
  <c r="N142" i="49"/>
  <c r="O142" i="49" s="1"/>
  <c r="N112" i="49"/>
  <c r="O112" i="49" s="1"/>
  <c r="N84" i="49"/>
  <c r="O84" i="49" s="1"/>
  <c r="N51" i="49"/>
  <c r="O51" i="49" s="1"/>
  <c r="N31" i="49"/>
  <c r="O31" i="49" s="1"/>
  <c r="N18" i="49"/>
  <c r="O18" i="49" s="1"/>
  <c r="N7" i="49"/>
  <c r="O7" i="49" s="1"/>
  <c r="N19" i="49"/>
  <c r="O19" i="49" s="1"/>
  <c r="N62" i="49"/>
  <c r="O62" i="49" s="1"/>
  <c r="N82" i="49"/>
  <c r="O82" i="49" s="1"/>
  <c r="N83" i="49"/>
  <c r="O83" i="49" s="1"/>
  <c r="N118" i="49"/>
  <c r="O118" i="49" s="1"/>
  <c r="N60" i="49"/>
  <c r="O60" i="49" s="1"/>
  <c r="N14" i="49"/>
  <c r="O14" i="49" s="1"/>
  <c r="N57" i="49"/>
  <c r="O57" i="49" s="1"/>
  <c r="N114" i="49"/>
  <c r="O114" i="49" s="1"/>
  <c r="N10" i="49"/>
  <c r="O10" i="49" s="1"/>
  <c r="N102" i="49"/>
  <c r="O102" i="49" s="1"/>
  <c r="N20" i="49"/>
  <c r="O20" i="49" s="1"/>
  <c r="N12" i="49"/>
  <c r="O12" i="49" s="1"/>
  <c r="N134" i="49"/>
  <c r="O134" i="49" s="1"/>
  <c r="N133" i="49"/>
  <c r="O133" i="49" s="1"/>
  <c r="N129" i="49"/>
  <c r="O129" i="49" s="1"/>
  <c r="N45" i="49"/>
  <c r="O45" i="49" s="1"/>
  <c r="N43" i="49"/>
  <c r="O43" i="49" s="1"/>
  <c r="N64" i="49"/>
  <c r="O64" i="49" s="1"/>
  <c r="N13" i="49"/>
  <c r="O13" i="49" s="1"/>
  <c r="N36" i="49"/>
  <c r="O36" i="49" s="1"/>
  <c r="N111" i="49"/>
  <c r="O111" i="49" s="1"/>
  <c r="N66" i="49"/>
  <c r="O66" i="49" s="1"/>
  <c r="N53" i="49"/>
  <c r="O53" i="49" s="1"/>
  <c r="C28" i="29"/>
  <c r="I102" i="52" l="1"/>
  <c r="J102" i="52"/>
  <c r="G102" i="52"/>
  <c r="F102" i="52"/>
  <c r="C102" i="52"/>
  <c r="D102" i="52"/>
  <c r="K102" i="52"/>
  <c r="A104" i="52"/>
  <c r="E103" i="52"/>
  <c r="B103" i="52"/>
  <c r="H103" i="52"/>
  <c r="H15" i="51"/>
  <c r="E15" i="51"/>
  <c r="B15" i="51"/>
  <c r="A16" i="51"/>
  <c r="J15" i="50"/>
  <c r="D15" i="50"/>
  <c r="I15" i="50"/>
  <c r="C15" i="50"/>
  <c r="G15" i="50"/>
  <c r="F15" i="50"/>
  <c r="B16" i="50"/>
  <c r="H16" i="50"/>
  <c r="E16" i="50"/>
  <c r="A17" i="50"/>
  <c r="N135" i="49"/>
  <c r="O135" i="49" s="1"/>
  <c r="N21" i="49"/>
  <c r="O21" i="49" s="1"/>
  <c r="N3" i="49"/>
  <c r="O3" i="49" s="1"/>
  <c r="N130" i="49"/>
  <c r="O130" i="49" s="1"/>
  <c r="N75" i="49"/>
  <c r="O75" i="49" s="1"/>
  <c r="N139" i="49"/>
  <c r="O139" i="49" s="1"/>
  <c r="N122" i="49"/>
  <c r="O122" i="49" s="1"/>
  <c r="N119" i="49"/>
  <c r="O119" i="49" s="1"/>
  <c r="N127" i="49"/>
  <c r="O127" i="49" s="1"/>
  <c r="N33" i="49"/>
  <c r="O33" i="49" s="1"/>
  <c r="N6" i="49"/>
  <c r="O6" i="49" s="1"/>
  <c r="N141" i="49"/>
  <c r="O141" i="49" s="1"/>
  <c r="N124" i="49"/>
  <c r="O124" i="49" s="1"/>
  <c r="N59" i="49"/>
  <c r="O59" i="49" s="1"/>
  <c r="N22" i="49"/>
  <c r="O22" i="49" s="1"/>
  <c r="N96" i="49"/>
  <c r="O96" i="49" s="1"/>
  <c r="N92" i="49"/>
  <c r="O92" i="49" s="1"/>
  <c r="N72" i="49"/>
  <c r="O72" i="49" s="1"/>
  <c r="N77" i="49"/>
  <c r="O77" i="49" s="1"/>
  <c r="N98" i="49"/>
  <c r="O98" i="49" s="1"/>
  <c r="N125" i="49"/>
  <c r="O125" i="49" s="1"/>
  <c r="N99" i="49"/>
  <c r="O99" i="49" s="1"/>
  <c r="N424" i="49"/>
  <c r="O424" i="49" s="1"/>
  <c r="N408" i="49"/>
  <c r="O408" i="49" s="1"/>
  <c r="N392" i="49"/>
  <c r="O392" i="49" s="1"/>
  <c r="N376" i="49"/>
  <c r="O376" i="49" s="1"/>
  <c r="N360" i="49"/>
  <c r="O360" i="49" s="1"/>
  <c r="N344" i="49"/>
  <c r="O344" i="49" s="1"/>
  <c r="N328" i="49"/>
  <c r="O328" i="49" s="1"/>
  <c r="N312" i="49"/>
  <c r="O312" i="49" s="1"/>
  <c r="N296" i="49"/>
  <c r="O296" i="49" s="1"/>
  <c r="N280" i="49"/>
  <c r="O280" i="49" s="1"/>
  <c r="N264" i="49"/>
  <c r="O264" i="49" s="1"/>
  <c r="N248" i="49"/>
  <c r="O248" i="49" s="1"/>
  <c r="N232" i="49"/>
  <c r="O232" i="49" s="1"/>
  <c r="N216" i="49"/>
  <c r="O216" i="49" s="1"/>
  <c r="N200" i="49"/>
  <c r="O200" i="49" s="1"/>
  <c r="N184" i="49"/>
  <c r="O184" i="49" s="1"/>
  <c r="N168" i="49"/>
  <c r="O168" i="49" s="1"/>
  <c r="N152" i="49"/>
  <c r="O152" i="49" s="1"/>
  <c r="N421" i="49"/>
  <c r="O421" i="49" s="1"/>
  <c r="N420" i="49"/>
  <c r="O420" i="49" s="1"/>
  <c r="N404" i="49"/>
  <c r="O404" i="49" s="1"/>
  <c r="N388" i="49"/>
  <c r="O388" i="49" s="1"/>
  <c r="N419" i="49"/>
  <c r="O419" i="49" s="1"/>
  <c r="N403" i="49"/>
  <c r="O403" i="49" s="1"/>
  <c r="N387" i="49"/>
  <c r="O387" i="49" s="1"/>
  <c r="N431" i="49"/>
  <c r="O431" i="49" s="1"/>
  <c r="N400" i="49"/>
  <c r="O400" i="49" s="1"/>
  <c r="N380" i="49"/>
  <c r="O380" i="49" s="1"/>
  <c r="N362" i="49"/>
  <c r="O362" i="49" s="1"/>
  <c r="N326" i="49"/>
  <c r="O326" i="49" s="1"/>
  <c r="N291" i="49"/>
  <c r="O291" i="49" s="1"/>
  <c r="N256" i="49"/>
  <c r="O256" i="49" s="1"/>
  <c r="N238" i="49"/>
  <c r="O238" i="49" s="1"/>
  <c r="N203" i="49"/>
  <c r="O203" i="49" s="1"/>
  <c r="N167" i="49"/>
  <c r="O167" i="49" s="1"/>
  <c r="N399" i="49"/>
  <c r="O399" i="49" s="1"/>
  <c r="N343" i="49"/>
  <c r="O343" i="49" s="1"/>
  <c r="N308" i="49"/>
  <c r="O308" i="49" s="1"/>
  <c r="N273" i="49"/>
  <c r="O273" i="49" s="1"/>
  <c r="N255" i="49"/>
  <c r="O255" i="49" s="1"/>
  <c r="N220" i="49"/>
  <c r="O220" i="49" s="1"/>
  <c r="N185" i="49"/>
  <c r="O185" i="49" s="1"/>
  <c r="N149" i="49"/>
  <c r="O149" i="49" s="1"/>
  <c r="N418" i="49"/>
  <c r="O418" i="49" s="1"/>
  <c r="N398" i="49"/>
  <c r="O398" i="49" s="1"/>
  <c r="N342" i="49"/>
  <c r="O342" i="49" s="1"/>
  <c r="N307" i="49"/>
  <c r="O307" i="49" s="1"/>
  <c r="N272" i="49"/>
  <c r="O272" i="49" s="1"/>
  <c r="N254" i="49"/>
  <c r="O254" i="49" s="1"/>
  <c r="N219" i="49"/>
  <c r="O219" i="49" s="1"/>
  <c r="N183" i="49"/>
  <c r="O183" i="49" s="1"/>
  <c r="N148" i="49"/>
  <c r="O148" i="49" s="1"/>
  <c r="N378" i="49"/>
  <c r="O378" i="49" s="1"/>
  <c r="N359" i="49"/>
  <c r="O359" i="49" s="1"/>
  <c r="N324" i="49"/>
  <c r="O324" i="49" s="1"/>
  <c r="N271" i="49"/>
  <c r="O271" i="49" s="1"/>
  <c r="N201" i="49"/>
  <c r="O201" i="49" s="1"/>
  <c r="N165" i="49"/>
  <c r="O165" i="49" s="1"/>
  <c r="N379" i="49"/>
  <c r="O379" i="49" s="1"/>
  <c r="N361" i="49"/>
  <c r="O361" i="49" s="1"/>
  <c r="N325" i="49"/>
  <c r="O325" i="49" s="1"/>
  <c r="N290" i="49"/>
  <c r="O290" i="49" s="1"/>
  <c r="N237" i="49"/>
  <c r="O237" i="49" s="1"/>
  <c r="N202" i="49"/>
  <c r="O202" i="49" s="1"/>
  <c r="N166" i="49"/>
  <c r="O166" i="49" s="1"/>
  <c r="N236" i="49"/>
  <c r="O236" i="49" s="1"/>
  <c r="N289" i="49"/>
  <c r="O289" i="49" s="1"/>
  <c r="N417" i="49"/>
  <c r="O417" i="49" s="1"/>
  <c r="N415" i="49"/>
  <c r="O415" i="49" s="1"/>
  <c r="N375" i="49"/>
  <c r="O375" i="49" s="1"/>
  <c r="N357" i="49"/>
  <c r="O357" i="49" s="1"/>
  <c r="N322" i="49"/>
  <c r="O322" i="49" s="1"/>
  <c r="N269" i="49"/>
  <c r="O269" i="49" s="1"/>
  <c r="N234" i="49"/>
  <c r="O234" i="49" s="1"/>
  <c r="N198" i="49"/>
  <c r="O198" i="49" s="1"/>
  <c r="N163" i="49"/>
  <c r="O163" i="49" s="1"/>
  <c r="N389" i="49"/>
  <c r="O389" i="49" s="1"/>
  <c r="N370" i="49"/>
  <c r="O370" i="49" s="1"/>
  <c r="N317" i="49"/>
  <c r="O317" i="49" s="1"/>
  <c r="N282" i="49"/>
  <c r="O282" i="49" s="1"/>
  <c r="N246" i="49"/>
  <c r="O246" i="49" s="1"/>
  <c r="N211" i="49"/>
  <c r="O211" i="49" s="1"/>
  <c r="N176" i="49"/>
  <c r="O176" i="49" s="1"/>
  <c r="N158" i="49"/>
  <c r="O158" i="49" s="1"/>
  <c r="N369" i="49"/>
  <c r="O369" i="49" s="1"/>
  <c r="N316" i="49"/>
  <c r="O316" i="49" s="1"/>
  <c r="N281" i="49"/>
  <c r="O281" i="49" s="1"/>
  <c r="N210" i="49"/>
  <c r="O210" i="49" s="1"/>
  <c r="N157" i="49"/>
  <c r="O157" i="49" s="1"/>
  <c r="N430" i="49"/>
  <c r="O430" i="49" s="1"/>
  <c r="N410" i="49"/>
  <c r="O410" i="49" s="1"/>
  <c r="N352" i="49"/>
  <c r="O352" i="49" s="1"/>
  <c r="N334" i="49"/>
  <c r="O334" i="49" s="1"/>
  <c r="N299" i="49"/>
  <c r="O299" i="49" s="1"/>
  <c r="N263" i="49"/>
  <c r="O263" i="49" s="1"/>
  <c r="N228" i="49"/>
  <c r="O228" i="49" s="1"/>
  <c r="N193" i="49"/>
  <c r="O193" i="49" s="1"/>
  <c r="N175" i="49"/>
  <c r="O175" i="49" s="1"/>
  <c r="N351" i="49"/>
  <c r="O351" i="49" s="1"/>
  <c r="N245" i="49"/>
  <c r="O245" i="49" s="1"/>
  <c r="N414" i="49"/>
  <c r="O414" i="49" s="1"/>
  <c r="N286" i="49"/>
  <c r="O286" i="49" s="1"/>
  <c r="N239" i="49"/>
  <c r="O239" i="49" s="1"/>
  <c r="N213" i="49"/>
  <c r="O213" i="49" s="1"/>
  <c r="N189" i="49"/>
  <c r="O189" i="49" s="1"/>
  <c r="N385" i="49"/>
  <c r="O385" i="49" s="1"/>
  <c r="N336" i="49"/>
  <c r="O336" i="49" s="1"/>
  <c r="N311" i="49"/>
  <c r="O311" i="49" s="1"/>
  <c r="N261" i="49"/>
  <c r="O261" i="49" s="1"/>
  <c r="N412" i="49"/>
  <c r="O412" i="49" s="1"/>
  <c r="N284" i="49"/>
  <c r="O284" i="49" s="1"/>
  <c r="N187" i="49"/>
  <c r="O187" i="49" s="1"/>
  <c r="N356" i="49"/>
  <c r="O356" i="49" s="1"/>
  <c r="N309" i="49"/>
  <c r="O309" i="49" s="1"/>
  <c r="N259" i="49"/>
  <c r="O259" i="49" s="1"/>
  <c r="N413" i="49"/>
  <c r="O413" i="49" s="1"/>
  <c r="N358" i="49"/>
  <c r="O358" i="49" s="1"/>
  <c r="N335" i="49"/>
  <c r="O335" i="49" s="1"/>
  <c r="N285" i="49"/>
  <c r="O285" i="49" s="1"/>
  <c r="N212" i="49"/>
  <c r="O212" i="49" s="1"/>
  <c r="N188" i="49"/>
  <c r="O188" i="49" s="1"/>
  <c r="N162" i="49"/>
  <c r="O162" i="49" s="1"/>
  <c r="N384" i="49"/>
  <c r="O384" i="49" s="1"/>
  <c r="N333" i="49"/>
  <c r="O333" i="49" s="1"/>
  <c r="N310" i="49"/>
  <c r="O310" i="49" s="1"/>
  <c r="N260" i="49"/>
  <c r="O260" i="49" s="1"/>
  <c r="N235" i="49"/>
  <c r="O235" i="49" s="1"/>
  <c r="N383" i="49"/>
  <c r="O383" i="49" s="1"/>
  <c r="N161" i="49"/>
  <c r="O161" i="49" s="1"/>
  <c r="N332" i="49"/>
  <c r="O332" i="49" s="1"/>
  <c r="N209" i="49"/>
  <c r="O209" i="49" s="1"/>
  <c r="N381" i="49"/>
  <c r="O381" i="49" s="1"/>
  <c r="N305" i="49"/>
  <c r="O305" i="49" s="1"/>
  <c r="N231" i="49"/>
  <c r="O231" i="49" s="1"/>
  <c r="N207" i="49"/>
  <c r="O207" i="49" s="1"/>
  <c r="N249" i="49"/>
  <c r="O249" i="49" s="1"/>
  <c r="N174" i="49"/>
  <c r="O174" i="49" s="1"/>
  <c r="N151" i="49"/>
  <c r="O151" i="49" s="1"/>
  <c r="N247" i="49"/>
  <c r="O247" i="49" s="1"/>
  <c r="N173" i="49"/>
  <c r="O173" i="49" s="1"/>
  <c r="N427" i="49"/>
  <c r="O427" i="49" s="1"/>
  <c r="N320" i="49"/>
  <c r="O320" i="49" s="1"/>
  <c r="N270" i="49"/>
  <c r="O270" i="49" s="1"/>
  <c r="N395" i="49"/>
  <c r="O395" i="49" s="1"/>
  <c r="N222" i="49"/>
  <c r="O222" i="49" s="1"/>
  <c r="N172" i="49"/>
  <c r="O172" i="49" s="1"/>
  <c r="N428" i="49"/>
  <c r="O428" i="49" s="1"/>
  <c r="N397" i="49"/>
  <c r="O397" i="49" s="1"/>
  <c r="N371" i="49"/>
  <c r="O371" i="49" s="1"/>
  <c r="N347" i="49"/>
  <c r="O347" i="49" s="1"/>
  <c r="N321" i="49"/>
  <c r="O321" i="49" s="1"/>
  <c r="N297" i="49"/>
  <c r="O297" i="49" s="1"/>
  <c r="N274" i="49"/>
  <c r="O274" i="49" s="1"/>
  <c r="N224" i="49"/>
  <c r="O224" i="49" s="1"/>
  <c r="N223" i="49"/>
  <c r="O223" i="49" s="1"/>
  <c r="N197" i="49"/>
  <c r="O197" i="49" s="1"/>
  <c r="N150" i="49"/>
  <c r="O150" i="49" s="1"/>
  <c r="N396" i="49"/>
  <c r="O396" i="49" s="1"/>
  <c r="N346" i="49"/>
  <c r="O346" i="49" s="1"/>
  <c r="N295" i="49"/>
  <c r="O295" i="49" s="1"/>
  <c r="N147" i="49"/>
  <c r="O147" i="49" s="1"/>
  <c r="N368" i="49"/>
  <c r="O368" i="49" s="1"/>
  <c r="N319" i="49"/>
  <c r="O319" i="49" s="1"/>
  <c r="N196" i="49"/>
  <c r="O196" i="49" s="1"/>
  <c r="N364" i="49"/>
  <c r="O364" i="49" s="1"/>
  <c r="N323" i="49"/>
  <c r="O323" i="49" s="1"/>
  <c r="N243" i="49"/>
  <c r="O243" i="49" s="1"/>
  <c r="N205" i="49"/>
  <c r="O205" i="49" s="1"/>
  <c r="N279" i="49"/>
  <c r="O279" i="49" s="1"/>
  <c r="N363" i="49"/>
  <c r="O363" i="49" s="1"/>
  <c r="N242" i="49"/>
  <c r="O242" i="49" s="1"/>
  <c r="N204" i="49"/>
  <c r="O204" i="49" s="1"/>
  <c r="N164" i="49"/>
  <c r="O164" i="49" s="1"/>
  <c r="N318" i="49"/>
  <c r="O318" i="49" s="1"/>
  <c r="N278" i="49"/>
  <c r="O278" i="49" s="1"/>
  <c r="N160" i="49"/>
  <c r="O160" i="49" s="1"/>
  <c r="N402" i="49"/>
  <c r="O402" i="49" s="1"/>
  <c r="N355" i="49"/>
  <c r="O355" i="49" s="1"/>
  <c r="N401" i="49"/>
  <c r="O401" i="49" s="1"/>
  <c r="N354" i="49"/>
  <c r="O354" i="49" s="1"/>
  <c r="N277" i="49"/>
  <c r="O277" i="49" s="1"/>
  <c r="N199" i="49"/>
  <c r="O199" i="49" s="1"/>
  <c r="N315" i="49"/>
  <c r="O315" i="49" s="1"/>
  <c r="N240" i="49"/>
  <c r="O240" i="49" s="1"/>
  <c r="N156" i="49"/>
  <c r="O156" i="49" s="1"/>
  <c r="N394" i="49"/>
  <c r="O394" i="49" s="1"/>
  <c r="N353" i="49"/>
  <c r="O353" i="49" s="1"/>
  <c r="N276" i="49"/>
  <c r="O276" i="49" s="1"/>
  <c r="N233" i="49"/>
  <c r="O233" i="49" s="1"/>
  <c r="N195" i="49"/>
  <c r="O195" i="49" s="1"/>
  <c r="N429" i="49"/>
  <c r="O429" i="49" s="1"/>
  <c r="N340" i="49"/>
  <c r="O340" i="49" s="1"/>
  <c r="N265" i="49"/>
  <c r="O265" i="49" s="1"/>
  <c r="N225" i="49"/>
  <c r="O225" i="49" s="1"/>
  <c r="N181" i="49"/>
  <c r="O181" i="49" s="1"/>
  <c r="N144" i="49"/>
  <c r="O144" i="49" s="1"/>
  <c r="N426" i="49"/>
  <c r="O426" i="49" s="1"/>
  <c r="N339" i="49"/>
  <c r="O339" i="49" s="1"/>
  <c r="N301" i="49"/>
  <c r="O301" i="49" s="1"/>
  <c r="N262" i="49"/>
  <c r="O262" i="49" s="1"/>
  <c r="N180" i="49"/>
  <c r="O180" i="49" s="1"/>
  <c r="N143" i="49"/>
  <c r="O143" i="49" s="1"/>
  <c r="N377" i="49"/>
  <c r="O377" i="49" s="1"/>
  <c r="N221" i="49"/>
  <c r="O221" i="49" s="1"/>
  <c r="N179" i="49"/>
  <c r="O179" i="49" s="1"/>
  <c r="N422" i="49"/>
  <c r="O422" i="49" s="1"/>
  <c r="N425" i="49"/>
  <c r="O425" i="49" s="1"/>
  <c r="N338" i="49"/>
  <c r="O338" i="49" s="1"/>
  <c r="N300" i="49"/>
  <c r="O300" i="49" s="1"/>
  <c r="N258" i="49"/>
  <c r="O258" i="49" s="1"/>
  <c r="N218" i="49"/>
  <c r="O218" i="49" s="1"/>
  <c r="N374" i="49"/>
  <c r="O374" i="49" s="1"/>
  <c r="N298" i="49"/>
  <c r="O298" i="49" s="1"/>
  <c r="N257" i="49"/>
  <c r="O257" i="49" s="1"/>
  <c r="N423" i="49"/>
  <c r="O423" i="49" s="1"/>
  <c r="N337" i="49"/>
  <c r="O337" i="49" s="1"/>
  <c r="N294" i="49"/>
  <c r="O294" i="49" s="1"/>
  <c r="N217" i="49"/>
  <c r="O217" i="49" s="1"/>
  <c r="N178" i="49"/>
  <c r="O178" i="49" s="1"/>
  <c r="N373" i="49"/>
  <c r="O373" i="49" s="1"/>
  <c r="N382" i="49"/>
  <c r="O382" i="49" s="1"/>
  <c r="N306" i="49"/>
  <c r="O306" i="49" s="1"/>
  <c r="N244" i="49"/>
  <c r="O244" i="49" s="1"/>
  <c r="N177" i="49"/>
  <c r="O177" i="49" s="1"/>
  <c r="N304" i="49"/>
  <c r="O304" i="49" s="1"/>
  <c r="N241" i="49"/>
  <c r="O241" i="49" s="1"/>
  <c r="N372" i="49"/>
  <c r="O372" i="49" s="1"/>
  <c r="N303" i="49"/>
  <c r="O303" i="49" s="1"/>
  <c r="N171" i="49"/>
  <c r="O171" i="49" s="1"/>
  <c r="N367" i="49"/>
  <c r="O367" i="49" s="1"/>
  <c r="N434" i="49"/>
  <c r="O434" i="49" s="1"/>
  <c r="N215" i="49"/>
  <c r="O215" i="49" s="1"/>
  <c r="N287" i="49"/>
  <c r="O287" i="49" s="1"/>
  <c r="N349" i="49"/>
  <c r="O349" i="49" s="1"/>
  <c r="N302" i="49"/>
  <c r="O302" i="49" s="1"/>
  <c r="N230" i="49"/>
  <c r="O230" i="49" s="1"/>
  <c r="N170" i="49"/>
  <c r="O170" i="49" s="1"/>
  <c r="N366" i="49"/>
  <c r="O366" i="49" s="1"/>
  <c r="N293" i="49"/>
  <c r="O293" i="49" s="1"/>
  <c r="N229" i="49"/>
  <c r="O229" i="49" s="1"/>
  <c r="N169" i="49"/>
  <c r="O169" i="49" s="1"/>
  <c r="N365" i="49"/>
  <c r="O365" i="49" s="1"/>
  <c r="N227" i="49"/>
  <c r="O227" i="49" s="1"/>
  <c r="N159" i="49"/>
  <c r="O159" i="49" s="1"/>
  <c r="N292" i="49"/>
  <c r="O292" i="49" s="1"/>
  <c r="N155" i="49"/>
  <c r="O155" i="49" s="1"/>
  <c r="N226" i="49"/>
  <c r="O226" i="49" s="1"/>
  <c r="N350" i="49"/>
  <c r="O350" i="49" s="1"/>
  <c r="N154" i="49"/>
  <c r="O154" i="49" s="1"/>
  <c r="N288" i="49"/>
  <c r="O288" i="49" s="1"/>
  <c r="N153" i="49"/>
  <c r="O153" i="49" s="1"/>
  <c r="N341" i="49"/>
  <c r="O341" i="49" s="1"/>
  <c r="N275" i="49"/>
  <c r="O275" i="49" s="1"/>
  <c r="N208" i="49"/>
  <c r="O208" i="49" s="1"/>
  <c r="N416" i="49"/>
  <c r="O416" i="49" s="1"/>
  <c r="N268" i="49"/>
  <c r="O268" i="49" s="1"/>
  <c r="N206" i="49"/>
  <c r="O206" i="49" s="1"/>
  <c r="N409" i="49"/>
  <c r="O409" i="49" s="1"/>
  <c r="N191" i="49"/>
  <c r="O191" i="49" s="1"/>
  <c r="N190" i="49"/>
  <c r="O190" i="49" s="1"/>
  <c r="N314" i="49"/>
  <c r="O314" i="49" s="1"/>
  <c r="N313" i="49"/>
  <c r="O313" i="49" s="1"/>
  <c r="N146" i="49"/>
  <c r="O146" i="49" s="1"/>
  <c r="N411" i="49"/>
  <c r="O411" i="49" s="1"/>
  <c r="N407" i="49"/>
  <c r="O407" i="49" s="1"/>
  <c r="N406" i="49"/>
  <c r="O406" i="49" s="1"/>
  <c r="N253" i="49"/>
  <c r="O253" i="49" s="1"/>
  <c r="N348" i="49"/>
  <c r="O348" i="49" s="1"/>
  <c r="N192" i="49"/>
  <c r="O192" i="49" s="1"/>
  <c r="N327" i="49"/>
  <c r="O327" i="49" s="1"/>
  <c r="N186" i="49"/>
  <c r="O186" i="49" s="1"/>
  <c r="N182" i="49"/>
  <c r="O182" i="49" s="1"/>
  <c r="N283" i="49"/>
  <c r="O283" i="49" s="1"/>
  <c r="N145" i="49"/>
  <c r="O145" i="49" s="1"/>
  <c r="N433" i="49"/>
  <c r="O433" i="49" s="1"/>
  <c r="N267" i="49"/>
  <c r="O267" i="49" s="1"/>
  <c r="N432" i="49"/>
  <c r="O432" i="49" s="1"/>
  <c r="N266" i="49"/>
  <c r="O266" i="49" s="1"/>
  <c r="N386" i="49"/>
  <c r="O386" i="49" s="1"/>
  <c r="N345" i="49"/>
  <c r="O345" i="49" s="1"/>
  <c r="N329" i="49"/>
  <c r="O329" i="49" s="1"/>
  <c r="N330" i="49"/>
  <c r="O330" i="49" s="1"/>
  <c r="N194" i="49"/>
  <c r="O194" i="49" s="1"/>
  <c r="N214" i="49"/>
  <c r="O214" i="49" s="1"/>
  <c r="N405" i="49"/>
  <c r="O405" i="49" s="1"/>
  <c r="N252" i="49"/>
  <c r="O252" i="49" s="1"/>
  <c r="N393" i="49"/>
  <c r="O393" i="49" s="1"/>
  <c r="N251" i="49"/>
  <c r="O251" i="49" s="1"/>
  <c r="N391" i="49"/>
  <c r="O391" i="49" s="1"/>
  <c r="N250" i="49"/>
  <c r="O250" i="49" s="1"/>
  <c r="N390" i="49"/>
  <c r="O390" i="49" s="1"/>
  <c r="N331" i="49"/>
  <c r="O331" i="49" s="1"/>
  <c r="N23" i="49"/>
  <c r="O23" i="49" s="1"/>
  <c r="N87" i="49"/>
  <c r="O87" i="49" s="1"/>
  <c r="N121" i="49"/>
  <c r="O121" i="49" s="1"/>
  <c r="N107" i="49"/>
  <c r="O107" i="49" s="1"/>
  <c r="N79" i="49"/>
  <c r="O79" i="49" s="1"/>
  <c r="N67" i="49"/>
  <c r="O67" i="49" s="1"/>
  <c r="N89" i="49"/>
  <c r="O89" i="49" s="1"/>
  <c r="N128" i="49"/>
  <c r="O128" i="49" s="1"/>
  <c r="I103" i="52" l="1"/>
  <c r="J103" i="52"/>
  <c r="G103" i="52"/>
  <c r="F103" i="52"/>
  <c r="C103" i="52"/>
  <c r="D103" i="52"/>
  <c r="K103" i="52"/>
  <c r="H104" i="52"/>
  <c r="A105" i="52"/>
  <c r="E104" i="52"/>
  <c r="B104" i="52"/>
  <c r="K15" i="50"/>
  <c r="J16" i="50"/>
  <c r="J15" i="51"/>
  <c r="I15" i="51"/>
  <c r="G15" i="51"/>
  <c r="C15" i="51"/>
  <c r="F15" i="51"/>
  <c r="D15" i="51"/>
  <c r="B16" i="51"/>
  <c r="E16" i="51"/>
  <c r="H16" i="51"/>
  <c r="A17" i="51"/>
  <c r="D16" i="50"/>
  <c r="C16" i="50"/>
  <c r="I16" i="50"/>
  <c r="B17" i="50"/>
  <c r="H17" i="50"/>
  <c r="E17" i="50"/>
  <c r="A18" i="50"/>
  <c r="G16" i="50"/>
  <c r="F16" i="50"/>
  <c r="P2" i="49" a="1"/>
  <c r="I104" i="52" l="1"/>
  <c r="J104" i="52"/>
  <c r="G104" i="52"/>
  <c r="F104" i="52"/>
  <c r="C104" i="52"/>
  <c r="D104" i="52"/>
  <c r="A106" i="52"/>
  <c r="H105" i="52"/>
  <c r="E105" i="52"/>
  <c r="B105" i="52"/>
  <c r="K104" i="52"/>
  <c r="K15" i="51"/>
  <c r="K16" i="50"/>
  <c r="J17" i="50"/>
  <c r="A18" i="51"/>
  <c r="E17" i="51"/>
  <c r="B17" i="51"/>
  <c r="H17" i="51"/>
  <c r="C16" i="51"/>
  <c r="D16" i="51"/>
  <c r="G16" i="51"/>
  <c r="F16" i="51"/>
  <c r="J16" i="51"/>
  <c r="I16" i="51"/>
  <c r="D17" i="50"/>
  <c r="C17" i="50"/>
  <c r="I17" i="50"/>
  <c r="B18" i="50"/>
  <c r="H18" i="50"/>
  <c r="E18" i="50"/>
  <c r="A19" i="50"/>
  <c r="F17" i="50"/>
  <c r="G17" i="50"/>
  <c r="P2" i="49"/>
  <c r="P1" i="49" s="1" a="1"/>
  <c r="P1" i="49" s="1"/>
  <c r="A15" i="49" s="1"/>
  <c r="I105" i="52" l="1"/>
  <c r="J105" i="52"/>
  <c r="F105" i="52"/>
  <c r="G105" i="52"/>
  <c r="C105" i="52"/>
  <c r="D105" i="52"/>
  <c r="K105" i="52"/>
  <c r="A107" i="52"/>
  <c r="E106" i="52"/>
  <c r="H106" i="52"/>
  <c r="B106" i="52"/>
  <c r="K16" i="51"/>
  <c r="K17" i="50"/>
  <c r="G17" i="51"/>
  <c r="F17" i="51"/>
  <c r="C17" i="51"/>
  <c r="D17" i="51"/>
  <c r="J17" i="51"/>
  <c r="I17" i="51"/>
  <c r="E18" i="51"/>
  <c r="A19" i="51"/>
  <c r="H18" i="51"/>
  <c r="B18" i="51"/>
  <c r="G18" i="50"/>
  <c r="J18" i="50"/>
  <c r="C18" i="50"/>
  <c r="F18" i="50"/>
  <c r="D18" i="50"/>
  <c r="I18" i="50"/>
  <c r="H19" i="50"/>
  <c r="B19" i="50"/>
  <c r="E19" i="50"/>
  <c r="A20" i="50"/>
  <c r="B15" i="49"/>
  <c r="E15" i="49"/>
  <c r="A16" i="49"/>
  <c r="I106" i="52" l="1"/>
  <c r="J106" i="52"/>
  <c r="F106" i="52"/>
  <c r="G106" i="52"/>
  <c r="C106" i="52"/>
  <c r="D106" i="52"/>
  <c r="K106" i="52"/>
  <c r="B107" i="52"/>
  <c r="A108" i="52"/>
  <c r="H107" i="52"/>
  <c r="E107" i="52"/>
  <c r="K17" i="51"/>
  <c r="K18" i="50"/>
  <c r="J19" i="50"/>
  <c r="K19" i="50"/>
  <c r="I18" i="51"/>
  <c r="F18" i="51"/>
  <c r="D18" i="51"/>
  <c r="C18" i="51"/>
  <c r="J18" i="51"/>
  <c r="G18" i="51"/>
  <c r="A20" i="51"/>
  <c r="H19" i="51"/>
  <c r="B19" i="51"/>
  <c r="E19" i="51"/>
  <c r="D19" i="50"/>
  <c r="C19" i="50"/>
  <c r="I19" i="50"/>
  <c r="B20" i="50"/>
  <c r="H20" i="50"/>
  <c r="E20" i="50"/>
  <c r="A21" i="50"/>
  <c r="F19" i="50"/>
  <c r="G19" i="50"/>
  <c r="E16" i="49"/>
  <c r="B16" i="49"/>
  <c r="A17" i="49"/>
  <c r="C15" i="49"/>
  <c r="G15" i="49"/>
  <c r="D15" i="49"/>
  <c r="F15" i="49"/>
  <c r="I107" i="52" l="1"/>
  <c r="J107" i="52"/>
  <c r="G107" i="52"/>
  <c r="F107" i="52"/>
  <c r="D107" i="52"/>
  <c r="C107" i="52"/>
  <c r="B108" i="52"/>
  <c r="A109" i="52"/>
  <c r="E108" i="52"/>
  <c r="H108" i="52"/>
  <c r="K107" i="52"/>
  <c r="K18" i="51"/>
  <c r="J20" i="50"/>
  <c r="K20" i="50"/>
  <c r="D19" i="51"/>
  <c r="C19" i="51"/>
  <c r="J19" i="51"/>
  <c r="I19" i="51"/>
  <c r="F19" i="51"/>
  <c r="G19" i="51"/>
  <c r="H20" i="51"/>
  <c r="E20" i="51"/>
  <c r="B20" i="51"/>
  <c r="A21" i="51"/>
  <c r="D20" i="50"/>
  <c r="C20" i="50"/>
  <c r="I20" i="50"/>
  <c r="B21" i="50"/>
  <c r="H21" i="50"/>
  <c r="E21" i="50"/>
  <c r="A22" i="50"/>
  <c r="G20" i="50"/>
  <c r="F20" i="50"/>
  <c r="H15" i="49"/>
  <c r="B17" i="49"/>
  <c r="E17" i="49"/>
  <c r="A18" i="49"/>
  <c r="D16" i="49"/>
  <c r="C16" i="49"/>
  <c r="G16" i="49"/>
  <c r="F16" i="49"/>
  <c r="I108" i="52" l="1"/>
  <c r="J108" i="52"/>
  <c r="G108" i="52"/>
  <c r="F108" i="52"/>
  <c r="C108" i="52"/>
  <c r="D108" i="52"/>
  <c r="B109" i="52"/>
  <c r="A110" i="52"/>
  <c r="H109" i="52"/>
  <c r="E109" i="52"/>
  <c r="K108" i="52"/>
  <c r="K19" i="51"/>
  <c r="J21" i="50"/>
  <c r="K21" i="50"/>
  <c r="J20" i="51"/>
  <c r="F20" i="51"/>
  <c r="D20" i="51"/>
  <c r="C20" i="51"/>
  <c r="I20" i="51"/>
  <c r="G20" i="51"/>
  <c r="B21" i="51"/>
  <c r="A22" i="51"/>
  <c r="H21" i="51"/>
  <c r="E21" i="51"/>
  <c r="D21" i="50"/>
  <c r="C21" i="50"/>
  <c r="I21" i="50"/>
  <c r="E22" i="50"/>
  <c r="B22" i="50"/>
  <c r="H22" i="50"/>
  <c r="A23" i="50"/>
  <c r="F21" i="50"/>
  <c r="G21" i="50"/>
  <c r="H16" i="49"/>
  <c r="E18" i="49"/>
  <c r="B18" i="49"/>
  <c r="H18" i="49" s="1"/>
  <c r="A19" i="49"/>
  <c r="G17" i="49"/>
  <c r="F17" i="49"/>
  <c r="D17" i="49"/>
  <c r="C17" i="49"/>
  <c r="I109" i="52" l="1"/>
  <c r="J109" i="52"/>
  <c r="G109" i="52"/>
  <c r="F109" i="52"/>
  <c r="C109" i="52"/>
  <c r="D109" i="52"/>
  <c r="E110" i="52"/>
  <c r="A111" i="52"/>
  <c r="B110" i="52"/>
  <c r="H110" i="52"/>
  <c r="K109" i="52"/>
  <c r="H17" i="49"/>
  <c r="K20" i="51"/>
  <c r="J22" i="50"/>
  <c r="K22" i="50"/>
  <c r="D21" i="51"/>
  <c r="G21" i="51"/>
  <c r="F21" i="51"/>
  <c r="I21" i="51"/>
  <c r="J21" i="51"/>
  <c r="C21" i="51"/>
  <c r="A23" i="51"/>
  <c r="B22" i="51"/>
  <c r="H22" i="51"/>
  <c r="E22" i="51"/>
  <c r="D22" i="50"/>
  <c r="C22" i="50"/>
  <c r="I22" i="50"/>
  <c r="H23" i="50"/>
  <c r="E23" i="50"/>
  <c r="B23" i="50"/>
  <c r="A24" i="50"/>
  <c r="G22" i="50"/>
  <c r="F22" i="50"/>
  <c r="G18" i="49"/>
  <c r="F18" i="49"/>
  <c r="D18" i="49"/>
  <c r="C18" i="49"/>
  <c r="E19" i="49"/>
  <c r="B19" i="49"/>
  <c r="H19" i="49" s="1"/>
  <c r="A20" i="49"/>
  <c r="I110" i="52" l="1"/>
  <c r="J110" i="52"/>
  <c r="F110" i="52"/>
  <c r="G110" i="52"/>
  <c r="C110" i="52"/>
  <c r="D110" i="52"/>
  <c r="K110" i="52"/>
  <c r="E111" i="52"/>
  <c r="B111" i="52"/>
  <c r="H111" i="52"/>
  <c r="A112" i="52"/>
  <c r="K21" i="51"/>
  <c r="J23" i="50"/>
  <c r="K23" i="50"/>
  <c r="H23" i="51"/>
  <c r="E23" i="51"/>
  <c r="B23" i="51"/>
  <c r="A24" i="51"/>
  <c r="I22" i="51"/>
  <c r="J22" i="51"/>
  <c r="C22" i="51"/>
  <c r="F22" i="51"/>
  <c r="G22" i="51"/>
  <c r="D22" i="51"/>
  <c r="D23" i="50"/>
  <c r="C23" i="50"/>
  <c r="I23" i="50"/>
  <c r="H24" i="50"/>
  <c r="E24" i="50"/>
  <c r="B24" i="50"/>
  <c r="A25" i="50"/>
  <c r="F23" i="50"/>
  <c r="G23" i="50"/>
  <c r="E20" i="49"/>
  <c r="B20" i="49"/>
  <c r="H20" i="49" s="1"/>
  <c r="A21" i="49"/>
  <c r="D19" i="49"/>
  <c r="C19" i="49"/>
  <c r="G19" i="49"/>
  <c r="F19" i="49"/>
  <c r="I111" i="52" l="1"/>
  <c r="J111" i="52"/>
  <c r="F111" i="52"/>
  <c r="G111" i="52"/>
  <c r="C111" i="52"/>
  <c r="D111" i="52"/>
  <c r="A113" i="52"/>
  <c r="H112" i="52"/>
  <c r="E112" i="52"/>
  <c r="B112" i="52"/>
  <c r="K111" i="52"/>
  <c r="K22" i="51"/>
  <c r="J24" i="50"/>
  <c r="K24" i="50"/>
  <c r="A25" i="51"/>
  <c r="B24" i="51"/>
  <c r="H24" i="51"/>
  <c r="E24" i="51"/>
  <c r="G23" i="51"/>
  <c r="F23" i="51"/>
  <c r="D23" i="51"/>
  <c r="C23" i="51"/>
  <c r="J23" i="51"/>
  <c r="I23" i="51"/>
  <c r="D24" i="50"/>
  <c r="C24" i="50"/>
  <c r="I24" i="50"/>
  <c r="B25" i="50"/>
  <c r="H25" i="50"/>
  <c r="E25" i="50"/>
  <c r="A26" i="50"/>
  <c r="G24" i="50"/>
  <c r="F24" i="50"/>
  <c r="B21" i="49"/>
  <c r="H21" i="49" s="1"/>
  <c r="E21" i="49"/>
  <c r="A22" i="49"/>
  <c r="G20" i="49"/>
  <c r="F20" i="49"/>
  <c r="D20" i="49"/>
  <c r="C20" i="49"/>
  <c r="I112" i="52" l="1"/>
  <c r="J112" i="52"/>
  <c r="F112" i="52"/>
  <c r="G112" i="52"/>
  <c r="C112" i="52"/>
  <c r="D112" i="52"/>
  <c r="K112" i="52"/>
  <c r="B113" i="52"/>
  <c r="A114" i="52"/>
  <c r="H113" i="52"/>
  <c r="E113" i="52"/>
  <c r="K23" i="51"/>
  <c r="J25" i="50"/>
  <c r="K25" i="50"/>
  <c r="J24" i="51"/>
  <c r="D24" i="51"/>
  <c r="C24" i="51"/>
  <c r="F24" i="51"/>
  <c r="I24" i="51"/>
  <c r="G24" i="51"/>
  <c r="A26" i="51"/>
  <c r="H25" i="51"/>
  <c r="B25" i="51"/>
  <c r="E25" i="51"/>
  <c r="D25" i="50"/>
  <c r="C25" i="50"/>
  <c r="I25" i="50"/>
  <c r="H26" i="50"/>
  <c r="E26" i="50"/>
  <c r="B26" i="50"/>
  <c r="A27" i="50"/>
  <c r="G25" i="50"/>
  <c r="F25" i="50"/>
  <c r="G21" i="49"/>
  <c r="F21" i="49"/>
  <c r="C21" i="49"/>
  <c r="D21" i="49"/>
  <c r="E22" i="49"/>
  <c r="B22" i="49"/>
  <c r="H22" i="49" s="1"/>
  <c r="A23" i="49"/>
  <c r="I113" i="52" l="1"/>
  <c r="J113" i="52"/>
  <c r="F113" i="52"/>
  <c r="G113" i="52"/>
  <c r="D113" i="52"/>
  <c r="C113" i="52"/>
  <c r="E114" i="52"/>
  <c r="H114" i="52"/>
  <c r="B114" i="52"/>
  <c r="A115" i="52"/>
  <c r="K113" i="52"/>
  <c r="K24" i="51"/>
  <c r="J26" i="50"/>
  <c r="K26" i="50"/>
  <c r="I25" i="51"/>
  <c r="J25" i="51"/>
  <c r="C25" i="51"/>
  <c r="G25" i="51"/>
  <c r="F25" i="51"/>
  <c r="D25" i="51"/>
  <c r="B26" i="51"/>
  <c r="H26" i="51"/>
  <c r="E26" i="51"/>
  <c r="A27" i="51"/>
  <c r="D26" i="50"/>
  <c r="C26" i="50"/>
  <c r="I26" i="50"/>
  <c r="H27" i="50"/>
  <c r="E27" i="50"/>
  <c r="B27" i="50"/>
  <c r="A28" i="50"/>
  <c r="G26" i="50"/>
  <c r="F26" i="50"/>
  <c r="G22" i="49"/>
  <c r="F22" i="49"/>
  <c r="D22" i="49"/>
  <c r="C22" i="49"/>
  <c r="B23" i="49"/>
  <c r="H23" i="49" s="1"/>
  <c r="E23" i="49"/>
  <c r="A24" i="49"/>
  <c r="I114" i="52" l="1"/>
  <c r="J114" i="52"/>
  <c r="F114" i="52"/>
  <c r="G114" i="52"/>
  <c r="C114" i="52"/>
  <c r="D114" i="52"/>
  <c r="H115" i="52"/>
  <c r="A116" i="52"/>
  <c r="E115" i="52"/>
  <c r="B115" i="52"/>
  <c r="K114" i="52"/>
  <c r="K25" i="51"/>
  <c r="J27" i="50"/>
  <c r="K27" i="50"/>
  <c r="J26" i="51"/>
  <c r="I26" i="51"/>
  <c r="G26" i="51"/>
  <c r="F26" i="51"/>
  <c r="D26" i="51"/>
  <c r="C26" i="51"/>
  <c r="K26" i="51" s="1"/>
  <c r="A28" i="51"/>
  <c r="E27" i="51"/>
  <c r="H27" i="51"/>
  <c r="B27" i="51"/>
  <c r="K27" i="51" s="1"/>
  <c r="D27" i="50"/>
  <c r="C27" i="50"/>
  <c r="I27" i="50"/>
  <c r="H28" i="50"/>
  <c r="B28" i="50"/>
  <c r="E28" i="50"/>
  <c r="A29" i="50"/>
  <c r="F27" i="50"/>
  <c r="G27" i="50"/>
  <c r="D23" i="49"/>
  <c r="C23" i="49"/>
  <c r="G23" i="49"/>
  <c r="F23" i="49"/>
  <c r="E24" i="49"/>
  <c r="B24" i="49"/>
  <c r="H24" i="49" s="1"/>
  <c r="A25" i="49"/>
  <c r="I115" i="52" l="1"/>
  <c r="J115" i="52"/>
  <c r="F115" i="52"/>
  <c r="G115" i="52"/>
  <c r="C115" i="52"/>
  <c r="D115" i="52"/>
  <c r="K115" i="52"/>
  <c r="E116" i="52"/>
  <c r="B116" i="52"/>
  <c r="A117" i="52"/>
  <c r="H116" i="52"/>
  <c r="J28" i="50"/>
  <c r="K28" i="50"/>
  <c r="H28" i="51"/>
  <c r="E28" i="51"/>
  <c r="A29" i="51"/>
  <c r="B28" i="51"/>
  <c r="K28" i="51" s="1"/>
  <c r="I27" i="51"/>
  <c r="G27" i="51"/>
  <c r="C27" i="51"/>
  <c r="J27" i="51"/>
  <c r="F27" i="51"/>
  <c r="D27" i="51"/>
  <c r="D28" i="50"/>
  <c r="C28" i="50"/>
  <c r="I28" i="50"/>
  <c r="B29" i="50"/>
  <c r="H29" i="50"/>
  <c r="E29" i="50"/>
  <c r="A30" i="50"/>
  <c r="G28" i="50"/>
  <c r="F28" i="50"/>
  <c r="E25" i="49"/>
  <c r="B25" i="49"/>
  <c r="H25" i="49" s="1"/>
  <c r="A26" i="49"/>
  <c r="D24" i="49"/>
  <c r="G24" i="49"/>
  <c r="F24" i="49"/>
  <c r="C24" i="49"/>
  <c r="I116" i="52" l="1"/>
  <c r="J116" i="52"/>
  <c r="F116" i="52"/>
  <c r="G116" i="52"/>
  <c r="C116" i="52"/>
  <c r="D116" i="52"/>
  <c r="K116" i="52"/>
  <c r="B117" i="52"/>
  <c r="E117" i="52"/>
  <c r="A118" i="52"/>
  <c r="H117" i="52"/>
  <c r="J29" i="50"/>
  <c r="K29" i="50"/>
  <c r="G28" i="51"/>
  <c r="I28" i="51"/>
  <c r="F28" i="51"/>
  <c r="C28" i="51"/>
  <c r="J28" i="51"/>
  <c r="D28" i="51"/>
  <c r="H29" i="51"/>
  <c r="E29" i="51"/>
  <c r="B29" i="51"/>
  <c r="K29" i="51" s="1"/>
  <c r="A30" i="51"/>
  <c r="D29" i="50"/>
  <c r="C29" i="50"/>
  <c r="I29" i="50"/>
  <c r="B30" i="50"/>
  <c r="H30" i="50"/>
  <c r="E30" i="50"/>
  <c r="A31" i="50"/>
  <c r="F29" i="50"/>
  <c r="G29" i="50"/>
  <c r="B26" i="49"/>
  <c r="H26" i="49" s="1"/>
  <c r="E26" i="49"/>
  <c r="A27" i="49"/>
  <c r="G25" i="49"/>
  <c r="F25" i="49"/>
  <c r="D25" i="49"/>
  <c r="C25" i="49"/>
  <c r="I117" i="52" l="1"/>
  <c r="J117" i="52"/>
  <c r="F117" i="52"/>
  <c r="G117" i="52"/>
  <c r="C117" i="52"/>
  <c r="D117" i="52"/>
  <c r="E118" i="52"/>
  <c r="B118" i="52"/>
  <c r="A119" i="52"/>
  <c r="H118" i="52"/>
  <c r="K117" i="52"/>
  <c r="J30" i="50"/>
  <c r="K30" i="50"/>
  <c r="A31" i="51"/>
  <c r="H30" i="51"/>
  <c r="E30" i="51"/>
  <c r="B30" i="51"/>
  <c r="K30" i="51" s="1"/>
  <c r="I29" i="51"/>
  <c r="G29" i="51"/>
  <c r="F29" i="51"/>
  <c r="D29" i="51"/>
  <c r="C29" i="51"/>
  <c r="J29" i="51"/>
  <c r="D30" i="50"/>
  <c r="C30" i="50"/>
  <c r="I30" i="50"/>
  <c r="E31" i="50"/>
  <c r="B31" i="50"/>
  <c r="H31" i="50"/>
  <c r="A32" i="50"/>
  <c r="G30" i="50"/>
  <c r="F30" i="50"/>
  <c r="B27" i="49"/>
  <c r="H27" i="49" s="1"/>
  <c r="E27" i="49"/>
  <c r="A28" i="49"/>
  <c r="D26" i="49"/>
  <c r="C26" i="49"/>
  <c r="G26" i="49"/>
  <c r="F26" i="49"/>
  <c r="I118" i="52" l="1"/>
  <c r="J118" i="52"/>
  <c r="G118" i="52"/>
  <c r="F118" i="52"/>
  <c r="C118" i="52"/>
  <c r="D118" i="52"/>
  <c r="H119" i="52"/>
  <c r="E119" i="52"/>
  <c r="A120" i="52"/>
  <c r="B119" i="52"/>
  <c r="K118" i="52"/>
  <c r="J31" i="50"/>
  <c r="K31" i="50"/>
  <c r="J30" i="51"/>
  <c r="F30" i="51"/>
  <c r="G30" i="51"/>
  <c r="D30" i="51"/>
  <c r="C30" i="51"/>
  <c r="I30" i="51"/>
  <c r="B31" i="51"/>
  <c r="K31" i="51" s="1"/>
  <c r="A32" i="51"/>
  <c r="E31" i="51"/>
  <c r="H31" i="51"/>
  <c r="D31" i="50"/>
  <c r="C31" i="50"/>
  <c r="I31" i="50"/>
  <c r="E32" i="50"/>
  <c r="H32" i="50"/>
  <c r="B32" i="50"/>
  <c r="A33" i="50"/>
  <c r="G31" i="50"/>
  <c r="F31" i="50"/>
  <c r="B28" i="49"/>
  <c r="H28" i="49" s="1"/>
  <c r="E28" i="49"/>
  <c r="A29" i="49"/>
  <c r="D27" i="49"/>
  <c r="G27" i="49"/>
  <c r="F27" i="49"/>
  <c r="C27" i="49"/>
  <c r="I119" i="52" l="1"/>
  <c r="J119" i="52"/>
  <c r="G119" i="52"/>
  <c r="F119" i="52"/>
  <c r="C119" i="52"/>
  <c r="D119" i="52"/>
  <c r="A121" i="52"/>
  <c r="H120" i="52"/>
  <c r="B120" i="52"/>
  <c r="E120" i="52"/>
  <c r="K119" i="52"/>
  <c r="J32" i="50"/>
  <c r="K32" i="50"/>
  <c r="H32" i="51"/>
  <c r="E32" i="51"/>
  <c r="B32" i="51"/>
  <c r="K32" i="51" s="1"/>
  <c r="A33" i="51"/>
  <c r="C31" i="51"/>
  <c r="F31" i="51"/>
  <c r="I31" i="51"/>
  <c r="J31" i="51"/>
  <c r="D31" i="51"/>
  <c r="G31" i="51"/>
  <c r="D32" i="50"/>
  <c r="C32" i="50"/>
  <c r="I32" i="50"/>
  <c r="E33" i="50"/>
  <c r="B33" i="50"/>
  <c r="H33" i="50"/>
  <c r="A34" i="50"/>
  <c r="G32" i="50"/>
  <c r="F32" i="50"/>
  <c r="E29" i="49"/>
  <c r="B29" i="49"/>
  <c r="H29" i="49" s="1"/>
  <c r="A30" i="49"/>
  <c r="G28" i="49"/>
  <c r="D28" i="49"/>
  <c r="F28" i="49"/>
  <c r="C28" i="49"/>
  <c r="I120" i="52" l="1"/>
  <c r="J120" i="52"/>
  <c r="F120" i="52"/>
  <c r="G120" i="52"/>
  <c r="C120" i="52"/>
  <c r="D120" i="52"/>
  <c r="K120" i="52"/>
  <c r="A122" i="52"/>
  <c r="B121" i="52"/>
  <c r="H121" i="52"/>
  <c r="E121" i="52"/>
  <c r="J33" i="50"/>
  <c r="K33" i="50"/>
  <c r="H33" i="51"/>
  <c r="A34" i="51"/>
  <c r="E33" i="51"/>
  <c r="B33" i="51"/>
  <c r="K33" i="51" s="1"/>
  <c r="G32" i="51"/>
  <c r="F32" i="51"/>
  <c r="D32" i="51"/>
  <c r="C32" i="51"/>
  <c r="J32" i="51"/>
  <c r="I32" i="51"/>
  <c r="D33" i="50"/>
  <c r="C33" i="50"/>
  <c r="I33" i="50"/>
  <c r="E34" i="50"/>
  <c r="B34" i="50"/>
  <c r="H34" i="50"/>
  <c r="A35" i="50"/>
  <c r="F33" i="50"/>
  <c r="G33" i="50"/>
  <c r="E30" i="49"/>
  <c r="B30" i="49"/>
  <c r="H30" i="49" s="1"/>
  <c r="A31" i="49"/>
  <c r="F29" i="49"/>
  <c r="G29" i="49"/>
  <c r="D29" i="49"/>
  <c r="C29" i="49"/>
  <c r="I121" i="52" l="1"/>
  <c r="J121" i="52"/>
  <c r="G121" i="52"/>
  <c r="F121" i="52"/>
  <c r="C121" i="52"/>
  <c r="D121" i="52"/>
  <c r="H122" i="52"/>
  <c r="E122" i="52"/>
  <c r="A123" i="52"/>
  <c r="B122" i="52"/>
  <c r="K121" i="52"/>
  <c r="J34" i="50"/>
  <c r="K34" i="50"/>
  <c r="F33" i="51"/>
  <c r="J33" i="51"/>
  <c r="I33" i="51"/>
  <c r="G33" i="51"/>
  <c r="D33" i="51"/>
  <c r="C33" i="51"/>
  <c r="A35" i="51"/>
  <c r="E34" i="51"/>
  <c r="B34" i="51"/>
  <c r="K34" i="51" s="1"/>
  <c r="H34" i="51"/>
  <c r="D34" i="50"/>
  <c r="C34" i="50"/>
  <c r="I34" i="50"/>
  <c r="H35" i="50"/>
  <c r="E35" i="50"/>
  <c r="B35" i="50"/>
  <c r="A36" i="50"/>
  <c r="G34" i="50"/>
  <c r="F34" i="50"/>
  <c r="B31" i="49"/>
  <c r="H31" i="49" s="1"/>
  <c r="E31" i="49"/>
  <c r="A32" i="49"/>
  <c r="F30" i="49"/>
  <c r="D30" i="49"/>
  <c r="C30" i="49"/>
  <c r="G30" i="49"/>
  <c r="I122" i="52" l="1"/>
  <c r="J122" i="52"/>
  <c r="G122" i="52"/>
  <c r="F122" i="52"/>
  <c r="C122" i="52"/>
  <c r="D122" i="52"/>
  <c r="K122" i="52"/>
  <c r="H123" i="52"/>
  <c r="A124" i="52"/>
  <c r="E123" i="52"/>
  <c r="B123" i="52"/>
  <c r="J35" i="50"/>
  <c r="K35" i="50"/>
  <c r="A36" i="51"/>
  <c r="E35" i="51"/>
  <c r="B35" i="51"/>
  <c r="K35" i="51" s="1"/>
  <c r="H35" i="51"/>
  <c r="D34" i="51"/>
  <c r="J34" i="51"/>
  <c r="I34" i="51"/>
  <c r="C34" i="51"/>
  <c r="G34" i="51"/>
  <c r="F34" i="51"/>
  <c r="D35" i="50"/>
  <c r="C35" i="50"/>
  <c r="I35" i="50"/>
  <c r="E36" i="50"/>
  <c r="B36" i="50"/>
  <c r="H36" i="50"/>
  <c r="A37" i="50"/>
  <c r="G35" i="50"/>
  <c r="F35" i="50"/>
  <c r="B32" i="49"/>
  <c r="H32" i="49" s="1"/>
  <c r="E32" i="49"/>
  <c r="A33" i="49"/>
  <c r="C31" i="49"/>
  <c r="D31" i="49"/>
  <c r="G31" i="49"/>
  <c r="F31" i="49"/>
  <c r="I123" i="52" l="1"/>
  <c r="J123" i="52"/>
  <c r="F123" i="52"/>
  <c r="G123" i="52"/>
  <c r="C123" i="52"/>
  <c r="D123" i="52"/>
  <c r="K123" i="52"/>
  <c r="E124" i="52"/>
  <c r="B124" i="52"/>
  <c r="H124" i="52"/>
  <c r="J36" i="50"/>
  <c r="K36" i="50"/>
  <c r="G35" i="51"/>
  <c r="D35" i="51"/>
  <c r="F35" i="51"/>
  <c r="C35" i="51"/>
  <c r="I35" i="51"/>
  <c r="J35" i="51"/>
  <c r="B36" i="51"/>
  <c r="K36" i="51" s="1"/>
  <c r="A37" i="51"/>
  <c r="H36" i="51"/>
  <c r="E36" i="51"/>
  <c r="D36" i="50"/>
  <c r="C36" i="50"/>
  <c r="I36" i="50"/>
  <c r="H37" i="50"/>
  <c r="E37" i="50"/>
  <c r="B37" i="50"/>
  <c r="A38" i="50"/>
  <c r="G36" i="50"/>
  <c r="F36" i="50"/>
  <c r="B33" i="49"/>
  <c r="H33" i="49" s="1"/>
  <c r="E33" i="49"/>
  <c r="A34" i="49"/>
  <c r="C32" i="49"/>
  <c r="F32" i="49"/>
  <c r="D32" i="49"/>
  <c r="G32" i="49"/>
  <c r="I124" i="52" l="1"/>
  <c r="J124" i="52"/>
  <c r="F124" i="52"/>
  <c r="G124" i="52"/>
  <c r="C124" i="52"/>
  <c r="D124" i="52"/>
  <c r="K124" i="52"/>
  <c r="J37" i="50"/>
  <c r="K37" i="50"/>
  <c r="D36" i="51"/>
  <c r="C36" i="51"/>
  <c r="J36" i="51"/>
  <c r="G36" i="51"/>
  <c r="F36" i="51"/>
  <c r="I36" i="51"/>
  <c r="A38" i="51"/>
  <c r="E37" i="51"/>
  <c r="H37" i="51"/>
  <c r="B37" i="51"/>
  <c r="K37" i="51" s="1"/>
  <c r="D37" i="50"/>
  <c r="C37" i="50"/>
  <c r="I37" i="50"/>
  <c r="E38" i="50"/>
  <c r="H38" i="50"/>
  <c r="B38" i="50"/>
  <c r="A39" i="50"/>
  <c r="F37" i="50"/>
  <c r="G37" i="50"/>
  <c r="E34" i="49"/>
  <c r="B34" i="49"/>
  <c r="H34" i="49" s="1"/>
  <c r="A35" i="49"/>
  <c r="F33" i="49"/>
  <c r="D33" i="49"/>
  <c r="G33" i="49"/>
  <c r="C33" i="49"/>
  <c r="E2" i="29" a="1"/>
  <c r="E2" i="29" l="1"/>
  <c r="J38" i="50"/>
  <c r="K38" i="50"/>
  <c r="J37" i="51"/>
  <c r="D37" i="51"/>
  <c r="C37" i="51"/>
  <c r="I37" i="51"/>
  <c r="G37" i="51"/>
  <c r="F37" i="51"/>
  <c r="E38" i="51"/>
  <c r="H38" i="51"/>
  <c r="B38" i="51"/>
  <c r="K38" i="51" s="1"/>
  <c r="A39" i="51"/>
  <c r="D38" i="50"/>
  <c r="C38" i="50"/>
  <c r="I38" i="50"/>
  <c r="E39" i="50"/>
  <c r="H39" i="50"/>
  <c r="B39" i="50"/>
  <c r="A40" i="50"/>
  <c r="G38" i="50"/>
  <c r="F38" i="50"/>
  <c r="E35" i="49"/>
  <c r="B35" i="49"/>
  <c r="H35" i="49" s="1"/>
  <c r="A36" i="49"/>
  <c r="G34" i="49"/>
  <c r="F34" i="49"/>
  <c r="D34" i="49"/>
  <c r="C34" i="49"/>
  <c r="J39" i="50" l="1"/>
  <c r="K39" i="50"/>
  <c r="H39" i="51"/>
  <c r="A40" i="51"/>
  <c r="E39" i="51"/>
  <c r="B39" i="51"/>
  <c r="K39" i="51" s="1"/>
  <c r="J38" i="51"/>
  <c r="I38" i="51"/>
  <c r="F38" i="51"/>
  <c r="D38" i="51"/>
  <c r="G38" i="51"/>
  <c r="C38" i="51"/>
  <c r="D39" i="50"/>
  <c r="C39" i="50"/>
  <c r="I39" i="50"/>
  <c r="B40" i="50"/>
  <c r="E40" i="50"/>
  <c r="H40" i="50"/>
  <c r="A41" i="50"/>
  <c r="G39" i="50"/>
  <c r="F39" i="50"/>
  <c r="E36" i="49"/>
  <c r="B36" i="49"/>
  <c r="H36" i="49" s="1"/>
  <c r="A37" i="49"/>
  <c r="G35" i="49"/>
  <c r="F35" i="49"/>
  <c r="C35" i="49"/>
  <c r="D35" i="49"/>
  <c r="J40" i="50" l="1"/>
  <c r="K40" i="50"/>
  <c r="I39" i="51"/>
  <c r="J39" i="51"/>
  <c r="D39" i="51"/>
  <c r="C39" i="51"/>
  <c r="G39" i="51"/>
  <c r="F39" i="51"/>
  <c r="A41" i="51"/>
  <c r="B40" i="51"/>
  <c r="K40" i="51" s="1"/>
  <c r="H40" i="51"/>
  <c r="E40" i="51"/>
  <c r="D40" i="50"/>
  <c r="C40" i="50"/>
  <c r="I40" i="50"/>
  <c r="H41" i="50"/>
  <c r="E41" i="50"/>
  <c r="B41" i="50"/>
  <c r="A42" i="50"/>
  <c r="F40" i="50"/>
  <c r="G40" i="50"/>
  <c r="E37" i="49"/>
  <c r="B37" i="49"/>
  <c r="H37" i="49" s="1"/>
  <c r="A38" i="49"/>
  <c r="F36" i="49"/>
  <c r="D36" i="49"/>
  <c r="C36" i="49"/>
  <c r="G36" i="49"/>
  <c r="J41" i="50" l="1"/>
  <c r="K41" i="50"/>
  <c r="I40" i="51"/>
  <c r="J40" i="51"/>
  <c r="D40" i="51"/>
  <c r="C40" i="51"/>
  <c r="G40" i="51"/>
  <c r="F40" i="51"/>
  <c r="E41" i="51"/>
  <c r="B41" i="51"/>
  <c r="K41" i="51" s="1"/>
  <c r="H41" i="51"/>
  <c r="A42" i="51"/>
  <c r="D41" i="50"/>
  <c r="C41" i="50"/>
  <c r="I41" i="50"/>
  <c r="E42" i="50"/>
  <c r="B42" i="50"/>
  <c r="H42" i="50"/>
  <c r="A43" i="50"/>
  <c r="F41" i="50"/>
  <c r="G41" i="50"/>
  <c r="B38" i="49"/>
  <c r="H38" i="49" s="1"/>
  <c r="E38" i="49"/>
  <c r="A39" i="49"/>
  <c r="G37" i="49"/>
  <c r="F37" i="49"/>
  <c r="D37" i="49"/>
  <c r="C37" i="49"/>
  <c r="J42" i="50" l="1"/>
  <c r="K42" i="50"/>
  <c r="A43" i="51"/>
  <c r="H42" i="51"/>
  <c r="B42" i="51"/>
  <c r="K42" i="51" s="1"/>
  <c r="E42" i="51"/>
  <c r="D41" i="51"/>
  <c r="C41" i="51"/>
  <c r="J41" i="51"/>
  <c r="I41" i="51"/>
  <c r="G41" i="51"/>
  <c r="F41" i="51"/>
  <c r="D42" i="50"/>
  <c r="C42" i="50"/>
  <c r="I42" i="50"/>
  <c r="E43" i="50"/>
  <c r="B43" i="50"/>
  <c r="H43" i="50"/>
  <c r="A44" i="50"/>
  <c r="G42" i="50"/>
  <c r="F42" i="50"/>
  <c r="B39" i="49"/>
  <c r="H39" i="49" s="1"/>
  <c r="E39" i="49"/>
  <c r="A40" i="49"/>
  <c r="C38" i="49"/>
  <c r="G38" i="49"/>
  <c r="F38" i="49"/>
  <c r="D38" i="49"/>
  <c r="J43" i="50" l="1"/>
  <c r="K43" i="50"/>
  <c r="J42" i="51"/>
  <c r="F42" i="51"/>
  <c r="I42" i="51"/>
  <c r="C42" i="51"/>
  <c r="G42" i="51"/>
  <c r="D42" i="51"/>
  <c r="A44" i="51"/>
  <c r="B43" i="51"/>
  <c r="K43" i="51" s="1"/>
  <c r="H43" i="51"/>
  <c r="E43" i="51"/>
  <c r="D43" i="50"/>
  <c r="C43" i="50"/>
  <c r="I43" i="50"/>
  <c r="E44" i="50"/>
  <c r="B44" i="50"/>
  <c r="H44" i="50"/>
  <c r="A45" i="50"/>
  <c r="G43" i="50"/>
  <c r="F43" i="50"/>
  <c r="B40" i="49"/>
  <c r="H40" i="49" s="1"/>
  <c r="E40" i="49"/>
  <c r="A41" i="49"/>
  <c r="G39" i="49"/>
  <c r="F39" i="49"/>
  <c r="C39" i="49"/>
  <c r="D39" i="49"/>
  <c r="J44" i="50" l="1"/>
  <c r="K44" i="50"/>
  <c r="H44" i="51"/>
  <c r="E44" i="51"/>
  <c r="B44" i="51"/>
  <c r="K44" i="51" s="1"/>
  <c r="A45" i="51"/>
  <c r="D43" i="51"/>
  <c r="J43" i="51"/>
  <c r="I43" i="51"/>
  <c r="G43" i="51"/>
  <c r="C43" i="51"/>
  <c r="F43" i="51"/>
  <c r="D44" i="50"/>
  <c r="C44" i="50"/>
  <c r="I44" i="50"/>
  <c r="E45" i="50"/>
  <c r="H45" i="50"/>
  <c r="B45" i="50"/>
  <c r="A46" i="50"/>
  <c r="G44" i="50"/>
  <c r="F44" i="50"/>
  <c r="E41" i="49"/>
  <c r="B41" i="49"/>
  <c r="H41" i="49" s="1"/>
  <c r="A42" i="49"/>
  <c r="C40" i="49"/>
  <c r="G40" i="49"/>
  <c r="F40" i="49"/>
  <c r="D40" i="49"/>
  <c r="J45" i="50" l="1"/>
  <c r="K45" i="50"/>
  <c r="A46" i="51"/>
  <c r="E45" i="51"/>
  <c r="B45" i="51"/>
  <c r="K45" i="51" s="1"/>
  <c r="H45" i="51"/>
  <c r="J44" i="51"/>
  <c r="I44" i="51"/>
  <c r="G44" i="51"/>
  <c r="F44" i="51"/>
  <c r="D44" i="51"/>
  <c r="C44" i="51"/>
  <c r="D45" i="50"/>
  <c r="C45" i="50"/>
  <c r="I45" i="50"/>
  <c r="B46" i="50"/>
  <c r="E46" i="50"/>
  <c r="H46" i="50"/>
  <c r="A47" i="50"/>
  <c r="F45" i="50"/>
  <c r="G45" i="50"/>
  <c r="E42" i="49"/>
  <c r="B42" i="49"/>
  <c r="H42" i="49" s="1"/>
  <c r="A43" i="49"/>
  <c r="F41" i="49"/>
  <c r="D41" i="49"/>
  <c r="G41" i="49"/>
  <c r="C41" i="49"/>
  <c r="J46" i="50" l="1"/>
  <c r="K46" i="50"/>
  <c r="J45" i="51"/>
  <c r="I45" i="51"/>
  <c r="G45" i="51"/>
  <c r="F45" i="51"/>
  <c r="D45" i="51"/>
  <c r="C45" i="51"/>
  <c r="E46" i="51"/>
  <c r="A47" i="51"/>
  <c r="H46" i="51"/>
  <c r="B46" i="51"/>
  <c r="K46" i="51" s="1"/>
  <c r="D46" i="50"/>
  <c r="C46" i="50"/>
  <c r="I46" i="50"/>
  <c r="H47" i="50"/>
  <c r="B47" i="50"/>
  <c r="E47" i="50"/>
  <c r="A48" i="50"/>
  <c r="G46" i="50"/>
  <c r="F46" i="50"/>
  <c r="B43" i="49"/>
  <c r="H43" i="49" s="1"/>
  <c r="E43" i="49"/>
  <c r="A44" i="49"/>
  <c r="D42" i="49"/>
  <c r="F42" i="49"/>
  <c r="C42" i="49"/>
  <c r="G42" i="49"/>
  <c r="J47" i="50" l="1"/>
  <c r="K47" i="50"/>
  <c r="F46" i="51"/>
  <c r="D46" i="51"/>
  <c r="C46" i="51"/>
  <c r="G46" i="51"/>
  <c r="J46" i="51"/>
  <c r="I46" i="51"/>
  <c r="H47" i="51"/>
  <c r="E47" i="51"/>
  <c r="B47" i="51"/>
  <c r="K47" i="51" s="1"/>
  <c r="A48" i="51"/>
  <c r="D47" i="50"/>
  <c r="C47" i="50"/>
  <c r="I47" i="50"/>
  <c r="H48" i="50"/>
  <c r="E48" i="50"/>
  <c r="B48" i="50"/>
  <c r="A49" i="50"/>
  <c r="G47" i="50"/>
  <c r="F47" i="50"/>
  <c r="E44" i="49"/>
  <c r="B44" i="49"/>
  <c r="H44" i="49" s="1"/>
  <c r="A45" i="49"/>
  <c r="D43" i="49"/>
  <c r="C43" i="49"/>
  <c r="G43" i="49"/>
  <c r="F43" i="49"/>
  <c r="J48" i="50" l="1"/>
  <c r="K48" i="50"/>
  <c r="H48" i="51"/>
  <c r="A49" i="51"/>
  <c r="B48" i="51"/>
  <c r="K48" i="51" s="1"/>
  <c r="E48" i="51"/>
  <c r="I47" i="51"/>
  <c r="G47" i="51"/>
  <c r="F47" i="51"/>
  <c r="D47" i="51"/>
  <c r="C47" i="51"/>
  <c r="J47" i="51"/>
  <c r="D48" i="50"/>
  <c r="C48" i="50"/>
  <c r="I48" i="50"/>
  <c r="A50" i="50"/>
  <c r="B49" i="50"/>
  <c r="H49" i="50"/>
  <c r="E49" i="50"/>
  <c r="G48" i="50"/>
  <c r="F48" i="50"/>
  <c r="E45" i="49"/>
  <c r="B45" i="49"/>
  <c r="H45" i="49" s="1"/>
  <c r="A46" i="49"/>
  <c r="C44" i="49"/>
  <c r="D44" i="49"/>
  <c r="G44" i="49"/>
  <c r="F44" i="49"/>
  <c r="J49" i="50" l="1"/>
  <c r="K49" i="50"/>
  <c r="C48" i="51"/>
  <c r="J48" i="51"/>
  <c r="G48" i="51"/>
  <c r="I48" i="51"/>
  <c r="D48" i="51"/>
  <c r="F48" i="51"/>
  <c r="A50" i="51"/>
  <c r="E49" i="51"/>
  <c r="H49" i="51"/>
  <c r="B49" i="51"/>
  <c r="K49" i="51" s="1"/>
  <c r="D49" i="50"/>
  <c r="C49" i="50"/>
  <c r="I49" i="50"/>
  <c r="G49" i="50"/>
  <c r="F49" i="50"/>
  <c r="B50" i="50"/>
  <c r="E50" i="50"/>
  <c r="A51" i="50"/>
  <c r="H50" i="50"/>
  <c r="E46" i="49"/>
  <c r="B46" i="49"/>
  <c r="H46" i="49" s="1"/>
  <c r="A47" i="49"/>
  <c r="F45" i="49"/>
  <c r="D45" i="49"/>
  <c r="C45" i="49"/>
  <c r="G45" i="49"/>
  <c r="J50" i="50" l="1"/>
  <c r="K50" i="50"/>
  <c r="H50" i="51"/>
  <c r="E50" i="51"/>
  <c r="B50" i="51"/>
  <c r="K50" i="51" s="1"/>
  <c r="A51" i="51"/>
  <c r="J49" i="51"/>
  <c r="G49" i="51"/>
  <c r="F49" i="51"/>
  <c r="C49" i="51"/>
  <c r="I49" i="51"/>
  <c r="D49" i="51"/>
  <c r="D50" i="50"/>
  <c r="C50" i="50"/>
  <c r="I50" i="50"/>
  <c r="F50" i="50"/>
  <c r="G50" i="50"/>
  <c r="H51" i="50"/>
  <c r="A52" i="50"/>
  <c r="E51" i="50"/>
  <c r="B51" i="50"/>
  <c r="B47" i="49"/>
  <c r="H47" i="49" s="1"/>
  <c r="E47" i="49"/>
  <c r="A48" i="49"/>
  <c r="G46" i="49"/>
  <c r="F46" i="49"/>
  <c r="D46" i="49"/>
  <c r="C46" i="49"/>
  <c r="J51" i="50" l="1"/>
  <c r="K51" i="50"/>
  <c r="E51" i="51"/>
  <c r="B51" i="51"/>
  <c r="K51" i="51" s="1"/>
  <c r="A52" i="51"/>
  <c r="H51" i="51"/>
  <c r="I50" i="51"/>
  <c r="G50" i="51"/>
  <c r="F50" i="51"/>
  <c r="D50" i="51"/>
  <c r="C50" i="51"/>
  <c r="J50" i="51"/>
  <c r="D51" i="50"/>
  <c r="C51" i="50"/>
  <c r="I51" i="50"/>
  <c r="F51" i="50"/>
  <c r="G51" i="50"/>
  <c r="H52" i="50"/>
  <c r="B52" i="50"/>
  <c r="A53" i="50"/>
  <c r="E52" i="50"/>
  <c r="E48" i="49"/>
  <c r="A49" i="49"/>
  <c r="B48" i="49"/>
  <c r="H48" i="49" s="1"/>
  <c r="C47" i="49"/>
  <c r="D47" i="49"/>
  <c r="G47" i="49"/>
  <c r="F47" i="49"/>
  <c r="J52" i="50" l="1"/>
  <c r="K52" i="50"/>
  <c r="A53" i="51"/>
  <c r="E52" i="51"/>
  <c r="B52" i="51"/>
  <c r="K52" i="51" s="1"/>
  <c r="H52" i="51"/>
  <c r="G51" i="51"/>
  <c r="F51" i="51"/>
  <c r="D51" i="51"/>
  <c r="J51" i="51"/>
  <c r="I51" i="51"/>
  <c r="C51" i="51"/>
  <c r="D52" i="50"/>
  <c r="C52" i="50"/>
  <c r="I52" i="50"/>
  <c r="B53" i="50"/>
  <c r="E53" i="50"/>
  <c r="H53" i="50"/>
  <c r="A54" i="50"/>
  <c r="G52" i="50"/>
  <c r="F52" i="50"/>
  <c r="D48" i="49"/>
  <c r="C48" i="49"/>
  <c r="G48" i="49"/>
  <c r="F48" i="49"/>
  <c r="A50" i="49"/>
  <c r="B49" i="49"/>
  <c r="H49" i="49" s="1"/>
  <c r="E49" i="49"/>
  <c r="J53" i="50" l="1"/>
  <c r="K53" i="50"/>
  <c r="I52" i="51"/>
  <c r="F52" i="51"/>
  <c r="D52" i="51"/>
  <c r="J52" i="51"/>
  <c r="G52" i="51"/>
  <c r="C52" i="51"/>
  <c r="B53" i="51"/>
  <c r="K53" i="51" s="1"/>
  <c r="A54" i="51"/>
  <c r="H53" i="51"/>
  <c r="E53" i="51"/>
  <c r="D53" i="50"/>
  <c r="C53" i="50"/>
  <c r="I53" i="50"/>
  <c r="B54" i="50"/>
  <c r="A55" i="50"/>
  <c r="H54" i="50"/>
  <c r="E54" i="50"/>
  <c r="F53" i="50"/>
  <c r="G53" i="50"/>
  <c r="E50" i="49"/>
  <c r="B50" i="49"/>
  <c r="H50" i="49" s="1"/>
  <c r="A51" i="49"/>
  <c r="D49" i="49"/>
  <c r="C49" i="49"/>
  <c r="G49" i="49"/>
  <c r="F49" i="49"/>
  <c r="J54" i="50" l="1"/>
  <c r="K54" i="50"/>
  <c r="A55" i="51"/>
  <c r="B54" i="51"/>
  <c r="K54" i="51" s="1"/>
  <c r="E54" i="51"/>
  <c r="H54" i="51"/>
  <c r="I53" i="51"/>
  <c r="F53" i="51"/>
  <c r="G53" i="51"/>
  <c r="D53" i="51"/>
  <c r="C53" i="51"/>
  <c r="J53" i="51"/>
  <c r="D54" i="50"/>
  <c r="C54" i="50"/>
  <c r="I54" i="50"/>
  <c r="H55" i="50"/>
  <c r="E55" i="50"/>
  <c r="B55" i="50"/>
  <c r="A56" i="50"/>
  <c r="F54" i="50"/>
  <c r="G54" i="50"/>
  <c r="B51" i="49"/>
  <c r="H51" i="49" s="1"/>
  <c r="A52" i="49"/>
  <c r="E51" i="49"/>
  <c r="D50" i="49"/>
  <c r="G50" i="49"/>
  <c r="F50" i="49"/>
  <c r="C50" i="49"/>
  <c r="J55" i="50" l="1"/>
  <c r="K55" i="50"/>
  <c r="J54" i="51"/>
  <c r="C54" i="51"/>
  <c r="D54" i="51"/>
  <c r="F54" i="51"/>
  <c r="I54" i="51"/>
  <c r="G54" i="51"/>
  <c r="H55" i="51"/>
  <c r="A56" i="51"/>
  <c r="E55" i="51"/>
  <c r="B55" i="51"/>
  <c r="K55" i="51" s="1"/>
  <c r="D55" i="50"/>
  <c r="C55" i="50"/>
  <c r="I55" i="50"/>
  <c r="H56" i="50"/>
  <c r="B56" i="50"/>
  <c r="A57" i="50"/>
  <c r="E56" i="50"/>
  <c r="G55" i="50"/>
  <c r="F55" i="50"/>
  <c r="A53" i="49"/>
  <c r="B52" i="49"/>
  <c r="H52" i="49" s="1"/>
  <c r="E52" i="49"/>
  <c r="G51" i="49"/>
  <c r="C51" i="49"/>
  <c r="F51" i="49"/>
  <c r="D51" i="49"/>
  <c r="J56" i="50" l="1"/>
  <c r="K56" i="50"/>
  <c r="H56" i="51"/>
  <c r="E56" i="51"/>
  <c r="B56" i="51"/>
  <c r="K56" i="51" s="1"/>
  <c r="A57" i="51"/>
  <c r="I55" i="51"/>
  <c r="D55" i="51"/>
  <c r="C55" i="51"/>
  <c r="J55" i="51"/>
  <c r="G55" i="51"/>
  <c r="F55" i="51"/>
  <c r="D56" i="50"/>
  <c r="C56" i="50"/>
  <c r="I56" i="50"/>
  <c r="A58" i="50"/>
  <c r="E57" i="50"/>
  <c r="B57" i="50"/>
  <c r="H57" i="50"/>
  <c r="G56" i="50"/>
  <c r="F56" i="50"/>
  <c r="G52" i="49"/>
  <c r="D52" i="49"/>
  <c r="C52" i="49"/>
  <c r="F52" i="49"/>
  <c r="E53" i="49"/>
  <c r="B53" i="49"/>
  <c r="H53" i="49" s="1"/>
  <c r="A54" i="49"/>
  <c r="J57" i="50" l="1"/>
  <c r="K57" i="50"/>
  <c r="A58" i="51"/>
  <c r="B57" i="51"/>
  <c r="K57" i="51" s="1"/>
  <c r="H57" i="51"/>
  <c r="E57" i="51"/>
  <c r="G56" i="51"/>
  <c r="F56" i="51"/>
  <c r="C56" i="51"/>
  <c r="J56" i="51"/>
  <c r="I56" i="51"/>
  <c r="D56" i="51"/>
  <c r="D57" i="50"/>
  <c r="C57" i="50"/>
  <c r="I57" i="50"/>
  <c r="G57" i="50"/>
  <c r="F57" i="50"/>
  <c r="B58" i="50"/>
  <c r="H58" i="50"/>
  <c r="A59" i="50"/>
  <c r="E58" i="50"/>
  <c r="G53" i="49"/>
  <c r="F53" i="49"/>
  <c r="D53" i="49"/>
  <c r="C53" i="49"/>
  <c r="A55" i="49"/>
  <c r="E54" i="49"/>
  <c r="B54" i="49"/>
  <c r="H54" i="49" s="1"/>
  <c r="J58" i="50" l="1"/>
  <c r="K58" i="50"/>
  <c r="I57" i="51"/>
  <c r="G57" i="51"/>
  <c r="D57" i="51"/>
  <c r="C57" i="51"/>
  <c r="J57" i="51"/>
  <c r="F57" i="51"/>
  <c r="A59" i="51"/>
  <c r="H58" i="51"/>
  <c r="E58" i="51"/>
  <c r="B58" i="51"/>
  <c r="K58" i="51" s="1"/>
  <c r="D58" i="50"/>
  <c r="C58" i="50"/>
  <c r="I58" i="50"/>
  <c r="H59" i="50"/>
  <c r="A60" i="50"/>
  <c r="E59" i="50"/>
  <c r="B59" i="50"/>
  <c r="F58" i="50"/>
  <c r="G58" i="50"/>
  <c r="F54" i="49"/>
  <c r="G54" i="49"/>
  <c r="D54" i="49"/>
  <c r="C54" i="49"/>
  <c r="B55" i="49"/>
  <c r="H55" i="49" s="1"/>
  <c r="E55" i="49"/>
  <c r="A56" i="49"/>
  <c r="J59" i="50" l="1"/>
  <c r="K59" i="50"/>
  <c r="J58" i="51"/>
  <c r="D58" i="51"/>
  <c r="C58" i="51"/>
  <c r="G58" i="51"/>
  <c r="F58" i="51"/>
  <c r="I58" i="51"/>
  <c r="B59" i="51"/>
  <c r="K59" i="51" s="1"/>
  <c r="H59" i="51"/>
  <c r="E59" i="51"/>
  <c r="A60" i="51"/>
  <c r="D59" i="50"/>
  <c r="C59" i="50"/>
  <c r="I59" i="50"/>
  <c r="G59" i="50"/>
  <c r="F59" i="50"/>
  <c r="A61" i="50"/>
  <c r="E60" i="50"/>
  <c r="B60" i="50"/>
  <c r="H60" i="50"/>
  <c r="C55" i="49"/>
  <c r="G55" i="49"/>
  <c r="F55" i="49"/>
  <c r="D55" i="49"/>
  <c r="A57" i="49"/>
  <c r="B56" i="49"/>
  <c r="H56" i="49" s="1"/>
  <c r="E56" i="49"/>
  <c r="J60" i="50" l="1"/>
  <c r="K60" i="50"/>
  <c r="J59" i="51"/>
  <c r="I59" i="51"/>
  <c r="C59" i="51"/>
  <c r="G59" i="51"/>
  <c r="F59" i="51"/>
  <c r="D59" i="51"/>
  <c r="A61" i="51"/>
  <c r="B60" i="51"/>
  <c r="K60" i="51" s="1"/>
  <c r="E60" i="51"/>
  <c r="H60" i="51"/>
  <c r="D60" i="50"/>
  <c r="C60" i="50"/>
  <c r="I60" i="50"/>
  <c r="G60" i="50"/>
  <c r="F60" i="50"/>
  <c r="E61" i="50"/>
  <c r="B61" i="50"/>
  <c r="H61" i="50"/>
  <c r="A62" i="50"/>
  <c r="G56" i="49"/>
  <c r="C56" i="49"/>
  <c r="F56" i="49"/>
  <c r="D56" i="49"/>
  <c r="E57" i="49"/>
  <c r="A58" i="49"/>
  <c r="B57" i="49"/>
  <c r="H57" i="49" s="1"/>
  <c r="J61" i="50" l="1"/>
  <c r="K61" i="50"/>
  <c r="H61" i="51"/>
  <c r="E61" i="51"/>
  <c r="A62" i="51"/>
  <c r="B61" i="51"/>
  <c r="K61" i="51" s="1"/>
  <c r="G60" i="51"/>
  <c r="J60" i="51"/>
  <c r="C60" i="51"/>
  <c r="I60" i="51"/>
  <c r="F60" i="51"/>
  <c r="D60" i="51"/>
  <c r="D61" i="50"/>
  <c r="C61" i="50"/>
  <c r="I61" i="50"/>
  <c r="A63" i="50"/>
  <c r="H62" i="50"/>
  <c r="E62" i="50"/>
  <c r="B62" i="50"/>
  <c r="G61" i="50"/>
  <c r="F61" i="50"/>
  <c r="E58" i="49"/>
  <c r="B58" i="49"/>
  <c r="H58" i="49" s="1"/>
  <c r="A59" i="49"/>
  <c r="G57" i="49"/>
  <c r="F57" i="49"/>
  <c r="D57" i="49"/>
  <c r="C57" i="49"/>
  <c r="J62" i="50" l="1"/>
  <c r="K62" i="50"/>
  <c r="I61" i="51"/>
  <c r="G61" i="51"/>
  <c r="F61" i="51"/>
  <c r="D61" i="51"/>
  <c r="J61" i="51"/>
  <c r="C61" i="51"/>
  <c r="H62" i="51"/>
  <c r="E62" i="51"/>
  <c r="A63" i="51"/>
  <c r="B62" i="51"/>
  <c r="K62" i="51" s="1"/>
  <c r="D62" i="50"/>
  <c r="C62" i="50"/>
  <c r="I62" i="50"/>
  <c r="G62" i="50"/>
  <c r="F62" i="50"/>
  <c r="A64" i="50"/>
  <c r="E63" i="50"/>
  <c r="H63" i="50"/>
  <c r="B63" i="50"/>
  <c r="A60" i="49"/>
  <c r="E59" i="49"/>
  <c r="B59" i="49"/>
  <c r="H59" i="49" s="1"/>
  <c r="D58" i="49"/>
  <c r="G58" i="49"/>
  <c r="F58" i="49"/>
  <c r="C58" i="49"/>
  <c r="J63" i="50" l="1"/>
  <c r="K63" i="50"/>
  <c r="J62" i="51"/>
  <c r="C62" i="51"/>
  <c r="I62" i="51"/>
  <c r="G62" i="51"/>
  <c r="F62" i="51"/>
  <c r="D62" i="51"/>
  <c r="A64" i="51"/>
  <c r="E63" i="51"/>
  <c r="H63" i="51"/>
  <c r="B63" i="51"/>
  <c r="K63" i="51" s="1"/>
  <c r="D63" i="50"/>
  <c r="C63" i="50"/>
  <c r="I63" i="50"/>
  <c r="G63" i="50"/>
  <c r="F63" i="50"/>
  <c r="E64" i="50"/>
  <c r="B64" i="50"/>
  <c r="A65" i="50"/>
  <c r="H64" i="50"/>
  <c r="F59" i="49"/>
  <c r="D59" i="49"/>
  <c r="C59" i="49"/>
  <c r="G59" i="49"/>
  <c r="E60" i="49"/>
  <c r="B60" i="49"/>
  <c r="H60" i="49" s="1"/>
  <c r="A61" i="49"/>
  <c r="J64" i="50" l="1"/>
  <c r="K64" i="50"/>
  <c r="J63" i="51"/>
  <c r="G63" i="51"/>
  <c r="D63" i="51"/>
  <c r="I63" i="51"/>
  <c r="C63" i="51"/>
  <c r="F63" i="51"/>
  <c r="B64" i="51"/>
  <c r="K64" i="51" s="1"/>
  <c r="A65" i="51"/>
  <c r="E64" i="51"/>
  <c r="H64" i="51"/>
  <c r="D64" i="50"/>
  <c r="C64" i="50"/>
  <c r="I64" i="50"/>
  <c r="H65" i="50"/>
  <c r="E65" i="50"/>
  <c r="B65" i="50"/>
  <c r="A66" i="50"/>
  <c r="G64" i="50"/>
  <c r="F64" i="50"/>
  <c r="D60" i="49"/>
  <c r="C60" i="49"/>
  <c r="G60" i="49"/>
  <c r="F60" i="49"/>
  <c r="A62" i="49"/>
  <c r="E61" i="49"/>
  <c r="B61" i="49"/>
  <c r="H61" i="49" s="1"/>
  <c r="J65" i="50" l="1"/>
  <c r="K65" i="50"/>
  <c r="C64" i="51"/>
  <c r="J64" i="51"/>
  <c r="I64" i="51"/>
  <c r="G64" i="51"/>
  <c r="F64" i="51"/>
  <c r="D64" i="51"/>
  <c r="H65" i="51"/>
  <c r="E65" i="51"/>
  <c r="A66" i="51"/>
  <c r="B65" i="51"/>
  <c r="K65" i="51" s="1"/>
  <c r="D65" i="50"/>
  <c r="C65" i="50"/>
  <c r="I65" i="50"/>
  <c r="E66" i="50"/>
  <c r="H66" i="50"/>
  <c r="B66" i="50"/>
  <c r="A67" i="50"/>
  <c r="F65" i="50"/>
  <c r="G65" i="50"/>
  <c r="F61" i="49"/>
  <c r="G61" i="49"/>
  <c r="D61" i="49"/>
  <c r="C61" i="49"/>
  <c r="E62" i="49"/>
  <c r="A63" i="49"/>
  <c r="B62" i="49"/>
  <c r="H62" i="49" s="1"/>
  <c r="J66" i="50" l="1"/>
  <c r="K66" i="50"/>
  <c r="F65" i="51"/>
  <c r="C65" i="51"/>
  <c r="J65" i="51"/>
  <c r="I65" i="51"/>
  <c r="G65" i="51"/>
  <c r="D65" i="51"/>
  <c r="H66" i="51"/>
  <c r="E66" i="51"/>
  <c r="B66" i="51"/>
  <c r="K66" i="51" s="1"/>
  <c r="A67" i="51"/>
  <c r="D66" i="50"/>
  <c r="C66" i="50"/>
  <c r="I66" i="50"/>
  <c r="B67" i="50"/>
  <c r="A68" i="50"/>
  <c r="H67" i="50"/>
  <c r="E67" i="50"/>
  <c r="G66" i="50"/>
  <c r="F66" i="50"/>
  <c r="A64" i="49"/>
  <c r="B63" i="49"/>
  <c r="H63" i="49" s="1"/>
  <c r="E63" i="49"/>
  <c r="F62" i="49"/>
  <c r="D62" i="49"/>
  <c r="C62" i="49"/>
  <c r="G62" i="49"/>
  <c r="J67" i="50" l="1"/>
  <c r="K67" i="50"/>
  <c r="E67" i="51"/>
  <c r="H67" i="51"/>
  <c r="B67" i="51"/>
  <c r="K67" i="51" s="1"/>
  <c r="A68" i="51"/>
  <c r="J66" i="51"/>
  <c r="I66" i="51"/>
  <c r="G66" i="51"/>
  <c r="F66" i="51"/>
  <c r="D66" i="51"/>
  <c r="C66" i="51"/>
  <c r="D67" i="50"/>
  <c r="C67" i="50"/>
  <c r="I67" i="50"/>
  <c r="B68" i="50"/>
  <c r="E68" i="50"/>
  <c r="A69" i="50"/>
  <c r="H68" i="50"/>
  <c r="G67" i="50"/>
  <c r="F67" i="50"/>
  <c r="C63" i="49"/>
  <c r="F63" i="49"/>
  <c r="G63" i="49"/>
  <c r="D63" i="49"/>
  <c r="E64" i="49"/>
  <c r="B64" i="49"/>
  <c r="H64" i="49" s="1"/>
  <c r="A65" i="49"/>
  <c r="J68" i="50" l="1"/>
  <c r="K68" i="50"/>
  <c r="A69" i="51"/>
  <c r="H68" i="51"/>
  <c r="E68" i="51"/>
  <c r="B68" i="51"/>
  <c r="K68" i="51" s="1"/>
  <c r="J67" i="51"/>
  <c r="I67" i="51"/>
  <c r="G67" i="51"/>
  <c r="C67" i="51"/>
  <c r="D67" i="51"/>
  <c r="F67" i="51"/>
  <c r="D68" i="50"/>
  <c r="C68" i="50"/>
  <c r="I68" i="50"/>
  <c r="E69" i="50"/>
  <c r="A70" i="50"/>
  <c r="H69" i="50"/>
  <c r="B69" i="50"/>
  <c r="F68" i="50"/>
  <c r="G68" i="50"/>
  <c r="E65" i="49"/>
  <c r="A66" i="49"/>
  <c r="B65" i="49"/>
  <c r="H65" i="49" s="1"/>
  <c r="D64" i="49"/>
  <c r="C64" i="49"/>
  <c r="F64" i="49"/>
  <c r="G64" i="49"/>
  <c r="J69" i="50" l="1"/>
  <c r="K69" i="50"/>
  <c r="J68" i="51"/>
  <c r="D68" i="51"/>
  <c r="I68" i="51"/>
  <c r="G68" i="51"/>
  <c r="F68" i="51"/>
  <c r="C68" i="51"/>
  <c r="B69" i="51"/>
  <c r="K69" i="51" s="1"/>
  <c r="E69" i="51"/>
  <c r="A70" i="51"/>
  <c r="H69" i="51"/>
  <c r="D69" i="50"/>
  <c r="C69" i="50"/>
  <c r="I69" i="50"/>
  <c r="G69" i="50"/>
  <c r="F69" i="50"/>
  <c r="E70" i="50"/>
  <c r="H70" i="50"/>
  <c r="A71" i="50"/>
  <c r="B70" i="50"/>
  <c r="D65" i="49"/>
  <c r="G65" i="49"/>
  <c r="F65" i="49"/>
  <c r="C65" i="49"/>
  <c r="E66" i="49"/>
  <c r="A67" i="49"/>
  <c r="B66" i="49"/>
  <c r="H66" i="49" s="1"/>
  <c r="J70" i="50" l="1"/>
  <c r="K70" i="50"/>
  <c r="E70" i="51"/>
  <c r="H70" i="51"/>
  <c r="A71" i="51"/>
  <c r="B70" i="51"/>
  <c r="K70" i="51" s="1"/>
  <c r="D69" i="51"/>
  <c r="C69" i="51"/>
  <c r="F69" i="51"/>
  <c r="G69" i="51"/>
  <c r="J69" i="51"/>
  <c r="I69" i="51"/>
  <c r="D70" i="50"/>
  <c r="C70" i="50"/>
  <c r="I70" i="50"/>
  <c r="A72" i="50"/>
  <c r="H71" i="50"/>
  <c r="E71" i="50"/>
  <c r="B71" i="50"/>
  <c r="G70" i="50"/>
  <c r="F70" i="50"/>
  <c r="B67" i="49"/>
  <c r="H67" i="49" s="1"/>
  <c r="A68" i="49"/>
  <c r="E67" i="49"/>
  <c r="D66" i="49"/>
  <c r="C66" i="49"/>
  <c r="G66" i="49"/>
  <c r="F66" i="49"/>
  <c r="J71" i="50" l="1"/>
  <c r="K71" i="50"/>
  <c r="J70" i="51"/>
  <c r="F70" i="51"/>
  <c r="C70" i="51"/>
  <c r="G70" i="51"/>
  <c r="I70" i="51"/>
  <c r="D70" i="51"/>
  <c r="H71" i="51"/>
  <c r="A72" i="51"/>
  <c r="E71" i="51"/>
  <c r="B71" i="51"/>
  <c r="K71" i="51" s="1"/>
  <c r="D71" i="50"/>
  <c r="C71" i="50"/>
  <c r="I71" i="50"/>
  <c r="G71" i="50"/>
  <c r="F71" i="50"/>
  <c r="A73" i="50"/>
  <c r="B72" i="50"/>
  <c r="E72" i="50"/>
  <c r="H72" i="50"/>
  <c r="E68" i="49"/>
  <c r="B68" i="49"/>
  <c r="H68" i="49" s="1"/>
  <c r="A69" i="49"/>
  <c r="C67" i="49"/>
  <c r="G67" i="49"/>
  <c r="F67" i="49"/>
  <c r="D67" i="49"/>
  <c r="J72" i="50" l="1"/>
  <c r="K72" i="50"/>
  <c r="J71" i="51"/>
  <c r="I71" i="51"/>
  <c r="G71" i="51"/>
  <c r="F71" i="51"/>
  <c r="D71" i="51"/>
  <c r="C71" i="51"/>
  <c r="E72" i="51"/>
  <c r="B72" i="51"/>
  <c r="K72" i="51" s="1"/>
  <c r="H72" i="51"/>
  <c r="A73" i="51"/>
  <c r="D72" i="50"/>
  <c r="C72" i="50"/>
  <c r="I72" i="50"/>
  <c r="F72" i="50"/>
  <c r="G72" i="50"/>
  <c r="E73" i="50"/>
  <c r="A74" i="50"/>
  <c r="H73" i="50"/>
  <c r="B73" i="50"/>
  <c r="G68" i="49"/>
  <c r="F68" i="49"/>
  <c r="D68" i="49"/>
  <c r="C68" i="49"/>
  <c r="B69" i="49"/>
  <c r="H69" i="49" s="1"/>
  <c r="E69" i="49"/>
  <c r="A70" i="49"/>
  <c r="J73" i="50" l="1"/>
  <c r="K73" i="50"/>
  <c r="G72" i="51"/>
  <c r="F72" i="51"/>
  <c r="D72" i="51"/>
  <c r="C72" i="51"/>
  <c r="I72" i="51"/>
  <c r="J72" i="51"/>
  <c r="A74" i="51"/>
  <c r="E73" i="51"/>
  <c r="B73" i="51"/>
  <c r="K73" i="51" s="1"/>
  <c r="H73" i="51"/>
  <c r="D73" i="50"/>
  <c r="C73" i="50"/>
  <c r="I73" i="50"/>
  <c r="G73" i="50"/>
  <c r="F73" i="50"/>
  <c r="H74" i="50"/>
  <c r="B74" i="50"/>
  <c r="A75" i="50"/>
  <c r="E74" i="50"/>
  <c r="E70" i="49"/>
  <c r="B70" i="49"/>
  <c r="H70" i="49" s="1"/>
  <c r="A71" i="49"/>
  <c r="G69" i="49"/>
  <c r="D69" i="49"/>
  <c r="C69" i="49"/>
  <c r="F69" i="49"/>
  <c r="J74" i="50" l="1"/>
  <c r="K74" i="50"/>
  <c r="E74" i="51"/>
  <c r="B74" i="51"/>
  <c r="K74" i="51" s="1"/>
  <c r="A75" i="51"/>
  <c r="H74" i="51"/>
  <c r="I73" i="51"/>
  <c r="G73" i="51"/>
  <c r="C73" i="51"/>
  <c r="F73" i="51"/>
  <c r="D73" i="51"/>
  <c r="J73" i="51"/>
  <c r="D74" i="50"/>
  <c r="C74" i="50"/>
  <c r="I74" i="50"/>
  <c r="H75" i="50"/>
  <c r="A76" i="50"/>
  <c r="B75" i="50"/>
  <c r="E75" i="50"/>
  <c r="F74" i="50"/>
  <c r="G74" i="50"/>
  <c r="B71" i="49"/>
  <c r="H71" i="49" s="1"/>
  <c r="A72" i="49"/>
  <c r="E71" i="49"/>
  <c r="G70" i="49"/>
  <c r="F70" i="49"/>
  <c r="D70" i="49"/>
  <c r="C70" i="49"/>
  <c r="J75" i="50" l="1"/>
  <c r="K75" i="50"/>
  <c r="H75" i="51"/>
  <c r="E75" i="51"/>
  <c r="B75" i="51"/>
  <c r="K75" i="51" s="1"/>
  <c r="A76" i="51"/>
  <c r="D74" i="51"/>
  <c r="C74" i="51"/>
  <c r="I74" i="51"/>
  <c r="F74" i="51"/>
  <c r="G74" i="51"/>
  <c r="J74" i="51"/>
  <c r="D75" i="50"/>
  <c r="C75" i="50"/>
  <c r="I75" i="50"/>
  <c r="G75" i="50"/>
  <c r="F75" i="50"/>
  <c r="B76" i="50"/>
  <c r="H76" i="50"/>
  <c r="A77" i="50"/>
  <c r="E76" i="50"/>
  <c r="B72" i="49"/>
  <c r="H72" i="49" s="1"/>
  <c r="A73" i="49"/>
  <c r="E72" i="49"/>
  <c r="G71" i="49"/>
  <c r="F71" i="49"/>
  <c r="D71" i="49"/>
  <c r="C71" i="49"/>
  <c r="J76" i="50" l="1"/>
  <c r="K76" i="50"/>
  <c r="H76" i="51"/>
  <c r="E76" i="51"/>
  <c r="A77" i="51"/>
  <c r="B76" i="51"/>
  <c r="K76" i="51" s="1"/>
  <c r="D75" i="51"/>
  <c r="G75" i="51"/>
  <c r="F75" i="51"/>
  <c r="C75" i="51"/>
  <c r="J75" i="51"/>
  <c r="I75" i="51"/>
  <c r="D76" i="50"/>
  <c r="C76" i="50"/>
  <c r="I76" i="50"/>
  <c r="A78" i="50"/>
  <c r="H77" i="50"/>
  <c r="E77" i="50"/>
  <c r="B77" i="50"/>
  <c r="F76" i="50"/>
  <c r="G76" i="50"/>
  <c r="A74" i="49"/>
  <c r="E73" i="49"/>
  <c r="B73" i="49"/>
  <c r="H73" i="49" s="1"/>
  <c r="C72" i="49"/>
  <c r="G72" i="49"/>
  <c r="F72" i="49"/>
  <c r="D72" i="49"/>
  <c r="J77" i="50" l="1"/>
  <c r="K77" i="50"/>
  <c r="J76" i="51"/>
  <c r="I76" i="51"/>
  <c r="G76" i="51"/>
  <c r="F76" i="51"/>
  <c r="C76" i="51"/>
  <c r="D76" i="51"/>
  <c r="A78" i="51"/>
  <c r="E77" i="51"/>
  <c r="B77" i="51"/>
  <c r="K77" i="51" s="1"/>
  <c r="H77" i="51"/>
  <c r="D77" i="50"/>
  <c r="C77" i="50"/>
  <c r="I77" i="50"/>
  <c r="G77" i="50"/>
  <c r="F77" i="50"/>
  <c r="B78" i="50"/>
  <c r="A79" i="50"/>
  <c r="E78" i="50"/>
  <c r="H78" i="50"/>
  <c r="C73" i="49"/>
  <c r="G73" i="49"/>
  <c r="F73" i="49"/>
  <c r="D73" i="49"/>
  <c r="A75" i="49"/>
  <c r="E74" i="49"/>
  <c r="B74" i="49"/>
  <c r="H74" i="49" s="1"/>
  <c r="J78" i="50" l="1"/>
  <c r="K78" i="50"/>
  <c r="A79" i="51"/>
  <c r="H78" i="51"/>
  <c r="E78" i="51"/>
  <c r="B78" i="51"/>
  <c r="K78" i="51" s="1"/>
  <c r="J77" i="51"/>
  <c r="G77" i="51"/>
  <c r="F77" i="51"/>
  <c r="D77" i="51"/>
  <c r="C77" i="51"/>
  <c r="I77" i="51"/>
  <c r="D78" i="50"/>
  <c r="C78" i="50"/>
  <c r="I78" i="50"/>
  <c r="F78" i="50"/>
  <c r="G78" i="50"/>
  <c r="E79" i="50"/>
  <c r="B79" i="50"/>
  <c r="H79" i="50"/>
  <c r="A80" i="50"/>
  <c r="D74" i="49"/>
  <c r="G74" i="49"/>
  <c r="F74" i="49"/>
  <c r="C74" i="49"/>
  <c r="A76" i="49"/>
  <c r="E75" i="49"/>
  <c r="B75" i="49"/>
  <c r="H75" i="49" s="1"/>
  <c r="J79" i="50" l="1"/>
  <c r="K79" i="50"/>
  <c r="I78" i="51"/>
  <c r="F78" i="51"/>
  <c r="G78" i="51"/>
  <c r="D78" i="51"/>
  <c r="C78" i="51"/>
  <c r="J78" i="51"/>
  <c r="E79" i="51"/>
  <c r="B79" i="51"/>
  <c r="K79" i="51" s="1"/>
  <c r="A80" i="51"/>
  <c r="H79" i="51"/>
  <c r="D79" i="50"/>
  <c r="C79" i="50"/>
  <c r="I79" i="50"/>
  <c r="H80" i="50"/>
  <c r="A81" i="50"/>
  <c r="E80" i="50"/>
  <c r="B80" i="50"/>
  <c r="G79" i="50"/>
  <c r="F79" i="50"/>
  <c r="A77" i="49"/>
  <c r="E76" i="49"/>
  <c r="B76" i="49"/>
  <c r="H76" i="49" s="1"/>
  <c r="G75" i="49"/>
  <c r="F75" i="49"/>
  <c r="D75" i="49"/>
  <c r="C75" i="49"/>
  <c r="J80" i="50" l="1"/>
  <c r="K80" i="50"/>
  <c r="A81" i="51"/>
  <c r="H80" i="51"/>
  <c r="E80" i="51"/>
  <c r="B80" i="51"/>
  <c r="K80" i="51" s="1"/>
  <c r="F79" i="51"/>
  <c r="D79" i="51"/>
  <c r="C79" i="51"/>
  <c r="I79" i="51"/>
  <c r="J79" i="51"/>
  <c r="G79" i="51"/>
  <c r="D80" i="50"/>
  <c r="C80" i="50"/>
  <c r="I80" i="50"/>
  <c r="G80" i="50"/>
  <c r="F80" i="50"/>
  <c r="A82" i="50"/>
  <c r="E81" i="50"/>
  <c r="B81" i="50"/>
  <c r="H81" i="50"/>
  <c r="G76" i="49"/>
  <c r="D76" i="49"/>
  <c r="F76" i="49"/>
  <c r="C76" i="49"/>
  <c r="E77" i="49"/>
  <c r="B77" i="49"/>
  <c r="H77" i="49" s="1"/>
  <c r="A78" i="49"/>
  <c r="J81" i="50" l="1"/>
  <c r="K81" i="50"/>
  <c r="C80" i="51"/>
  <c r="I80" i="51"/>
  <c r="G80" i="51"/>
  <c r="F80" i="51"/>
  <c r="D80" i="51"/>
  <c r="J80" i="51"/>
  <c r="H81" i="51"/>
  <c r="A82" i="51"/>
  <c r="E81" i="51"/>
  <c r="B81" i="51"/>
  <c r="K81" i="51" s="1"/>
  <c r="D81" i="50"/>
  <c r="C81" i="50"/>
  <c r="I81" i="50"/>
  <c r="G81" i="50"/>
  <c r="F81" i="50"/>
  <c r="E82" i="50"/>
  <c r="H82" i="50"/>
  <c r="B82" i="50"/>
  <c r="A83" i="50"/>
  <c r="F77" i="49"/>
  <c r="D77" i="49"/>
  <c r="C77" i="49"/>
  <c r="G77" i="49"/>
  <c r="A79" i="49"/>
  <c r="E78" i="49"/>
  <c r="B78" i="49"/>
  <c r="H78" i="49" s="1"/>
  <c r="J82" i="50" l="1"/>
  <c r="K82" i="50"/>
  <c r="J81" i="51"/>
  <c r="I81" i="51"/>
  <c r="F81" i="51"/>
  <c r="G81" i="51"/>
  <c r="D81" i="51"/>
  <c r="C81" i="51"/>
  <c r="B82" i="51"/>
  <c r="K82" i="51" s="1"/>
  <c r="E82" i="51"/>
  <c r="A83" i="51"/>
  <c r="H82" i="51"/>
  <c r="D82" i="50"/>
  <c r="C82" i="50"/>
  <c r="I82" i="50"/>
  <c r="E83" i="50"/>
  <c r="B83" i="50"/>
  <c r="H83" i="50"/>
  <c r="A84" i="50"/>
  <c r="G82" i="50"/>
  <c r="F82" i="50"/>
  <c r="A80" i="49"/>
  <c r="E79" i="49"/>
  <c r="B79" i="49"/>
  <c r="H79" i="49" s="1"/>
  <c r="G78" i="49"/>
  <c r="F78" i="49"/>
  <c r="D78" i="49"/>
  <c r="C78" i="49"/>
  <c r="J83" i="50" l="1"/>
  <c r="K83" i="50"/>
  <c r="A84" i="51"/>
  <c r="H83" i="51"/>
  <c r="E83" i="51"/>
  <c r="B83" i="51"/>
  <c r="K83" i="51" s="1"/>
  <c r="I82" i="51"/>
  <c r="D82" i="51"/>
  <c r="C82" i="51"/>
  <c r="J82" i="51"/>
  <c r="G82" i="51"/>
  <c r="F82" i="51"/>
  <c r="D83" i="50"/>
  <c r="C83" i="50"/>
  <c r="I83" i="50"/>
  <c r="H84" i="50"/>
  <c r="A85" i="50"/>
  <c r="E84" i="50"/>
  <c r="B84" i="50"/>
  <c r="G83" i="50"/>
  <c r="F83" i="50"/>
  <c r="C79" i="49"/>
  <c r="D79" i="49"/>
  <c r="G79" i="49"/>
  <c r="F79" i="49"/>
  <c r="A81" i="49"/>
  <c r="B80" i="49"/>
  <c r="H80" i="49" s="1"/>
  <c r="E80" i="49"/>
  <c r="J84" i="50" l="1"/>
  <c r="K84" i="50"/>
  <c r="J83" i="51"/>
  <c r="I83" i="51"/>
  <c r="G83" i="51"/>
  <c r="F83" i="51"/>
  <c r="D83" i="51"/>
  <c r="C83" i="51"/>
  <c r="E84" i="51"/>
  <c r="B84" i="51"/>
  <c r="K84" i="51" s="1"/>
  <c r="A85" i="51"/>
  <c r="H84" i="51"/>
  <c r="D84" i="50"/>
  <c r="C84" i="50"/>
  <c r="I84" i="50"/>
  <c r="F84" i="50"/>
  <c r="G84" i="50"/>
  <c r="B85" i="50"/>
  <c r="A86" i="50"/>
  <c r="E85" i="50"/>
  <c r="H85" i="50"/>
  <c r="F80" i="49"/>
  <c r="G80" i="49"/>
  <c r="C80" i="49"/>
  <c r="D80" i="49"/>
  <c r="E81" i="49"/>
  <c r="B81" i="49"/>
  <c r="H81" i="49" s="1"/>
  <c r="A82" i="49"/>
  <c r="J85" i="50" l="1"/>
  <c r="K85" i="50"/>
  <c r="B85" i="51"/>
  <c r="K85" i="51" s="1"/>
  <c r="E85" i="51"/>
  <c r="H85" i="51"/>
  <c r="A86" i="51"/>
  <c r="G84" i="51"/>
  <c r="F84" i="51"/>
  <c r="D84" i="51"/>
  <c r="C84" i="51"/>
  <c r="J84" i="51"/>
  <c r="I84" i="51"/>
  <c r="D85" i="50"/>
  <c r="C85" i="50"/>
  <c r="I85" i="50"/>
  <c r="F85" i="50"/>
  <c r="G85" i="50"/>
  <c r="H86" i="50"/>
  <c r="E86" i="50"/>
  <c r="B86" i="50"/>
  <c r="A87" i="50"/>
  <c r="E82" i="49"/>
  <c r="B82" i="49"/>
  <c r="H82" i="49" s="1"/>
  <c r="A83" i="49"/>
  <c r="F81" i="49"/>
  <c r="D81" i="49"/>
  <c r="G81" i="49"/>
  <c r="C81" i="49"/>
  <c r="J86" i="50" l="1"/>
  <c r="K86" i="50"/>
  <c r="A87" i="51"/>
  <c r="H86" i="51"/>
  <c r="B86" i="51"/>
  <c r="K86" i="51" s="1"/>
  <c r="E86" i="51"/>
  <c r="G85" i="51"/>
  <c r="F85" i="51"/>
  <c r="D85" i="51"/>
  <c r="C85" i="51"/>
  <c r="J85" i="51"/>
  <c r="I85" i="51"/>
  <c r="D86" i="50"/>
  <c r="C86" i="50"/>
  <c r="I86" i="50"/>
  <c r="G86" i="50"/>
  <c r="F86" i="50"/>
  <c r="H87" i="50"/>
  <c r="B87" i="50"/>
  <c r="A88" i="50"/>
  <c r="E87" i="50"/>
  <c r="A84" i="49"/>
  <c r="E83" i="49"/>
  <c r="B83" i="49"/>
  <c r="H83" i="49" s="1"/>
  <c r="F82" i="49"/>
  <c r="D82" i="49"/>
  <c r="G82" i="49"/>
  <c r="C82" i="49"/>
  <c r="J87" i="50" l="1"/>
  <c r="K87" i="50"/>
  <c r="J86" i="51"/>
  <c r="I86" i="51"/>
  <c r="G86" i="51"/>
  <c r="F86" i="51"/>
  <c r="D86" i="51"/>
  <c r="C86" i="51"/>
  <c r="H87" i="51"/>
  <c r="A88" i="51"/>
  <c r="E87" i="51"/>
  <c r="B87" i="51"/>
  <c r="K87" i="51" s="1"/>
  <c r="D87" i="50"/>
  <c r="C87" i="50"/>
  <c r="I87" i="50"/>
  <c r="H88" i="50"/>
  <c r="B88" i="50"/>
  <c r="E88" i="50"/>
  <c r="A89" i="50"/>
  <c r="G87" i="50"/>
  <c r="F87" i="50"/>
  <c r="G83" i="49"/>
  <c r="D83" i="49"/>
  <c r="F83" i="49"/>
  <c r="C83" i="49"/>
  <c r="B84" i="49"/>
  <c r="H84" i="49" s="1"/>
  <c r="A85" i="49"/>
  <c r="E84" i="49"/>
  <c r="J88" i="50" l="1"/>
  <c r="K88" i="50"/>
  <c r="J87" i="51"/>
  <c r="F87" i="51"/>
  <c r="D87" i="51"/>
  <c r="C87" i="51"/>
  <c r="I87" i="51"/>
  <c r="G87" i="51"/>
  <c r="A89" i="51"/>
  <c r="H88" i="51"/>
  <c r="E88" i="51"/>
  <c r="B88" i="51"/>
  <c r="K88" i="51" s="1"/>
  <c r="D88" i="50"/>
  <c r="C88" i="50"/>
  <c r="I88" i="50"/>
  <c r="A90" i="50"/>
  <c r="B89" i="50"/>
  <c r="H89" i="50"/>
  <c r="E89" i="50"/>
  <c r="F88" i="50"/>
  <c r="G88" i="50"/>
  <c r="E85" i="49"/>
  <c r="A86" i="49"/>
  <c r="B85" i="49"/>
  <c r="H85" i="49" s="1"/>
  <c r="D84" i="49"/>
  <c r="C84" i="49"/>
  <c r="G84" i="49"/>
  <c r="F84" i="49"/>
  <c r="J89" i="50" l="1"/>
  <c r="K89" i="50"/>
  <c r="G88" i="51"/>
  <c r="F88" i="51"/>
  <c r="D88" i="51"/>
  <c r="C88" i="51"/>
  <c r="J88" i="51"/>
  <c r="I88" i="51"/>
  <c r="A90" i="51"/>
  <c r="H89" i="51"/>
  <c r="E89" i="51"/>
  <c r="B89" i="51"/>
  <c r="K89" i="51" s="1"/>
  <c r="D89" i="50"/>
  <c r="C89" i="50"/>
  <c r="I89" i="50"/>
  <c r="G89" i="50"/>
  <c r="F89" i="50"/>
  <c r="A91" i="50"/>
  <c r="B90" i="50"/>
  <c r="H90" i="50"/>
  <c r="E90" i="50"/>
  <c r="G85" i="49"/>
  <c r="F85" i="49"/>
  <c r="D85" i="49"/>
  <c r="C85" i="49"/>
  <c r="B86" i="49"/>
  <c r="H86" i="49" s="1"/>
  <c r="E86" i="49"/>
  <c r="A87" i="49"/>
  <c r="J90" i="50" l="1"/>
  <c r="K90" i="50"/>
  <c r="A91" i="51"/>
  <c r="H90" i="51"/>
  <c r="E90" i="51"/>
  <c r="B90" i="51"/>
  <c r="K90" i="51" s="1"/>
  <c r="G89" i="51"/>
  <c r="F89" i="51"/>
  <c r="D89" i="51"/>
  <c r="C89" i="51"/>
  <c r="J89" i="51"/>
  <c r="I89" i="51"/>
  <c r="D90" i="50"/>
  <c r="C90" i="50"/>
  <c r="I90" i="50"/>
  <c r="B91" i="50"/>
  <c r="E91" i="50"/>
  <c r="A92" i="50"/>
  <c r="H91" i="50"/>
  <c r="F90" i="50"/>
  <c r="G90" i="50"/>
  <c r="B87" i="49"/>
  <c r="H87" i="49" s="1"/>
  <c r="E87" i="49"/>
  <c r="A88" i="49"/>
  <c r="C86" i="49"/>
  <c r="G86" i="49"/>
  <c r="F86" i="49"/>
  <c r="D86" i="49"/>
  <c r="J91" i="50" l="1"/>
  <c r="K91" i="50"/>
  <c r="I90" i="51"/>
  <c r="G90" i="51"/>
  <c r="F90" i="51"/>
  <c r="D90" i="51"/>
  <c r="C90" i="51"/>
  <c r="J90" i="51"/>
  <c r="A92" i="51"/>
  <c r="H91" i="51"/>
  <c r="E91" i="51"/>
  <c r="B91" i="51"/>
  <c r="K91" i="51" s="1"/>
  <c r="D91" i="50"/>
  <c r="C91" i="50"/>
  <c r="I91" i="50"/>
  <c r="A93" i="50"/>
  <c r="H92" i="50"/>
  <c r="E92" i="50"/>
  <c r="B92" i="50"/>
  <c r="G91" i="50"/>
  <c r="F91" i="50"/>
  <c r="B88" i="49"/>
  <c r="H88" i="49" s="1"/>
  <c r="A89" i="49"/>
  <c r="E88" i="49"/>
  <c r="G87" i="49"/>
  <c r="F87" i="49"/>
  <c r="D87" i="49"/>
  <c r="C87" i="49"/>
  <c r="J92" i="50" l="1"/>
  <c r="K92" i="50"/>
  <c r="J91" i="51"/>
  <c r="I91" i="51"/>
  <c r="F91" i="51"/>
  <c r="G91" i="51"/>
  <c r="D91" i="51"/>
  <c r="C91" i="51"/>
  <c r="B92" i="51"/>
  <c r="K92" i="51" s="1"/>
  <c r="E92" i="51"/>
  <c r="H92" i="51"/>
  <c r="A93" i="51"/>
  <c r="D92" i="50"/>
  <c r="C92" i="50"/>
  <c r="I92" i="50"/>
  <c r="G92" i="50"/>
  <c r="F92" i="50"/>
  <c r="E93" i="50"/>
  <c r="A94" i="50"/>
  <c r="H93" i="50"/>
  <c r="B93" i="50"/>
  <c r="A90" i="49"/>
  <c r="E89" i="49"/>
  <c r="B89" i="49"/>
  <c r="H89" i="49" s="1"/>
  <c r="C88" i="49"/>
  <c r="G88" i="49"/>
  <c r="D88" i="49"/>
  <c r="F88" i="49"/>
  <c r="J93" i="50" l="1"/>
  <c r="K93" i="50"/>
  <c r="G92" i="51"/>
  <c r="F92" i="51"/>
  <c r="D92" i="51"/>
  <c r="C92" i="51"/>
  <c r="J92" i="51"/>
  <c r="I92" i="51"/>
  <c r="H93" i="51"/>
  <c r="B93" i="51"/>
  <c r="K93" i="51" s="1"/>
  <c r="A94" i="51"/>
  <c r="E93" i="51"/>
  <c r="D93" i="50"/>
  <c r="C93" i="50"/>
  <c r="I93" i="50"/>
  <c r="G93" i="50"/>
  <c r="F93" i="50"/>
  <c r="B94" i="50"/>
  <c r="H94" i="50"/>
  <c r="E94" i="50"/>
  <c r="A95" i="50"/>
  <c r="D89" i="49"/>
  <c r="C89" i="49"/>
  <c r="F89" i="49"/>
  <c r="G89" i="49"/>
  <c r="A91" i="49"/>
  <c r="E90" i="49"/>
  <c r="B90" i="49"/>
  <c r="H90" i="49" s="1"/>
  <c r="J94" i="50" l="1"/>
  <c r="K94" i="50"/>
  <c r="J93" i="51"/>
  <c r="I93" i="51"/>
  <c r="G93" i="51"/>
  <c r="F93" i="51"/>
  <c r="D93" i="51"/>
  <c r="C93" i="51"/>
  <c r="H94" i="51"/>
  <c r="E94" i="51"/>
  <c r="B94" i="51"/>
  <c r="K94" i="51" s="1"/>
  <c r="A95" i="51"/>
  <c r="D94" i="50"/>
  <c r="C94" i="50"/>
  <c r="I94" i="50"/>
  <c r="F94" i="50"/>
  <c r="G94" i="50"/>
  <c r="A96" i="50"/>
  <c r="H95" i="50"/>
  <c r="E95" i="50"/>
  <c r="B95" i="50"/>
  <c r="D90" i="49"/>
  <c r="C90" i="49"/>
  <c r="F90" i="49"/>
  <c r="G90" i="49"/>
  <c r="A92" i="49"/>
  <c r="B91" i="49"/>
  <c r="H91" i="49" s="1"/>
  <c r="E91" i="49"/>
  <c r="J95" i="50" l="1"/>
  <c r="K95" i="50"/>
  <c r="H95" i="51"/>
  <c r="E95" i="51"/>
  <c r="B95" i="51"/>
  <c r="K95" i="51" s="1"/>
  <c r="A96" i="51"/>
  <c r="I94" i="51"/>
  <c r="G94" i="51"/>
  <c r="F94" i="51"/>
  <c r="D94" i="51"/>
  <c r="C94" i="51"/>
  <c r="J94" i="51"/>
  <c r="D95" i="50"/>
  <c r="C95" i="50"/>
  <c r="I95" i="50"/>
  <c r="F95" i="50"/>
  <c r="G95" i="50"/>
  <c r="A97" i="50"/>
  <c r="H96" i="50"/>
  <c r="B96" i="50"/>
  <c r="E96" i="50"/>
  <c r="G91" i="49"/>
  <c r="F91" i="49"/>
  <c r="D91" i="49"/>
  <c r="C91" i="49"/>
  <c r="E92" i="49"/>
  <c r="B92" i="49"/>
  <c r="H92" i="49" s="1"/>
  <c r="A93" i="49"/>
  <c r="J96" i="50" l="1"/>
  <c r="K96" i="50"/>
  <c r="A97" i="51"/>
  <c r="H96" i="51"/>
  <c r="E96" i="51"/>
  <c r="B96" i="51"/>
  <c r="K96" i="51" s="1"/>
  <c r="J95" i="51"/>
  <c r="I95" i="51"/>
  <c r="G95" i="51"/>
  <c r="F95" i="51"/>
  <c r="D95" i="51"/>
  <c r="C95" i="51"/>
  <c r="D96" i="50"/>
  <c r="C96" i="50"/>
  <c r="I96" i="50"/>
  <c r="F96" i="50"/>
  <c r="G96" i="50"/>
  <c r="H97" i="50"/>
  <c r="A98" i="50"/>
  <c r="E97" i="50"/>
  <c r="B97" i="50"/>
  <c r="F92" i="49"/>
  <c r="D92" i="49"/>
  <c r="C92" i="49"/>
  <c r="G92" i="49"/>
  <c r="E93" i="49"/>
  <c r="A94" i="49"/>
  <c r="B93" i="49"/>
  <c r="H93" i="49" s="1"/>
  <c r="J97" i="50" l="1"/>
  <c r="K97" i="50"/>
  <c r="J96" i="51"/>
  <c r="I96" i="51"/>
  <c r="G96" i="51"/>
  <c r="F96" i="51"/>
  <c r="D96" i="51"/>
  <c r="C96" i="51"/>
  <c r="B97" i="51"/>
  <c r="K97" i="51" s="1"/>
  <c r="H97" i="51"/>
  <c r="E97" i="51"/>
  <c r="A98" i="51"/>
  <c r="D97" i="50"/>
  <c r="C97" i="50"/>
  <c r="I97" i="50"/>
  <c r="F97" i="50"/>
  <c r="G97" i="50"/>
  <c r="H98" i="50"/>
  <c r="E98" i="50"/>
  <c r="B98" i="50"/>
  <c r="A99" i="50"/>
  <c r="F93" i="49"/>
  <c r="G93" i="49"/>
  <c r="D93" i="49"/>
  <c r="C93" i="49"/>
  <c r="E94" i="49"/>
  <c r="A95" i="49"/>
  <c r="B94" i="49"/>
  <c r="H94" i="49" s="1"/>
  <c r="J98" i="50" l="1"/>
  <c r="K98" i="50"/>
  <c r="A99" i="51"/>
  <c r="H98" i="51"/>
  <c r="E98" i="51"/>
  <c r="B98" i="51"/>
  <c r="K98" i="51" s="1"/>
  <c r="F97" i="51"/>
  <c r="C97" i="51"/>
  <c r="J97" i="51"/>
  <c r="I97" i="51"/>
  <c r="G97" i="51"/>
  <c r="D97" i="51"/>
  <c r="D98" i="50"/>
  <c r="C98" i="50"/>
  <c r="I98" i="50"/>
  <c r="A100" i="50"/>
  <c r="E99" i="50"/>
  <c r="B99" i="50"/>
  <c r="H99" i="50"/>
  <c r="F98" i="50"/>
  <c r="G98" i="50"/>
  <c r="B95" i="49"/>
  <c r="H95" i="49" s="1"/>
  <c r="A96" i="49"/>
  <c r="E95" i="49"/>
  <c r="G94" i="49"/>
  <c r="F94" i="49"/>
  <c r="D94" i="49"/>
  <c r="C94" i="49"/>
  <c r="J99" i="50" l="1"/>
  <c r="K99" i="50"/>
  <c r="J98" i="51"/>
  <c r="I98" i="51"/>
  <c r="G98" i="51"/>
  <c r="D98" i="51"/>
  <c r="F98" i="51"/>
  <c r="C98" i="51"/>
  <c r="H99" i="51"/>
  <c r="E99" i="51"/>
  <c r="B99" i="51"/>
  <c r="K99" i="51" s="1"/>
  <c r="A100" i="51"/>
  <c r="D99" i="50"/>
  <c r="C99" i="50"/>
  <c r="I99" i="50"/>
  <c r="G99" i="50"/>
  <c r="F99" i="50"/>
  <c r="B100" i="50"/>
  <c r="E100" i="50"/>
  <c r="A101" i="50"/>
  <c r="H100" i="50"/>
  <c r="A97" i="49"/>
  <c r="E96" i="49"/>
  <c r="B96" i="49"/>
  <c r="H96" i="49" s="1"/>
  <c r="C95" i="49"/>
  <c r="D95" i="49"/>
  <c r="F95" i="49"/>
  <c r="G95" i="49"/>
  <c r="J100" i="50" l="1"/>
  <c r="K100" i="50"/>
  <c r="A101" i="51"/>
  <c r="H100" i="51"/>
  <c r="E100" i="51"/>
  <c r="B100" i="51"/>
  <c r="K100" i="51" s="1"/>
  <c r="J99" i="51"/>
  <c r="I99" i="51"/>
  <c r="G99" i="51"/>
  <c r="F99" i="51"/>
  <c r="D99" i="51"/>
  <c r="C99" i="51"/>
  <c r="D100" i="50"/>
  <c r="C100" i="50"/>
  <c r="I100" i="50"/>
  <c r="B101" i="50"/>
  <c r="A102" i="50"/>
  <c r="E101" i="50"/>
  <c r="H101" i="50"/>
  <c r="F100" i="50"/>
  <c r="G100" i="50"/>
  <c r="D96" i="49"/>
  <c r="C96" i="49"/>
  <c r="G96" i="49"/>
  <c r="F96" i="49"/>
  <c r="A98" i="49"/>
  <c r="E97" i="49"/>
  <c r="B97" i="49"/>
  <c r="H97" i="49" s="1"/>
  <c r="J101" i="50" l="1"/>
  <c r="K101" i="50"/>
  <c r="J100" i="51"/>
  <c r="I100" i="51"/>
  <c r="G100" i="51"/>
  <c r="C100" i="51"/>
  <c r="D100" i="51"/>
  <c r="F100" i="51"/>
  <c r="A102" i="51"/>
  <c r="H101" i="51"/>
  <c r="E101" i="51"/>
  <c r="B101" i="51"/>
  <c r="K101" i="51" s="1"/>
  <c r="D101" i="50"/>
  <c r="C101" i="50"/>
  <c r="I101" i="50"/>
  <c r="E102" i="50"/>
  <c r="A103" i="50"/>
  <c r="H102" i="50"/>
  <c r="B102" i="50"/>
  <c r="G101" i="50"/>
  <c r="F101" i="50"/>
  <c r="D97" i="49"/>
  <c r="F97" i="49"/>
  <c r="C97" i="49"/>
  <c r="G97" i="49"/>
  <c r="E98" i="49"/>
  <c r="B98" i="49"/>
  <c r="H98" i="49" s="1"/>
  <c r="A99" i="49"/>
  <c r="J102" i="50" l="1"/>
  <c r="K102" i="50"/>
  <c r="E102" i="51"/>
  <c r="B102" i="51"/>
  <c r="K102" i="51" s="1"/>
  <c r="H102" i="51"/>
  <c r="A103" i="51"/>
  <c r="J101" i="51"/>
  <c r="I101" i="51"/>
  <c r="G101" i="51"/>
  <c r="F101" i="51"/>
  <c r="C101" i="51"/>
  <c r="D101" i="51"/>
  <c r="D102" i="50"/>
  <c r="C102" i="50"/>
  <c r="I102" i="50"/>
  <c r="F102" i="50"/>
  <c r="G102" i="50"/>
  <c r="E103" i="50"/>
  <c r="B103" i="50"/>
  <c r="A104" i="50"/>
  <c r="H103" i="50"/>
  <c r="E99" i="49"/>
  <c r="B99" i="49"/>
  <c r="H99" i="49" s="1"/>
  <c r="A100" i="49"/>
  <c r="D98" i="49"/>
  <c r="G98" i="49"/>
  <c r="F98" i="49"/>
  <c r="C98" i="49"/>
  <c r="J103" i="50" l="1"/>
  <c r="K103" i="50"/>
  <c r="A104" i="51"/>
  <c r="H103" i="51"/>
  <c r="B103" i="51"/>
  <c r="K103" i="51" s="1"/>
  <c r="E103" i="51"/>
  <c r="D102" i="51"/>
  <c r="C102" i="51"/>
  <c r="J102" i="51"/>
  <c r="I102" i="51"/>
  <c r="G102" i="51"/>
  <c r="F102" i="51"/>
  <c r="D103" i="50"/>
  <c r="C103" i="50"/>
  <c r="I103" i="50"/>
  <c r="A105" i="50"/>
  <c r="E104" i="50"/>
  <c r="H104" i="50"/>
  <c r="B104" i="50"/>
  <c r="G103" i="50"/>
  <c r="F103" i="50"/>
  <c r="A101" i="49"/>
  <c r="E100" i="49"/>
  <c r="B100" i="49"/>
  <c r="H100" i="49" s="1"/>
  <c r="F99" i="49"/>
  <c r="D99" i="49"/>
  <c r="C99" i="49"/>
  <c r="G99" i="49"/>
  <c r="J104" i="50" l="1"/>
  <c r="K104" i="50"/>
  <c r="J103" i="51"/>
  <c r="C103" i="51"/>
  <c r="D103" i="51"/>
  <c r="I103" i="51"/>
  <c r="F103" i="51"/>
  <c r="G103" i="51"/>
  <c r="H104" i="51"/>
  <c r="E104" i="51"/>
  <c r="B104" i="51"/>
  <c r="K104" i="51" s="1"/>
  <c r="A105" i="51"/>
  <c r="D104" i="50"/>
  <c r="C104" i="50"/>
  <c r="I104" i="50"/>
  <c r="F104" i="50"/>
  <c r="G104" i="50"/>
  <c r="A106" i="50"/>
  <c r="B105" i="50"/>
  <c r="E105" i="50"/>
  <c r="H105" i="50"/>
  <c r="F100" i="49"/>
  <c r="D100" i="49"/>
  <c r="G100" i="49"/>
  <c r="C100" i="49"/>
  <c r="E101" i="49"/>
  <c r="B101" i="49"/>
  <c r="H101" i="49" s="1"/>
  <c r="A102" i="49"/>
  <c r="J105" i="50" l="1"/>
  <c r="K105" i="50"/>
  <c r="A106" i="51"/>
  <c r="H105" i="51"/>
  <c r="E105" i="51"/>
  <c r="B105" i="51"/>
  <c r="K105" i="51" s="1"/>
  <c r="J104" i="51"/>
  <c r="I104" i="51"/>
  <c r="G104" i="51"/>
  <c r="F104" i="51"/>
  <c r="D104" i="51"/>
  <c r="C104" i="51"/>
  <c r="D105" i="50"/>
  <c r="C105" i="50"/>
  <c r="I105" i="50"/>
  <c r="G105" i="50"/>
  <c r="F105" i="50"/>
  <c r="E106" i="50"/>
  <c r="H106" i="50"/>
  <c r="B106" i="50"/>
  <c r="A107" i="50"/>
  <c r="E102" i="49"/>
  <c r="B102" i="49"/>
  <c r="H102" i="49" s="1"/>
  <c r="A103" i="49"/>
  <c r="G101" i="49"/>
  <c r="F101" i="49"/>
  <c r="D101" i="49"/>
  <c r="C101" i="49"/>
  <c r="J106" i="50" l="1"/>
  <c r="K106" i="50"/>
  <c r="J105" i="51"/>
  <c r="I105" i="51"/>
  <c r="G105" i="51"/>
  <c r="F105" i="51"/>
  <c r="C105" i="51"/>
  <c r="D105" i="51"/>
  <c r="A107" i="51"/>
  <c r="B106" i="51"/>
  <c r="K106" i="51" s="1"/>
  <c r="H106" i="51"/>
  <c r="E106" i="51"/>
  <c r="D106" i="50"/>
  <c r="C106" i="50"/>
  <c r="I106" i="50"/>
  <c r="A108" i="50"/>
  <c r="E107" i="50"/>
  <c r="H107" i="50"/>
  <c r="B107" i="50"/>
  <c r="F106" i="50"/>
  <c r="G106" i="50"/>
  <c r="B103" i="49"/>
  <c r="H103" i="49" s="1"/>
  <c r="E103" i="49"/>
  <c r="A104" i="49"/>
  <c r="G102" i="49"/>
  <c r="F102" i="49"/>
  <c r="C102" i="49"/>
  <c r="D102" i="49"/>
  <c r="J107" i="50" l="1"/>
  <c r="K107" i="50"/>
  <c r="E107" i="51"/>
  <c r="B107" i="51"/>
  <c r="K107" i="51" s="1"/>
  <c r="A108" i="51"/>
  <c r="H107" i="51"/>
  <c r="I106" i="51"/>
  <c r="C106" i="51"/>
  <c r="J106" i="51"/>
  <c r="G106" i="51"/>
  <c r="F106" i="51"/>
  <c r="D106" i="51"/>
  <c r="D107" i="50"/>
  <c r="C107" i="50"/>
  <c r="I107" i="50"/>
  <c r="G107" i="50"/>
  <c r="F107" i="50"/>
  <c r="H108" i="50"/>
  <c r="A109" i="50"/>
  <c r="E108" i="50"/>
  <c r="B108" i="50"/>
  <c r="A105" i="49"/>
  <c r="E104" i="49"/>
  <c r="B104" i="49"/>
  <c r="H104" i="49" s="1"/>
  <c r="D103" i="49"/>
  <c r="G103" i="49"/>
  <c r="F103" i="49"/>
  <c r="C103" i="49"/>
  <c r="J108" i="50" l="1"/>
  <c r="K108" i="50"/>
  <c r="A109" i="51"/>
  <c r="H108" i="51"/>
  <c r="E108" i="51"/>
  <c r="B108" i="51"/>
  <c r="K108" i="51" s="1"/>
  <c r="D107" i="51"/>
  <c r="F107" i="51"/>
  <c r="C107" i="51"/>
  <c r="J107" i="51"/>
  <c r="I107" i="51"/>
  <c r="G107" i="51"/>
  <c r="D108" i="50"/>
  <c r="C108" i="50"/>
  <c r="I108" i="50"/>
  <c r="G108" i="50"/>
  <c r="F108" i="50"/>
  <c r="A110" i="50"/>
  <c r="E109" i="50"/>
  <c r="B109" i="50"/>
  <c r="H109" i="50"/>
  <c r="D104" i="49"/>
  <c r="F104" i="49"/>
  <c r="G104" i="49"/>
  <c r="C104" i="49"/>
  <c r="B105" i="49"/>
  <c r="H105" i="49" s="1"/>
  <c r="A106" i="49"/>
  <c r="E105" i="49"/>
  <c r="J109" i="50" l="1"/>
  <c r="K109" i="50"/>
  <c r="J108" i="51"/>
  <c r="I108" i="51"/>
  <c r="D108" i="51"/>
  <c r="C108" i="51"/>
  <c r="F108" i="51"/>
  <c r="G108" i="51"/>
  <c r="H109" i="51"/>
  <c r="E109" i="51"/>
  <c r="A110" i="51"/>
  <c r="B109" i="51"/>
  <c r="K109" i="51" s="1"/>
  <c r="D109" i="50"/>
  <c r="C109" i="50"/>
  <c r="I109" i="50"/>
  <c r="A111" i="50"/>
  <c r="E110" i="50"/>
  <c r="B110" i="50"/>
  <c r="H110" i="50"/>
  <c r="G109" i="50"/>
  <c r="F109" i="50"/>
  <c r="B106" i="49"/>
  <c r="H106" i="49" s="1"/>
  <c r="E106" i="49"/>
  <c r="A107" i="49"/>
  <c r="D105" i="49"/>
  <c r="C105" i="49"/>
  <c r="G105" i="49"/>
  <c r="F105" i="49"/>
  <c r="J110" i="50" l="1"/>
  <c r="K110" i="50"/>
  <c r="J109" i="51"/>
  <c r="I109" i="51"/>
  <c r="G109" i="51"/>
  <c r="F109" i="51"/>
  <c r="C109" i="51"/>
  <c r="D109" i="51"/>
  <c r="B110" i="51"/>
  <c r="K110" i="51" s="1"/>
  <c r="A111" i="51"/>
  <c r="H110" i="51"/>
  <c r="E110" i="51"/>
  <c r="D110" i="50"/>
  <c r="C110" i="50"/>
  <c r="I110" i="50"/>
  <c r="G110" i="50"/>
  <c r="F110" i="50"/>
  <c r="B111" i="50"/>
  <c r="A112" i="50"/>
  <c r="H111" i="50"/>
  <c r="E111" i="50"/>
  <c r="A108" i="49"/>
  <c r="E107" i="49"/>
  <c r="B107" i="49"/>
  <c r="H107" i="49" s="1"/>
  <c r="D106" i="49"/>
  <c r="C106" i="49"/>
  <c r="G106" i="49"/>
  <c r="F106" i="49"/>
  <c r="J111" i="50" l="1"/>
  <c r="K111" i="50"/>
  <c r="C110" i="51"/>
  <c r="J110" i="51"/>
  <c r="I110" i="51"/>
  <c r="G110" i="51"/>
  <c r="F110" i="51"/>
  <c r="D110" i="51"/>
  <c r="A112" i="51"/>
  <c r="H111" i="51"/>
  <c r="E111" i="51"/>
  <c r="B111" i="51"/>
  <c r="K111" i="51" s="1"/>
  <c r="D111" i="50"/>
  <c r="C111" i="50"/>
  <c r="I111" i="50"/>
  <c r="H112" i="50"/>
  <c r="E112" i="50"/>
  <c r="B112" i="50"/>
  <c r="A113" i="50"/>
  <c r="F111" i="50"/>
  <c r="G111" i="50"/>
  <c r="F107" i="49"/>
  <c r="G107" i="49"/>
  <c r="D107" i="49"/>
  <c r="C107" i="49"/>
  <c r="A109" i="49"/>
  <c r="B108" i="49"/>
  <c r="H108" i="49" s="1"/>
  <c r="E108" i="49"/>
  <c r="J112" i="50" l="1"/>
  <c r="K112" i="50"/>
  <c r="J111" i="51"/>
  <c r="G111" i="51"/>
  <c r="F111" i="51"/>
  <c r="D111" i="51"/>
  <c r="C111" i="51"/>
  <c r="I111" i="51"/>
  <c r="E112" i="51"/>
  <c r="B112" i="51"/>
  <c r="K112" i="51" s="1"/>
  <c r="A113" i="51"/>
  <c r="H112" i="51"/>
  <c r="D112" i="50"/>
  <c r="C112" i="50"/>
  <c r="I112" i="50"/>
  <c r="H113" i="50"/>
  <c r="E113" i="50"/>
  <c r="B113" i="50"/>
  <c r="A114" i="50"/>
  <c r="G112" i="50"/>
  <c r="F112" i="50"/>
  <c r="F108" i="49"/>
  <c r="G108" i="49"/>
  <c r="D108" i="49"/>
  <c r="C108" i="49"/>
  <c r="B109" i="49"/>
  <c r="H109" i="49" s="1"/>
  <c r="A110" i="49"/>
  <c r="E109" i="49"/>
  <c r="J113" i="50" l="1"/>
  <c r="K113" i="50"/>
  <c r="C112" i="51"/>
  <c r="G112" i="51"/>
  <c r="F112" i="51"/>
  <c r="D112" i="51"/>
  <c r="J112" i="51"/>
  <c r="I112" i="51"/>
  <c r="E113" i="51"/>
  <c r="B113" i="51"/>
  <c r="K113" i="51" s="1"/>
  <c r="A114" i="51"/>
  <c r="H113" i="51"/>
  <c r="D113" i="50"/>
  <c r="C113" i="50"/>
  <c r="I113" i="50"/>
  <c r="A115" i="50"/>
  <c r="H114" i="50"/>
  <c r="E114" i="50"/>
  <c r="B114" i="50"/>
  <c r="F113" i="50"/>
  <c r="G113" i="50"/>
  <c r="E110" i="49"/>
  <c r="B110" i="49"/>
  <c r="H110" i="49" s="1"/>
  <c r="A111" i="49"/>
  <c r="F109" i="49"/>
  <c r="G109" i="49"/>
  <c r="D109" i="49"/>
  <c r="C109" i="49"/>
  <c r="J114" i="50" l="1"/>
  <c r="K114" i="50"/>
  <c r="F113" i="51"/>
  <c r="D113" i="51"/>
  <c r="C113" i="51"/>
  <c r="J113" i="51"/>
  <c r="G113" i="51"/>
  <c r="I113" i="51"/>
  <c r="A115" i="51"/>
  <c r="H114" i="51"/>
  <c r="E114" i="51"/>
  <c r="B114" i="51"/>
  <c r="K114" i="51" s="1"/>
  <c r="D114" i="50"/>
  <c r="C114" i="50"/>
  <c r="I114" i="50"/>
  <c r="F114" i="50"/>
  <c r="G114" i="50"/>
  <c r="B115" i="50"/>
  <c r="E115" i="50"/>
  <c r="A116" i="50"/>
  <c r="H115" i="50"/>
  <c r="B111" i="49"/>
  <c r="H111" i="49" s="1"/>
  <c r="A112" i="49"/>
  <c r="E111" i="49"/>
  <c r="C110" i="49"/>
  <c r="D110" i="49"/>
  <c r="G110" i="49"/>
  <c r="F110" i="49"/>
  <c r="J115" i="50" l="1"/>
  <c r="K115" i="50"/>
  <c r="A116" i="51"/>
  <c r="H115" i="51"/>
  <c r="E115" i="51"/>
  <c r="B115" i="51"/>
  <c r="K115" i="51" s="1"/>
  <c r="I114" i="51"/>
  <c r="J114" i="51"/>
  <c r="G114" i="51"/>
  <c r="F114" i="51"/>
  <c r="D114" i="51"/>
  <c r="C114" i="51"/>
  <c r="D115" i="50"/>
  <c r="C115" i="50"/>
  <c r="I115" i="50"/>
  <c r="E116" i="50"/>
  <c r="B116" i="50"/>
  <c r="A117" i="50"/>
  <c r="H116" i="50"/>
  <c r="G115" i="50"/>
  <c r="F115" i="50"/>
  <c r="B112" i="49"/>
  <c r="H112" i="49" s="1"/>
  <c r="A113" i="49"/>
  <c r="E112" i="49"/>
  <c r="C111" i="49"/>
  <c r="F111" i="49"/>
  <c r="D111" i="49"/>
  <c r="G111" i="49"/>
  <c r="J116" i="50" l="1"/>
  <c r="K116" i="50"/>
  <c r="G115" i="51"/>
  <c r="F115" i="51"/>
  <c r="D115" i="51"/>
  <c r="C115" i="51"/>
  <c r="J115" i="51"/>
  <c r="I115" i="51"/>
  <c r="A117" i="51"/>
  <c r="H116" i="51"/>
  <c r="E116" i="51"/>
  <c r="B116" i="51"/>
  <c r="K116" i="51" s="1"/>
  <c r="D116" i="50"/>
  <c r="C116" i="50"/>
  <c r="I116" i="50"/>
  <c r="B117" i="50"/>
  <c r="A118" i="50"/>
  <c r="H117" i="50"/>
  <c r="E117" i="50"/>
  <c r="G116" i="50"/>
  <c r="F116" i="50"/>
  <c r="E113" i="49"/>
  <c r="B113" i="49"/>
  <c r="H113" i="49" s="1"/>
  <c r="A114" i="49"/>
  <c r="D112" i="49"/>
  <c r="C112" i="49"/>
  <c r="F112" i="49"/>
  <c r="G112" i="49"/>
  <c r="J117" i="50" l="1"/>
  <c r="K117" i="50"/>
  <c r="I116" i="51"/>
  <c r="G116" i="51"/>
  <c r="F116" i="51"/>
  <c r="D116" i="51"/>
  <c r="C116" i="51"/>
  <c r="J116" i="51"/>
  <c r="B117" i="51"/>
  <c r="K117" i="51" s="1"/>
  <c r="H117" i="51"/>
  <c r="E117" i="51"/>
  <c r="A118" i="51"/>
  <c r="D117" i="50"/>
  <c r="C117" i="50"/>
  <c r="I117" i="50"/>
  <c r="A119" i="50"/>
  <c r="B118" i="50"/>
  <c r="E118" i="50"/>
  <c r="H118" i="50"/>
  <c r="F117" i="50"/>
  <c r="G117" i="50"/>
  <c r="E114" i="49"/>
  <c r="A115" i="49"/>
  <c r="B114" i="49"/>
  <c r="H114" i="49" s="1"/>
  <c r="D113" i="49"/>
  <c r="C113" i="49"/>
  <c r="G113" i="49"/>
  <c r="F113" i="49"/>
  <c r="J118" i="50" l="1"/>
  <c r="K118" i="50"/>
  <c r="G117" i="51"/>
  <c r="F117" i="51"/>
  <c r="D117" i="51"/>
  <c r="C117" i="51"/>
  <c r="J117" i="51"/>
  <c r="I117" i="51"/>
  <c r="A119" i="51"/>
  <c r="H118" i="51"/>
  <c r="E118" i="51"/>
  <c r="B118" i="51"/>
  <c r="K118" i="51" s="1"/>
  <c r="D118" i="50"/>
  <c r="C118" i="50"/>
  <c r="I118" i="50"/>
  <c r="F118" i="50"/>
  <c r="G118" i="50"/>
  <c r="H119" i="50"/>
  <c r="E119" i="50"/>
  <c r="B119" i="50"/>
  <c r="A120" i="50"/>
  <c r="D114" i="49"/>
  <c r="F114" i="49"/>
  <c r="C114" i="49"/>
  <c r="G114" i="49"/>
  <c r="E115" i="49"/>
  <c r="B115" i="49"/>
  <c r="H115" i="49" s="1"/>
  <c r="A116" i="49"/>
  <c r="J119" i="50" l="1"/>
  <c r="K119" i="50"/>
  <c r="J118" i="51"/>
  <c r="I118" i="51"/>
  <c r="G118" i="51"/>
  <c r="F118" i="51"/>
  <c r="D118" i="51"/>
  <c r="C118" i="51"/>
  <c r="H119" i="51"/>
  <c r="A120" i="51"/>
  <c r="E119" i="51"/>
  <c r="B119" i="51"/>
  <c r="K119" i="51" s="1"/>
  <c r="D119" i="50"/>
  <c r="C119" i="50"/>
  <c r="I119" i="50"/>
  <c r="G119" i="50"/>
  <c r="F119" i="50"/>
  <c r="A121" i="50"/>
  <c r="H120" i="50"/>
  <c r="B120" i="50"/>
  <c r="E120" i="50"/>
  <c r="F115" i="49"/>
  <c r="G115" i="49"/>
  <c r="D115" i="49"/>
  <c r="C115" i="49"/>
  <c r="A117" i="49"/>
  <c r="E116" i="49"/>
  <c r="B116" i="49"/>
  <c r="H116" i="49" s="1"/>
  <c r="J120" i="50" l="1"/>
  <c r="K120" i="50"/>
  <c r="J119" i="51"/>
  <c r="I119" i="51"/>
  <c r="G119" i="51"/>
  <c r="C119" i="51"/>
  <c r="F119" i="51"/>
  <c r="D119" i="51"/>
  <c r="B120" i="51"/>
  <c r="K120" i="51" s="1"/>
  <c r="H120" i="51"/>
  <c r="E120" i="51"/>
  <c r="A121" i="51"/>
  <c r="D120" i="50"/>
  <c r="C120" i="50"/>
  <c r="I120" i="50"/>
  <c r="G120" i="50"/>
  <c r="F120" i="50"/>
  <c r="A122" i="50"/>
  <c r="H121" i="50"/>
  <c r="E121" i="50"/>
  <c r="B121" i="50"/>
  <c r="G116" i="49"/>
  <c r="D116" i="49"/>
  <c r="C116" i="49"/>
  <c r="F116" i="49"/>
  <c r="E117" i="49"/>
  <c r="A118" i="49"/>
  <c r="B117" i="49"/>
  <c r="H117" i="49" s="1"/>
  <c r="J121" i="50" l="1"/>
  <c r="K121" i="50"/>
  <c r="A122" i="51"/>
  <c r="H121" i="51"/>
  <c r="B121" i="51"/>
  <c r="K121" i="51" s="1"/>
  <c r="E121" i="51"/>
  <c r="I120" i="51"/>
  <c r="G120" i="51"/>
  <c r="F120" i="51"/>
  <c r="D120" i="51"/>
  <c r="C120" i="51"/>
  <c r="J120" i="51"/>
  <c r="D121" i="50"/>
  <c r="C121" i="50"/>
  <c r="I121" i="50"/>
  <c r="H122" i="50"/>
  <c r="B122" i="50"/>
  <c r="E122" i="50"/>
  <c r="A123" i="50"/>
  <c r="F121" i="50"/>
  <c r="G121" i="50"/>
  <c r="G117" i="49"/>
  <c r="F117" i="49"/>
  <c r="C117" i="49"/>
  <c r="D117" i="49"/>
  <c r="A119" i="49"/>
  <c r="B118" i="49"/>
  <c r="H118" i="49" s="1"/>
  <c r="E118" i="49"/>
  <c r="C27" i="29" a="1"/>
  <c r="J122" i="50" l="1"/>
  <c r="K122" i="50"/>
  <c r="J121" i="51"/>
  <c r="I121" i="51"/>
  <c r="G121" i="51"/>
  <c r="F121" i="51"/>
  <c r="D121" i="51"/>
  <c r="C121" i="51"/>
  <c r="H122" i="51"/>
  <c r="E122" i="51"/>
  <c r="B122" i="51"/>
  <c r="K122" i="51" s="1"/>
  <c r="A123" i="51"/>
  <c r="D122" i="50"/>
  <c r="C122" i="50"/>
  <c r="I122" i="50"/>
  <c r="A124" i="50"/>
  <c r="E123" i="50"/>
  <c r="B123" i="50"/>
  <c r="H123" i="50"/>
  <c r="G122" i="50"/>
  <c r="F122" i="50"/>
  <c r="B119" i="49"/>
  <c r="H119" i="49" s="1"/>
  <c r="E119" i="49"/>
  <c r="A120" i="49"/>
  <c r="F118" i="49"/>
  <c r="C118" i="49"/>
  <c r="G118" i="49"/>
  <c r="D118" i="49"/>
  <c r="C27" i="29"/>
  <c r="J123" i="50" l="1"/>
  <c r="K123" i="50"/>
  <c r="H123" i="51"/>
  <c r="E123" i="51"/>
  <c r="B123" i="51"/>
  <c r="K123" i="51" s="1"/>
  <c r="A124" i="51"/>
  <c r="I122" i="51"/>
  <c r="G122" i="51"/>
  <c r="F122" i="51"/>
  <c r="D122" i="51"/>
  <c r="C122" i="51"/>
  <c r="J122" i="51"/>
  <c r="D123" i="50"/>
  <c r="C123" i="50"/>
  <c r="I123" i="50"/>
  <c r="G123" i="50"/>
  <c r="F123" i="50"/>
  <c r="B124" i="50"/>
  <c r="H124" i="50"/>
  <c r="E124" i="50"/>
  <c r="A121" i="49"/>
  <c r="B120" i="49"/>
  <c r="H120" i="49" s="1"/>
  <c r="E120" i="49"/>
  <c r="D119" i="49"/>
  <c r="C119" i="49"/>
  <c r="G119" i="49"/>
  <c r="F119" i="49"/>
  <c r="B7" i="45"/>
  <c r="C5" i="45"/>
  <c r="C7" i="45" s="1"/>
  <c r="J124" i="50" l="1"/>
  <c r="K124" i="50"/>
  <c r="E124" i="51"/>
  <c r="H124" i="51"/>
  <c r="B124" i="51"/>
  <c r="K124" i="51" s="1"/>
  <c r="J123" i="51"/>
  <c r="C123" i="51"/>
  <c r="I123" i="51"/>
  <c r="G123" i="51"/>
  <c r="F123" i="51"/>
  <c r="D123" i="51"/>
  <c r="D124" i="50"/>
  <c r="C124" i="50"/>
  <c r="I124" i="50"/>
  <c r="G124" i="50"/>
  <c r="F124" i="50"/>
  <c r="D120" i="49"/>
  <c r="C120" i="49"/>
  <c r="G120" i="49"/>
  <c r="F120" i="49"/>
  <c r="A122" i="49"/>
  <c r="B121" i="49"/>
  <c r="H121" i="49" s="1"/>
  <c r="E121" i="49"/>
  <c r="N24" i="45"/>
  <c r="O24" i="45" s="1"/>
  <c r="N885" i="45"/>
  <c r="O885" i="45" s="1"/>
  <c r="N783" i="45"/>
  <c r="O783" i="45" s="1"/>
  <c r="N838" i="45"/>
  <c r="O838" i="45" s="1"/>
  <c r="N917" i="45"/>
  <c r="O917" i="45" s="1"/>
  <c r="N837" i="45"/>
  <c r="O837" i="45" s="1"/>
  <c r="N835" i="45"/>
  <c r="O835" i="45" s="1"/>
  <c r="N641" i="45"/>
  <c r="O641" i="45" s="1"/>
  <c r="N618" i="45"/>
  <c r="O618" i="45" s="1"/>
  <c r="N300" i="45"/>
  <c r="O300" i="45" s="1"/>
  <c r="N614" i="45"/>
  <c r="O614" i="45" s="1"/>
  <c r="J1" i="45"/>
  <c r="E29" i="29" a="1"/>
  <c r="E29" i="29" l="1"/>
  <c r="G124" i="51"/>
  <c r="J124" i="51"/>
  <c r="I124" i="51"/>
  <c r="F124" i="51"/>
  <c r="D124" i="51"/>
  <c r="C124" i="51"/>
  <c r="D121" i="49"/>
  <c r="C121" i="49"/>
  <c r="G121" i="49"/>
  <c r="F121" i="49"/>
  <c r="E122" i="49"/>
  <c r="A123" i="49"/>
  <c r="B122" i="49"/>
  <c r="H122" i="49" s="1"/>
  <c r="N914" i="45"/>
  <c r="O914" i="45" s="1"/>
  <c r="N876" i="45"/>
  <c r="O876" i="45" s="1"/>
  <c r="N918" i="45"/>
  <c r="O918" i="45" s="1"/>
  <c r="N53" i="45"/>
  <c r="O53" i="45" s="1"/>
  <c r="N42" i="45"/>
  <c r="O42" i="45" s="1"/>
  <c r="N70" i="45"/>
  <c r="O70" i="45" s="1"/>
  <c r="N446" i="45"/>
  <c r="O446" i="45" s="1"/>
  <c r="N919" i="45"/>
  <c r="O919" i="45" s="1"/>
  <c r="N840" i="45"/>
  <c r="O840" i="45" s="1"/>
  <c r="N856" i="45"/>
  <c r="O856" i="45" s="1"/>
  <c r="N69" i="45"/>
  <c r="O69" i="45" s="1"/>
  <c r="N86" i="45"/>
  <c r="O86" i="45" s="1"/>
  <c r="N467" i="45"/>
  <c r="O467" i="45" s="1"/>
  <c r="N642" i="45"/>
  <c r="O642" i="45" s="1"/>
  <c r="N727" i="45"/>
  <c r="O727" i="45" s="1"/>
  <c r="N129" i="45"/>
  <c r="O129" i="45" s="1"/>
  <c r="N675" i="45"/>
  <c r="O675" i="45" s="1"/>
  <c r="N220" i="45"/>
  <c r="O220" i="45" s="1"/>
  <c r="N328" i="45"/>
  <c r="O328" i="45" s="1"/>
  <c r="N128" i="45"/>
  <c r="O128" i="45" s="1"/>
  <c r="N353" i="45"/>
  <c r="O353" i="45" s="1"/>
  <c r="N592" i="45"/>
  <c r="O592" i="45" s="1"/>
  <c r="N325" i="45"/>
  <c r="O325" i="45" s="1"/>
  <c r="N415" i="45"/>
  <c r="O415" i="45" s="1"/>
  <c r="N215" i="45"/>
  <c r="O215" i="45" s="1"/>
  <c r="N545" i="45"/>
  <c r="O545" i="45" s="1"/>
  <c r="N196" i="45"/>
  <c r="O196" i="45" s="1"/>
  <c r="N639" i="45"/>
  <c r="O639" i="45" s="1"/>
  <c r="N587" i="45"/>
  <c r="O587" i="45" s="1"/>
  <c r="N714" i="45"/>
  <c r="O714" i="45" s="1"/>
  <c r="N394" i="45"/>
  <c r="O394" i="45" s="1"/>
  <c r="N634" i="45"/>
  <c r="O634" i="45" s="1"/>
  <c r="N165" i="45"/>
  <c r="O165" i="45" s="1"/>
  <c r="N329" i="45"/>
  <c r="O329" i="45" s="1"/>
  <c r="N590" i="45"/>
  <c r="O590" i="45" s="1"/>
  <c r="N540" i="45"/>
  <c r="O540" i="45" s="1"/>
  <c r="N364" i="45"/>
  <c r="O364" i="45" s="1"/>
  <c r="N462" i="45"/>
  <c r="O462" i="45" s="1"/>
  <c r="N423" i="45"/>
  <c r="O423" i="45" s="1"/>
  <c r="N658" i="45"/>
  <c r="O658" i="45" s="1"/>
  <c r="N502" i="45"/>
  <c r="O502" i="45" s="1"/>
  <c r="N424" i="45"/>
  <c r="O424" i="45" s="1"/>
  <c r="N228" i="45"/>
  <c r="O228" i="45" s="1"/>
  <c r="N460" i="45"/>
  <c r="O460" i="45" s="1"/>
  <c r="N935" i="45"/>
  <c r="O935" i="45" s="1"/>
  <c r="N507" i="45"/>
  <c r="O507" i="45" s="1"/>
  <c r="N492" i="45"/>
  <c r="O492" i="45" s="1"/>
  <c r="N839" i="45"/>
  <c r="O839" i="45" s="1"/>
  <c r="N548" i="45"/>
  <c r="O548" i="45" s="1"/>
  <c r="N730" i="45"/>
  <c r="O730" i="45" s="1"/>
  <c r="N503" i="45"/>
  <c r="O503" i="45" s="1"/>
  <c r="N895" i="45"/>
  <c r="O895" i="45" s="1"/>
  <c r="N765" i="45"/>
  <c r="O765" i="45" s="1"/>
  <c r="N544" i="45"/>
  <c r="O544" i="45" s="1"/>
  <c r="N526" i="45"/>
  <c r="O526" i="45" s="1"/>
  <c r="N911" i="45"/>
  <c r="O911" i="45" s="1"/>
  <c r="N178" i="45"/>
  <c r="O178" i="45" s="1"/>
  <c r="N296" i="45"/>
  <c r="O296" i="45" s="1"/>
  <c r="N549" i="45"/>
  <c r="O549" i="45" s="1"/>
  <c r="N943" i="45"/>
  <c r="O943" i="45" s="1"/>
  <c r="N631" i="45"/>
  <c r="O631" i="45" s="1"/>
  <c r="N463" i="45"/>
  <c r="O463" i="45" s="1"/>
  <c r="N740" i="45"/>
  <c r="O740" i="45" s="1"/>
  <c r="N831" i="45"/>
  <c r="O831" i="45" s="1"/>
  <c r="N863" i="45"/>
  <c r="O863" i="45" s="1"/>
  <c r="N661" i="45"/>
  <c r="O661" i="45" s="1"/>
  <c r="N596" i="45"/>
  <c r="O596" i="45" s="1"/>
  <c r="N768" i="45"/>
  <c r="O768" i="45" s="1"/>
  <c r="N664" i="45"/>
  <c r="O664" i="45" s="1"/>
  <c r="N872" i="45"/>
  <c r="O872" i="45" s="1"/>
  <c r="N815" i="45"/>
  <c r="O815" i="45" s="1"/>
  <c r="N597" i="45"/>
  <c r="O597" i="45" s="1"/>
  <c r="N644" i="45"/>
  <c r="O644" i="45" s="1"/>
  <c r="N413" i="45"/>
  <c r="O413" i="45" s="1"/>
  <c r="N803" i="45"/>
  <c r="O803" i="45" s="1"/>
  <c r="N59" i="45"/>
  <c r="O59" i="45" s="1"/>
  <c r="N689" i="45"/>
  <c r="O689" i="45" s="1"/>
  <c r="N715" i="45"/>
  <c r="O715" i="45" s="1"/>
  <c r="N753" i="45"/>
  <c r="O753" i="45" s="1"/>
  <c r="N23" i="45"/>
  <c r="O23" i="45" s="1"/>
  <c r="N383" i="45"/>
  <c r="O383" i="45" s="1"/>
  <c r="N56" i="45"/>
  <c r="O56" i="45" s="1"/>
  <c r="N483" i="45"/>
  <c r="O483" i="45" s="1"/>
  <c r="N834" i="45"/>
  <c r="O834" i="45" s="1"/>
  <c r="N124" i="45"/>
  <c r="O124" i="45" s="1"/>
  <c r="N594" i="45"/>
  <c r="O594" i="45" s="1"/>
  <c r="N567" i="45"/>
  <c r="O567" i="45" s="1"/>
  <c r="N411" i="45"/>
  <c r="O411" i="45" s="1"/>
  <c r="N355" i="45"/>
  <c r="O355" i="45" s="1"/>
  <c r="N60" i="45"/>
  <c r="O60" i="45" s="1"/>
  <c r="N651" i="45"/>
  <c r="O651" i="45" s="1"/>
  <c r="N192" i="45"/>
  <c r="O192" i="45" s="1"/>
  <c r="N574" i="45"/>
  <c r="O574" i="45" s="1"/>
  <c r="N494" i="45"/>
  <c r="O494" i="45" s="1"/>
  <c r="N106" i="45"/>
  <c r="O106" i="45" s="1"/>
  <c r="N759" i="45"/>
  <c r="O759" i="45" s="1"/>
  <c r="N185" i="45"/>
  <c r="O185" i="45" s="1"/>
  <c r="N236" i="45"/>
  <c r="O236" i="45" s="1"/>
  <c r="N87" i="45"/>
  <c r="O87" i="45" s="1"/>
  <c r="N202" i="45"/>
  <c r="O202" i="45" s="1"/>
  <c r="N321" i="45"/>
  <c r="O321" i="45" s="1"/>
  <c r="N330" i="45"/>
  <c r="O330" i="45" s="1"/>
  <c r="N696" i="45"/>
  <c r="O696" i="45" s="1"/>
  <c r="N150" i="45"/>
  <c r="O150" i="45" s="1"/>
  <c r="N95" i="45"/>
  <c r="O95" i="45" s="1"/>
  <c r="N693" i="45"/>
  <c r="O693" i="45" s="1"/>
  <c r="N34" i="45"/>
  <c r="O34" i="45" s="1"/>
  <c r="N133" i="45"/>
  <c r="O133" i="45" s="1"/>
  <c r="N214" i="45"/>
  <c r="O214" i="45" s="1"/>
  <c r="N476" i="45"/>
  <c r="O476" i="45" s="1"/>
  <c r="N419" i="45"/>
  <c r="O419" i="45" s="1"/>
  <c r="N721" i="45"/>
  <c r="O721" i="45" s="1"/>
  <c r="N195" i="45"/>
  <c r="O195" i="45" s="1"/>
  <c r="N108" i="45"/>
  <c r="O108" i="45" s="1"/>
  <c r="N16" i="45"/>
  <c r="O16" i="45" s="1"/>
  <c r="N471" i="45"/>
  <c r="O471" i="45" s="1"/>
  <c r="N199" i="45"/>
  <c r="O199" i="45" s="1"/>
  <c r="N271" i="45"/>
  <c r="O271" i="45" s="1"/>
  <c r="N514" i="45"/>
  <c r="O514" i="45" s="1"/>
  <c r="N222" i="45"/>
  <c r="O222" i="45" s="1"/>
  <c r="N747" i="45"/>
  <c r="O747" i="45" s="1"/>
  <c r="N287" i="45"/>
  <c r="O287" i="45" s="1"/>
  <c r="N136" i="45"/>
  <c r="O136" i="45" s="1"/>
  <c r="N678" i="45"/>
  <c r="O678" i="45" s="1"/>
  <c r="N361" i="45"/>
  <c r="O361" i="45" s="1"/>
  <c r="N745" i="45"/>
  <c r="O745" i="45" s="1"/>
  <c r="N267" i="45"/>
  <c r="O267" i="45" s="1"/>
  <c r="N630" i="45"/>
  <c r="O630" i="45" s="1"/>
  <c r="N282" i="45"/>
  <c r="O282" i="45" s="1"/>
  <c r="N604" i="45"/>
  <c r="O604" i="45" s="1"/>
  <c r="N197" i="45"/>
  <c r="O197" i="45" s="1"/>
  <c r="N773" i="45"/>
  <c r="O773" i="45" s="1"/>
  <c r="N310" i="45"/>
  <c r="O310" i="45" s="1"/>
  <c r="N76" i="45"/>
  <c r="O76" i="45" s="1"/>
  <c r="N158" i="45"/>
  <c r="O158" i="45" s="1"/>
  <c r="N718" i="45"/>
  <c r="O718" i="45" s="1"/>
  <c r="N402" i="45"/>
  <c r="O402" i="45" s="1"/>
  <c r="N175" i="45"/>
  <c r="O175" i="45" s="1"/>
  <c r="N293" i="45"/>
  <c r="O293" i="45" s="1"/>
  <c r="N288" i="45"/>
  <c r="O288" i="45" s="1"/>
  <c r="N655" i="45"/>
  <c r="O655" i="45" s="1"/>
  <c r="N389" i="45"/>
  <c r="O389" i="45" s="1"/>
  <c r="N801" i="45"/>
  <c r="O801" i="45" s="1"/>
  <c r="N333" i="45"/>
  <c r="O333" i="45" s="1"/>
  <c r="N137" i="45"/>
  <c r="O137" i="45" s="1"/>
  <c r="N216" i="45"/>
  <c r="O216" i="45" s="1"/>
  <c r="N261" i="45"/>
  <c r="O261" i="45" s="1"/>
  <c r="N362" i="45"/>
  <c r="O362" i="45" s="1"/>
  <c r="N144" i="45"/>
  <c r="O144" i="45" s="1"/>
  <c r="N564" i="45"/>
  <c r="O564" i="45" s="1"/>
  <c r="N315" i="45"/>
  <c r="O315" i="45" s="1"/>
  <c r="N738" i="45"/>
  <c r="O738" i="45" s="1"/>
  <c r="N307" i="45"/>
  <c r="O307" i="45" s="1"/>
  <c r="N869" i="45"/>
  <c r="O869" i="45" s="1"/>
  <c r="N380" i="45"/>
  <c r="O380" i="45" s="1"/>
  <c r="N44" i="45"/>
  <c r="O44" i="45" s="1"/>
  <c r="N54" i="45"/>
  <c r="O54" i="45" s="1"/>
  <c r="N40" i="45"/>
  <c r="O40" i="45" s="1"/>
  <c r="N311" i="45"/>
  <c r="O311" i="45" s="1"/>
  <c r="N646" i="45"/>
  <c r="O646" i="45" s="1"/>
  <c r="N669" i="45"/>
  <c r="O669" i="45" s="1"/>
  <c r="N341" i="45"/>
  <c r="O341" i="45" s="1"/>
  <c r="N212" i="45"/>
  <c r="O212" i="45" s="1"/>
  <c r="N338" i="45"/>
  <c r="O338" i="45" s="1"/>
  <c r="N775" i="45"/>
  <c r="O775" i="45" s="1"/>
  <c r="N427" i="45"/>
  <c r="O427" i="45" s="1"/>
  <c r="N152" i="45"/>
  <c r="O152" i="45" s="1"/>
  <c r="N327" i="45"/>
  <c r="O327" i="45" s="1"/>
  <c r="N643" i="45"/>
  <c r="O643" i="45" s="1"/>
  <c r="N149" i="45"/>
  <c r="O149" i="45" s="1"/>
  <c r="N100" i="45"/>
  <c r="O100" i="45" s="1"/>
  <c r="N499" i="45"/>
  <c r="O499" i="45" s="1"/>
  <c r="N407" i="45"/>
  <c r="O407" i="45" s="1"/>
  <c r="N200" i="45"/>
  <c r="O200" i="45" s="1"/>
  <c r="N743" i="45"/>
  <c r="O743" i="45" s="1"/>
  <c r="N172" i="45"/>
  <c r="O172" i="45" s="1"/>
  <c r="N163" i="45"/>
  <c r="O163" i="45" s="1"/>
  <c r="N638" i="45"/>
  <c r="O638" i="45" s="1"/>
  <c r="N441" i="45"/>
  <c r="O441" i="45" s="1"/>
  <c r="N326" i="45"/>
  <c r="O326" i="45" s="1"/>
  <c r="N226" i="45"/>
  <c r="O226" i="45" s="1"/>
  <c r="N769" i="45"/>
  <c r="O769" i="45" s="1"/>
  <c r="N626" i="45"/>
  <c r="O626" i="45" s="1"/>
  <c r="N217" i="45"/>
  <c r="O217" i="45" s="1"/>
  <c r="N920" i="45"/>
  <c r="O920" i="45" s="1"/>
  <c r="N41" i="45"/>
  <c r="O41" i="45" s="1"/>
  <c r="N375" i="45"/>
  <c r="O375" i="45" s="1"/>
  <c r="N145" i="45"/>
  <c r="O145" i="45" s="1"/>
  <c r="N874" i="45"/>
  <c r="O874" i="45" s="1"/>
  <c r="N888" i="45"/>
  <c r="O888" i="45" s="1"/>
  <c r="N779" i="45"/>
  <c r="O779" i="45" s="1"/>
  <c r="N909" i="45"/>
  <c r="O909" i="45" s="1"/>
  <c r="N904" i="45"/>
  <c r="O904" i="45" s="1"/>
  <c r="N130" i="45"/>
  <c r="O130" i="45" s="1"/>
  <c r="N227" i="45"/>
  <c r="O227" i="45" s="1"/>
  <c r="N372" i="45"/>
  <c r="O372" i="45" s="1"/>
  <c r="N475" i="45"/>
  <c r="O475" i="45" s="1"/>
  <c r="N191" i="45"/>
  <c r="O191" i="45" s="1"/>
  <c r="N252" i="45"/>
  <c r="O252" i="45" s="1"/>
  <c r="N826" i="45"/>
  <c r="O826" i="45" s="1"/>
  <c r="N649" i="45"/>
  <c r="O649" i="45" s="1"/>
  <c r="N239" i="45"/>
  <c r="O239" i="45" s="1"/>
  <c r="N936" i="45"/>
  <c r="O936" i="45" s="1"/>
  <c r="N88" i="45"/>
  <c r="O88" i="45" s="1"/>
  <c r="N244" i="45"/>
  <c r="O244" i="45" s="1"/>
  <c r="N404" i="45"/>
  <c r="O404" i="45" s="1"/>
  <c r="N377" i="45"/>
  <c r="O377" i="45" s="1"/>
  <c r="N299" i="45"/>
  <c r="O299" i="45" s="1"/>
  <c r="N279" i="45"/>
  <c r="O279" i="45" s="1"/>
  <c r="N861" i="45"/>
  <c r="O861" i="45" s="1"/>
  <c r="N672" i="45"/>
  <c r="O672" i="45" s="1"/>
  <c r="N262" i="45"/>
  <c r="O262" i="45" s="1"/>
  <c r="N879" i="45"/>
  <c r="O879" i="45" s="1"/>
  <c r="N55" i="45"/>
  <c r="O55" i="45" s="1"/>
  <c r="N281" i="45"/>
  <c r="O281" i="45" s="1"/>
  <c r="N468" i="45"/>
  <c r="O468" i="45" s="1"/>
  <c r="N409" i="45"/>
  <c r="O409" i="45" s="1"/>
  <c r="N782" i="45"/>
  <c r="O782" i="45" s="1"/>
  <c r="N337" i="45"/>
  <c r="O337" i="45" s="1"/>
  <c r="N902" i="45"/>
  <c r="O902" i="45" s="1"/>
  <c r="N776" i="45"/>
  <c r="O776" i="45" s="1"/>
  <c r="N285" i="45"/>
  <c r="O285" i="45" s="1"/>
  <c r="N927" i="45"/>
  <c r="O927" i="45" s="1"/>
  <c r="N68" i="45"/>
  <c r="O68" i="45" s="1"/>
  <c r="N534" i="45"/>
  <c r="O534" i="45" s="1"/>
  <c r="N579" i="45"/>
  <c r="O579" i="45" s="1"/>
  <c r="N922" i="45"/>
  <c r="O922" i="45" s="1"/>
  <c r="N523" i="45"/>
  <c r="O523" i="45" s="1"/>
  <c r="N810" i="45"/>
  <c r="O810" i="45" s="1"/>
  <c r="N412" i="45"/>
  <c r="O412" i="45" s="1"/>
  <c r="N537" i="45"/>
  <c r="O537" i="45" s="1"/>
  <c r="N611" i="45"/>
  <c r="O611" i="45" s="1"/>
  <c r="N7" i="45"/>
  <c r="O7" i="45" s="1"/>
  <c r="N26" i="45"/>
  <c r="O26" i="45" s="1"/>
  <c r="N395" i="45"/>
  <c r="O395" i="45" s="1"/>
  <c r="N771" i="45"/>
  <c r="O771" i="45" s="1"/>
  <c r="N57" i="45"/>
  <c r="O57" i="45" s="1"/>
  <c r="N349" i="45"/>
  <c r="O349" i="45" s="1"/>
  <c r="N827" i="45"/>
  <c r="O827" i="45" s="1"/>
  <c r="N104" i="45"/>
  <c r="O104" i="45" s="1"/>
  <c r="N283" i="45"/>
  <c r="O283" i="45" s="1"/>
  <c r="N292" i="45"/>
  <c r="O292" i="45" s="1"/>
  <c r="N867" i="45"/>
  <c r="O867" i="45" s="1"/>
  <c r="N382" i="45"/>
  <c r="O382" i="45" s="1"/>
  <c r="N154" i="45"/>
  <c r="O154" i="45" s="1"/>
  <c r="N373" i="45"/>
  <c r="O373" i="45" s="1"/>
  <c r="N444" i="45"/>
  <c r="O444" i="45" s="1"/>
  <c r="N166" i="45"/>
  <c r="O166" i="45" s="1"/>
  <c r="N899" i="45"/>
  <c r="O899" i="45" s="1"/>
  <c r="N459" i="45"/>
  <c r="O459" i="45" s="1"/>
  <c r="N560" i="45"/>
  <c r="O560" i="45" s="1"/>
  <c r="N151" i="45"/>
  <c r="O151" i="45" s="1"/>
  <c r="N20" i="45"/>
  <c r="O20" i="45" s="1"/>
  <c r="N58" i="45"/>
  <c r="O58" i="45" s="1"/>
  <c r="N676" i="45"/>
  <c r="O676" i="45" s="1"/>
  <c r="N800" i="45"/>
  <c r="O800" i="45" s="1"/>
  <c r="N266" i="45"/>
  <c r="O266" i="45" s="1"/>
  <c r="N877" i="45"/>
  <c r="O877" i="45" s="1"/>
  <c r="N351" i="45"/>
  <c r="O351" i="45" s="1"/>
  <c r="N263" i="45"/>
  <c r="O263" i="45" s="1"/>
  <c r="N179" i="45"/>
  <c r="O179" i="45" s="1"/>
  <c r="N405" i="45"/>
  <c r="O405" i="45" s="1"/>
  <c r="N479" i="45"/>
  <c r="O479" i="45" s="1"/>
  <c r="N248" i="45"/>
  <c r="O248" i="45" s="1"/>
  <c r="N477" i="45"/>
  <c r="O477" i="45" s="1"/>
  <c r="N577" i="45"/>
  <c r="O577" i="45" s="1"/>
  <c r="N681" i="45"/>
  <c r="O681" i="45" s="1"/>
  <c r="N173" i="45"/>
  <c r="O173" i="45" s="1"/>
  <c r="N62" i="45"/>
  <c r="O62" i="45" s="1"/>
  <c r="N65" i="45"/>
  <c r="O65" i="45" s="1"/>
  <c r="N429" i="45"/>
  <c r="O429" i="45" s="1"/>
  <c r="N842" i="45"/>
  <c r="O842" i="45" s="1"/>
  <c r="N240" i="45"/>
  <c r="O240" i="45" s="1"/>
  <c r="N700" i="45"/>
  <c r="O700" i="45" s="1"/>
  <c r="N5" i="45"/>
  <c r="O5" i="45" s="1"/>
  <c r="N633" i="45"/>
  <c r="O633" i="45" s="1"/>
  <c r="N230" i="45"/>
  <c r="O230" i="45" s="1"/>
  <c r="N439" i="45"/>
  <c r="O439" i="45" s="1"/>
  <c r="N559" i="45"/>
  <c r="O559" i="45" s="1"/>
  <c r="N301" i="45"/>
  <c r="O301" i="45" s="1"/>
  <c r="N524" i="45"/>
  <c r="O524" i="45" s="1"/>
  <c r="N600" i="45"/>
  <c r="O600" i="45" s="1"/>
  <c r="N706" i="45"/>
  <c r="O706" i="45" s="1"/>
  <c r="N241" i="45"/>
  <c r="O241" i="45" s="1"/>
  <c r="N49" i="45"/>
  <c r="O49" i="45" s="1"/>
  <c r="N111" i="45"/>
  <c r="O111" i="45" s="1"/>
  <c r="N323" i="45"/>
  <c r="O323" i="45" s="1"/>
  <c r="N218" i="45"/>
  <c r="O218" i="45" s="1"/>
  <c r="N255" i="45"/>
  <c r="O255" i="45" s="1"/>
  <c r="N360" i="45"/>
  <c r="O360" i="45" s="1"/>
  <c r="N4" i="45"/>
  <c r="O4" i="45" s="1"/>
  <c r="N616" i="45"/>
  <c r="O616" i="45" s="1"/>
  <c r="N13" i="45"/>
  <c r="O13" i="45" s="1"/>
  <c r="N319" i="45"/>
  <c r="O319" i="45" s="1"/>
  <c r="N258" i="45"/>
  <c r="O258" i="45" s="1"/>
  <c r="N469" i="45"/>
  <c r="O469" i="45" s="1"/>
  <c r="N607" i="45"/>
  <c r="O607" i="45" s="1"/>
  <c r="N487" i="45"/>
  <c r="O487" i="45" s="1"/>
  <c r="N571" i="45"/>
  <c r="O571" i="45" s="1"/>
  <c r="N623" i="45"/>
  <c r="O623" i="45" s="1"/>
  <c r="N757" i="45"/>
  <c r="O757" i="45" s="1"/>
  <c r="N264" i="45"/>
  <c r="O264" i="45" s="1"/>
  <c r="N52" i="45"/>
  <c r="O52" i="45" s="1"/>
  <c r="N119" i="45"/>
  <c r="O119" i="45" s="1"/>
  <c r="N836" i="45"/>
  <c r="O836" i="45" s="1"/>
  <c r="N656" i="45"/>
  <c r="O656" i="45" s="1"/>
  <c r="N308" i="45"/>
  <c r="O308" i="45" s="1"/>
  <c r="N493" i="45"/>
  <c r="O493" i="45" s="1"/>
  <c r="N425" i="45"/>
  <c r="O425" i="45" s="1"/>
  <c r="N903" i="45"/>
  <c r="O903" i="45" s="1"/>
  <c r="N847" i="45"/>
  <c r="O847" i="45" s="1"/>
  <c r="N9" i="45"/>
  <c r="O9" i="45" s="1"/>
  <c r="N27" i="45"/>
  <c r="O27" i="45" s="1"/>
  <c r="N80" i="45"/>
  <c r="O80" i="45" s="1"/>
  <c r="N96" i="45"/>
  <c r="O96" i="45" s="1"/>
  <c r="N25" i="45"/>
  <c r="O25" i="45" s="1"/>
  <c r="N410" i="45"/>
  <c r="O410" i="45" s="1"/>
  <c r="N516" i="45"/>
  <c r="O516" i="45" s="1"/>
  <c r="N358" i="45"/>
  <c r="O358" i="45" s="1"/>
  <c r="N250" i="45"/>
  <c r="O250" i="45" s="1"/>
  <c r="N225" i="45"/>
  <c r="O225" i="45" s="1"/>
  <c r="N393" i="45"/>
  <c r="O393" i="45" s="1"/>
  <c r="N789" i="45"/>
  <c r="O789" i="45" s="1"/>
  <c r="N794" i="45"/>
  <c r="O794" i="45" s="1"/>
  <c r="N458" i="45"/>
  <c r="O458" i="45" s="1"/>
  <c r="N506" i="45"/>
  <c r="O506" i="45" s="1"/>
  <c r="N908" i="45"/>
  <c r="O908" i="45" s="1"/>
  <c r="N509" i="45"/>
  <c r="O509" i="45" s="1"/>
  <c r="N583" i="45"/>
  <c r="O583" i="45" s="1"/>
  <c r="N657" i="45"/>
  <c r="O657" i="45" s="1"/>
  <c r="N332" i="45"/>
  <c r="O332" i="45" s="1"/>
  <c r="N286" i="45"/>
  <c r="O286" i="45" s="1"/>
  <c r="N474" i="45"/>
  <c r="O474" i="45" s="1"/>
  <c r="N841" i="45"/>
  <c r="O841" i="45" s="1"/>
  <c r="N848" i="45"/>
  <c r="O848" i="45" s="1"/>
  <c r="N29" i="45"/>
  <c r="O29" i="45" s="1"/>
  <c r="N99" i="45"/>
  <c r="O99" i="45" s="1"/>
  <c r="N139" i="45"/>
  <c r="O139" i="45" s="1"/>
  <c r="N63" i="45"/>
  <c r="O63" i="45" s="1"/>
  <c r="N561" i="45"/>
  <c r="O561" i="45" s="1"/>
  <c r="N529" i="45"/>
  <c r="O529" i="45" s="1"/>
  <c r="N110" i="45"/>
  <c r="O110" i="45" s="1"/>
  <c r="N431" i="45"/>
  <c r="O431" i="45" s="1"/>
  <c r="N334" i="45"/>
  <c r="O334" i="45" s="1"/>
  <c r="N603" i="45"/>
  <c r="O603" i="45" s="1"/>
  <c r="N35" i="45"/>
  <c r="O35" i="45" s="1"/>
  <c r="N660" i="45"/>
  <c r="O660" i="45" s="1"/>
  <c r="N628" i="45"/>
  <c r="O628" i="45" s="1"/>
  <c r="N449" i="45"/>
  <c r="O449" i="45" s="1"/>
  <c r="N83" i="45"/>
  <c r="O83" i="45" s="1"/>
  <c r="N170" i="45"/>
  <c r="O170" i="45" s="1"/>
  <c r="N673" i="45"/>
  <c r="O673" i="45" s="1"/>
  <c r="N758" i="45"/>
  <c r="O758" i="45" s="1"/>
  <c r="N472" i="45"/>
  <c r="O472" i="45" s="1"/>
  <c r="N450" i="45"/>
  <c r="O450" i="45" s="1"/>
  <c r="N566" i="45"/>
  <c r="O566" i="45" s="1"/>
  <c r="N921" i="45"/>
  <c r="O921" i="45" s="1"/>
  <c r="N816" i="45"/>
  <c r="O816" i="45" s="1"/>
  <c r="N115" i="45"/>
  <c r="O115" i="45" s="1"/>
  <c r="N125" i="45"/>
  <c r="O125" i="45" s="1"/>
  <c r="N19" i="45"/>
  <c r="O19" i="45" s="1"/>
  <c r="N77" i="45"/>
  <c r="O77" i="45" s="1"/>
  <c r="N365" i="45"/>
  <c r="O365" i="45" s="1"/>
  <c r="N586" i="45"/>
  <c r="O586" i="45" s="1"/>
  <c r="N436" i="45"/>
  <c r="O436" i="45" s="1"/>
  <c r="N265" i="45"/>
  <c r="O265" i="45" s="1"/>
  <c r="N155" i="45"/>
  <c r="O155" i="45" s="1"/>
  <c r="N159" i="45"/>
  <c r="O159" i="45" s="1"/>
  <c r="N162" i="45"/>
  <c r="O162" i="45" s="1"/>
  <c r="N189" i="45"/>
  <c r="O189" i="45" s="1"/>
  <c r="N489" i="45"/>
  <c r="O489" i="45" s="1"/>
  <c r="N198" i="45"/>
  <c r="O198" i="45" s="1"/>
  <c r="N392" i="45"/>
  <c r="O392" i="45" s="1"/>
  <c r="N808" i="45"/>
  <c r="O808" i="45" s="1"/>
  <c r="N790" i="45"/>
  <c r="O790" i="45" s="1"/>
  <c r="N824" i="45"/>
  <c r="O824" i="45" s="1"/>
  <c r="N573" i="45"/>
  <c r="O573" i="45" s="1"/>
  <c r="N621" i="45"/>
  <c r="O621" i="45" s="1"/>
  <c r="N484" i="45"/>
  <c r="O484" i="45" s="1"/>
  <c r="N699" i="45"/>
  <c r="O699" i="45" s="1"/>
  <c r="N729" i="45"/>
  <c r="O729" i="45" s="1"/>
  <c r="N785" i="45"/>
  <c r="O785" i="45" s="1"/>
  <c r="N495" i="45"/>
  <c r="O495" i="45" s="1"/>
  <c r="N473" i="45"/>
  <c r="O473" i="45" s="1"/>
  <c r="N589" i="45"/>
  <c r="O589" i="45" s="1"/>
  <c r="N937" i="45"/>
  <c r="O937" i="45" s="1"/>
  <c r="N832" i="45"/>
  <c r="O832" i="45" s="1"/>
  <c r="N135" i="45"/>
  <c r="O135" i="45" s="1"/>
  <c r="N66" i="45"/>
  <c r="O66" i="45" s="1"/>
  <c r="N98" i="45"/>
  <c r="O98" i="45" s="1"/>
  <c r="N71" i="45"/>
  <c r="O71" i="45" s="1"/>
  <c r="N313" i="45"/>
  <c r="O313" i="45" s="1"/>
  <c r="N637" i="45"/>
  <c r="O637" i="45" s="1"/>
  <c r="N546" i="45"/>
  <c r="O546" i="45" s="1"/>
  <c r="N318" i="45"/>
  <c r="O318" i="45" s="1"/>
  <c r="N157" i="45"/>
  <c r="O157" i="45" s="1"/>
  <c r="N186" i="45"/>
  <c r="O186" i="45" s="1"/>
  <c r="N269" i="45"/>
  <c r="O269" i="45" s="1"/>
  <c r="N445" i="45"/>
  <c r="O445" i="45" s="1"/>
  <c r="N525" i="45"/>
  <c r="O525" i="45" s="1"/>
  <c r="N224" i="45"/>
  <c r="O224" i="45" s="1"/>
  <c r="N421" i="45"/>
  <c r="O421" i="45" s="1"/>
  <c r="N273" i="45"/>
  <c r="O273" i="45" s="1"/>
  <c r="N854" i="45"/>
  <c r="O854" i="45" s="1"/>
  <c r="N860" i="45"/>
  <c r="O860" i="45" s="1"/>
  <c r="N620" i="45"/>
  <c r="O620" i="45" s="1"/>
  <c r="N668" i="45"/>
  <c r="O668" i="45" s="1"/>
  <c r="N531" i="45"/>
  <c r="O531" i="45" s="1"/>
  <c r="N724" i="45"/>
  <c r="O724" i="45" s="1"/>
  <c r="N754" i="45"/>
  <c r="O754" i="45" s="1"/>
  <c r="N812" i="45"/>
  <c r="O812" i="45" s="1"/>
  <c r="N518" i="45"/>
  <c r="O518" i="45" s="1"/>
  <c r="N496" i="45"/>
  <c r="O496" i="45" s="1"/>
  <c r="N636" i="45"/>
  <c r="O636" i="45" s="1"/>
  <c r="N889" i="45"/>
  <c r="O889" i="45" s="1"/>
  <c r="N864" i="45"/>
  <c r="O864" i="45" s="1"/>
  <c r="N82" i="45"/>
  <c r="O82" i="45" s="1"/>
  <c r="N85" i="45"/>
  <c r="O85" i="45" s="1"/>
  <c r="N117" i="45"/>
  <c r="O117" i="45" s="1"/>
  <c r="N45" i="45"/>
  <c r="O45" i="45" s="1"/>
  <c r="N682" i="45"/>
  <c r="O682" i="45" s="1"/>
  <c r="N608" i="45"/>
  <c r="O608" i="45" s="1"/>
  <c r="N873" i="45"/>
  <c r="O873" i="45" s="1"/>
  <c r="N575" i="45"/>
  <c r="O575" i="45" s="1"/>
  <c r="N350" i="45"/>
  <c r="O350" i="45" s="1"/>
  <c r="N694" i="45"/>
  <c r="O694" i="45" s="1"/>
  <c r="N578" i="45"/>
  <c r="O578" i="45" s="1"/>
  <c r="N749" i="45"/>
  <c r="O749" i="45" s="1"/>
  <c r="N780" i="45"/>
  <c r="O780" i="45" s="1"/>
  <c r="N845" i="45"/>
  <c r="O845" i="45" s="1"/>
  <c r="N541" i="45"/>
  <c r="O541" i="45" s="1"/>
  <c r="N519" i="45"/>
  <c r="O519" i="45" s="1"/>
  <c r="N684" i="45"/>
  <c r="O684" i="45" s="1"/>
  <c r="N938" i="45"/>
  <c r="O938" i="45" s="1"/>
  <c r="N896" i="45"/>
  <c r="O896" i="45" s="1"/>
  <c r="N121" i="45"/>
  <c r="O121" i="45" s="1"/>
  <c r="N67" i="45"/>
  <c r="O67" i="45" s="1"/>
  <c r="N37" i="45"/>
  <c r="O37" i="45" s="1"/>
  <c r="N91" i="45"/>
  <c r="O91" i="45" s="1"/>
  <c r="N498" i="45"/>
  <c r="O498" i="45" s="1"/>
  <c r="N206" i="45"/>
  <c r="O206" i="45" s="1"/>
  <c r="N452" i="45"/>
  <c r="O452" i="45" s="1"/>
  <c r="N368" i="45"/>
  <c r="O368" i="45" s="1"/>
  <c r="N857" i="45"/>
  <c r="O857" i="45" s="1"/>
  <c r="N302" i="45"/>
  <c r="O302" i="45" s="1"/>
  <c r="N690" i="45"/>
  <c r="O690" i="45" s="1"/>
  <c r="N629" i="45"/>
  <c r="O629" i="45" s="1"/>
  <c r="N944" i="45"/>
  <c r="O944" i="45" s="1"/>
  <c r="N464" i="45"/>
  <c r="O464" i="45" s="1"/>
  <c r="N527" i="45"/>
  <c r="O527" i="45" s="1"/>
  <c r="N543" i="45"/>
  <c r="O543" i="45" s="1"/>
  <c r="N176" i="45"/>
  <c r="O176" i="45" s="1"/>
  <c r="N751" i="45"/>
  <c r="O751" i="45" s="1"/>
  <c r="N363" i="45"/>
  <c r="O363" i="45" s="1"/>
  <c r="N900" i="45"/>
  <c r="O900" i="45" s="1"/>
  <c r="N210" i="45"/>
  <c r="O210" i="45" s="1"/>
  <c r="N277" i="45"/>
  <c r="O277" i="45" s="1"/>
  <c r="N572" i="45"/>
  <c r="O572" i="45" s="1"/>
  <c r="N588" i="45"/>
  <c r="O588" i="45" s="1"/>
  <c r="N122" i="45"/>
  <c r="O122" i="45" s="1"/>
  <c r="N576" i="45"/>
  <c r="O576" i="45" s="1"/>
  <c r="N804" i="45"/>
  <c r="O804" i="45" s="1"/>
  <c r="N134" i="45"/>
  <c r="O134" i="45" s="1"/>
  <c r="N705" i="45"/>
  <c r="O705" i="45" s="1"/>
  <c r="N665" i="45"/>
  <c r="O665" i="45" s="1"/>
  <c r="N875" i="45"/>
  <c r="O875" i="45" s="1"/>
  <c r="N38" i="45"/>
  <c r="O38" i="45" s="1"/>
  <c r="N703" i="45"/>
  <c r="O703" i="45" s="1"/>
  <c r="N390" i="45"/>
  <c r="O390" i="45" s="1"/>
  <c r="N770" i="45"/>
  <c r="O770" i="45" s="1"/>
  <c r="N670" i="45"/>
  <c r="O670" i="45" s="1"/>
  <c r="N659" i="45"/>
  <c r="O659" i="45" s="1"/>
  <c r="N138" i="45"/>
  <c r="O138" i="45" s="1"/>
  <c r="N367" i="45"/>
  <c r="O367" i="45" s="1"/>
  <c r="N764" i="45"/>
  <c r="O764" i="45" s="1"/>
  <c r="N733" i="45"/>
  <c r="O733" i="45" s="1"/>
  <c r="N865" i="45"/>
  <c r="O865" i="45" s="1"/>
  <c r="N113" i="45"/>
  <c r="O113" i="45" s="1"/>
  <c r="N253" i="45"/>
  <c r="O253" i="45" s="1"/>
  <c r="N229" i="45"/>
  <c r="O229" i="45" s="1"/>
  <c r="N501" i="45"/>
  <c r="O501" i="45" s="1"/>
  <c r="N713" i="45"/>
  <c r="O713" i="45" s="1"/>
  <c r="N728" i="45"/>
  <c r="O728" i="45" s="1"/>
  <c r="N440" i="45"/>
  <c r="O440" i="45" s="1"/>
  <c r="N442" i="45"/>
  <c r="O442" i="45" s="1"/>
  <c r="N243" i="45"/>
  <c r="O243" i="45" s="1"/>
  <c r="N522" i="45"/>
  <c r="O522" i="45" s="1"/>
  <c r="N249" i="45"/>
  <c r="O249" i="45" s="1"/>
  <c r="N625" i="45"/>
  <c r="O625" i="45" s="1"/>
  <c r="N354" i="45"/>
  <c r="O354" i="45" s="1"/>
  <c r="N569" i="45"/>
  <c r="O569" i="45" s="1"/>
  <c r="N792" i="45"/>
  <c r="O792" i="45" s="1"/>
  <c r="N742" i="45"/>
  <c r="O742" i="45" s="1"/>
  <c r="N866" i="45"/>
  <c r="O866" i="45" s="1"/>
  <c r="N645" i="45"/>
  <c r="O645" i="45" s="1"/>
  <c r="N722" i="45"/>
  <c r="O722" i="45" s="1"/>
  <c r="N533" i="45"/>
  <c r="O533" i="45" s="1"/>
  <c r="N654" i="45"/>
  <c r="O654" i="45" s="1"/>
  <c r="N786" i="45"/>
  <c r="O786" i="45" s="1"/>
  <c r="N760" i="45"/>
  <c r="O760" i="45" s="1"/>
  <c r="N734" i="45"/>
  <c r="O734" i="45" s="1"/>
  <c r="N852" i="45"/>
  <c r="O852" i="45" s="1"/>
  <c r="N846" i="45"/>
  <c r="O846" i="45" s="1"/>
  <c r="N881" i="45"/>
  <c r="O881" i="45" s="1"/>
  <c r="N101" i="45"/>
  <c r="O101" i="45" s="1"/>
  <c r="N131" i="45"/>
  <c r="O131" i="45" s="1"/>
  <c r="N51" i="45"/>
  <c r="O51" i="45" s="1"/>
  <c r="N64" i="45"/>
  <c r="O64" i="45" s="1"/>
  <c r="N379" i="45"/>
  <c r="O379" i="45" s="1"/>
  <c r="N156" i="45"/>
  <c r="O156" i="45" s="1"/>
  <c r="N707" i="45"/>
  <c r="O707" i="45" s="1"/>
  <c r="N535" i="45"/>
  <c r="O535" i="45" s="1"/>
  <c r="N732" i="45"/>
  <c r="O732" i="45" s="1"/>
  <c r="N702" i="45"/>
  <c r="O702" i="45" s="1"/>
  <c r="N120" i="45"/>
  <c r="O120" i="45" s="1"/>
  <c r="N680" i="45"/>
  <c r="O680" i="45" s="1"/>
  <c r="N565" i="45"/>
  <c r="O565" i="45" s="1"/>
  <c r="N48" i="45"/>
  <c r="O48" i="45" s="1"/>
  <c r="N386" i="45"/>
  <c r="O386" i="45" s="1"/>
  <c r="N915" i="45"/>
  <c r="O915" i="45" s="1"/>
  <c r="N257" i="45"/>
  <c r="O257" i="45" s="1"/>
  <c r="N168" i="45"/>
  <c r="O168" i="45" s="1"/>
  <c r="N906" i="45"/>
  <c r="O906" i="45" s="1"/>
  <c r="N695" i="45"/>
  <c r="O695" i="45" s="1"/>
  <c r="N774" i="45"/>
  <c r="O774" i="45" s="1"/>
  <c r="N580" i="45"/>
  <c r="O580" i="45" s="1"/>
  <c r="N679" i="45"/>
  <c r="O679" i="45" s="1"/>
  <c r="N850" i="45"/>
  <c r="O850" i="45" s="1"/>
  <c r="N787" i="45"/>
  <c r="O787" i="45" s="1"/>
  <c r="N761" i="45"/>
  <c r="O761" i="45" s="1"/>
  <c r="N916" i="45"/>
  <c r="O916" i="45" s="1"/>
  <c r="N878" i="45"/>
  <c r="O878" i="45" s="1"/>
  <c r="N897" i="45"/>
  <c r="O897" i="45" s="1"/>
  <c r="N102" i="45"/>
  <c r="O102" i="45" s="1"/>
  <c r="N46" i="45"/>
  <c r="O46" i="45" s="1"/>
  <c r="N12" i="45"/>
  <c r="O12" i="45" s="1"/>
  <c r="N75" i="45"/>
  <c r="O75" i="45" s="1"/>
  <c r="N397" i="45"/>
  <c r="O397" i="45" s="1"/>
  <c r="N278" i="45"/>
  <c r="O278" i="45" s="1"/>
  <c r="N606" i="45"/>
  <c r="O606" i="45" s="1"/>
  <c r="N109" i="45"/>
  <c r="O109" i="45" s="1"/>
  <c r="N557" i="45"/>
  <c r="O557" i="45" s="1"/>
  <c r="N504" i="45"/>
  <c r="O504" i="45" s="1"/>
  <c r="N30" i="45"/>
  <c r="O30" i="45" s="1"/>
  <c r="N303" i="45"/>
  <c r="O303" i="45" s="1"/>
  <c r="N650" i="45"/>
  <c r="O650" i="45" s="1"/>
  <c r="N784" i="45"/>
  <c r="O784" i="45" s="1"/>
  <c r="N453" i="45"/>
  <c r="O453" i="45" s="1"/>
  <c r="N550" i="45"/>
  <c r="O550" i="45" s="1"/>
  <c r="N456" i="45"/>
  <c r="O456" i="45" s="1"/>
  <c r="N396" i="45"/>
  <c r="O396" i="45" s="1"/>
  <c r="N562" i="45"/>
  <c r="O562" i="45" s="1"/>
  <c r="N451" i="45"/>
  <c r="O451" i="45" s="1"/>
  <c r="N777" i="45"/>
  <c r="O777" i="45" s="1"/>
  <c r="N542" i="45"/>
  <c r="O542" i="45" s="1"/>
  <c r="N584" i="45"/>
  <c r="O584" i="45" s="1"/>
  <c r="N858" i="45"/>
  <c r="O858" i="45" s="1"/>
  <c r="N635" i="45"/>
  <c r="O635" i="45" s="1"/>
  <c r="N36" i="45"/>
  <c r="O36" i="45" s="1"/>
  <c r="N245" i="45"/>
  <c r="O245" i="45" s="1"/>
  <c r="N359" i="45"/>
  <c r="O359" i="45" s="1"/>
  <c r="N843" i="45"/>
  <c r="O843" i="45" s="1"/>
  <c r="N833" i="45"/>
  <c r="O833" i="45" s="1"/>
  <c r="N374" i="45"/>
  <c r="O374" i="45" s="1"/>
  <c r="N807" i="45"/>
  <c r="O807" i="45" s="1"/>
  <c r="N883" i="45"/>
  <c r="O883" i="45" s="1"/>
  <c r="N11" i="45"/>
  <c r="O11" i="45" s="1"/>
  <c r="N408" i="45"/>
  <c r="O408" i="45" s="1"/>
  <c r="N796" i="45"/>
  <c r="O796" i="45" s="1"/>
  <c r="N709" i="45"/>
  <c r="O709" i="45" s="1"/>
  <c r="N187" i="45"/>
  <c r="O187" i="45" s="1"/>
  <c r="N513" i="45"/>
  <c r="O513" i="45" s="1"/>
  <c r="N685" i="45"/>
  <c r="O685" i="45" s="1"/>
  <c r="N160" i="45"/>
  <c r="O160" i="45" s="1"/>
  <c r="N369" i="45"/>
  <c r="O369" i="45" s="1"/>
  <c r="N259" i="45"/>
  <c r="O259" i="45" s="1"/>
  <c r="N207" i="45"/>
  <c r="O207" i="45" s="1"/>
  <c r="N582" i="45"/>
  <c r="O582" i="45" s="1"/>
  <c r="N595" i="45"/>
  <c r="O595" i="45" s="1"/>
  <c r="N555" i="45"/>
  <c r="O555" i="45" s="1"/>
  <c r="N381" i="45"/>
  <c r="O381" i="45" s="1"/>
  <c r="N671" i="45"/>
  <c r="O671" i="45" s="1"/>
  <c r="N276" i="45"/>
  <c r="O276" i="45" s="1"/>
  <c r="N806" i="45"/>
  <c r="O806" i="45" s="1"/>
  <c r="N247" i="45"/>
  <c r="O247" i="45" s="1"/>
  <c r="N142" i="45"/>
  <c r="O142" i="45" s="1"/>
  <c r="N898" i="45"/>
  <c r="O898" i="45" s="1"/>
  <c r="N795" i="45"/>
  <c r="O795" i="45" s="1"/>
  <c r="N388" i="45"/>
  <c r="O388" i="45" s="1"/>
  <c r="N720" i="45"/>
  <c r="O720" i="45" s="1"/>
  <c r="N802" i="45"/>
  <c r="O802" i="45" s="1"/>
  <c r="N627" i="45"/>
  <c r="O627" i="45" s="1"/>
  <c r="N704" i="45"/>
  <c r="O704" i="45" s="1"/>
  <c r="N890" i="45"/>
  <c r="O890" i="45" s="1"/>
  <c r="N813" i="45"/>
  <c r="O813" i="45" s="1"/>
  <c r="N817" i="45"/>
  <c r="O817" i="45" s="1"/>
  <c r="N932" i="45"/>
  <c r="O932" i="45" s="1"/>
  <c r="N894" i="45"/>
  <c r="O894" i="45" s="1"/>
  <c r="N913" i="45"/>
  <c r="O913" i="45" s="1"/>
  <c r="N105" i="45"/>
  <c r="O105" i="45" s="1"/>
  <c r="N74" i="45"/>
  <c r="O74" i="45" s="1"/>
  <c r="N32" i="45"/>
  <c r="O32" i="45" s="1"/>
  <c r="N127" i="45"/>
  <c r="O127" i="45" s="1"/>
  <c r="N422" i="45"/>
  <c r="O422" i="45" s="1"/>
  <c r="N497" i="45"/>
  <c r="O497" i="45" s="1"/>
  <c r="N306" i="45"/>
  <c r="O306" i="45" s="1"/>
  <c r="N520" i="45"/>
  <c r="O520" i="45" s="1"/>
  <c r="N466" i="45"/>
  <c r="O466" i="45" s="1"/>
  <c r="N336" i="45"/>
  <c r="O336" i="45" s="1"/>
  <c r="N73" i="45"/>
  <c r="O73" i="45" s="1"/>
  <c r="N400" i="45"/>
  <c r="O400" i="45" s="1"/>
  <c r="N763" i="45"/>
  <c r="O763" i="45" s="1"/>
  <c r="N591" i="45"/>
  <c r="O591" i="45" s="1"/>
  <c r="N211" i="45"/>
  <c r="O211" i="45" s="1"/>
  <c r="N791" i="45"/>
  <c r="O791" i="45" s="1"/>
  <c r="N428" i="45"/>
  <c r="O428" i="45" s="1"/>
  <c r="N617" i="45"/>
  <c r="O617" i="45" s="1"/>
  <c r="N820" i="45"/>
  <c r="O820" i="45" s="1"/>
  <c r="N886" i="45"/>
  <c r="O886" i="45" s="1"/>
  <c r="N912" i="45"/>
  <c r="O912" i="45" s="1"/>
  <c r="N320" i="45"/>
  <c r="O320" i="45" s="1"/>
  <c r="N746" i="45"/>
  <c r="O746" i="45" s="1"/>
  <c r="N28" i="45"/>
  <c r="O28" i="45" s="1"/>
  <c r="N547" i="45"/>
  <c r="O547" i="45" s="1"/>
  <c r="N558" i="45"/>
  <c r="O558" i="45" s="1"/>
  <c r="N335" i="45"/>
  <c r="O335" i="45" s="1"/>
  <c r="N744" i="45"/>
  <c r="O744" i="45" s="1"/>
  <c r="N612" i="45"/>
  <c r="O612" i="45" s="1"/>
  <c r="N153" i="45"/>
  <c r="O153" i="45" s="1"/>
  <c r="N615" i="45"/>
  <c r="O615" i="45" s="1"/>
  <c r="N94" i="45"/>
  <c r="O94" i="45" s="1"/>
  <c r="N648" i="45"/>
  <c r="O648" i="45" s="1"/>
  <c r="N455" i="45"/>
  <c r="O455" i="45" s="1"/>
  <c r="N510" i="45"/>
  <c r="O510" i="45" s="1"/>
  <c r="N15" i="45"/>
  <c r="O15" i="45" s="1"/>
  <c r="N232" i="45"/>
  <c r="O232" i="45" s="1"/>
  <c r="N297" i="45"/>
  <c r="O297" i="45" s="1"/>
  <c r="N242" i="45"/>
  <c r="O242" i="45" s="1"/>
  <c r="N290" i="45"/>
  <c r="O290" i="45" s="1"/>
  <c r="N234" i="45"/>
  <c r="O234" i="45" s="1"/>
  <c r="N205" i="45"/>
  <c r="O205" i="45" s="1"/>
  <c r="N731" i="45"/>
  <c r="O731" i="45" s="1"/>
  <c r="N602" i="45"/>
  <c r="O602" i="45" s="1"/>
  <c r="N188" i="45"/>
  <c r="O188" i="45" s="1"/>
  <c r="N272" i="45"/>
  <c r="O272" i="45" s="1"/>
  <c r="N223" i="45"/>
  <c r="O223" i="45" s="1"/>
  <c r="N219" i="45"/>
  <c r="O219" i="45" s="1"/>
  <c r="N418" i="45"/>
  <c r="O418" i="45" s="1"/>
  <c r="N304" i="45"/>
  <c r="O304" i="45" s="1"/>
  <c r="N663" i="45"/>
  <c r="O663" i="45" s="1"/>
  <c r="N825" i="45"/>
  <c r="O825" i="45" s="1"/>
  <c r="N435" i="45"/>
  <c r="O435" i="45" s="1"/>
  <c r="N772" i="45"/>
  <c r="O772" i="45" s="1"/>
  <c r="N829" i="45"/>
  <c r="O829" i="45" s="1"/>
  <c r="N674" i="45"/>
  <c r="O674" i="45" s="1"/>
  <c r="N781" i="45"/>
  <c r="O781" i="45" s="1"/>
  <c r="N931" i="45"/>
  <c r="O931" i="45" s="1"/>
  <c r="N851" i="45"/>
  <c r="O851" i="45" s="1"/>
  <c r="N891" i="45"/>
  <c r="O891" i="45" s="1"/>
  <c r="N933" i="45"/>
  <c r="O933" i="45" s="1"/>
  <c r="N910" i="45"/>
  <c r="O910" i="45" s="1"/>
  <c r="N945" i="45"/>
  <c r="O945" i="45" s="1"/>
  <c r="N14" i="45"/>
  <c r="O14" i="45" s="1"/>
  <c r="N81" i="45"/>
  <c r="O81" i="45" s="1"/>
  <c r="N78" i="45"/>
  <c r="O78" i="45" s="1"/>
  <c r="N97" i="45"/>
  <c r="O97" i="45" s="1"/>
  <c r="N316" i="45"/>
  <c r="O316" i="45" s="1"/>
  <c r="N553" i="45"/>
  <c r="O553" i="45" s="1"/>
  <c r="N481" i="45"/>
  <c r="O481" i="45" s="1"/>
  <c r="N89" i="45"/>
  <c r="O89" i="45" s="1"/>
  <c r="N233" i="45"/>
  <c r="O233" i="45" s="1"/>
  <c r="N853" i="45"/>
  <c r="O853" i="45" s="1"/>
  <c r="N93" i="45"/>
  <c r="O93" i="45" s="1"/>
  <c r="N662" i="45"/>
  <c r="O662" i="45" s="1"/>
  <c r="N741" i="45"/>
  <c r="O741" i="45" s="1"/>
  <c r="N403" i="45"/>
  <c r="O403" i="45" s="1"/>
  <c r="N500" i="45"/>
  <c r="O500" i="45" s="1"/>
  <c r="N755" i="45"/>
  <c r="O755" i="45" s="1"/>
  <c r="N766" i="45"/>
  <c r="O766" i="45" s="1"/>
  <c r="N712" i="45"/>
  <c r="O712" i="45" s="1"/>
  <c r="N184" i="45"/>
  <c r="O184" i="45" s="1"/>
  <c r="N251" i="45"/>
  <c r="O251" i="45" s="1"/>
  <c r="N478" i="45"/>
  <c r="O478" i="45" s="1"/>
  <c r="N809" i="45"/>
  <c r="O809" i="45" s="1"/>
  <c r="N939" i="45"/>
  <c r="O939" i="45" s="1"/>
  <c r="N508" i="45"/>
  <c r="O508" i="45" s="1"/>
  <c r="N486" i="45"/>
  <c r="O486" i="45" s="1"/>
  <c r="N882" i="45"/>
  <c r="O882" i="45" s="1"/>
  <c r="N735" i="45"/>
  <c r="O735" i="45" s="1"/>
  <c r="N348" i="45"/>
  <c r="O348" i="45" s="1"/>
  <c r="N893" i="45"/>
  <c r="O893" i="45" s="1"/>
  <c r="N194" i="45"/>
  <c r="O194" i="45" s="1"/>
  <c r="N941" i="45"/>
  <c r="O941" i="45" s="1"/>
  <c r="N593" i="45"/>
  <c r="O593" i="45" s="1"/>
  <c r="N739" i="45"/>
  <c r="O739" i="45" s="1"/>
  <c r="N114" i="45"/>
  <c r="O114" i="45" s="1"/>
  <c r="N204" i="45"/>
  <c r="O204" i="45" s="1"/>
  <c r="N385" i="45"/>
  <c r="O385" i="45" s="1"/>
  <c r="N384" i="45"/>
  <c r="O384" i="45" s="1"/>
  <c r="N697" i="45"/>
  <c r="O697" i="45" s="1"/>
  <c r="N818" i="45"/>
  <c r="O818" i="45" s="1"/>
  <c r="N488" i="45"/>
  <c r="O488" i="45" s="1"/>
  <c r="N767" i="45"/>
  <c r="O767" i="45" s="1"/>
  <c r="N430" i="45"/>
  <c r="O430" i="45" s="1"/>
  <c r="N254" i="45"/>
  <c r="O254" i="45" s="1"/>
  <c r="N465" i="45"/>
  <c r="O465" i="45" s="1"/>
  <c r="N343" i="45"/>
  <c r="O343" i="45" s="1"/>
  <c r="N260" i="45"/>
  <c r="O260" i="45" s="1"/>
  <c r="N398" i="45"/>
  <c r="O398" i="45" s="1"/>
  <c r="N701" i="45"/>
  <c r="O701" i="45" s="1"/>
  <c r="N653" i="45"/>
  <c r="O653" i="45" s="1"/>
  <c r="N213" i="45"/>
  <c r="O213" i="45" s="1"/>
  <c r="N246" i="45"/>
  <c r="O246" i="45" s="1"/>
  <c r="N420" i="45"/>
  <c r="O420" i="45" s="1"/>
  <c r="N164" i="45"/>
  <c r="O164" i="45" s="1"/>
  <c r="N221" i="45"/>
  <c r="O221" i="45" s="1"/>
  <c r="N146" i="45"/>
  <c r="O146" i="45" s="1"/>
  <c r="N688" i="45"/>
  <c r="O688" i="45" s="1"/>
  <c r="N901" i="45"/>
  <c r="O901" i="45" s="1"/>
  <c r="N482" i="45"/>
  <c r="O482" i="45" s="1"/>
  <c r="N799" i="45"/>
  <c r="O799" i="45" s="1"/>
  <c r="N870" i="45"/>
  <c r="O870" i="45" s="1"/>
  <c r="N725" i="45"/>
  <c r="O725" i="45" s="1"/>
  <c r="N811" i="45"/>
  <c r="O811" i="45" s="1"/>
  <c r="N148" i="45"/>
  <c r="O148" i="45" s="1"/>
  <c r="N171" i="45"/>
  <c r="O171" i="45" s="1"/>
  <c r="N940" i="45"/>
  <c r="O940" i="45" s="1"/>
  <c r="N934" i="45"/>
  <c r="O934" i="45" s="1"/>
  <c r="N942" i="45"/>
  <c r="O942" i="45" s="1"/>
  <c r="N929" i="45"/>
  <c r="O929" i="45" s="1"/>
  <c r="N17" i="45"/>
  <c r="O17" i="45" s="1"/>
  <c r="N112" i="45"/>
  <c r="O112" i="45" s="1"/>
  <c r="N118" i="45"/>
  <c r="O118" i="45" s="1"/>
  <c r="N126" i="45"/>
  <c r="O126" i="45" s="1"/>
  <c r="N312" i="45"/>
  <c r="O312" i="45" s="1"/>
  <c r="N512" i="45"/>
  <c r="O512" i="45" s="1"/>
  <c r="N203" i="45"/>
  <c r="O203" i="45" s="1"/>
  <c r="N819" i="45"/>
  <c r="O819" i="45" s="1"/>
  <c r="N123" i="45"/>
  <c r="O123" i="45" s="1"/>
  <c r="N147" i="45"/>
  <c r="O147" i="45" s="1"/>
  <c r="N532" i="45"/>
  <c r="O532" i="45" s="1"/>
  <c r="N356" i="45"/>
  <c r="O356" i="45" s="1"/>
  <c r="N652" i="45"/>
  <c r="O652" i="45" s="1"/>
  <c r="N414" i="45"/>
  <c r="O414" i="45" s="1"/>
  <c r="N31" i="45"/>
  <c r="O31" i="45" s="1"/>
  <c r="N342" i="45"/>
  <c r="O342" i="45" s="1"/>
  <c r="N598" i="45"/>
  <c r="O598" i="45" s="1"/>
  <c r="N521" i="45"/>
  <c r="O521" i="45" s="1"/>
  <c r="N667" i="45"/>
  <c r="O667" i="45" s="1"/>
  <c r="N294" i="45"/>
  <c r="O294" i="45" s="1"/>
  <c r="N491" i="45"/>
  <c r="O491" i="45" s="1"/>
  <c r="N719" i="45"/>
  <c r="O719" i="45" s="1"/>
  <c r="N22" i="45"/>
  <c r="O22" i="45" s="1"/>
  <c r="N726" i="45"/>
  <c r="O726" i="45" s="1"/>
  <c r="N515" i="45"/>
  <c r="O515" i="45" s="1"/>
  <c r="N717" i="45"/>
  <c r="O717" i="45" s="1"/>
  <c r="N928" i="45"/>
  <c r="O928" i="45" s="1"/>
  <c r="N347" i="45"/>
  <c r="O347" i="45" s="1"/>
  <c r="N647" i="45"/>
  <c r="O647" i="45" s="1"/>
  <c r="N47" i="45"/>
  <c r="O47" i="45" s="1"/>
  <c r="N340" i="45"/>
  <c r="O340" i="45" s="1"/>
  <c r="N756" i="45"/>
  <c r="O756" i="45" s="1"/>
  <c r="N448" i="45"/>
  <c r="O448" i="45" s="1"/>
  <c r="N798" i="45"/>
  <c r="O798" i="45" s="1"/>
  <c r="N231" i="45"/>
  <c r="O231" i="45" s="1"/>
  <c r="N387" i="45"/>
  <c r="O387" i="45" s="1"/>
  <c r="N167" i="45"/>
  <c r="O167" i="45" s="1"/>
  <c r="N923" i="45"/>
  <c r="O923" i="45" s="1"/>
  <c r="N43" i="45"/>
  <c r="O43" i="45" s="1"/>
  <c r="N511" i="45"/>
  <c r="O511" i="45" s="1"/>
  <c r="N821" i="45"/>
  <c r="O821" i="45" s="1"/>
  <c r="N371" i="45"/>
  <c r="O371" i="45" s="1"/>
  <c r="N183" i="45"/>
  <c r="O183" i="45" s="1"/>
  <c r="N366" i="45"/>
  <c r="O366" i="45" s="1"/>
  <c r="N737" i="45"/>
  <c r="O737" i="45" s="1"/>
  <c r="N270" i="45"/>
  <c r="O270" i="45" s="1"/>
  <c r="N485" i="45"/>
  <c r="O485" i="45" s="1"/>
  <c r="N454" i="45"/>
  <c r="O454" i="45" s="1"/>
  <c r="N416" i="45"/>
  <c r="O416" i="45" s="1"/>
  <c r="N275" i="45"/>
  <c r="O275" i="45" s="1"/>
  <c r="N174" i="45"/>
  <c r="O174" i="45" s="1"/>
  <c r="N793" i="45"/>
  <c r="O793" i="45" s="1"/>
  <c r="N434" i="45"/>
  <c r="O434" i="45" s="1"/>
  <c r="N505" i="45"/>
  <c r="O505" i="45" s="1"/>
  <c r="N828" i="45"/>
  <c r="O828" i="45" s="1"/>
  <c r="N698" i="45"/>
  <c r="O698" i="45" s="1"/>
  <c r="N750" i="45"/>
  <c r="O750" i="45" s="1"/>
  <c r="N844" i="45"/>
  <c r="O844" i="45" s="1"/>
  <c r="N284" i="45"/>
  <c r="O284" i="45" s="1"/>
  <c r="N237" i="45"/>
  <c r="O237" i="45" s="1"/>
  <c r="N193" i="45"/>
  <c r="O193" i="45" s="1"/>
  <c r="N855" i="45"/>
  <c r="O855" i="45" s="1"/>
  <c r="N814" i="45"/>
  <c r="O814" i="45" s="1"/>
  <c r="N3" i="45"/>
  <c r="O3" i="45" s="1"/>
  <c r="N21" i="45"/>
  <c r="O21" i="45" s="1"/>
  <c r="N61" i="45"/>
  <c r="O61" i="45" s="1"/>
  <c r="N18" i="45"/>
  <c r="O18" i="45" s="1"/>
  <c r="N92" i="45"/>
  <c r="O92" i="45" s="1"/>
  <c r="N432" i="45"/>
  <c r="O432" i="45" s="1"/>
  <c r="N339" i="45"/>
  <c r="O339" i="45" s="1"/>
  <c r="N443" i="45"/>
  <c r="O443" i="45" s="1"/>
  <c r="N823" i="45"/>
  <c r="O823" i="45" s="1"/>
  <c r="N309" i="45"/>
  <c r="O309" i="45" s="1"/>
  <c r="N599" i="45"/>
  <c r="O599" i="45" s="1"/>
  <c r="N552" i="45"/>
  <c r="O552" i="45" s="1"/>
  <c r="N426" i="45"/>
  <c r="O426" i="45" s="1"/>
  <c r="N344" i="45"/>
  <c r="O344" i="45" s="1"/>
  <c r="N143" i="45"/>
  <c r="O143" i="45" s="1"/>
  <c r="N677" i="45"/>
  <c r="O677" i="45" s="1"/>
  <c r="N72" i="45"/>
  <c r="O72" i="45" s="1"/>
  <c r="N736" i="45"/>
  <c r="O736" i="45" s="1"/>
  <c r="N437" i="45"/>
  <c r="O437" i="45" s="1"/>
  <c r="N346" i="45"/>
  <c r="O346" i="45" s="1"/>
  <c r="N190" i="45"/>
  <c r="O190" i="45" s="1"/>
  <c r="N438" i="45"/>
  <c r="O438" i="45" s="1"/>
  <c r="N692" i="45"/>
  <c r="O692" i="45" s="1"/>
  <c r="N710" i="45"/>
  <c r="O710" i="45" s="1"/>
  <c r="N322" i="45"/>
  <c r="O322" i="45" s="1"/>
  <c r="N609" i="45"/>
  <c r="O609" i="45" s="1"/>
  <c r="N619" i="45"/>
  <c r="O619" i="45" s="1"/>
  <c r="N930" i="45"/>
  <c r="O930" i="45" s="1"/>
  <c r="N10" i="45"/>
  <c r="O10" i="45" s="1"/>
  <c r="N538" i="45"/>
  <c r="O538" i="45" s="1"/>
  <c r="N666" i="45"/>
  <c r="O666" i="45" s="1"/>
  <c r="N683" i="45"/>
  <c r="O683" i="45" s="1"/>
  <c r="N39" i="45"/>
  <c r="O39" i="45" s="1"/>
  <c r="N605" i="45"/>
  <c r="O605" i="45" s="1"/>
  <c r="N691" i="45"/>
  <c r="O691" i="45" s="1"/>
  <c r="N708" i="45"/>
  <c r="O708" i="45" s="1"/>
  <c r="N849" i="45"/>
  <c r="O849" i="45" s="1"/>
  <c r="N752" i="45"/>
  <c r="O752" i="45" s="1"/>
  <c r="N622" i="45"/>
  <c r="O622" i="45" s="1"/>
  <c r="N830" i="45"/>
  <c r="O830" i="45" s="1"/>
  <c r="N181" i="45"/>
  <c r="O181" i="45" s="1"/>
  <c r="N357" i="45"/>
  <c r="O357" i="45" s="1"/>
  <c r="N352" i="45"/>
  <c r="O352" i="45" s="1"/>
  <c r="N539" i="45"/>
  <c r="O539" i="45" s="1"/>
  <c r="N291" i="45"/>
  <c r="O291" i="45" s="1"/>
  <c r="N461" i="45"/>
  <c r="O461" i="45" s="1"/>
  <c r="N585" i="45"/>
  <c r="O585" i="45" s="1"/>
  <c r="N399" i="45"/>
  <c r="O399" i="45" s="1"/>
  <c r="N317" i="45"/>
  <c r="O317" i="45" s="1"/>
  <c r="N209" i="45"/>
  <c r="O209" i="45" s="1"/>
  <c r="N314" i="45"/>
  <c r="O314" i="45" s="1"/>
  <c r="N268" i="45"/>
  <c r="O268" i="45" s="1"/>
  <c r="N298" i="45"/>
  <c r="O298" i="45" s="1"/>
  <c r="N563" i="45"/>
  <c r="O563" i="45" s="1"/>
  <c r="N490" i="45"/>
  <c r="O490" i="45" s="1"/>
  <c r="N274" i="45"/>
  <c r="O274" i="45" s="1"/>
  <c r="N568" i="45"/>
  <c r="O568" i="45" s="1"/>
  <c r="N201" i="45"/>
  <c r="O201" i="45" s="1"/>
  <c r="N822" i="45"/>
  <c r="O822" i="45" s="1"/>
  <c r="N457" i="45"/>
  <c r="O457" i="45" s="1"/>
  <c r="N528" i="45"/>
  <c r="O528" i="45" s="1"/>
  <c r="N868" i="45"/>
  <c r="O868" i="45" s="1"/>
  <c r="N723" i="45"/>
  <c r="O723" i="45" s="1"/>
  <c r="N778" i="45"/>
  <c r="O778" i="45" s="1"/>
  <c r="N884" i="45"/>
  <c r="O884" i="45" s="1"/>
  <c r="N401" i="45"/>
  <c r="O401" i="45" s="1"/>
  <c r="N378" i="45"/>
  <c r="O378" i="45" s="1"/>
  <c r="N331" i="45"/>
  <c r="O331" i="45" s="1"/>
  <c r="N871" i="45"/>
  <c r="O871" i="45" s="1"/>
  <c r="N862" i="45"/>
  <c r="O862" i="45" s="1"/>
  <c r="N6" i="45"/>
  <c r="O6" i="45" s="1"/>
  <c r="N33" i="45"/>
  <c r="O33" i="45" s="1"/>
  <c r="N107" i="45"/>
  <c r="O107" i="45" s="1"/>
  <c r="N50" i="45"/>
  <c r="O50" i="45" s="1"/>
  <c r="N103" i="45"/>
  <c r="O103" i="45" s="1"/>
  <c r="N370" i="45"/>
  <c r="O370" i="45" s="1"/>
  <c r="N180" i="45"/>
  <c r="O180" i="45" s="1"/>
  <c r="N169" i="45"/>
  <c r="O169" i="45" s="1"/>
  <c r="N556" i="45"/>
  <c r="O556" i="45" s="1"/>
  <c r="N880" i="45"/>
  <c r="O880" i="45" s="1"/>
  <c r="N632" i="45"/>
  <c r="O632" i="45" s="1"/>
  <c r="N391" i="45"/>
  <c r="O391" i="45" s="1"/>
  <c r="N140" i="45"/>
  <c r="O140" i="45" s="1"/>
  <c r="N182" i="45"/>
  <c r="O182" i="45" s="1"/>
  <c r="N892" i="45"/>
  <c r="O892" i="45" s="1"/>
  <c r="N905" i="45"/>
  <c r="O905" i="45" s="1"/>
  <c r="N208" i="45"/>
  <c r="O208" i="45" s="1"/>
  <c r="N687" i="45"/>
  <c r="O687" i="45" s="1"/>
  <c r="N256" i="45"/>
  <c r="O256" i="45" s="1"/>
  <c r="N570" i="45"/>
  <c r="O570" i="45" s="1"/>
  <c r="N640" i="45"/>
  <c r="O640" i="45" s="1"/>
  <c r="N601" i="45"/>
  <c r="O601" i="45" s="1"/>
  <c r="N90" i="45"/>
  <c r="O90" i="45" s="1"/>
  <c r="N177" i="45"/>
  <c r="O177" i="45" s="1"/>
  <c r="N305" i="45"/>
  <c r="O305" i="45" s="1"/>
  <c r="N624" i="45"/>
  <c r="O624" i="45" s="1"/>
  <c r="N925" i="45"/>
  <c r="O925" i="45" s="1"/>
  <c r="N581" i="45"/>
  <c r="O581" i="45" s="1"/>
  <c r="N686" i="45"/>
  <c r="O686" i="45" s="1"/>
  <c r="N797" i="45"/>
  <c r="O797" i="45" s="1"/>
  <c r="N762" i="45"/>
  <c r="O762" i="45" s="1"/>
  <c r="N376" i="45"/>
  <c r="O376" i="45" s="1"/>
  <c r="N907" i="45"/>
  <c r="O907" i="45" s="1"/>
  <c r="N788" i="45"/>
  <c r="O788" i="45" s="1"/>
  <c r="N406" i="45"/>
  <c r="O406" i="45" s="1"/>
  <c r="N716" i="45"/>
  <c r="O716" i="45" s="1"/>
  <c r="N517" i="45"/>
  <c r="O517" i="45" s="1"/>
  <c r="N84" i="45"/>
  <c r="O84" i="45" s="1"/>
  <c r="N536" i="45"/>
  <c r="O536" i="45" s="1"/>
  <c r="N610" i="45"/>
  <c r="O610" i="45" s="1"/>
  <c r="N161" i="45"/>
  <c r="O161" i="45" s="1"/>
  <c r="N711" i="45"/>
  <c r="O711" i="45" s="1"/>
  <c r="N433" i="45"/>
  <c r="O433" i="45" s="1"/>
  <c r="N345" i="45"/>
  <c r="O345" i="45" s="1"/>
  <c r="N235" i="45"/>
  <c r="O235" i="45" s="1"/>
  <c r="N289" i="45"/>
  <c r="O289" i="45" s="1"/>
  <c r="N295" i="45"/>
  <c r="O295" i="45" s="1"/>
  <c r="N324" i="45"/>
  <c r="O324" i="45" s="1"/>
  <c r="N613" i="45"/>
  <c r="O613" i="45" s="1"/>
  <c r="N530" i="45"/>
  <c r="O530" i="45" s="1"/>
  <c r="N417" i="45"/>
  <c r="O417" i="45" s="1"/>
  <c r="N141" i="45"/>
  <c r="O141" i="45" s="1"/>
  <c r="N280" i="45"/>
  <c r="O280" i="45" s="1"/>
  <c r="N859" i="45"/>
  <c r="O859" i="45" s="1"/>
  <c r="N480" i="45"/>
  <c r="O480" i="45" s="1"/>
  <c r="N551" i="45"/>
  <c r="O551" i="45" s="1"/>
  <c r="N554" i="45"/>
  <c r="O554" i="45" s="1"/>
  <c r="N748" i="45"/>
  <c r="O748" i="45" s="1"/>
  <c r="N805" i="45"/>
  <c r="O805" i="45" s="1"/>
  <c r="N924" i="45"/>
  <c r="O924" i="45" s="1"/>
  <c r="N470" i="45"/>
  <c r="O470" i="45" s="1"/>
  <c r="N447" i="45"/>
  <c r="O447" i="45" s="1"/>
  <c r="N238" i="45"/>
  <c r="O238" i="45" s="1"/>
  <c r="N887" i="45"/>
  <c r="O887" i="45" s="1"/>
  <c r="N926" i="45"/>
  <c r="O926" i="45" s="1"/>
  <c r="N8" i="45"/>
  <c r="O8" i="45" s="1"/>
  <c r="N79" i="45"/>
  <c r="O79" i="45" s="1"/>
  <c r="N132" i="45"/>
  <c r="O132" i="45" s="1"/>
  <c r="N116" i="45"/>
  <c r="O116" i="45" s="1"/>
  <c r="D122" i="49" l="1"/>
  <c r="G122" i="49"/>
  <c r="F122" i="49"/>
  <c r="C122" i="49"/>
  <c r="A124" i="49"/>
  <c r="B123" i="49"/>
  <c r="H123" i="49" s="1"/>
  <c r="E123" i="49"/>
  <c r="P2" i="45" a="1"/>
  <c r="P2" i="45" s="1"/>
  <c r="E124" i="49" l="1"/>
  <c r="B124" i="49"/>
  <c r="H124" i="49" s="1"/>
  <c r="D123" i="49"/>
  <c r="C123" i="49"/>
  <c r="G123" i="49"/>
  <c r="F123" i="49"/>
  <c r="P1" i="45" a="1"/>
  <c r="P1" i="45" s="1"/>
  <c r="A15" i="45" s="1"/>
  <c r="B15" i="45" s="1"/>
  <c r="G124" i="49" l="1"/>
  <c r="F124" i="49"/>
  <c r="D124" i="49"/>
  <c r="C124" i="49"/>
  <c r="D15" i="45"/>
  <c r="E15" i="45" s="1"/>
  <c r="N40" i="44"/>
  <c r="O40" i="44" s="1"/>
  <c r="N38" i="44"/>
  <c r="O38" i="44" s="1"/>
  <c r="N10" i="44"/>
  <c r="O10" i="44" s="1"/>
  <c r="N16" i="44"/>
  <c r="O16" i="44" s="1"/>
  <c r="N44" i="44"/>
  <c r="O44" i="44" s="1"/>
  <c r="N33" i="44"/>
  <c r="O33" i="44" s="1"/>
  <c r="N41" i="44"/>
  <c r="O41" i="44" s="1"/>
  <c r="N37" i="44"/>
  <c r="O37" i="44" s="1"/>
  <c r="N45" i="44"/>
  <c r="O45" i="44" s="1"/>
  <c r="N20" i="44"/>
  <c r="O20" i="44" s="1"/>
  <c r="N23" i="44"/>
  <c r="O23" i="44" s="1"/>
  <c r="N27" i="44"/>
  <c r="O27" i="44" s="1"/>
  <c r="N47" i="44"/>
  <c r="O47" i="44" s="1"/>
  <c r="N43" i="44"/>
  <c r="O43" i="44" s="1"/>
  <c r="N39" i="44"/>
  <c r="O39" i="44" s="1"/>
  <c r="N35" i="44"/>
  <c r="O35" i="44" s="1"/>
  <c r="N31" i="44"/>
  <c r="O31" i="44" s="1"/>
  <c r="N22" i="44"/>
  <c r="O22" i="44" s="1"/>
  <c r="N18" i="44"/>
  <c r="O18" i="44" s="1"/>
  <c r="N14" i="44"/>
  <c r="O14" i="44" s="1"/>
  <c r="N26" i="44"/>
  <c r="O26" i="44" s="1"/>
  <c r="N30" i="44"/>
  <c r="O30" i="44" s="1"/>
  <c r="N13" i="44"/>
  <c r="O13" i="44" s="1"/>
  <c r="N46" i="44"/>
  <c r="O46" i="44" s="1"/>
  <c r="N42" i="44"/>
  <c r="O42" i="44" s="1"/>
  <c r="N12" i="44"/>
  <c r="O12" i="44" s="1"/>
  <c r="N11" i="44"/>
  <c r="O11" i="44" s="1"/>
  <c r="N36" i="44"/>
  <c r="O36" i="44" s="1"/>
  <c r="N21" i="44"/>
  <c r="O21" i="44" s="1"/>
  <c r="N29" i="44"/>
  <c r="O29" i="44" s="1"/>
  <c r="N19" i="44"/>
  <c r="O19" i="44" s="1"/>
  <c r="N28" i="44"/>
  <c r="O28" i="44" s="1"/>
  <c r="N17" i="44"/>
  <c r="O17" i="44" s="1"/>
  <c r="N25" i="44"/>
  <c r="O25" i="44" s="1"/>
  <c r="N24" i="44"/>
  <c r="O24" i="44" s="1"/>
  <c r="N34" i="44"/>
  <c r="O34" i="44" s="1"/>
  <c r="N15" i="44"/>
  <c r="O15" i="44" s="1"/>
  <c r="N32" i="44"/>
  <c r="O32" i="44" s="1"/>
  <c r="N7" i="44"/>
  <c r="O7" i="44" s="1"/>
  <c r="N4" i="44"/>
  <c r="O4" i="44" s="1"/>
  <c r="N6" i="44"/>
  <c r="O6" i="44" s="1"/>
  <c r="N5" i="44"/>
  <c r="O5" i="44" s="1"/>
  <c r="N9" i="44"/>
  <c r="O9" i="44" s="1"/>
  <c r="N8" i="44"/>
  <c r="O8" i="44" s="1"/>
  <c r="N3" i="44"/>
  <c r="O3" i="44" s="1"/>
  <c r="C15" i="45"/>
  <c r="A16" i="45" s="1"/>
  <c r="D16" i="45" s="1"/>
  <c r="N90" i="44"/>
  <c r="O90" i="44" s="1"/>
  <c r="N58" i="44"/>
  <c r="O58" i="44" s="1"/>
  <c r="N939" i="44"/>
  <c r="O939" i="44" s="1"/>
  <c r="N923" i="44"/>
  <c r="O923" i="44" s="1"/>
  <c r="N907" i="44"/>
  <c r="O907" i="44" s="1"/>
  <c r="N891" i="44"/>
  <c r="O891" i="44" s="1"/>
  <c r="N875" i="44"/>
  <c r="O875" i="44" s="1"/>
  <c r="N859" i="44"/>
  <c r="O859" i="44" s="1"/>
  <c r="N843" i="44"/>
  <c r="O843" i="44" s="1"/>
  <c r="N827" i="44"/>
  <c r="O827" i="44" s="1"/>
  <c r="N811" i="44"/>
  <c r="O811" i="44" s="1"/>
  <c r="N795" i="44"/>
  <c r="O795" i="44" s="1"/>
  <c r="N779" i="44"/>
  <c r="O779" i="44" s="1"/>
  <c r="N763" i="44"/>
  <c r="O763" i="44" s="1"/>
  <c r="N747" i="44"/>
  <c r="O747" i="44" s="1"/>
  <c r="N104" i="44"/>
  <c r="O104" i="44" s="1"/>
  <c r="N72" i="44"/>
  <c r="O72" i="44" s="1"/>
  <c r="N874" i="44"/>
  <c r="O874" i="44" s="1"/>
  <c r="N826" i="44"/>
  <c r="O826" i="44" s="1"/>
  <c r="N810" i="44"/>
  <c r="O810" i="44" s="1"/>
  <c r="N794" i="44"/>
  <c r="O794" i="44" s="1"/>
  <c r="N938" i="44"/>
  <c r="O938" i="44" s="1"/>
  <c r="N922" i="44"/>
  <c r="O922" i="44" s="1"/>
  <c r="N906" i="44"/>
  <c r="O906" i="44" s="1"/>
  <c r="N890" i="44"/>
  <c r="O890" i="44" s="1"/>
  <c r="N858" i="44"/>
  <c r="O858" i="44" s="1"/>
  <c r="N842" i="44"/>
  <c r="O842" i="44" s="1"/>
  <c r="N86" i="44"/>
  <c r="O86" i="44" s="1"/>
  <c r="N100" i="44"/>
  <c r="O100" i="44" s="1"/>
  <c r="N936" i="44"/>
  <c r="O936" i="44" s="1"/>
  <c r="N920" i="44"/>
  <c r="O920" i="44" s="1"/>
  <c r="N904" i="44"/>
  <c r="O904" i="44" s="1"/>
  <c r="N888" i="44"/>
  <c r="O888" i="44" s="1"/>
  <c r="N872" i="44"/>
  <c r="O872" i="44" s="1"/>
  <c r="N114" i="44"/>
  <c r="O114" i="44" s="1"/>
  <c r="N82" i="44"/>
  <c r="O82" i="44" s="1"/>
  <c r="N935" i="44"/>
  <c r="O935" i="44" s="1"/>
  <c r="N919" i="44"/>
  <c r="O919" i="44" s="1"/>
  <c r="N903" i="44"/>
  <c r="O903" i="44" s="1"/>
  <c r="N887" i="44"/>
  <c r="O887" i="44" s="1"/>
  <c r="N871" i="44"/>
  <c r="O871" i="44" s="1"/>
  <c r="N855" i="44"/>
  <c r="O855" i="44" s="1"/>
  <c r="N96" i="44"/>
  <c r="O96" i="44" s="1"/>
  <c r="N64" i="44"/>
  <c r="O64" i="44" s="1"/>
  <c r="N934" i="44"/>
  <c r="O934" i="44" s="1"/>
  <c r="N110" i="44"/>
  <c r="O110" i="44" s="1"/>
  <c r="N78" i="44"/>
  <c r="O78" i="44" s="1"/>
  <c r="N933" i="44"/>
  <c r="O933" i="44" s="1"/>
  <c r="N917" i="44"/>
  <c r="O917" i="44" s="1"/>
  <c r="N901" i="44"/>
  <c r="O901" i="44" s="1"/>
  <c r="N885" i="44"/>
  <c r="O885" i="44" s="1"/>
  <c r="N869" i="44"/>
  <c r="O869" i="44" s="1"/>
  <c r="N92" i="44"/>
  <c r="O92" i="44" s="1"/>
  <c r="N932" i="44"/>
  <c r="O932" i="44" s="1"/>
  <c r="N931" i="44"/>
  <c r="O931" i="44" s="1"/>
  <c r="N915" i="44"/>
  <c r="O915" i="44" s="1"/>
  <c r="N899" i="44"/>
  <c r="O899" i="44" s="1"/>
  <c r="N883" i="44"/>
  <c r="O883" i="44" s="1"/>
  <c r="N867" i="44"/>
  <c r="O867" i="44" s="1"/>
  <c r="N851" i="44"/>
  <c r="O851" i="44" s="1"/>
  <c r="N835" i="44"/>
  <c r="O835" i="44" s="1"/>
  <c r="N819" i="44"/>
  <c r="O819" i="44" s="1"/>
  <c r="N803" i="44"/>
  <c r="O803" i="44" s="1"/>
  <c r="N787" i="44"/>
  <c r="O787" i="44" s="1"/>
  <c r="N930" i="44"/>
  <c r="O930" i="44" s="1"/>
  <c r="N914" i="44"/>
  <c r="O914" i="44" s="1"/>
  <c r="N898" i="44"/>
  <c r="O898" i="44" s="1"/>
  <c r="N882" i="44"/>
  <c r="O882" i="44" s="1"/>
  <c r="N866" i="44"/>
  <c r="O866" i="44" s="1"/>
  <c r="N850" i="44"/>
  <c r="O850" i="44" s="1"/>
  <c r="N834" i="44"/>
  <c r="O834" i="44" s="1"/>
  <c r="N818" i="44"/>
  <c r="O818" i="44" s="1"/>
  <c r="N102" i="44"/>
  <c r="O102" i="44" s="1"/>
  <c r="N70" i="44"/>
  <c r="O70" i="44" s="1"/>
  <c r="N929" i="44"/>
  <c r="O929" i="44" s="1"/>
  <c r="N913" i="44"/>
  <c r="O913" i="44" s="1"/>
  <c r="N897" i="44"/>
  <c r="O897" i="44" s="1"/>
  <c r="N945" i="44"/>
  <c r="O945" i="44" s="1"/>
  <c r="N116" i="44"/>
  <c r="O116" i="44" s="1"/>
  <c r="N84" i="44"/>
  <c r="O84" i="44" s="1"/>
  <c r="N944" i="44"/>
  <c r="O944" i="44" s="1"/>
  <c r="N928" i="44"/>
  <c r="O928" i="44" s="1"/>
  <c r="N112" i="44"/>
  <c r="O112" i="44" s="1"/>
  <c r="N80" i="44"/>
  <c r="O80" i="44" s="1"/>
  <c r="N48" i="44"/>
  <c r="O48" i="44" s="1"/>
  <c r="N846" i="44"/>
  <c r="O846" i="44" s="1"/>
  <c r="N798" i="44"/>
  <c r="O798" i="44" s="1"/>
  <c r="N942" i="44"/>
  <c r="O942" i="44" s="1"/>
  <c r="N926" i="44"/>
  <c r="O926" i="44" s="1"/>
  <c r="N910" i="44"/>
  <c r="O910" i="44" s="1"/>
  <c r="N894" i="44"/>
  <c r="O894" i="44" s="1"/>
  <c r="N878" i="44"/>
  <c r="O878" i="44" s="1"/>
  <c r="N862" i="44"/>
  <c r="O862" i="44" s="1"/>
  <c r="N830" i="44"/>
  <c r="O830" i="44" s="1"/>
  <c r="N814" i="44"/>
  <c r="O814" i="44" s="1"/>
  <c r="N94" i="44"/>
  <c r="O94" i="44" s="1"/>
  <c r="N108" i="44"/>
  <c r="O108" i="44" s="1"/>
  <c r="N76" i="44"/>
  <c r="O76" i="44" s="1"/>
  <c r="N860" i="44"/>
  <c r="O860" i="44" s="1"/>
  <c r="N780" i="44"/>
  <c r="O780" i="44" s="1"/>
  <c r="N940" i="44"/>
  <c r="O940" i="44" s="1"/>
  <c r="N924" i="44"/>
  <c r="O924" i="44" s="1"/>
  <c r="N908" i="44"/>
  <c r="O908" i="44" s="1"/>
  <c r="N892" i="44"/>
  <c r="O892" i="44" s="1"/>
  <c r="N876" i="44"/>
  <c r="O876" i="44" s="1"/>
  <c r="N844" i="44"/>
  <c r="O844" i="44" s="1"/>
  <c r="N828" i="44"/>
  <c r="O828" i="44" s="1"/>
  <c r="N812" i="44"/>
  <c r="O812" i="44" s="1"/>
  <c r="N796" i="44"/>
  <c r="O796" i="44" s="1"/>
  <c r="N911" i="44"/>
  <c r="O911" i="44" s="1"/>
  <c r="N856" i="44"/>
  <c r="O856" i="44" s="1"/>
  <c r="N817" i="44"/>
  <c r="O817" i="44" s="1"/>
  <c r="N782" i="44"/>
  <c r="O782" i="44" s="1"/>
  <c r="N752" i="44"/>
  <c r="O752" i="44" s="1"/>
  <c r="N697" i="44"/>
  <c r="O697" i="44" s="1"/>
  <c r="N671" i="44"/>
  <c r="O671" i="44" s="1"/>
  <c r="N643" i="44"/>
  <c r="O643" i="44" s="1"/>
  <c r="N616" i="44"/>
  <c r="O616" i="44" s="1"/>
  <c r="N590" i="44"/>
  <c r="O590" i="44" s="1"/>
  <c r="N535" i="44"/>
  <c r="O535" i="44" s="1"/>
  <c r="N509" i="44"/>
  <c r="O509" i="44" s="1"/>
  <c r="N482" i="44"/>
  <c r="O482" i="44" s="1"/>
  <c r="N454" i="44"/>
  <c r="O454" i="44" s="1"/>
  <c r="N428" i="44"/>
  <c r="O428" i="44" s="1"/>
  <c r="N401" i="44"/>
  <c r="O401" i="44" s="1"/>
  <c r="N373" i="44"/>
  <c r="O373" i="44" s="1"/>
  <c r="N347" i="44"/>
  <c r="O347" i="44" s="1"/>
  <c r="N320" i="44"/>
  <c r="O320" i="44" s="1"/>
  <c r="N292" i="44"/>
  <c r="O292" i="44" s="1"/>
  <c r="N266" i="44"/>
  <c r="O266" i="44" s="1"/>
  <c r="N185" i="44"/>
  <c r="O185" i="44" s="1"/>
  <c r="N159" i="44"/>
  <c r="O159" i="44" s="1"/>
  <c r="N131" i="44"/>
  <c r="O131" i="44" s="1"/>
  <c r="N71" i="44"/>
  <c r="O71" i="44" s="1"/>
  <c r="N158" i="44"/>
  <c r="O158" i="44" s="1"/>
  <c r="N62" i="44"/>
  <c r="O62" i="44" s="1"/>
  <c r="N183" i="44"/>
  <c r="O183" i="44" s="1"/>
  <c r="N153" i="44"/>
  <c r="O153" i="44" s="1"/>
  <c r="N126" i="44"/>
  <c r="O126" i="44" s="1"/>
  <c r="N287" i="44"/>
  <c r="O287" i="44" s="1"/>
  <c r="N95" i="44"/>
  <c r="O95" i="44" s="1"/>
  <c r="N909" i="44"/>
  <c r="O909" i="44" s="1"/>
  <c r="N854" i="44"/>
  <c r="O854" i="44" s="1"/>
  <c r="N816" i="44"/>
  <c r="O816" i="44" s="1"/>
  <c r="N781" i="44"/>
  <c r="O781" i="44" s="1"/>
  <c r="N723" i="44"/>
  <c r="O723" i="44" s="1"/>
  <c r="N696" i="44"/>
  <c r="O696" i="44" s="1"/>
  <c r="N670" i="44"/>
  <c r="O670" i="44" s="1"/>
  <c r="N615" i="44"/>
  <c r="O615" i="44" s="1"/>
  <c r="N589" i="44"/>
  <c r="O589" i="44" s="1"/>
  <c r="N562" i="44"/>
  <c r="O562" i="44" s="1"/>
  <c r="N534" i="44"/>
  <c r="O534" i="44" s="1"/>
  <c r="N508" i="44"/>
  <c r="O508" i="44" s="1"/>
  <c r="N481" i="44"/>
  <c r="O481" i="44" s="1"/>
  <c r="N453" i="44"/>
  <c r="O453" i="44" s="1"/>
  <c r="N427" i="44"/>
  <c r="O427" i="44" s="1"/>
  <c r="N400" i="44"/>
  <c r="O400" i="44" s="1"/>
  <c r="N372" i="44"/>
  <c r="O372" i="44" s="1"/>
  <c r="N346" i="44"/>
  <c r="O346" i="44" s="1"/>
  <c r="N265" i="44"/>
  <c r="O265" i="44" s="1"/>
  <c r="N239" i="44"/>
  <c r="O239" i="44" s="1"/>
  <c r="N211" i="44"/>
  <c r="O211" i="44" s="1"/>
  <c r="N184" i="44"/>
  <c r="O184" i="44" s="1"/>
  <c r="N85" i="44"/>
  <c r="O85" i="44" s="1"/>
  <c r="N238" i="44"/>
  <c r="O238" i="44" s="1"/>
  <c r="N130" i="44"/>
  <c r="O130" i="44" s="1"/>
  <c r="N107" i="44"/>
  <c r="O107" i="44" s="1"/>
  <c r="N368" i="44"/>
  <c r="O368" i="44" s="1"/>
  <c r="N152" i="44"/>
  <c r="O152" i="44" s="1"/>
  <c r="N313" i="44"/>
  <c r="O313" i="44" s="1"/>
  <c r="N125" i="44"/>
  <c r="O125" i="44" s="1"/>
  <c r="N905" i="44"/>
  <c r="O905" i="44" s="1"/>
  <c r="N853" i="44"/>
  <c r="O853" i="44" s="1"/>
  <c r="N778" i="44"/>
  <c r="O778" i="44" s="1"/>
  <c r="N751" i="44"/>
  <c r="O751" i="44" s="1"/>
  <c r="N695" i="44"/>
  <c r="O695" i="44" s="1"/>
  <c r="N669" i="44"/>
  <c r="O669" i="44" s="1"/>
  <c r="N642" i="44"/>
  <c r="O642" i="44" s="1"/>
  <c r="N614" i="44"/>
  <c r="O614" i="44" s="1"/>
  <c r="N588" i="44"/>
  <c r="O588" i="44" s="1"/>
  <c r="N561" i="44"/>
  <c r="O561" i="44" s="1"/>
  <c r="N533" i="44"/>
  <c r="O533" i="44" s="1"/>
  <c r="N507" i="44"/>
  <c r="O507" i="44" s="1"/>
  <c r="N480" i="44"/>
  <c r="O480" i="44" s="1"/>
  <c r="N452" i="44"/>
  <c r="O452" i="44" s="1"/>
  <c r="N426" i="44"/>
  <c r="O426" i="44" s="1"/>
  <c r="N345" i="44"/>
  <c r="O345" i="44" s="1"/>
  <c r="N319" i="44"/>
  <c r="O319" i="44" s="1"/>
  <c r="N291" i="44"/>
  <c r="O291" i="44" s="1"/>
  <c r="N264" i="44"/>
  <c r="O264" i="44" s="1"/>
  <c r="N157" i="44"/>
  <c r="O157" i="44" s="1"/>
  <c r="N57" i="44"/>
  <c r="O57" i="44" s="1"/>
  <c r="N207" i="44"/>
  <c r="O207" i="44" s="1"/>
  <c r="N206" i="44"/>
  <c r="O206" i="44" s="1"/>
  <c r="N902" i="44"/>
  <c r="O902" i="44" s="1"/>
  <c r="N852" i="44"/>
  <c r="O852" i="44" s="1"/>
  <c r="N815" i="44"/>
  <c r="O815" i="44" s="1"/>
  <c r="N777" i="44"/>
  <c r="O777" i="44" s="1"/>
  <c r="N750" i="44"/>
  <c r="O750" i="44" s="1"/>
  <c r="N722" i="44"/>
  <c r="O722" i="44" s="1"/>
  <c r="N694" i="44"/>
  <c r="O694" i="44" s="1"/>
  <c r="N668" i="44"/>
  <c r="O668" i="44" s="1"/>
  <c r="N641" i="44"/>
  <c r="O641" i="44" s="1"/>
  <c r="N613" i="44"/>
  <c r="O613" i="44" s="1"/>
  <c r="N587" i="44"/>
  <c r="O587" i="44" s="1"/>
  <c r="N560" i="44"/>
  <c r="O560" i="44" s="1"/>
  <c r="N532" i="44"/>
  <c r="O532" i="44" s="1"/>
  <c r="N506" i="44"/>
  <c r="O506" i="44" s="1"/>
  <c r="N425" i="44"/>
  <c r="O425" i="44" s="1"/>
  <c r="N399" i="44"/>
  <c r="O399" i="44" s="1"/>
  <c r="N371" i="44"/>
  <c r="O371" i="44" s="1"/>
  <c r="N344" i="44"/>
  <c r="O344" i="44" s="1"/>
  <c r="N318" i="44"/>
  <c r="O318" i="44" s="1"/>
  <c r="N263" i="44"/>
  <c r="O263" i="44" s="1"/>
  <c r="N237" i="44"/>
  <c r="O237" i="44" s="1"/>
  <c r="N210" i="44"/>
  <c r="O210" i="44" s="1"/>
  <c r="N182" i="44"/>
  <c r="O182" i="44" s="1"/>
  <c r="N156" i="44"/>
  <c r="O156" i="44" s="1"/>
  <c r="N129" i="44"/>
  <c r="O129" i="44" s="1"/>
  <c r="N236" i="44"/>
  <c r="O236" i="44" s="1"/>
  <c r="N155" i="44"/>
  <c r="O155" i="44" s="1"/>
  <c r="N49" i="44"/>
  <c r="O49" i="44" s="1"/>
  <c r="N154" i="44"/>
  <c r="O154" i="44" s="1"/>
  <c r="N53" i="44"/>
  <c r="O53" i="44" s="1"/>
  <c r="N234" i="44"/>
  <c r="O234" i="44" s="1"/>
  <c r="N314" i="44"/>
  <c r="O314" i="44" s="1"/>
  <c r="N101" i="44"/>
  <c r="O101" i="44" s="1"/>
  <c r="N259" i="44"/>
  <c r="O259" i="44" s="1"/>
  <c r="N900" i="44"/>
  <c r="O900" i="44" s="1"/>
  <c r="N813" i="44"/>
  <c r="O813" i="44" s="1"/>
  <c r="N776" i="44"/>
  <c r="O776" i="44" s="1"/>
  <c r="N749" i="44"/>
  <c r="O749" i="44" s="1"/>
  <c r="N721" i="44"/>
  <c r="O721" i="44" s="1"/>
  <c r="N693" i="44"/>
  <c r="O693" i="44" s="1"/>
  <c r="N667" i="44"/>
  <c r="O667" i="44" s="1"/>
  <c r="N640" i="44"/>
  <c r="O640" i="44" s="1"/>
  <c r="N612" i="44"/>
  <c r="O612" i="44" s="1"/>
  <c r="N586" i="44"/>
  <c r="O586" i="44" s="1"/>
  <c r="N505" i="44"/>
  <c r="O505" i="44" s="1"/>
  <c r="N479" i="44"/>
  <c r="O479" i="44" s="1"/>
  <c r="N451" i="44"/>
  <c r="O451" i="44" s="1"/>
  <c r="N424" i="44"/>
  <c r="O424" i="44" s="1"/>
  <c r="N398" i="44"/>
  <c r="O398" i="44" s="1"/>
  <c r="N343" i="44"/>
  <c r="O343" i="44" s="1"/>
  <c r="N317" i="44"/>
  <c r="O317" i="44" s="1"/>
  <c r="N290" i="44"/>
  <c r="O290" i="44" s="1"/>
  <c r="N262" i="44"/>
  <c r="O262" i="44" s="1"/>
  <c r="N209" i="44"/>
  <c r="O209" i="44" s="1"/>
  <c r="N181" i="44"/>
  <c r="O181" i="44" s="1"/>
  <c r="N128" i="44"/>
  <c r="O128" i="44" s="1"/>
  <c r="N208" i="44"/>
  <c r="O208" i="44" s="1"/>
  <c r="N66" i="44"/>
  <c r="O66" i="44" s="1"/>
  <c r="N260" i="44"/>
  <c r="O260" i="44" s="1"/>
  <c r="N340" i="44"/>
  <c r="O340" i="44" s="1"/>
  <c r="N61" i="44"/>
  <c r="O61" i="44" s="1"/>
  <c r="N151" i="44"/>
  <c r="O151" i="44" s="1"/>
  <c r="N809" i="44"/>
  <c r="O809" i="44" s="1"/>
  <c r="N775" i="44"/>
  <c r="O775" i="44" s="1"/>
  <c r="N748" i="44"/>
  <c r="O748" i="44" s="1"/>
  <c r="N720" i="44"/>
  <c r="O720" i="44" s="1"/>
  <c r="N692" i="44"/>
  <c r="O692" i="44" s="1"/>
  <c r="N666" i="44"/>
  <c r="O666" i="44" s="1"/>
  <c r="N585" i="44"/>
  <c r="O585" i="44" s="1"/>
  <c r="N559" i="44"/>
  <c r="O559" i="44" s="1"/>
  <c r="N531" i="44"/>
  <c r="O531" i="44" s="1"/>
  <c r="N504" i="44"/>
  <c r="O504" i="44" s="1"/>
  <c r="N478" i="44"/>
  <c r="O478" i="44" s="1"/>
  <c r="N423" i="44"/>
  <c r="O423" i="44" s="1"/>
  <c r="N397" i="44"/>
  <c r="O397" i="44" s="1"/>
  <c r="N370" i="44"/>
  <c r="O370" i="44" s="1"/>
  <c r="N342" i="44"/>
  <c r="O342" i="44" s="1"/>
  <c r="N316" i="44"/>
  <c r="O316" i="44" s="1"/>
  <c r="N289" i="44"/>
  <c r="O289" i="44" s="1"/>
  <c r="N261" i="44"/>
  <c r="O261" i="44" s="1"/>
  <c r="N235" i="44"/>
  <c r="O235" i="44" s="1"/>
  <c r="N180" i="44"/>
  <c r="O180" i="44" s="1"/>
  <c r="N75" i="44"/>
  <c r="O75" i="44" s="1"/>
  <c r="N127" i="44"/>
  <c r="O127" i="44" s="1"/>
  <c r="N179" i="44"/>
  <c r="O179" i="44" s="1"/>
  <c r="N849" i="44"/>
  <c r="O849" i="44" s="1"/>
  <c r="N808" i="44"/>
  <c r="O808" i="44" s="1"/>
  <c r="N774" i="44"/>
  <c r="O774" i="44" s="1"/>
  <c r="N746" i="44"/>
  <c r="O746" i="44" s="1"/>
  <c r="N665" i="44"/>
  <c r="O665" i="44" s="1"/>
  <c r="N639" i="44"/>
  <c r="O639" i="44" s="1"/>
  <c r="N611" i="44"/>
  <c r="O611" i="44" s="1"/>
  <c r="N584" i="44"/>
  <c r="O584" i="44" s="1"/>
  <c r="N558" i="44"/>
  <c r="O558" i="44" s="1"/>
  <c r="N503" i="44"/>
  <c r="O503" i="44" s="1"/>
  <c r="N477" i="44"/>
  <c r="O477" i="44" s="1"/>
  <c r="N450" i="44"/>
  <c r="O450" i="44" s="1"/>
  <c r="N422" i="44"/>
  <c r="O422" i="44" s="1"/>
  <c r="N396" i="44"/>
  <c r="O396" i="44" s="1"/>
  <c r="N369" i="44"/>
  <c r="O369" i="44" s="1"/>
  <c r="N341" i="44"/>
  <c r="O341" i="44" s="1"/>
  <c r="N315" i="44"/>
  <c r="O315" i="44" s="1"/>
  <c r="N288" i="44"/>
  <c r="O288" i="44" s="1"/>
  <c r="N113" i="44"/>
  <c r="O113" i="44" s="1"/>
  <c r="N232" i="44"/>
  <c r="O232" i="44" s="1"/>
  <c r="N896" i="44"/>
  <c r="O896" i="44" s="1"/>
  <c r="N848" i="44"/>
  <c r="O848" i="44" s="1"/>
  <c r="N807" i="44"/>
  <c r="O807" i="44" s="1"/>
  <c r="N773" i="44"/>
  <c r="O773" i="44" s="1"/>
  <c r="N745" i="44"/>
  <c r="O745" i="44" s="1"/>
  <c r="N719" i="44"/>
  <c r="O719" i="44" s="1"/>
  <c r="N691" i="44"/>
  <c r="O691" i="44" s="1"/>
  <c r="N664" i="44"/>
  <c r="O664" i="44" s="1"/>
  <c r="N638" i="44"/>
  <c r="O638" i="44" s="1"/>
  <c r="N583" i="44"/>
  <c r="O583" i="44" s="1"/>
  <c r="N557" i="44"/>
  <c r="O557" i="44" s="1"/>
  <c r="N530" i="44"/>
  <c r="O530" i="44" s="1"/>
  <c r="N502" i="44"/>
  <c r="O502" i="44" s="1"/>
  <c r="N476" i="44"/>
  <c r="O476" i="44" s="1"/>
  <c r="N449" i="44"/>
  <c r="O449" i="44" s="1"/>
  <c r="N421" i="44"/>
  <c r="O421" i="44" s="1"/>
  <c r="N395" i="44"/>
  <c r="O395" i="44" s="1"/>
  <c r="N233" i="44"/>
  <c r="O233" i="44" s="1"/>
  <c r="N806" i="44"/>
  <c r="O806" i="44" s="1"/>
  <c r="N772" i="44"/>
  <c r="O772" i="44" s="1"/>
  <c r="N744" i="44"/>
  <c r="O744" i="44" s="1"/>
  <c r="N718" i="44"/>
  <c r="O718" i="44" s="1"/>
  <c r="N663" i="44"/>
  <c r="O663" i="44" s="1"/>
  <c r="N637" i="44"/>
  <c r="O637" i="44" s="1"/>
  <c r="N610" i="44"/>
  <c r="O610" i="44" s="1"/>
  <c r="N582" i="44"/>
  <c r="O582" i="44" s="1"/>
  <c r="N556" i="44"/>
  <c r="O556" i="44" s="1"/>
  <c r="N529" i="44"/>
  <c r="O529" i="44" s="1"/>
  <c r="N501" i="44"/>
  <c r="O501" i="44" s="1"/>
  <c r="N475" i="44"/>
  <c r="O475" i="44" s="1"/>
  <c r="N448" i="44"/>
  <c r="O448" i="44" s="1"/>
  <c r="N420" i="44"/>
  <c r="O420" i="44" s="1"/>
  <c r="N394" i="44"/>
  <c r="O394" i="44" s="1"/>
  <c r="N895" i="44"/>
  <c r="O895" i="44" s="1"/>
  <c r="N847" i="44"/>
  <c r="O847" i="44" s="1"/>
  <c r="N805" i="44"/>
  <c r="O805" i="44" s="1"/>
  <c r="N743" i="44"/>
  <c r="O743" i="44" s="1"/>
  <c r="N717" i="44"/>
  <c r="O717" i="44" s="1"/>
  <c r="N690" i="44"/>
  <c r="O690" i="44" s="1"/>
  <c r="N662" i="44"/>
  <c r="O662" i="44" s="1"/>
  <c r="N636" i="44"/>
  <c r="O636" i="44" s="1"/>
  <c r="N609" i="44"/>
  <c r="O609" i="44" s="1"/>
  <c r="N581" i="44"/>
  <c r="O581" i="44" s="1"/>
  <c r="N555" i="44"/>
  <c r="O555" i="44" s="1"/>
  <c r="N528" i="44"/>
  <c r="O528" i="44" s="1"/>
  <c r="N500" i="44"/>
  <c r="O500" i="44" s="1"/>
  <c r="N474" i="44"/>
  <c r="O474" i="44" s="1"/>
  <c r="N393" i="44"/>
  <c r="O393" i="44" s="1"/>
  <c r="N367" i="44"/>
  <c r="O367" i="44" s="1"/>
  <c r="N339" i="44"/>
  <c r="O339" i="44" s="1"/>
  <c r="N312" i="44"/>
  <c r="O312" i="44" s="1"/>
  <c r="N286" i="44"/>
  <c r="O286" i="44" s="1"/>
  <c r="N893" i="44"/>
  <c r="O893" i="44" s="1"/>
  <c r="N845" i="44"/>
  <c r="O845" i="44" s="1"/>
  <c r="N804" i="44"/>
  <c r="O804" i="44" s="1"/>
  <c r="N771" i="44"/>
  <c r="O771" i="44" s="1"/>
  <c r="N742" i="44"/>
  <c r="O742" i="44" s="1"/>
  <c r="N716" i="44"/>
  <c r="O716" i="44" s="1"/>
  <c r="N689" i="44"/>
  <c r="O689" i="44" s="1"/>
  <c r="N661" i="44"/>
  <c r="O661" i="44" s="1"/>
  <c r="N635" i="44"/>
  <c r="O635" i="44" s="1"/>
  <c r="N608" i="44"/>
  <c r="O608" i="44" s="1"/>
  <c r="N580" i="44"/>
  <c r="O580" i="44" s="1"/>
  <c r="N554" i="44"/>
  <c r="O554" i="44" s="1"/>
  <c r="N473" i="44"/>
  <c r="O473" i="44" s="1"/>
  <c r="N447" i="44"/>
  <c r="O447" i="44" s="1"/>
  <c r="N419" i="44"/>
  <c r="O419" i="44" s="1"/>
  <c r="N392" i="44"/>
  <c r="O392" i="44" s="1"/>
  <c r="N366" i="44"/>
  <c r="O366" i="44" s="1"/>
  <c r="N311" i="44"/>
  <c r="O311" i="44" s="1"/>
  <c r="N285" i="44"/>
  <c r="O285" i="44" s="1"/>
  <c r="N889" i="44"/>
  <c r="O889" i="44" s="1"/>
  <c r="N841" i="44"/>
  <c r="O841" i="44" s="1"/>
  <c r="N741" i="44"/>
  <c r="O741" i="44" s="1"/>
  <c r="N715" i="44"/>
  <c r="O715" i="44" s="1"/>
  <c r="N688" i="44"/>
  <c r="O688" i="44" s="1"/>
  <c r="N660" i="44"/>
  <c r="O660" i="44" s="1"/>
  <c r="N634" i="44"/>
  <c r="O634" i="44" s="1"/>
  <c r="N553" i="44"/>
  <c r="O553" i="44" s="1"/>
  <c r="N527" i="44"/>
  <c r="O527" i="44" s="1"/>
  <c r="N499" i="44"/>
  <c r="O499" i="44" s="1"/>
  <c r="N472" i="44"/>
  <c r="O472" i="44" s="1"/>
  <c r="N446" i="44"/>
  <c r="O446" i="44" s="1"/>
  <c r="N391" i="44"/>
  <c r="O391" i="44" s="1"/>
  <c r="N365" i="44"/>
  <c r="O365" i="44" s="1"/>
  <c r="N338" i="44"/>
  <c r="O338" i="44" s="1"/>
  <c r="N310" i="44"/>
  <c r="O310" i="44" s="1"/>
  <c r="N284" i="44"/>
  <c r="O284" i="44" s="1"/>
  <c r="N886" i="44"/>
  <c r="O886" i="44" s="1"/>
  <c r="N840" i="44"/>
  <c r="O840" i="44" s="1"/>
  <c r="N770" i="44"/>
  <c r="O770" i="44" s="1"/>
  <c r="N740" i="44"/>
  <c r="O740" i="44" s="1"/>
  <c r="N714" i="44"/>
  <c r="O714" i="44" s="1"/>
  <c r="N633" i="44"/>
  <c r="O633" i="44" s="1"/>
  <c r="N607" i="44"/>
  <c r="O607" i="44" s="1"/>
  <c r="N579" i="44"/>
  <c r="O579" i="44" s="1"/>
  <c r="N552" i="44"/>
  <c r="O552" i="44" s="1"/>
  <c r="N526" i="44"/>
  <c r="O526" i="44" s="1"/>
  <c r="N471" i="44"/>
  <c r="O471" i="44" s="1"/>
  <c r="N445" i="44"/>
  <c r="O445" i="44" s="1"/>
  <c r="N418" i="44"/>
  <c r="O418" i="44" s="1"/>
  <c r="N390" i="44"/>
  <c r="O390" i="44" s="1"/>
  <c r="N364" i="44"/>
  <c r="O364" i="44" s="1"/>
  <c r="N337" i="44"/>
  <c r="O337" i="44" s="1"/>
  <c r="N309" i="44"/>
  <c r="O309" i="44" s="1"/>
  <c r="N283" i="44"/>
  <c r="O283" i="44" s="1"/>
  <c r="N256" i="44"/>
  <c r="O256" i="44" s="1"/>
  <c r="N228" i="44"/>
  <c r="O228" i="44" s="1"/>
  <c r="N884" i="44"/>
  <c r="O884" i="44" s="1"/>
  <c r="N839" i="44"/>
  <c r="O839" i="44" s="1"/>
  <c r="N802" i="44"/>
  <c r="O802" i="44" s="1"/>
  <c r="N769" i="44"/>
  <c r="O769" i="44" s="1"/>
  <c r="N713" i="44"/>
  <c r="O713" i="44" s="1"/>
  <c r="N687" i="44"/>
  <c r="O687" i="44" s="1"/>
  <c r="N659" i="44"/>
  <c r="O659" i="44" s="1"/>
  <c r="N632" i="44"/>
  <c r="O632" i="44" s="1"/>
  <c r="N606" i="44"/>
  <c r="O606" i="44" s="1"/>
  <c r="N551" i="44"/>
  <c r="O551" i="44" s="1"/>
  <c r="N525" i="44"/>
  <c r="O525" i="44" s="1"/>
  <c r="N498" i="44"/>
  <c r="O498" i="44" s="1"/>
  <c r="N470" i="44"/>
  <c r="O470" i="44" s="1"/>
  <c r="N444" i="44"/>
  <c r="O444" i="44" s="1"/>
  <c r="N417" i="44"/>
  <c r="O417" i="44" s="1"/>
  <c r="N389" i="44"/>
  <c r="O389" i="44" s="1"/>
  <c r="N838" i="44"/>
  <c r="O838" i="44" s="1"/>
  <c r="N801" i="44"/>
  <c r="O801" i="44" s="1"/>
  <c r="N768" i="44"/>
  <c r="O768" i="44" s="1"/>
  <c r="N739" i="44"/>
  <c r="O739" i="44" s="1"/>
  <c r="N712" i="44"/>
  <c r="O712" i="44" s="1"/>
  <c r="N686" i="44"/>
  <c r="O686" i="44" s="1"/>
  <c r="N631" i="44"/>
  <c r="O631" i="44" s="1"/>
  <c r="N605" i="44"/>
  <c r="O605" i="44" s="1"/>
  <c r="N578" i="44"/>
  <c r="O578" i="44" s="1"/>
  <c r="N550" i="44"/>
  <c r="O550" i="44" s="1"/>
  <c r="N524" i="44"/>
  <c r="O524" i="44" s="1"/>
  <c r="N497" i="44"/>
  <c r="O497" i="44" s="1"/>
  <c r="N469" i="44"/>
  <c r="O469" i="44" s="1"/>
  <c r="N443" i="44"/>
  <c r="O443" i="44" s="1"/>
  <c r="N416" i="44"/>
  <c r="O416" i="44" s="1"/>
  <c r="N388" i="44"/>
  <c r="O388" i="44" s="1"/>
  <c r="N362" i="44"/>
  <c r="O362" i="44" s="1"/>
  <c r="N281" i="44"/>
  <c r="O281" i="44" s="1"/>
  <c r="N837" i="44"/>
  <c r="O837" i="44" s="1"/>
  <c r="N800" i="44"/>
  <c r="O800" i="44" s="1"/>
  <c r="N711" i="44"/>
  <c r="O711" i="44" s="1"/>
  <c r="N685" i="44"/>
  <c r="O685" i="44" s="1"/>
  <c r="N658" i="44"/>
  <c r="O658" i="44" s="1"/>
  <c r="N630" i="44"/>
  <c r="O630" i="44" s="1"/>
  <c r="N604" i="44"/>
  <c r="O604" i="44" s="1"/>
  <c r="N577" i="44"/>
  <c r="O577" i="44" s="1"/>
  <c r="N549" i="44"/>
  <c r="O549" i="44" s="1"/>
  <c r="N523" i="44"/>
  <c r="O523" i="44" s="1"/>
  <c r="N496" i="44"/>
  <c r="O496" i="44" s="1"/>
  <c r="N468" i="44"/>
  <c r="O468" i="44" s="1"/>
  <c r="N442" i="44"/>
  <c r="O442" i="44" s="1"/>
  <c r="N361" i="44"/>
  <c r="O361" i="44" s="1"/>
  <c r="N335" i="44"/>
  <c r="O335" i="44" s="1"/>
  <c r="N307" i="44"/>
  <c r="O307" i="44" s="1"/>
  <c r="N280" i="44"/>
  <c r="O280" i="44" s="1"/>
  <c r="N254" i="44"/>
  <c r="O254" i="44" s="1"/>
  <c r="N199" i="44"/>
  <c r="O199" i="44" s="1"/>
  <c r="N173" i="44"/>
  <c r="O173" i="44" s="1"/>
  <c r="N146" i="44"/>
  <c r="O146" i="44" s="1"/>
  <c r="N118" i="44"/>
  <c r="O118" i="44" s="1"/>
  <c r="N83" i="44"/>
  <c r="O83" i="44" s="1"/>
  <c r="N56" i="44"/>
  <c r="O56" i="44" s="1"/>
  <c r="N225" i="44"/>
  <c r="O225" i="44" s="1"/>
  <c r="N111" i="44"/>
  <c r="O111" i="44" s="1"/>
  <c r="N881" i="44"/>
  <c r="O881" i="44" s="1"/>
  <c r="N836" i="44"/>
  <c r="O836" i="44" s="1"/>
  <c r="N767" i="44"/>
  <c r="O767" i="44" s="1"/>
  <c r="N738" i="44"/>
  <c r="O738" i="44" s="1"/>
  <c r="N710" i="44"/>
  <c r="O710" i="44" s="1"/>
  <c r="N684" i="44"/>
  <c r="O684" i="44" s="1"/>
  <c r="N657" i="44"/>
  <c r="O657" i="44" s="1"/>
  <c r="N629" i="44"/>
  <c r="O629" i="44" s="1"/>
  <c r="N603" i="44"/>
  <c r="O603" i="44" s="1"/>
  <c r="N576" i="44"/>
  <c r="O576" i="44" s="1"/>
  <c r="N548" i="44"/>
  <c r="O548" i="44" s="1"/>
  <c r="N522" i="44"/>
  <c r="O522" i="44" s="1"/>
  <c r="N441" i="44"/>
  <c r="O441" i="44" s="1"/>
  <c r="N415" i="44"/>
  <c r="O415" i="44" s="1"/>
  <c r="N387" i="44"/>
  <c r="O387" i="44" s="1"/>
  <c r="N360" i="44"/>
  <c r="O360" i="44" s="1"/>
  <c r="N334" i="44"/>
  <c r="O334" i="44" s="1"/>
  <c r="N279" i="44"/>
  <c r="O279" i="44" s="1"/>
  <c r="N253" i="44"/>
  <c r="O253" i="44" s="1"/>
  <c r="N226" i="44"/>
  <c r="O226" i="44" s="1"/>
  <c r="N198" i="44"/>
  <c r="O198" i="44" s="1"/>
  <c r="N172" i="44"/>
  <c r="O172" i="44" s="1"/>
  <c r="N145" i="44"/>
  <c r="O145" i="44" s="1"/>
  <c r="N117" i="44"/>
  <c r="O117" i="44" s="1"/>
  <c r="N99" i="44"/>
  <c r="O99" i="44" s="1"/>
  <c r="N88" i="44"/>
  <c r="O88" i="44" s="1"/>
  <c r="N69" i="44"/>
  <c r="O69" i="44" s="1"/>
  <c r="N60" i="44"/>
  <c r="O60" i="44" s="1"/>
  <c r="N333" i="44"/>
  <c r="O333" i="44" s="1"/>
  <c r="N306" i="44"/>
  <c r="O306" i="44" s="1"/>
  <c r="N278" i="44"/>
  <c r="O278" i="44" s="1"/>
  <c r="N197" i="44"/>
  <c r="O197" i="44" s="1"/>
  <c r="N144" i="44"/>
  <c r="O144" i="44" s="1"/>
  <c r="N943" i="44"/>
  <c r="O943" i="44" s="1"/>
  <c r="N880" i="44"/>
  <c r="O880" i="44" s="1"/>
  <c r="N799" i="44"/>
  <c r="O799" i="44" s="1"/>
  <c r="N766" i="44"/>
  <c r="O766" i="44" s="1"/>
  <c r="N737" i="44"/>
  <c r="O737" i="44" s="1"/>
  <c r="N709" i="44"/>
  <c r="O709" i="44" s="1"/>
  <c r="N683" i="44"/>
  <c r="O683" i="44" s="1"/>
  <c r="N656" i="44"/>
  <c r="O656" i="44" s="1"/>
  <c r="N628" i="44"/>
  <c r="O628" i="44" s="1"/>
  <c r="N602" i="44"/>
  <c r="O602" i="44" s="1"/>
  <c r="N521" i="44"/>
  <c r="O521" i="44" s="1"/>
  <c r="N495" i="44"/>
  <c r="O495" i="44" s="1"/>
  <c r="N467" i="44"/>
  <c r="O467" i="44" s="1"/>
  <c r="N440" i="44"/>
  <c r="O440" i="44" s="1"/>
  <c r="N414" i="44"/>
  <c r="O414" i="44" s="1"/>
  <c r="N359" i="44"/>
  <c r="O359" i="44" s="1"/>
  <c r="N252" i="44"/>
  <c r="O252" i="44" s="1"/>
  <c r="N171" i="44"/>
  <c r="O171" i="44" s="1"/>
  <c r="N941" i="44"/>
  <c r="O941" i="44" s="1"/>
  <c r="N937" i="44"/>
  <c r="O937" i="44" s="1"/>
  <c r="N879" i="44"/>
  <c r="O879" i="44" s="1"/>
  <c r="N833" i="44"/>
  <c r="O833" i="44" s="1"/>
  <c r="N793" i="44"/>
  <c r="O793" i="44" s="1"/>
  <c r="N764" i="44"/>
  <c r="O764" i="44" s="1"/>
  <c r="N681" i="44"/>
  <c r="O681" i="44" s="1"/>
  <c r="N655" i="44"/>
  <c r="O655" i="44" s="1"/>
  <c r="N627" i="44"/>
  <c r="O627" i="44" s="1"/>
  <c r="N600" i="44"/>
  <c r="O600" i="44" s="1"/>
  <c r="N574" i="44"/>
  <c r="O574" i="44" s="1"/>
  <c r="N519" i="44"/>
  <c r="O519" i="44" s="1"/>
  <c r="N493" i="44"/>
  <c r="O493" i="44" s="1"/>
  <c r="N466" i="44"/>
  <c r="O466" i="44" s="1"/>
  <c r="N438" i="44"/>
  <c r="O438" i="44" s="1"/>
  <c r="N412" i="44"/>
  <c r="O412" i="44" s="1"/>
  <c r="N385" i="44"/>
  <c r="O385" i="44" s="1"/>
  <c r="N357" i="44"/>
  <c r="O357" i="44" s="1"/>
  <c r="N331" i="44"/>
  <c r="O331" i="44" s="1"/>
  <c r="N304" i="44"/>
  <c r="O304" i="44" s="1"/>
  <c r="N877" i="44"/>
  <c r="O877" i="44" s="1"/>
  <c r="N832" i="44"/>
  <c r="O832" i="44" s="1"/>
  <c r="N792" i="44"/>
  <c r="O792" i="44" s="1"/>
  <c r="N762" i="44"/>
  <c r="O762" i="44" s="1"/>
  <c r="N735" i="44"/>
  <c r="O735" i="44" s="1"/>
  <c r="N707" i="44"/>
  <c r="O707" i="44" s="1"/>
  <c r="N680" i="44"/>
  <c r="O680" i="44" s="1"/>
  <c r="N654" i="44"/>
  <c r="O654" i="44" s="1"/>
  <c r="N599" i="44"/>
  <c r="O599" i="44" s="1"/>
  <c r="N573" i="44"/>
  <c r="O573" i="44" s="1"/>
  <c r="N546" i="44"/>
  <c r="O546" i="44" s="1"/>
  <c r="N518" i="44"/>
  <c r="O518" i="44" s="1"/>
  <c r="N492" i="44"/>
  <c r="O492" i="44" s="1"/>
  <c r="N873" i="44"/>
  <c r="O873" i="44" s="1"/>
  <c r="N791" i="44"/>
  <c r="O791" i="44" s="1"/>
  <c r="N761" i="44"/>
  <c r="O761" i="44" s="1"/>
  <c r="N734" i="44"/>
  <c r="O734" i="44" s="1"/>
  <c r="N679" i="44"/>
  <c r="O679" i="44" s="1"/>
  <c r="N653" i="44"/>
  <c r="O653" i="44" s="1"/>
  <c r="N626" i="44"/>
  <c r="O626" i="44" s="1"/>
  <c r="N598" i="44"/>
  <c r="O598" i="44" s="1"/>
  <c r="N572" i="44"/>
  <c r="O572" i="44" s="1"/>
  <c r="N545" i="44"/>
  <c r="O545" i="44" s="1"/>
  <c r="N517" i="44"/>
  <c r="O517" i="44" s="1"/>
  <c r="N491" i="44"/>
  <c r="O491" i="44" s="1"/>
  <c r="N464" i="44"/>
  <c r="O464" i="44" s="1"/>
  <c r="N436" i="44"/>
  <c r="O436" i="44" s="1"/>
  <c r="N410" i="44"/>
  <c r="O410" i="44" s="1"/>
  <c r="N329" i="44"/>
  <c r="O329" i="44" s="1"/>
  <c r="N303" i="44"/>
  <c r="O303" i="44" s="1"/>
  <c r="N870" i="44"/>
  <c r="O870" i="44" s="1"/>
  <c r="N831" i="44"/>
  <c r="O831" i="44" s="1"/>
  <c r="N790" i="44"/>
  <c r="O790" i="44" s="1"/>
  <c r="N760" i="44"/>
  <c r="O760" i="44" s="1"/>
  <c r="N733" i="44"/>
  <c r="O733" i="44" s="1"/>
  <c r="N706" i="44"/>
  <c r="O706" i="44" s="1"/>
  <c r="N678" i="44"/>
  <c r="O678" i="44" s="1"/>
  <c r="N652" i="44"/>
  <c r="O652" i="44" s="1"/>
  <c r="N625" i="44"/>
  <c r="O625" i="44" s="1"/>
  <c r="N597" i="44"/>
  <c r="O597" i="44" s="1"/>
  <c r="N571" i="44"/>
  <c r="O571" i="44" s="1"/>
  <c r="N544" i="44"/>
  <c r="O544" i="44" s="1"/>
  <c r="N516" i="44"/>
  <c r="O516" i="44" s="1"/>
  <c r="N490" i="44"/>
  <c r="O490" i="44" s="1"/>
  <c r="N409" i="44"/>
  <c r="O409" i="44" s="1"/>
  <c r="N383" i="44"/>
  <c r="O383" i="44" s="1"/>
  <c r="N355" i="44"/>
  <c r="O355" i="44" s="1"/>
  <c r="N328" i="44"/>
  <c r="O328" i="44" s="1"/>
  <c r="N302" i="44"/>
  <c r="O302" i="44" s="1"/>
  <c r="N247" i="44"/>
  <c r="O247" i="44" s="1"/>
  <c r="N221" i="44"/>
  <c r="O221" i="44" s="1"/>
  <c r="N194" i="44"/>
  <c r="O194" i="44" s="1"/>
  <c r="N166" i="44"/>
  <c r="O166" i="44" s="1"/>
  <c r="N140" i="44"/>
  <c r="O140" i="44" s="1"/>
  <c r="N87" i="44"/>
  <c r="O87" i="44" s="1"/>
  <c r="N68" i="44"/>
  <c r="O68" i="44" s="1"/>
  <c r="N55" i="44"/>
  <c r="O55" i="44" s="1"/>
  <c r="N301" i="44"/>
  <c r="O301" i="44" s="1"/>
  <c r="N246" i="44"/>
  <c r="O246" i="44" s="1"/>
  <c r="N220" i="44"/>
  <c r="O220" i="44" s="1"/>
  <c r="N165" i="44"/>
  <c r="O165" i="44" s="1"/>
  <c r="N139" i="44"/>
  <c r="O139" i="44" s="1"/>
  <c r="N77" i="44"/>
  <c r="O77" i="44" s="1"/>
  <c r="N927" i="44"/>
  <c r="O927" i="44" s="1"/>
  <c r="N868" i="44"/>
  <c r="O868" i="44" s="1"/>
  <c r="N829" i="44"/>
  <c r="O829" i="44" s="1"/>
  <c r="N789" i="44"/>
  <c r="O789" i="44" s="1"/>
  <c r="N759" i="44"/>
  <c r="O759" i="44" s="1"/>
  <c r="N732" i="44"/>
  <c r="O732" i="44" s="1"/>
  <c r="N705" i="44"/>
  <c r="O705" i="44" s="1"/>
  <c r="N677" i="44"/>
  <c r="O677" i="44" s="1"/>
  <c r="N651" i="44"/>
  <c r="O651" i="44" s="1"/>
  <c r="N624" i="44"/>
  <c r="O624" i="44" s="1"/>
  <c r="N596" i="44"/>
  <c r="O596" i="44" s="1"/>
  <c r="N570" i="44"/>
  <c r="O570" i="44" s="1"/>
  <c r="N489" i="44"/>
  <c r="O489" i="44" s="1"/>
  <c r="N463" i="44"/>
  <c r="O463" i="44" s="1"/>
  <c r="N435" i="44"/>
  <c r="O435" i="44" s="1"/>
  <c r="N408" i="44"/>
  <c r="O408" i="44" s="1"/>
  <c r="N382" i="44"/>
  <c r="O382" i="44" s="1"/>
  <c r="N327" i="44"/>
  <c r="O327" i="44" s="1"/>
  <c r="N274" i="44"/>
  <c r="O274" i="44" s="1"/>
  <c r="N193" i="44"/>
  <c r="O193" i="44" s="1"/>
  <c r="N98" i="44"/>
  <c r="O98" i="44" s="1"/>
  <c r="N925" i="44"/>
  <c r="O925" i="44" s="1"/>
  <c r="N825" i="44"/>
  <c r="O825" i="44" s="1"/>
  <c r="N788" i="44"/>
  <c r="O788" i="44" s="1"/>
  <c r="N758" i="44"/>
  <c r="O758" i="44" s="1"/>
  <c r="N731" i="44"/>
  <c r="O731" i="44" s="1"/>
  <c r="N704" i="44"/>
  <c r="O704" i="44" s="1"/>
  <c r="N676" i="44"/>
  <c r="O676" i="44" s="1"/>
  <c r="N650" i="44"/>
  <c r="O650" i="44" s="1"/>
  <c r="N569" i="44"/>
  <c r="O569" i="44" s="1"/>
  <c r="N543" i="44"/>
  <c r="O543" i="44" s="1"/>
  <c r="N515" i="44"/>
  <c r="O515" i="44" s="1"/>
  <c r="N488" i="44"/>
  <c r="O488" i="44" s="1"/>
  <c r="N462" i="44"/>
  <c r="O462" i="44" s="1"/>
  <c r="N407" i="44"/>
  <c r="O407" i="44" s="1"/>
  <c r="N381" i="44"/>
  <c r="O381" i="44" s="1"/>
  <c r="N354" i="44"/>
  <c r="O354" i="44" s="1"/>
  <c r="N326" i="44"/>
  <c r="O326" i="44" s="1"/>
  <c r="N300" i="44"/>
  <c r="O300" i="44" s="1"/>
  <c r="N273" i="44"/>
  <c r="O273" i="44" s="1"/>
  <c r="N245" i="44"/>
  <c r="O245" i="44" s="1"/>
  <c r="N219" i="44"/>
  <c r="O219" i="44" s="1"/>
  <c r="N192" i="44"/>
  <c r="O192" i="44" s="1"/>
  <c r="N164" i="44"/>
  <c r="O164" i="44" s="1"/>
  <c r="N138" i="44"/>
  <c r="O138" i="44" s="1"/>
  <c r="N59" i="44"/>
  <c r="O59" i="44" s="1"/>
  <c r="N918" i="44"/>
  <c r="O918" i="44" s="1"/>
  <c r="N865" i="44"/>
  <c r="O865" i="44" s="1"/>
  <c r="N823" i="44"/>
  <c r="O823" i="44" s="1"/>
  <c r="N756" i="44"/>
  <c r="O756" i="44" s="1"/>
  <c r="N729" i="44"/>
  <c r="O729" i="44" s="1"/>
  <c r="N703" i="44"/>
  <c r="O703" i="44" s="1"/>
  <c r="N675" i="44"/>
  <c r="O675" i="44" s="1"/>
  <c r="N648" i="44"/>
  <c r="O648" i="44" s="1"/>
  <c r="N622" i="44"/>
  <c r="O622" i="44" s="1"/>
  <c r="N567" i="44"/>
  <c r="O567" i="44" s="1"/>
  <c r="N541" i="44"/>
  <c r="O541" i="44" s="1"/>
  <c r="N514" i="44"/>
  <c r="O514" i="44" s="1"/>
  <c r="N486" i="44"/>
  <c r="O486" i="44" s="1"/>
  <c r="N460" i="44"/>
  <c r="O460" i="44" s="1"/>
  <c r="N433" i="44"/>
  <c r="O433" i="44" s="1"/>
  <c r="N405" i="44"/>
  <c r="O405" i="44" s="1"/>
  <c r="N379" i="44"/>
  <c r="O379" i="44" s="1"/>
  <c r="N352" i="44"/>
  <c r="O352" i="44" s="1"/>
  <c r="N324" i="44"/>
  <c r="O324" i="44" s="1"/>
  <c r="N298" i="44"/>
  <c r="O298" i="44" s="1"/>
  <c r="N217" i="44"/>
  <c r="O217" i="44" s="1"/>
  <c r="N191" i="44"/>
  <c r="O191" i="44" s="1"/>
  <c r="N163" i="44"/>
  <c r="O163" i="44" s="1"/>
  <c r="N136" i="44"/>
  <c r="O136" i="44" s="1"/>
  <c r="N63" i="44"/>
  <c r="O63" i="44" s="1"/>
  <c r="N50" i="44"/>
  <c r="O50" i="44" s="1"/>
  <c r="N619" i="44"/>
  <c r="O619" i="44" s="1"/>
  <c r="N403" i="44"/>
  <c r="O403" i="44" s="1"/>
  <c r="N269" i="44"/>
  <c r="O269" i="44" s="1"/>
  <c r="N214" i="44"/>
  <c r="O214" i="44" s="1"/>
  <c r="N188" i="44"/>
  <c r="O188" i="44" s="1"/>
  <c r="N133" i="44"/>
  <c r="O133" i="44" s="1"/>
  <c r="N213" i="44"/>
  <c r="O213" i="44" s="1"/>
  <c r="N916" i="44"/>
  <c r="O916" i="44" s="1"/>
  <c r="N864" i="44"/>
  <c r="O864" i="44" s="1"/>
  <c r="N822" i="44"/>
  <c r="O822" i="44" s="1"/>
  <c r="N786" i="44"/>
  <c r="O786" i="44" s="1"/>
  <c r="N728" i="44"/>
  <c r="O728" i="44" s="1"/>
  <c r="N702" i="44"/>
  <c r="O702" i="44" s="1"/>
  <c r="N647" i="44"/>
  <c r="O647" i="44" s="1"/>
  <c r="N621" i="44"/>
  <c r="O621" i="44" s="1"/>
  <c r="N594" i="44"/>
  <c r="O594" i="44" s="1"/>
  <c r="N566" i="44"/>
  <c r="O566" i="44" s="1"/>
  <c r="N540" i="44"/>
  <c r="O540" i="44" s="1"/>
  <c r="N513" i="44"/>
  <c r="O513" i="44" s="1"/>
  <c r="N485" i="44"/>
  <c r="O485" i="44" s="1"/>
  <c r="N459" i="44"/>
  <c r="O459" i="44" s="1"/>
  <c r="N432" i="44"/>
  <c r="O432" i="44" s="1"/>
  <c r="N404" i="44"/>
  <c r="O404" i="44" s="1"/>
  <c r="N378" i="44"/>
  <c r="O378" i="44" s="1"/>
  <c r="N297" i="44"/>
  <c r="O297" i="44" s="1"/>
  <c r="N271" i="44"/>
  <c r="O271" i="44" s="1"/>
  <c r="N243" i="44"/>
  <c r="O243" i="44" s="1"/>
  <c r="N216" i="44"/>
  <c r="O216" i="44" s="1"/>
  <c r="N190" i="44"/>
  <c r="O190" i="44" s="1"/>
  <c r="N135" i="44"/>
  <c r="O135" i="44" s="1"/>
  <c r="N103" i="44"/>
  <c r="O103" i="44" s="1"/>
  <c r="N673" i="44"/>
  <c r="O673" i="44" s="1"/>
  <c r="N564" i="44"/>
  <c r="O564" i="44" s="1"/>
  <c r="N457" i="44"/>
  <c r="O457" i="44" s="1"/>
  <c r="N160" i="44"/>
  <c r="O160" i="44" s="1"/>
  <c r="N821" i="44"/>
  <c r="O821" i="44" s="1"/>
  <c r="N785" i="44"/>
  <c r="O785" i="44" s="1"/>
  <c r="N755" i="44"/>
  <c r="O755" i="44" s="1"/>
  <c r="N727" i="44"/>
  <c r="O727" i="44" s="1"/>
  <c r="N701" i="44"/>
  <c r="O701" i="44" s="1"/>
  <c r="N674" i="44"/>
  <c r="O674" i="44" s="1"/>
  <c r="N646" i="44"/>
  <c r="O646" i="44" s="1"/>
  <c r="N620" i="44"/>
  <c r="O620" i="44" s="1"/>
  <c r="N593" i="44"/>
  <c r="O593" i="44" s="1"/>
  <c r="N565" i="44"/>
  <c r="O565" i="44" s="1"/>
  <c r="N539" i="44"/>
  <c r="O539" i="44" s="1"/>
  <c r="N512" i="44"/>
  <c r="O512" i="44" s="1"/>
  <c r="N484" i="44"/>
  <c r="O484" i="44" s="1"/>
  <c r="N458" i="44"/>
  <c r="O458" i="44" s="1"/>
  <c r="N377" i="44"/>
  <c r="O377" i="44" s="1"/>
  <c r="N351" i="44"/>
  <c r="O351" i="44" s="1"/>
  <c r="N323" i="44"/>
  <c r="O323" i="44" s="1"/>
  <c r="N296" i="44"/>
  <c r="O296" i="44" s="1"/>
  <c r="N270" i="44"/>
  <c r="O270" i="44" s="1"/>
  <c r="N215" i="44"/>
  <c r="O215" i="44" s="1"/>
  <c r="N189" i="44"/>
  <c r="O189" i="44" s="1"/>
  <c r="N162" i="44"/>
  <c r="O162" i="44" s="1"/>
  <c r="N134" i="44"/>
  <c r="O134" i="44" s="1"/>
  <c r="N115" i="44"/>
  <c r="O115" i="44" s="1"/>
  <c r="N109" i="44"/>
  <c r="O109" i="44" s="1"/>
  <c r="N97" i="44"/>
  <c r="O97" i="44" s="1"/>
  <c r="N81" i="44"/>
  <c r="O81" i="44" s="1"/>
  <c r="N54" i="44"/>
  <c r="O54" i="44" s="1"/>
  <c r="N700" i="44"/>
  <c r="O700" i="44" s="1"/>
  <c r="N592" i="44"/>
  <c r="O592" i="44" s="1"/>
  <c r="N431" i="44"/>
  <c r="O431" i="44" s="1"/>
  <c r="N350" i="44"/>
  <c r="O350" i="44" s="1"/>
  <c r="N242" i="44"/>
  <c r="O242" i="44" s="1"/>
  <c r="N161" i="44"/>
  <c r="O161" i="44" s="1"/>
  <c r="N241" i="44"/>
  <c r="O241" i="44" s="1"/>
  <c r="N863" i="44"/>
  <c r="O863" i="44" s="1"/>
  <c r="N820" i="44"/>
  <c r="O820" i="44" s="1"/>
  <c r="N784" i="44"/>
  <c r="O784" i="44" s="1"/>
  <c r="N726" i="44"/>
  <c r="O726" i="44" s="1"/>
  <c r="N645" i="44"/>
  <c r="O645" i="44" s="1"/>
  <c r="N538" i="44"/>
  <c r="O538" i="44" s="1"/>
  <c r="N376" i="44"/>
  <c r="O376" i="44" s="1"/>
  <c r="N295" i="44"/>
  <c r="O295" i="44" s="1"/>
  <c r="N67" i="44"/>
  <c r="O67" i="44" s="1"/>
  <c r="N187" i="44"/>
  <c r="O187" i="44" s="1"/>
  <c r="N912" i="44"/>
  <c r="O912" i="44" s="1"/>
  <c r="N861" i="44"/>
  <c r="O861" i="44" s="1"/>
  <c r="N754" i="44"/>
  <c r="O754" i="44" s="1"/>
  <c r="N725" i="44"/>
  <c r="O725" i="44" s="1"/>
  <c r="N699" i="44"/>
  <c r="O699" i="44" s="1"/>
  <c r="N672" i="44"/>
  <c r="O672" i="44" s="1"/>
  <c r="N644" i="44"/>
  <c r="O644" i="44" s="1"/>
  <c r="N618" i="44"/>
  <c r="O618" i="44" s="1"/>
  <c r="N537" i="44"/>
  <c r="O537" i="44" s="1"/>
  <c r="N511" i="44"/>
  <c r="O511" i="44" s="1"/>
  <c r="N483" i="44"/>
  <c r="O483" i="44" s="1"/>
  <c r="N456" i="44"/>
  <c r="O456" i="44" s="1"/>
  <c r="N430" i="44"/>
  <c r="O430" i="44" s="1"/>
  <c r="N375" i="44"/>
  <c r="O375" i="44" s="1"/>
  <c r="N349" i="44"/>
  <c r="O349" i="44" s="1"/>
  <c r="N322" i="44"/>
  <c r="O322" i="44" s="1"/>
  <c r="N294" i="44"/>
  <c r="O294" i="44" s="1"/>
  <c r="N268" i="44"/>
  <c r="O268" i="44" s="1"/>
  <c r="N857" i="44"/>
  <c r="O857" i="44" s="1"/>
  <c r="N783" i="44"/>
  <c r="O783" i="44" s="1"/>
  <c r="N753" i="44"/>
  <c r="O753" i="44" s="1"/>
  <c r="N724" i="44"/>
  <c r="O724" i="44" s="1"/>
  <c r="N698" i="44"/>
  <c r="O698" i="44" s="1"/>
  <c r="N617" i="44"/>
  <c r="O617" i="44" s="1"/>
  <c r="N591" i="44"/>
  <c r="O591" i="44" s="1"/>
  <c r="N563" i="44"/>
  <c r="O563" i="44" s="1"/>
  <c r="N536" i="44"/>
  <c r="O536" i="44" s="1"/>
  <c r="N510" i="44"/>
  <c r="O510" i="44" s="1"/>
  <c r="N455" i="44"/>
  <c r="O455" i="44" s="1"/>
  <c r="N429" i="44"/>
  <c r="O429" i="44" s="1"/>
  <c r="N402" i="44"/>
  <c r="O402" i="44" s="1"/>
  <c r="N374" i="44"/>
  <c r="O374" i="44" s="1"/>
  <c r="N348" i="44"/>
  <c r="O348" i="44" s="1"/>
  <c r="N321" i="44"/>
  <c r="O321" i="44" s="1"/>
  <c r="N293" i="44"/>
  <c r="O293" i="44" s="1"/>
  <c r="N649" i="44"/>
  <c r="O649" i="44" s="1"/>
  <c r="N325" i="44"/>
  <c r="O325" i="44" s="1"/>
  <c r="N218" i="44"/>
  <c r="O218" i="44" s="1"/>
  <c r="N308" i="44"/>
  <c r="O308" i="44" s="1"/>
  <c r="N212" i="44"/>
  <c r="O212" i="44" s="1"/>
  <c r="N143" i="44"/>
  <c r="O143" i="44" s="1"/>
  <c r="N93" i="44"/>
  <c r="O93" i="44" s="1"/>
  <c r="N623" i="44"/>
  <c r="O623" i="44" s="1"/>
  <c r="N305" i="44"/>
  <c r="O305" i="44" s="1"/>
  <c r="N205" i="44"/>
  <c r="O205" i="44" s="1"/>
  <c r="N142" i="44"/>
  <c r="O142" i="44" s="1"/>
  <c r="N203" i="44"/>
  <c r="O203" i="44" s="1"/>
  <c r="N124" i="44"/>
  <c r="O124" i="44" s="1"/>
  <c r="N601" i="44"/>
  <c r="O601" i="44" s="1"/>
  <c r="N204" i="44"/>
  <c r="O204" i="44" s="1"/>
  <c r="N141" i="44"/>
  <c r="O141" i="44" s="1"/>
  <c r="N106" i="44"/>
  <c r="O106" i="44" s="1"/>
  <c r="N79" i="44"/>
  <c r="O79" i="44" s="1"/>
  <c r="N137" i="44"/>
  <c r="O137" i="44" s="1"/>
  <c r="N105" i="44"/>
  <c r="O105" i="44" s="1"/>
  <c r="N89" i="44"/>
  <c r="O89" i="44" s="1"/>
  <c r="N122" i="44"/>
  <c r="O122" i="44" s="1"/>
  <c r="N195" i="44"/>
  <c r="O195" i="44" s="1"/>
  <c r="N595" i="44"/>
  <c r="O595" i="44" s="1"/>
  <c r="N299" i="44"/>
  <c r="O299" i="44" s="1"/>
  <c r="N196" i="44"/>
  <c r="O196" i="44" s="1"/>
  <c r="N229" i="44"/>
  <c r="O229" i="44" s="1"/>
  <c r="N575" i="44"/>
  <c r="O575" i="44" s="1"/>
  <c r="N282" i="44"/>
  <c r="O282" i="44" s="1"/>
  <c r="N202" i="44"/>
  <c r="O202" i="44" s="1"/>
  <c r="N132" i="44"/>
  <c r="O132" i="44" s="1"/>
  <c r="N123" i="44"/>
  <c r="O123" i="44" s="1"/>
  <c r="N267" i="44"/>
  <c r="O267" i="44" s="1"/>
  <c r="N736" i="44"/>
  <c r="O736" i="44" s="1"/>
  <c r="N568" i="44"/>
  <c r="O568" i="44" s="1"/>
  <c r="N277" i="44"/>
  <c r="O277" i="44" s="1"/>
  <c r="N201" i="44"/>
  <c r="O201" i="44" s="1"/>
  <c r="N91" i="44"/>
  <c r="O91" i="44" s="1"/>
  <c r="N276" i="44"/>
  <c r="O276" i="44" s="1"/>
  <c r="N200" i="44"/>
  <c r="O200" i="44" s="1"/>
  <c r="N547" i="44"/>
  <c r="O547" i="44" s="1"/>
  <c r="N121" i="44"/>
  <c r="O121" i="44" s="1"/>
  <c r="N542" i="44"/>
  <c r="O542" i="44" s="1"/>
  <c r="N520" i="44"/>
  <c r="O520" i="44" s="1"/>
  <c r="N275" i="44"/>
  <c r="O275" i="44" s="1"/>
  <c r="N120" i="44"/>
  <c r="O120" i="44" s="1"/>
  <c r="N272" i="44"/>
  <c r="O272" i="44" s="1"/>
  <c r="N494" i="44"/>
  <c r="O494" i="44" s="1"/>
  <c r="N363" i="44"/>
  <c r="O363" i="44" s="1"/>
  <c r="N487" i="44"/>
  <c r="O487" i="44" s="1"/>
  <c r="N119" i="44"/>
  <c r="O119" i="44" s="1"/>
  <c r="N258" i="44"/>
  <c r="O258" i="44" s="1"/>
  <c r="N186" i="44"/>
  <c r="O186" i="44" s="1"/>
  <c r="N65" i="44"/>
  <c r="O65" i="44" s="1"/>
  <c r="N465" i="44"/>
  <c r="O465" i="44" s="1"/>
  <c r="N257" i="44"/>
  <c r="O257" i="44" s="1"/>
  <c r="N178" i="44"/>
  <c r="O178" i="44" s="1"/>
  <c r="N461" i="44"/>
  <c r="O461" i="44" s="1"/>
  <c r="N177" i="44"/>
  <c r="O177" i="44" s="1"/>
  <c r="N921" i="44"/>
  <c r="O921" i="44" s="1"/>
  <c r="N439" i="44"/>
  <c r="O439" i="44" s="1"/>
  <c r="N255" i="44"/>
  <c r="O255" i="44" s="1"/>
  <c r="N176" i="44"/>
  <c r="O176" i="44" s="1"/>
  <c r="N437" i="44"/>
  <c r="O437" i="44" s="1"/>
  <c r="N251" i="44"/>
  <c r="O251" i="44" s="1"/>
  <c r="N434" i="44"/>
  <c r="O434" i="44" s="1"/>
  <c r="N250" i="44"/>
  <c r="O250" i="44" s="1"/>
  <c r="N175" i="44"/>
  <c r="O175" i="44" s="1"/>
  <c r="N413" i="44"/>
  <c r="O413" i="44" s="1"/>
  <c r="N249" i="44"/>
  <c r="O249" i="44" s="1"/>
  <c r="N174" i="44"/>
  <c r="O174" i="44" s="1"/>
  <c r="N74" i="44"/>
  <c r="O74" i="44" s="1"/>
  <c r="N231" i="44"/>
  <c r="O231" i="44" s="1"/>
  <c r="N824" i="44"/>
  <c r="O824" i="44" s="1"/>
  <c r="N411" i="44"/>
  <c r="O411" i="44" s="1"/>
  <c r="N248" i="44"/>
  <c r="O248" i="44" s="1"/>
  <c r="N170" i="44"/>
  <c r="O170" i="44" s="1"/>
  <c r="N384" i="44"/>
  <c r="O384" i="44" s="1"/>
  <c r="N797" i="44"/>
  <c r="O797" i="44" s="1"/>
  <c r="N406" i="44"/>
  <c r="O406" i="44" s="1"/>
  <c r="N244" i="44"/>
  <c r="O244" i="44" s="1"/>
  <c r="N169" i="44"/>
  <c r="O169" i="44" s="1"/>
  <c r="N167" i="44"/>
  <c r="O167" i="44" s="1"/>
  <c r="N386" i="44"/>
  <c r="O386" i="44" s="1"/>
  <c r="N240" i="44"/>
  <c r="O240" i="44" s="1"/>
  <c r="N168" i="44"/>
  <c r="O168" i="44" s="1"/>
  <c r="N73" i="44"/>
  <c r="O73" i="44" s="1"/>
  <c r="N765" i="44"/>
  <c r="O765" i="44" s="1"/>
  <c r="N757" i="44"/>
  <c r="O757" i="44" s="1"/>
  <c r="N380" i="44"/>
  <c r="O380" i="44" s="1"/>
  <c r="N230" i="44"/>
  <c r="O230" i="44" s="1"/>
  <c r="N52" i="44"/>
  <c r="O52" i="44" s="1"/>
  <c r="N730" i="44"/>
  <c r="O730" i="44" s="1"/>
  <c r="N358" i="44"/>
  <c r="O358" i="44" s="1"/>
  <c r="N150" i="44"/>
  <c r="O150" i="44" s="1"/>
  <c r="N222" i="44"/>
  <c r="O222" i="44" s="1"/>
  <c r="N708" i="44"/>
  <c r="O708" i="44" s="1"/>
  <c r="N356" i="44"/>
  <c r="O356" i="44" s="1"/>
  <c r="N227" i="44"/>
  <c r="O227" i="44" s="1"/>
  <c r="N149" i="44"/>
  <c r="O149" i="44" s="1"/>
  <c r="N353" i="44"/>
  <c r="O353" i="44" s="1"/>
  <c r="N224" i="44"/>
  <c r="O224" i="44" s="1"/>
  <c r="N148" i="44"/>
  <c r="O148" i="44" s="1"/>
  <c r="N682" i="44"/>
  <c r="O682" i="44" s="1"/>
  <c r="N336" i="44"/>
  <c r="O336" i="44" s="1"/>
  <c r="N51" i="44"/>
  <c r="O51" i="44" s="1"/>
  <c r="N332" i="44"/>
  <c r="O332" i="44" s="1"/>
  <c r="N223" i="44"/>
  <c r="O223" i="44" s="1"/>
  <c r="N147" i="44"/>
  <c r="O147" i="44" s="1"/>
  <c r="N330" i="44"/>
  <c r="O330" i="44" s="1"/>
  <c r="J1" i="44"/>
  <c r="E28" i="29" a="1"/>
  <c r="E28" i="29" l="1"/>
  <c r="B16" i="45"/>
  <c r="E16" i="45" s="1"/>
  <c r="F15" i="45"/>
  <c r="P2" i="44" a="1"/>
  <c r="C16" i="45" l="1"/>
  <c r="A17" i="45" s="1"/>
  <c r="D17" i="45" s="1"/>
  <c r="P2" i="44"/>
  <c r="P1" i="44" s="1" a="1"/>
  <c r="P1" i="44" s="1"/>
  <c r="A15" i="44" s="1"/>
  <c r="F16" i="45" l="1"/>
  <c r="B17" i="45"/>
  <c r="E17" i="45" s="1"/>
  <c r="E15" i="44"/>
  <c r="B15" i="44"/>
  <c r="C17" i="45" l="1"/>
  <c r="A18" i="45" s="1"/>
  <c r="B18" i="45" s="1"/>
  <c r="N46" i="43"/>
  <c r="O46" i="43" s="1"/>
  <c r="N14" i="43"/>
  <c r="O14" i="43" s="1"/>
  <c r="N28" i="43"/>
  <c r="O28" i="43" s="1"/>
  <c r="N13" i="43"/>
  <c r="O13" i="43" s="1"/>
  <c r="N38" i="43"/>
  <c r="O38" i="43" s="1"/>
  <c r="N10" i="43"/>
  <c r="O10" i="43" s="1"/>
  <c r="N25" i="43"/>
  <c r="O25" i="43" s="1"/>
  <c r="N21" i="43"/>
  <c r="O21" i="43" s="1"/>
  <c r="N17" i="43"/>
  <c r="O17" i="43" s="1"/>
  <c r="N19" i="43"/>
  <c r="O19" i="43" s="1"/>
  <c r="N15" i="43"/>
  <c r="O15" i="43" s="1"/>
  <c r="N30" i="43"/>
  <c r="O30" i="43" s="1"/>
  <c r="N22" i="43"/>
  <c r="O22" i="43" s="1"/>
  <c r="N42" i="43"/>
  <c r="O42" i="43" s="1"/>
  <c r="N34" i="43"/>
  <c r="O34" i="43" s="1"/>
  <c r="N26" i="43"/>
  <c r="O26" i="43" s="1"/>
  <c r="N39" i="43"/>
  <c r="O39" i="43" s="1"/>
  <c r="N44" i="43"/>
  <c r="O44" i="43" s="1"/>
  <c r="N45" i="43"/>
  <c r="O45" i="43" s="1"/>
  <c r="N18" i="43"/>
  <c r="O18" i="43" s="1"/>
  <c r="N47" i="43"/>
  <c r="O47" i="43" s="1"/>
  <c r="N32" i="43"/>
  <c r="O32" i="43" s="1"/>
  <c r="N37" i="43"/>
  <c r="O37" i="43" s="1"/>
  <c r="N24" i="43"/>
  <c r="O24" i="43" s="1"/>
  <c r="N31" i="43"/>
  <c r="O31" i="43" s="1"/>
  <c r="N16" i="43"/>
  <c r="O16" i="43" s="1"/>
  <c r="N36" i="43"/>
  <c r="O36" i="43" s="1"/>
  <c r="N43" i="43"/>
  <c r="O43" i="43" s="1"/>
  <c r="N20" i="43"/>
  <c r="O20" i="43" s="1"/>
  <c r="N29" i="43"/>
  <c r="O29" i="43" s="1"/>
  <c r="N23" i="43"/>
  <c r="O23" i="43" s="1"/>
  <c r="N35" i="43"/>
  <c r="O35" i="43" s="1"/>
  <c r="N41" i="43"/>
  <c r="O41" i="43" s="1"/>
  <c r="N11" i="43"/>
  <c r="O11" i="43" s="1"/>
  <c r="N40" i="43"/>
  <c r="O40" i="43" s="1"/>
  <c r="N12" i="43"/>
  <c r="O12" i="43" s="1"/>
  <c r="N33" i="43"/>
  <c r="O33" i="43" s="1"/>
  <c r="N27" i="43"/>
  <c r="O27" i="43" s="1"/>
  <c r="N5" i="43"/>
  <c r="O5" i="43" s="1"/>
  <c r="N4" i="43"/>
  <c r="O4" i="43" s="1"/>
  <c r="N8" i="43"/>
  <c r="O8" i="43" s="1"/>
  <c r="N9" i="43"/>
  <c r="O9" i="43" s="1"/>
  <c r="N7" i="43"/>
  <c r="O7" i="43" s="1"/>
  <c r="N6" i="43"/>
  <c r="O6" i="43" s="1"/>
  <c r="N3" i="43"/>
  <c r="O3" i="43" s="1"/>
  <c r="F15" i="44"/>
  <c r="D15" i="44"/>
  <c r="C15" i="44"/>
  <c r="A16" i="44" s="1"/>
  <c r="B16" i="44" s="1"/>
  <c r="N942" i="43"/>
  <c r="O942" i="43" s="1"/>
  <c r="N926" i="43"/>
  <c r="O926" i="43" s="1"/>
  <c r="N910" i="43"/>
  <c r="O910" i="43" s="1"/>
  <c r="N894" i="43"/>
  <c r="O894" i="43" s="1"/>
  <c r="N878" i="43"/>
  <c r="O878" i="43" s="1"/>
  <c r="N862" i="43"/>
  <c r="O862" i="43" s="1"/>
  <c r="N846" i="43"/>
  <c r="O846" i="43" s="1"/>
  <c r="N830" i="43"/>
  <c r="O830" i="43" s="1"/>
  <c r="N814" i="43"/>
  <c r="O814" i="43" s="1"/>
  <c r="N798" i="43"/>
  <c r="O798" i="43" s="1"/>
  <c r="N782" i="43"/>
  <c r="O782" i="43" s="1"/>
  <c r="N766" i="43"/>
  <c r="O766" i="43" s="1"/>
  <c r="N750" i="43"/>
  <c r="O750" i="43" s="1"/>
  <c r="N734" i="43"/>
  <c r="O734" i="43" s="1"/>
  <c r="N718" i="43"/>
  <c r="O718" i="43" s="1"/>
  <c r="N702" i="43"/>
  <c r="O702" i="43" s="1"/>
  <c r="N686" i="43"/>
  <c r="O686" i="43" s="1"/>
  <c r="N670" i="43"/>
  <c r="O670" i="43" s="1"/>
  <c r="N654" i="43"/>
  <c r="O654" i="43" s="1"/>
  <c r="N638" i="43"/>
  <c r="O638" i="43" s="1"/>
  <c r="N622" i="43"/>
  <c r="O622" i="43" s="1"/>
  <c r="N606" i="43"/>
  <c r="O606" i="43" s="1"/>
  <c r="N590" i="43"/>
  <c r="O590" i="43" s="1"/>
  <c r="N574" i="43"/>
  <c r="O574" i="43" s="1"/>
  <c r="N558" i="43"/>
  <c r="O558" i="43" s="1"/>
  <c r="N542" i="43"/>
  <c r="O542" i="43" s="1"/>
  <c r="N526" i="43"/>
  <c r="O526" i="43" s="1"/>
  <c r="N510" i="43"/>
  <c r="O510" i="43" s="1"/>
  <c r="N494" i="43"/>
  <c r="O494" i="43" s="1"/>
  <c r="N96" i="43"/>
  <c r="O96" i="43" s="1"/>
  <c r="N934" i="43"/>
  <c r="O934" i="43" s="1"/>
  <c r="N918" i="43"/>
  <c r="O918" i="43" s="1"/>
  <c r="N902" i="43"/>
  <c r="O902" i="43" s="1"/>
  <c r="N886" i="43"/>
  <c r="O886" i="43" s="1"/>
  <c r="N870" i="43"/>
  <c r="O870" i="43" s="1"/>
  <c r="N854" i="43"/>
  <c r="O854" i="43" s="1"/>
  <c r="N838" i="43"/>
  <c r="O838" i="43" s="1"/>
  <c r="N822" i="43"/>
  <c r="O822" i="43" s="1"/>
  <c r="N806" i="43"/>
  <c r="O806" i="43" s="1"/>
  <c r="N790" i="43"/>
  <c r="O790" i="43" s="1"/>
  <c r="N774" i="43"/>
  <c r="O774" i="43" s="1"/>
  <c r="N758" i="43"/>
  <c r="O758" i="43" s="1"/>
  <c r="N742" i="43"/>
  <c r="O742" i="43" s="1"/>
  <c r="N726" i="43"/>
  <c r="O726" i="43" s="1"/>
  <c r="N710" i="43"/>
  <c r="O710" i="43" s="1"/>
  <c r="N694" i="43"/>
  <c r="O694" i="43" s="1"/>
  <c r="N678" i="43"/>
  <c r="O678" i="43" s="1"/>
  <c r="N110" i="43"/>
  <c r="O110" i="43" s="1"/>
  <c r="N78" i="43"/>
  <c r="O78" i="43" s="1"/>
  <c r="N853" i="43"/>
  <c r="O853" i="43" s="1"/>
  <c r="N933" i="43"/>
  <c r="O933" i="43" s="1"/>
  <c r="N917" i="43"/>
  <c r="O917" i="43" s="1"/>
  <c r="N901" i="43"/>
  <c r="O901" i="43" s="1"/>
  <c r="N885" i="43"/>
  <c r="O885" i="43" s="1"/>
  <c r="N869" i="43"/>
  <c r="O869" i="43" s="1"/>
  <c r="N837" i="43"/>
  <c r="O837" i="43" s="1"/>
  <c r="N92" i="43"/>
  <c r="O92" i="43" s="1"/>
  <c r="N60" i="43"/>
  <c r="O60" i="43" s="1"/>
  <c r="N468" i="43"/>
  <c r="O468" i="43" s="1"/>
  <c r="N404" i="43"/>
  <c r="O404" i="43" s="1"/>
  <c r="N372" i="43"/>
  <c r="O372" i="43" s="1"/>
  <c r="N340" i="43"/>
  <c r="O340" i="43" s="1"/>
  <c r="N308" i="43"/>
  <c r="O308" i="43" s="1"/>
  <c r="N932" i="43"/>
  <c r="O932" i="43" s="1"/>
  <c r="N916" i="43"/>
  <c r="O916" i="43" s="1"/>
  <c r="N900" i="43"/>
  <c r="O900" i="43" s="1"/>
  <c r="N884" i="43"/>
  <c r="O884" i="43" s="1"/>
  <c r="N868" i="43"/>
  <c r="O868" i="43" s="1"/>
  <c r="N852" i="43"/>
  <c r="O852" i="43" s="1"/>
  <c r="N836" i="43"/>
  <c r="O836" i="43" s="1"/>
  <c r="N820" i="43"/>
  <c r="O820" i="43" s="1"/>
  <c r="N804" i="43"/>
  <c r="O804" i="43" s="1"/>
  <c r="N788" i="43"/>
  <c r="O788" i="43" s="1"/>
  <c r="N772" i="43"/>
  <c r="O772" i="43" s="1"/>
  <c r="N756" i="43"/>
  <c r="O756" i="43" s="1"/>
  <c r="N740" i="43"/>
  <c r="O740" i="43" s="1"/>
  <c r="N724" i="43"/>
  <c r="O724" i="43" s="1"/>
  <c r="N708" i="43"/>
  <c r="O708" i="43" s="1"/>
  <c r="N692" i="43"/>
  <c r="O692" i="43" s="1"/>
  <c r="N676" i="43"/>
  <c r="O676" i="43" s="1"/>
  <c r="N660" i="43"/>
  <c r="O660" i="43" s="1"/>
  <c r="N644" i="43"/>
  <c r="O644" i="43" s="1"/>
  <c r="N628" i="43"/>
  <c r="O628" i="43" s="1"/>
  <c r="N612" i="43"/>
  <c r="O612" i="43" s="1"/>
  <c r="N596" i="43"/>
  <c r="O596" i="43" s="1"/>
  <c r="N580" i="43"/>
  <c r="O580" i="43" s="1"/>
  <c r="N564" i="43"/>
  <c r="O564" i="43" s="1"/>
  <c r="N548" i="43"/>
  <c r="O548" i="43" s="1"/>
  <c r="N532" i="43"/>
  <c r="O532" i="43" s="1"/>
  <c r="N516" i="43"/>
  <c r="O516" i="43" s="1"/>
  <c r="N500" i="43"/>
  <c r="O500" i="43" s="1"/>
  <c r="N484" i="43"/>
  <c r="O484" i="43" s="1"/>
  <c r="N452" i="43"/>
  <c r="O452" i="43" s="1"/>
  <c r="N436" i="43"/>
  <c r="O436" i="43" s="1"/>
  <c r="N420" i="43"/>
  <c r="O420" i="43" s="1"/>
  <c r="N388" i="43"/>
  <c r="O388" i="43" s="1"/>
  <c r="N356" i="43"/>
  <c r="O356" i="43" s="1"/>
  <c r="N324" i="43"/>
  <c r="O324" i="43" s="1"/>
  <c r="N931" i="43"/>
  <c r="O931" i="43" s="1"/>
  <c r="N915" i="43"/>
  <c r="O915" i="43" s="1"/>
  <c r="N899" i="43"/>
  <c r="O899" i="43" s="1"/>
  <c r="N883" i="43"/>
  <c r="O883" i="43" s="1"/>
  <c r="N867" i="43"/>
  <c r="O867" i="43" s="1"/>
  <c r="N851" i="43"/>
  <c r="O851" i="43" s="1"/>
  <c r="N835" i="43"/>
  <c r="O835" i="43" s="1"/>
  <c r="N819" i="43"/>
  <c r="O819" i="43" s="1"/>
  <c r="N803" i="43"/>
  <c r="O803" i="43" s="1"/>
  <c r="N787" i="43"/>
  <c r="O787" i="43" s="1"/>
  <c r="N771" i="43"/>
  <c r="O771" i="43" s="1"/>
  <c r="N755" i="43"/>
  <c r="O755" i="43" s="1"/>
  <c r="N739" i="43"/>
  <c r="O739" i="43" s="1"/>
  <c r="N723" i="43"/>
  <c r="O723" i="43" s="1"/>
  <c r="N707" i="43"/>
  <c r="O707" i="43" s="1"/>
  <c r="N691" i="43"/>
  <c r="O691" i="43" s="1"/>
  <c r="N675" i="43"/>
  <c r="O675" i="43" s="1"/>
  <c r="N659" i="43"/>
  <c r="O659" i="43" s="1"/>
  <c r="N643" i="43"/>
  <c r="O643" i="43" s="1"/>
  <c r="N627" i="43"/>
  <c r="O627" i="43" s="1"/>
  <c r="N611" i="43"/>
  <c r="O611" i="43" s="1"/>
  <c r="N595" i="43"/>
  <c r="O595" i="43" s="1"/>
  <c r="N579" i="43"/>
  <c r="O579" i="43" s="1"/>
  <c r="N563" i="43"/>
  <c r="O563" i="43" s="1"/>
  <c r="N547" i="43"/>
  <c r="O547" i="43" s="1"/>
  <c r="N531" i="43"/>
  <c r="O531" i="43" s="1"/>
  <c r="N515" i="43"/>
  <c r="O515" i="43" s="1"/>
  <c r="N499" i="43"/>
  <c r="O499" i="43" s="1"/>
  <c r="N483" i="43"/>
  <c r="O483" i="43" s="1"/>
  <c r="N467" i="43"/>
  <c r="O467" i="43" s="1"/>
  <c r="N451" i="43"/>
  <c r="O451" i="43" s="1"/>
  <c r="N435" i="43"/>
  <c r="O435" i="43" s="1"/>
  <c r="N419" i="43"/>
  <c r="O419" i="43" s="1"/>
  <c r="N403" i="43"/>
  <c r="O403" i="43" s="1"/>
  <c r="N387" i="43"/>
  <c r="O387" i="43" s="1"/>
  <c r="N102" i="43"/>
  <c r="O102" i="43" s="1"/>
  <c r="N70" i="43"/>
  <c r="O70" i="43" s="1"/>
  <c r="N545" i="43"/>
  <c r="O545" i="43" s="1"/>
  <c r="N497" i="43"/>
  <c r="O497" i="43" s="1"/>
  <c r="N465" i="43"/>
  <c r="O465" i="43" s="1"/>
  <c r="N945" i="43"/>
  <c r="O945" i="43" s="1"/>
  <c r="N929" i="43"/>
  <c r="O929" i="43" s="1"/>
  <c r="N913" i="43"/>
  <c r="O913" i="43" s="1"/>
  <c r="N897" i="43"/>
  <c r="O897" i="43" s="1"/>
  <c r="N881" i="43"/>
  <c r="O881" i="43" s="1"/>
  <c r="N865" i="43"/>
  <c r="O865" i="43" s="1"/>
  <c r="N849" i="43"/>
  <c r="O849" i="43" s="1"/>
  <c r="N833" i="43"/>
  <c r="O833" i="43" s="1"/>
  <c r="N817" i="43"/>
  <c r="O817" i="43" s="1"/>
  <c r="N801" i="43"/>
  <c r="O801" i="43" s="1"/>
  <c r="N785" i="43"/>
  <c r="O785" i="43" s="1"/>
  <c r="N769" i="43"/>
  <c r="O769" i="43" s="1"/>
  <c r="N753" i="43"/>
  <c r="O753" i="43" s="1"/>
  <c r="N737" i="43"/>
  <c r="O737" i="43" s="1"/>
  <c r="N721" i="43"/>
  <c r="O721" i="43" s="1"/>
  <c r="N705" i="43"/>
  <c r="O705" i="43" s="1"/>
  <c r="N689" i="43"/>
  <c r="O689" i="43" s="1"/>
  <c r="N673" i="43"/>
  <c r="O673" i="43" s="1"/>
  <c r="N657" i="43"/>
  <c r="O657" i="43" s="1"/>
  <c r="N641" i="43"/>
  <c r="O641" i="43" s="1"/>
  <c r="N625" i="43"/>
  <c r="O625" i="43" s="1"/>
  <c r="N609" i="43"/>
  <c r="O609" i="43" s="1"/>
  <c r="N593" i="43"/>
  <c r="O593" i="43" s="1"/>
  <c r="N577" i="43"/>
  <c r="O577" i="43" s="1"/>
  <c r="N561" i="43"/>
  <c r="O561" i="43" s="1"/>
  <c r="N529" i="43"/>
  <c r="O529" i="43" s="1"/>
  <c r="N513" i="43"/>
  <c r="O513" i="43" s="1"/>
  <c r="N481" i="43"/>
  <c r="O481" i="43" s="1"/>
  <c r="N449" i="43"/>
  <c r="O449" i="43" s="1"/>
  <c r="N890" i="43"/>
  <c r="O890" i="43" s="1"/>
  <c r="N864" i="43"/>
  <c r="O864" i="43" s="1"/>
  <c r="N816" i="43"/>
  <c r="O816" i="43" s="1"/>
  <c r="N749" i="43"/>
  <c r="O749" i="43" s="1"/>
  <c r="N704" i="43"/>
  <c r="O704" i="43" s="1"/>
  <c r="N683" i="43"/>
  <c r="O683" i="43" s="1"/>
  <c r="N662" i="43"/>
  <c r="O662" i="43" s="1"/>
  <c r="N639" i="43"/>
  <c r="O639" i="43" s="1"/>
  <c r="N598" i="43"/>
  <c r="O598" i="43" s="1"/>
  <c r="N575" i="43"/>
  <c r="O575" i="43" s="1"/>
  <c r="N534" i="43"/>
  <c r="O534" i="43" s="1"/>
  <c r="N511" i="43"/>
  <c r="O511" i="43" s="1"/>
  <c r="N471" i="43"/>
  <c r="O471" i="43" s="1"/>
  <c r="N448" i="43"/>
  <c r="O448" i="43" s="1"/>
  <c r="N429" i="43"/>
  <c r="O429" i="43" s="1"/>
  <c r="N410" i="43"/>
  <c r="O410" i="43" s="1"/>
  <c r="N391" i="43"/>
  <c r="O391" i="43" s="1"/>
  <c r="N370" i="43"/>
  <c r="O370" i="43" s="1"/>
  <c r="N351" i="43"/>
  <c r="O351" i="43" s="1"/>
  <c r="N314" i="43"/>
  <c r="O314" i="43" s="1"/>
  <c r="N276" i="43"/>
  <c r="O276" i="43" s="1"/>
  <c r="N258" i="43"/>
  <c r="O258" i="43" s="1"/>
  <c r="N148" i="43"/>
  <c r="O148" i="43" s="1"/>
  <c r="N130" i="43"/>
  <c r="O130" i="43" s="1"/>
  <c r="N72" i="43"/>
  <c r="O72" i="43" s="1"/>
  <c r="N52" i="43"/>
  <c r="O52" i="43" s="1"/>
  <c r="N840" i="43"/>
  <c r="O840" i="43" s="1"/>
  <c r="N553" i="43"/>
  <c r="O553" i="43" s="1"/>
  <c r="N368" i="43"/>
  <c r="O368" i="43" s="1"/>
  <c r="N256" i="43"/>
  <c r="O256" i="43" s="1"/>
  <c r="N165" i="43"/>
  <c r="O165" i="43" s="1"/>
  <c r="N938" i="43"/>
  <c r="O938" i="43" s="1"/>
  <c r="N912" i="43"/>
  <c r="O912" i="43" s="1"/>
  <c r="N841" i="43"/>
  <c r="O841" i="43" s="1"/>
  <c r="N794" i="43"/>
  <c r="O794" i="43" s="1"/>
  <c r="N728" i="43"/>
  <c r="O728" i="43" s="1"/>
  <c r="N661" i="43"/>
  <c r="O661" i="43" s="1"/>
  <c r="N618" i="43"/>
  <c r="O618" i="43" s="1"/>
  <c r="N597" i="43"/>
  <c r="O597" i="43" s="1"/>
  <c r="N554" i="43"/>
  <c r="O554" i="43" s="1"/>
  <c r="N533" i="43"/>
  <c r="O533" i="43" s="1"/>
  <c r="N490" i="43"/>
  <c r="O490" i="43" s="1"/>
  <c r="N470" i="43"/>
  <c r="O470" i="43" s="1"/>
  <c r="N390" i="43"/>
  <c r="O390" i="43" s="1"/>
  <c r="N369" i="43"/>
  <c r="O369" i="43" s="1"/>
  <c r="N332" i="43"/>
  <c r="O332" i="43" s="1"/>
  <c r="N295" i="43"/>
  <c r="O295" i="43" s="1"/>
  <c r="N257" i="43"/>
  <c r="O257" i="43" s="1"/>
  <c r="N239" i="43"/>
  <c r="O239" i="43" s="1"/>
  <c r="N221" i="43"/>
  <c r="O221" i="43" s="1"/>
  <c r="N203" i="43"/>
  <c r="O203" i="43" s="1"/>
  <c r="N185" i="43"/>
  <c r="O185" i="43" s="1"/>
  <c r="N167" i="43"/>
  <c r="O167" i="43" s="1"/>
  <c r="N129" i="43"/>
  <c r="O129" i="43" s="1"/>
  <c r="N68" i="43"/>
  <c r="O68" i="43" s="1"/>
  <c r="N56" i="43"/>
  <c r="O56" i="43" s="1"/>
  <c r="N637" i="43"/>
  <c r="O637" i="43" s="1"/>
  <c r="N617" i="43"/>
  <c r="O617" i="43" s="1"/>
  <c r="N509" i="43"/>
  <c r="O509" i="43" s="1"/>
  <c r="N293" i="43"/>
  <c r="O293" i="43" s="1"/>
  <c r="N238" i="43"/>
  <c r="O238" i="43" s="1"/>
  <c r="N184" i="43"/>
  <c r="O184" i="43" s="1"/>
  <c r="N889" i="43"/>
  <c r="O889" i="43" s="1"/>
  <c r="N863" i="43"/>
  <c r="O863" i="43" s="1"/>
  <c r="N815" i="43"/>
  <c r="O815" i="43" s="1"/>
  <c r="N770" i="43"/>
  <c r="O770" i="43" s="1"/>
  <c r="N748" i="43"/>
  <c r="O748" i="43" s="1"/>
  <c r="N703" i="43"/>
  <c r="O703" i="43" s="1"/>
  <c r="N682" i="43"/>
  <c r="O682" i="43" s="1"/>
  <c r="N469" i="43"/>
  <c r="O469" i="43" s="1"/>
  <c r="N447" i="43"/>
  <c r="O447" i="43" s="1"/>
  <c r="N428" i="43"/>
  <c r="O428" i="43" s="1"/>
  <c r="N409" i="43"/>
  <c r="O409" i="43" s="1"/>
  <c r="N389" i="43"/>
  <c r="O389" i="43" s="1"/>
  <c r="N350" i="43"/>
  <c r="O350" i="43" s="1"/>
  <c r="N313" i="43"/>
  <c r="O313" i="43" s="1"/>
  <c r="N294" i="43"/>
  <c r="O294" i="43" s="1"/>
  <c r="N275" i="43"/>
  <c r="O275" i="43" s="1"/>
  <c r="N166" i="43"/>
  <c r="O166" i="43" s="1"/>
  <c r="N147" i="43"/>
  <c r="O147" i="43" s="1"/>
  <c r="N64" i="43"/>
  <c r="O64" i="43" s="1"/>
  <c r="N911" i="43"/>
  <c r="O911" i="43" s="1"/>
  <c r="N793" i="43"/>
  <c r="O793" i="43" s="1"/>
  <c r="N573" i="43"/>
  <c r="O573" i="43" s="1"/>
  <c r="N489" i="43"/>
  <c r="O489" i="43" s="1"/>
  <c r="N331" i="43"/>
  <c r="O331" i="43" s="1"/>
  <c r="N202" i="43"/>
  <c r="O202" i="43" s="1"/>
  <c r="N128" i="43"/>
  <c r="O128" i="43" s="1"/>
  <c r="N937" i="43"/>
  <c r="O937" i="43" s="1"/>
  <c r="N727" i="43"/>
  <c r="O727" i="43" s="1"/>
  <c r="N220" i="43"/>
  <c r="O220" i="43" s="1"/>
  <c r="N888" i="43"/>
  <c r="O888" i="43" s="1"/>
  <c r="N861" i="43"/>
  <c r="O861" i="43" s="1"/>
  <c r="N813" i="43"/>
  <c r="O813" i="43" s="1"/>
  <c r="N768" i="43"/>
  <c r="O768" i="43" s="1"/>
  <c r="N936" i="43"/>
  <c r="O936" i="43" s="1"/>
  <c r="N909" i="43"/>
  <c r="O909" i="43" s="1"/>
  <c r="N935" i="43"/>
  <c r="O935" i="43" s="1"/>
  <c r="N907" i="43"/>
  <c r="O907" i="43" s="1"/>
  <c r="N930" i="43"/>
  <c r="O930" i="43" s="1"/>
  <c r="N906" i="43"/>
  <c r="O906" i="43" s="1"/>
  <c r="N928" i="43"/>
  <c r="O928" i="43" s="1"/>
  <c r="N857" i="43"/>
  <c r="O857" i="43" s="1"/>
  <c r="N831" i="43"/>
  <c r="O831" i="43" s="1"/>
  <c r="N809" i="43"/>
  <c r="O809" i="43" s="1"/>
  <c r="N743" i="43"/>
  <c r="O743" i="43" s="1"/>
  <c r="N905" i="43"/>
  <c r="O905" i="43" s="1"/>
  <c r="N927" i="43"/>
  <c r="O927" i="43" s="1"/>
  <c r="N856" i="43"/>
  <c r="O856" i="43" s="1"/>
  <c r="N829" i="43"/>
  <c r="O829" i="43" s="1"/>
  <c r="N904" i="43"/>
  <c r="O904" i="43" s="1"/>
  <c r="N877" i="43"/>
  <c r="O877" i="43" s="1"/>
  <c r="N783" i="43"/>
  <c r="O783" i="43" s="1"/>
  <c r="N762" i="43"/>
  <c r="O762" i="43" s="1"/>
  <c r="N696" i="43"/>
  <c r="O696" i="43" s="1"/>
  <c r="N651" i="43"/>
  <c r="O651" i="43" s="1"/>
  <c r="N631" i="43"/>
  <c r="O631" i="43" s="1"/>
  <c r="N587" i="43"/>
  <c r="O587" i="43" s="1"/>
  <c r="N567" i="43"/>
  <c r="O567" i="43" s="1"/>
  <c r="N523" i="43"/>
  <c r="O523" i="43" s="1"/>
  <c r="N503" i="43"/>
  <c r="O503" i="43" s="1"/>
  <c r="N460" i="43"/>
  <c r="O460" i="43" s="1"/>
  <c r="N362" i="43"/>
  <c r="O362" i="43" s="1"/>
  <c r="N323" i="43"/>
  <c r="O323" i="43" s="1"/>
  <c r="N304" i="43"/>
  <c r="O304" i="43" s="1"/>
  <c r="N286" i="43"/>
  <c r="O286" i="43" s="1"/>
  <c r="N268" i="43"/>
  <c r="O268" i="43" s="1"/>
  <c r="N250" i="43"/>
  <c r="O250" i="43" s="1"/>
  <c r="N232" i="43"/>
  <c r="O232" i="43" s="1"/>
  <c r="N213" i="43"/>
  <c r="O213" i="43" s="1"/>
  <c r="N176" i="43"/>
  <c r="O176" i="43" s="1"/>
  <c r="N158" i="43"/>
  <c r="O158" i="43" s="1"/>
  <c r="N925" i="43"/>
  <c r="O925" i="43" s="1"/>
  <c r="N855" i="43"/>
  <c r="O855" i="43" s="1"/>
  <c r="N828" i="43"/>
  <c r="O828" i="43" s="1"/>
  <c r="N807" i="43"/>
  <c r="O807" i="43" s="1"/>
  <c r="N738" i="43"/>
  <c r="O738" i="43" s="1"/>
  <c r="N716" i="43"/>
  <c r="O716" i="43" s="1"/>
  <c r="N671" i="43"/>
  <c r="O671" i="43" s="1"/>
  <c r="N630" i="43"/>
  <c r="O630" i="43" s="1"/>
  <c r="N607" i="43"/>
  <c r="O607" i="43" s="1"/>
  <c r="N566" i="43"/>
  <c r="O566" i="43" s="1"/>
  <c r="N543" i="43"/>
  <c r="O543" i="43" s="1"/>
  <c r="N502" i="43"/>
  <c r="O502" i="43" s="1"/>
  <c r="N479" i="43"/>
  <c r="O479" i="43" s="1"/>
  <c r="N440" i="43"/>
  <c r="O440" i="43" s="1"/>
  <c r="N399" i="43"/>
  <c r="O399" i="43" s="1"/>
  <c r="N380" i="43"/>
  <c r="O380" i="43" s="1"/>
  <c r="N343" i="43"/>
  <c r="O343" i="43" s="1"/>
  <c r="N212" i="43"/>
  <c r="O212" i="43" s="1"/>
  <c r="N194" i="43"/>
  <c r="O194" i="43" s="1"/>
  <c r="N114" i="43"/>
  <c r="O114" i="43" s="1"/>
  <c r="N66" i="43"/>
  <c r="O66" i="43" s="1"/>
  <c r="N896" i="43"/>
  <c r="O896" i="43" s="1"/>
  <c r="N560" i="43"/>
  <c r="O560" i="43" s="1"/>
  <c r="N338" i="43"/>
  <c r="O338" i="43" s="1"/>
  <c r="N77" i="43"/>
  <c r="O77" i="43" s="1"/>
  <c r="N69" i="43"/>
  <c r="O69" i="43" s="1"/>
  <c r="N903" i="43"/>
  <c r="O903" i="43" s="1"/>
  <c r="N876" i="43"/>
  <c r="O876" i="43" s="1"/>
  <c r="N805" i="43"/>
  <c r="O805" i="43" s="1"/>
  <c r="N761" i="43"/>
  <c r="O761" i="43" s="1"/>
  <c r="N695" i="43"/>
  <c r="O695" i="43" s="1"/>
  <c r="N650" i="43"/>
  <c r="O650" i="43" s="1"/>
  <c r="N629" i="43"/>
  <c r="O629" i="43" s="1"/>
  <c r="N586" i="43"/>
  <c r="O586" i="43" s="1"/>
  <c r="N565" i="43"/>
  <c r="O565" i="43" s="1"/>
  <c r="N522" i="43"/>
  <c r="O522" i="43" s="1"/>
  <c r="N501" i="43"/>
  <c r="O501" i="43" s="1"/>
  <c r="N459" i="43"/>
  <c r="O459" i="43" s="1"/>
  <c r="N418" i="43"/>
  <c r="O418" i="43" s="1"/>
  <c r="N361" i="43"/>
  <c r="O361" i="43" s="1"/>
  <c r="N342" i="43"/>
  <c r="O342" i="43" s="1"/>
  <c r="N322" i="43"/>
  <c r="O322" i="43" s="1"/>
  <c r="N303" i="43"/>
  <c r="O303" i="43" s="1"/>
  <c r="N285" i="43"/>
  <c r="O285" i="43" s="1"/>
  <c r="N267" i="43"/>
  <c r="O267" i="43" s="1"/>
  <c r="N249" i="43"/>
  <c r="O249" i="43" s="1"/>
  <c r="N231" i="43"/>
  <c r="O231" i="43" s="1"/>
  <c r="N193" i="43"/>
  <c r="O193" i="43" s="1"/>
  <c r="N175" i="43"/>
  <c r="O175" i="43" s="1"/>
  <c r="N157" i="43"/>
  <c r="O157" i="43" s="1"/>
  <c r="N139" i="43"/>
  <c r="O139" i="43" s="1"/>
  <c r="N121" i="43"/>
  <c r="O121" i="43" s="1"/>
  <c r="N62" i="43"/>
  <c r="O62" i="43" s="1"/>
  <c r="N922" i="43"/>
  <c r="O922" i="43" s="1"/>
  <c r="N624" i="43"/>
  <c r="O624" i="43" s="1"/>
  <c r="N377" i="43"/>
  <c r="O377" i="43" s="1"/>
  <c r="N118" i="43"/>
  <c r="O118" i="43" s="1"/>
  <c r="N85" i="43"/>
  <c r="O85" i="43" s="1"/>
  <c r="N924" i="43"/>
  <c r="O924" i="43" s="1"/>
  <c r="N827" i="43"/>
  <c r="O827" i="43" s="1"/>
  <c r="N781" i="43"/>
  <c r="O781" i="43" s="1"/>
  <c r="N736" i="43"/>
  <c r="O736" i="43" s="1"/>
  <c r="N715" i="43"/>
  <c r="O715" i="43" s="1"/>
  <c r="N693" i="43"/>
  <c r="O693" i="43" s="1"/>
  <c r="N478" i="43"/>
  <c r="O478" i="43" s="1"/>
  <c r="N439" i="43"/>
  <c r="O439" i="43" s="1"/>
  <c r="N417" i="43"/>
  <c r="O417" i="43" s="1"/>
  <c r="N398" i="43"/>
  <c r="O398" i="43" s="1"/>
  <c r="N379" i="43"/>
  <c r="O379" i="43" s="1"/>
  <c r="N341" i="43"/>
  <c r="O341" i="43" s="1"/>
  <c r="N321" i="43"/>
  <c r="O321" i="43" s="1"/>
  <c r="N230" i="43"/>
  <c r="O230" i="43" s="1"/>
  <c r="N211" i="43"/>
  <c r="O211" i="43" s="1"/>
  <c r="N58" i="43"/>
  <c r="O58" i="43" s="1"/>
  <c r="N93" i="43"/>
  <c r="O93" i="43" s="1"/>
  <c r="N825" i="43"/>
  <c r="O825" i="43" s="1"/>
  <c r="N496" i="43"/>
  <c r="O496" i="43" s="1"/>
  <c r="N358" i="43"/>
  <c r="O358" i="43" s="1"/>
  <c r="N81" i="43"/>
  <c r="O81" i="43" s="1"/>
  <c r="N875" i="43"/>
  <c r="O875" i="43" s="1"/>
  <c r="N850" i="43"/>
  <c r="O850" i="43" s="1"/>
  <c r="N760" i="43"/>
  <c r="O760" i="43" s="1"/>
  <c r="N669" i="43"/>
  <c r="O669" i="43" s="1"/>
  <c r="N649" i="43"/>
  <c r="O649" i="43" s="1"/>
  <c r="N605" i="43"/>
  <c r="O605" i="43" s="1"/>
  <c r="N585" i="43"/>
  <c r="O585" i="43" s="1"/>
  <c r="N541" i="43"/>
  <c r="O541" i="43" s="1"/>
  <c r="N521" i="43"/>
  <c r="O521" i="43" s="1"/>
  <c r="N458" i="43"/>
  <c r="O458" i="43" s="1"/>
  <c r="N438" i="43"/>
  <c r="O438" i="43" s="1"/>
  <c r="N360" i="43"/>
  <c r="O360" i="43" s="1"/>
  <c r="N302" i="43"/>
  <c r="O302" i="43" s="1"/>
  <c r="N284" i="43"/>
  <c r="O284" i="43" s="1"/>
  <c r="N266" i="43"/>
  <c r="O266" i="43" s="1"/>
  <c r="N248" i="43"/>
  <c r="O248" i="43" s="1"/>
  <c r="N229" i="43"/>
  <c r="O229" i="43" s="1"/>
  <c r="N192" i="43"/>
  <c r="O192" i="43" s="1"/>
  <c r="N174" i="43"/>
  <c r="O174" i="43" s="1"/>
  <c r="N156" i="43"/>
  <c r="O156" i="43" s="1"/>
  <c r="N138" i="43"/>
  <c r="O138" i="43" s="1"/>
  <c r="N120" i="43"/>
  <c r="O120" i="43" s="1"/>
  <c r="N54" i="43"/>
  <c r="O54" i="43" s="1"/>
  <c r="N101" i="43"/>
  <c r="O101" i="43" s="1"/>
  <c r="N800" i="43"/>
  <c r="O800" i="43" s="1"/>
  <c r="N713" i="43"/>
  <c r="O713" i="43" s="1"/>
  <c r="N415" i="43"/>
  <c r="O415" i="43" s="1"/>
  <c r="N227" i="43"/>
  <c r="O227" i="43" s="1"/>
  <c r="N89" i="43"/>
  <c r="O89" i="43" s="1"/>
  <c r="N923" i="43"/>
  <c r="O923" i="43" s="1"/>
  <c r="N898" i="43"/>
  <c r="O898" i="43" s="1"/>
  <c r="N826" i="43"/>
  <c r="O826" i="43" s="1"/>
  <c r="N802" i="43"/>
  <c r="O802" i="43" s="1"/>
  <c r="N780" i="43"/>
  <c r="O780" i="43" s="1"/>
  <c r="N735" i="43"/>
  <c r="O735" i="43" s="1"/>
  <c r="N714" i="43"/>
  <c r="O714" i="43" s="1"/>
  <c r="N626" i="43"/>
  <c r="O626" i="43" s="1"/>
  <c r="N562" i="43"/>
  <c r="O562" i="43" s="1"/>
  <c r="N498" i="43"/>
  <c r="O498" i="43" s="1"/>
  <c r="N477" i="43"/>
  <c r="O477" i="43" s="1"/>
  <c r="N437" i="43"/>
  <c r="O437" i="43" s="1"/>
  <c r="N416" i="43"/>
  <c r="O416" i="43" s="1"/>
  <c r="N397" i="43"/>
  <c r="O397" i="43" s="1"/>
  <c r="N378" i="43"/>
  <c r="O378" i="43" s="1"/>
  <c r="N339" i="43"/>
  <c r="O339" i="43" s="1"/>
  <c r="N320" i="43"/>
  <c r="O320" i="43" s="1"/>
  <c r="N228" i="43"/>
  <c r="O228" i="43" s="1"/>
  <c r="N210" i="43"/>
  <c r="O210" i="43" s="1"/>
  <c r="N50" i="43"/>
  <c r="O50" i="43" s="1"/>
  <c r="N97" i="43"/>
  <c r="O97" i="43" s="1"/>
  <c r="N757" i="43"/>
  <c r="O757" i="43" s="1"/>
  <c r="N476" i="43"/>
  <c r="O476" i="43" s="1"/>
  <c r="N319" i="43"/>
  <c r="O319" i="43" s="1"/>
  <c r="N874" i="43"/>
  <c r="O874" i="43" s="1"/>
  <c r="N848" i="43"/>
  <c r="O848" i="43" s="1"/>
  <c r="N759" i="43"/>
  <c r="O759" i="43" s="1"/>
  <c r="N690" i="43"/>
  <c r="O690" i="43" s="1"/>
  <c r="N668" i="43"/>
  <c r="O668" i="43" s="1"/>
  <c r="N648" i="43"/>
  <c r="O648" i="43" s="1"/>
  <c r="N604" i="43"/>
  <c r="O604" i="43" s="1"/>
  <c r="N584" i="43"/>
  <c r="O584" i="43" s="1"/>
  <c r="N540" i="43"/>
  <c r="O540" i="43" s="1"/>
  <c r="N520" i="43"/>
  <c r="O520" i="43" s="1"/>
  <c r="N457" i="43"/>
  <c r="O457" i="43" s="1"/>
  <c r="N359" i="43"/>
  <c r="O359" i="43" s="1"/>
  <c r="N301" i="43"/>
  <c r="O301" i="43" s="1"/>
  <c r="N283" i="43"/>
  <c r="O283" i="43" s="1"/>
  <c r="N265" i="43"/>
  <c r="O265" i="43" s="1"/>
  <c r="N247" i="43"/>
  <c r="O247" i="43" s="1"/>
  <c r="N209" i="43"/>
  <c r="O209" i="43" s="1"/>
  <c r="N191" i="43"/>
  <c r="O191" i="43" s="1"/>
  <c r="N173" i="43"/>
  <c r="O173" i="43" s="1"/>
  <c r="N155" i="43"/>
  <c r="O155" i="43" s="1"/>
  <c r="N137" i="43"/>
  <c r="O137" i="43" s="1"/>
  <c r="N119" i="43"/>
  <c r="O119" i="43" s="1"/>
  <c r="N109" i="43"/>
  <c r="O109" i="43" s="1"/>
  <c r="N105" i="43"/>
  <c r="O105" i="43" s="1"/>
  <c r="N779" i="43"/>
  <c r="O779" i="43" s="1"/>
  <c r="N396" i="43"/>
  <c r="O396" i="43" s="1"/>
  <c r="N246" i="43"/>
  <c r="O246" i="43" s="1"/>
  <c r="N113" i="43"/>
  <c r="O113" i="43" s="1"/>
  <c r="N944" i="43"/>
  <c r="O944" i="43" s="1"/>
  <c r="N873" i="43"/>
  <c r="O873" i="43" s="1"/>
  <c r="N847" i="43"/>
  <c r="O847" i="43" s="1"/>
  <c r="N733" i="43"/>
  <c r="O733" i="43" s="1"/>
  <c r="N688" i="43"/>
  <c r="O688" i="43" s="1"/>
  <c r="N667" i="43"/>
  <c r="O667" i="43" s="1"/>
  <c r="N647" i="43"/>
  <c r="O647" i="43" s="1"/>
  <c r="N603" i="43"/>
  <c r="O603" i="43" s="1"/>
  <c r="N583" i="43"/>
  <c r="O583" i="43" s="1"/>
  <c r="N539" i="43"/>
  <c r="O539" i="43" s="1"/>
  <c r="N519" i="43"/>
  <c r="O519" i="43" s="1"/>
  <c r="N456" i="43"/>
  <c r="O456" i="43" s="1"/>
  <c r="N434" i="43"/>
  <c r="O434" i="43" s="1"/>
  <c r="N357" i="43"/>
  <c r="O357" i="43" s="1"/>
  <c r="N337" i="43"/>
  <c r="O337" i="43" s="1"/>
  <c r="N300" i="43"/>
  <c r="O300" i="43" s="1"/>
  <c r="N282" i="43"/>
  <c r="O282" i="43" s="1"/>
  <c r="N264" i="43"/>
  <c r="O264" i="43" s="1"/>
  <c r="N245" i="43"/>
  <c r="O245" i="43" s="1"/>
  <c r="N208" i="43"/>
  <c r="O208" i="43" s="1"/>
  <c r="N190" i="43"/>
  <c r="O190" i="43" s="1"/>
  <c r="N172" i="43"/>
  <c r="O172" i="43" s="1"/>
  <c r="N154" i="43"/>
  <c r="O154" i="43" s="1"/>
  <c r="N136" i="43"/>
  <c r="O136" i="43" s="1"/>
  <c r="N117" i="43"/>
  <c r="O117" i="43" s="1"/>
  <c r="N73" i="43"/>
  <c r="O73" i="43" s="1"/>
  <c r="N433" i="43"/>
  <c r="O433" i="43" s="1"/>
  <c r="N395" i="43"/>
  <c r="O395" i="43" s="1"/>
  <c r="N376" i="43"/>
  <c r="O376" i="43" s="1"/>
  <c r="N318" i="43"/>
  <c r="O318" i="43" s="1"/>
  <c r="N244" i="43"/>
  <c r="O244" i="43" s="1"/>
  <c r="N921" i="43"/>
  <c r="O921" i="43" s="1"/>
  <c r="N895" i="43"/>
  <c r="O895" i="43" s="1"/>
  <c r="N824" i="43"/>
  <c r="O824" i="43" s="1"/>
  <c r="N799" i="43"/>
  <c r="O799" i="43" s="1"/>
  <c r="N778" i="43"/>
  <c r="O778" i="43" s="1"/>
  <c r="N712" i="43"/>
  <c r="O712" i="43" s="1"/>
  <c r="N646" i="43"/>
  <c r="O646" i="43" s="1"/>
  <c r="N623" i="43"/>
  <c r="O623" i="43" s="1"/>
  <c r="N582" i="43"/>
  <c r="O582" i="43" s="1"/>
  <c r="N559" i="43"/>
  <c r="O559" i="43" s="1"/>
  <c r="N518" i="43"/>
  <c r="O518" i="43" s="1"/>
  <c r="N495" i="43"/>
  <c r="O495" i="43" s="1"/>
  <c r="N475" i="43"/>
  <c r="O475" i="43" s="1"/>
  <c r="N414" i="43"/>
  <c r="O414" i="43" s="1"/>
  <c r="N226" i="43"/>
  <c r="O226" i="43" s="1"/>
  <c r="N920" i="43"/>
  <c r="O920" i="43" s="1"/>
  <c r="N893" i="43"/>
  <c r="O893" i="43" s="1"/>
  <c r="N823" i="43"/>
  <c r="O823" i="43" s="1"/>
  <c r="N777" i="43"/>
  <c r="O777" i="43" s="1"/>
  <c r="N711" i="43"/>
  <c r="O711" i="43" s="1"/>
  <c r="N474" i="43"/>
  <c r="O474" i="43" s="1"/>
  <c r="N454" i="43"/>
  <c r="O454" i="43" s="1"/>
  <c r="N432" i="43"/>
  <c r="O432" i="43" s="1"/>
  <c r="N413" i="43"/>
  <c r="O413" i="43" s="1"/>
  <c r="N394" i="43"/>
  <c r="O394" i="43" s="1"/>
  <c r="N375" i="43"/>
  <c r="O375" i="43" s="1"/>
  <c r="N317" i="43"/>
  <c r="O317" i="43" s="1"/>
  <c r="N262" i="43"/>
  <c r="O262" i="43" s="1"/>
  <c r="N243" i="43"/>
  <c r="O243" i="43" s="1"/>
  <c r="N134" i="43"/>
  <c r="O134" i="43" s="1"/>
  <c r="N61" i="43"/>
  <c r="O61" i="43" s="1"/>
  <c r="N941" i="43"/>
  <c r="O941" i="43" s="1"/>
  <c r="N871" i="43"/>
  <c r="O871" i="43" s="1"/>
  <c r="N844" i="43"/>
  <c r="O844" i="43" s="1"/>
  <c r="N821" i="43"/>
  <c r="O821" i="43" s="1"/>
  <c r="N797" i="43"/>
  <c r="O797" i="43" s="1"/>
  <c r="N752" i="43"/>
  <c r="O752" i="43" s="1"/>
  <c r="N731" i="43"/>
  <c r="O731" i="43" s="1"/>
  <c r="N709" i="43"/>
  <c r="O709" i="43" s="1"/>
  <c r="N665" i="43"/>
  <c r="O665" i="43" s="1"/>
  <c r="N621" i="43"/>
  <c r="O621" i="43" s="1"/>
  <c r="N601" i="43"/>
  <c r="O601" i="43" s="1"/>
  <c r="N891" i="43"/>
  <c r="O891" i="43" s="1"/>
  <c r="N839" i="43"/>
  <c r="O839" i="43" s="1"/>
  <c r="N608" i="43"/>
  <c r="O608" i="43" s="1"/>
  <c r="N568" i="43"/>
  <c r="O568" i="43" s="1"/>
  <c r="N525" i="43"/>
  <c r="O525" i="43" s="1"/>
  <c r="N485" i="43"/>
  <c r="O485" i="43" s="1"/>
  <c r="N334" i="43"/>
  <c r="O334" i="43" s="1"/>
  <c r="N298" i="43"/>
  <c r="O298" i="43" s="1"/>
  <c r="N198" i="43"/>
  <c r="O198" i="43" s="1"/>
  <c r="N162" i="43"/>
  <c r="O162" i="43" s="1"/>
  <c r="N127" i="43"/>
  <c r="O127" i="43" s="1"/>
  <c r="N79" i="43"/>
  <c r="O79" i="43" s="1"/>
  <c r="N729" i="43"/>
  <c r="O729" i="43" s="1"/>
  <c r="N442" i="43"/>
  <c r="O442" i="43" s="1"/>
  <c r="N594" i="43"/>
  <c r="O594" i="43" s="1"/>
  <c r="N124" i="43"/>
  <c r="O124" i="43" s="1"/>
  <c r="N291" i="43"/>
  <c r="O291" i="43" s="1"/>
  <c r="N122" i="43"/>
  <c r="O122" i="43" s="1"/>
  <c r="N83" i="43"/>
  <c r="O83" i="43" s="1"/>
  <c r="N908" i="43"/>
  <c r="O908" i="43" s="1"/>
  <c r="N199" i="43"/>
  <c r="O199" i="43" s="1"/>
  <c r="N786" i="43"/>
  <c r="O786" i="43" s="1"/>
  <c r="N732" i="43"/>
  <c r="O732" i="43" s="1"/>
  <c r="N687" i="43"/>
  <c r="O687" i="43" s="1"/>
  <c r="N645" i="43"/>
  <c r="O645" i="43" s="1"/>
  <c r="N602" i="43"/>
  <c r="O602" i="43" s="1"/>
  <c r="N444" i="43"/>
  <c r="O444" i="43" s="1"/>
  <c r="N407" i="43"/>
  <c r="O407" i="43" s="1"/>
  <c r="N263" i="43"/>
  <c r="O263" i="43" s="1"/>
  <c r="N233" i="43"/>
  <c r="O233" i="43" s="1"/>
  <c r="N197" i="43"/>
  <c r="O197" i="43" s="1"/>
  <c r="N161" i="43"/>
  <c r="O161" i="43" s="1"/>
  <c r="N106" i="43"/>
  <c r="O106" i="43" s="1"/>
  <c r="N86" i="43"/>
  <c r="O86" i="43" s="1"/>
  <c r="N59" i="43"/>
  <c r="O59" i="43" s="1"/>
  <c r="N556" i="43"/>
  <c r="O556" i="43" s="1"/>
  <c r="N329" i="43"/>
  <c r="O329" i="43" s="1"/>
  <c r="N255" i="43"/>
  <c r="O255" i="43" s="1"/>
  <c r="N183" i="43"/>
  <c r="O183" i="43" s="1"/>
  <c r="N570" i="43"/>
  <c r="O570" i="43" s="1"/>
  <c r="N269" i="43"/>
  <c r="O269" i="43" s="1"/>
  <c r="N784" i="43"/>
  <c r="O784" i="43" s="1"/>
  <c r="N685" i="43"/>
  <c r="O685" i="43" s="1"/>
  <c r="N642" i="43"/>
  <c r="O642" i="43" s="1"/>
  <c r="N524" i="43"/>
  <c r="O524" i="43" s="1"/>
  <c r="N406" i="43"/>
  <c r="O406" i="43" s="1"/>
  <c r="N367" i="43"/>
  <c r="O367" i="43" s="1"/>
  <c r="N333" i="43"/>
  <c r="O333" i="43" s="1"/>
  <c r="N297" i="43"/>
  <c r="O297" i="43" s="1"/>
  <c r="N261" i="43"/>
  <c r="O261" i="43" s="1"/>
  <c r="N196" i="43"/>
  <c r="O196" i="43" s="1"/>
  <c r="N126" i="43"/>
  <c r="O126" i="43" s="1"/>
  <c r="N112" i="43"/>
  <c r="O112" i="43" s="1"/>
  <c r="N65" i="43"/>
  <c r="O65" i="43" s="1"/>
  <c r="N776" i="43"/>
  <c r="O776" i="43" s="1"/>
  <c r="N292" i="43"/>
  <c r="O292" i="43" s="1"/>
  <c r="N402" i="43"/>
  <c r="O402" i="43" s="1"/>
  <c r="N153" i="43"/>
  <c r="O153" i="43" s="1"/>
  <c r="N123" i="43"/>
  <c r="O123" i="43" s="1"/>
  <c r="N218" i="43"/>
  <c r="O218" i="43" s="1"/>
  <c r="N216" i="43"/>
  <c r="O216" i="43" s="1"/>
  <c r="N94" i="43"/>
  <c r="O94" i="43" s="1"/>
  <c r="N164" i="43"/>
  <c r="O164" i="43" s="1"/>
  <c r="N200" i="43"/>
  <c r="O200" i="43" s="1"/>
  <c r="N445" i="43"/>
  <c r="O445" i="43" s="1"/>
  <c r="N892" i="43"/>
  <c r="O892" i="43" s="1"/>
  <c r="N834" i="43"/>
  <c r="O834" i="43" s="1"/>
  <c r="N730" i="43"/>
  <c r="O730" i="43" s="1"/>
  <c r="N600" i="43"/>
  <c r="O600" i="43" s="1"/>
  <c r="N557" i="43"/>
  <c r="O557" i="43" s="1"/>
  <c r="N482" i="43"/>
  <c r="O482" i="43" s="1"/>
  <c r="N443" i="43"/>
  <c r="O443" i="43" s="1"/>
  <c r="N405" i="43"/>
  <c r="O405" i="43" s="1"/>
  <c r="N260" i="43"/>
  <c r="O260" i="43" s="1"/>
  <c r="N225" i="43"/>
  <c r="O225" i="43" s="1"/>
  <c r="N160" i="43"/>
  <c r="O160" i="43" s="1"/>
  <c r="N599" i="43"/>
  <c r="O599" i="43" s="1"/>
  <c r="N480" i="43"/>
  <c r="O480" i="43" s="1"/>
  <c r="N189" i="43"/>
  <c r="O189" i="43" s="1"/>
  <c r="N514" i="43"/>
  <c r="O514" i="43" s="1"/>
  <c r="N188" i="43"/>
  <c r="O188" i="43" s="1"/>
  <c r="N84" i="43"/>
  <c r="O84" i="43" s="1"/>
  <c r="N104" i="43"/>
  <c r="O104" i="43" s="1"/>
  <c r="N149" i="43"/>
  <c r="O149" i="43" s="1"/>
  <c r="N374" i="43"/>
  <c r="O374" i="43" s="1"/>
  <c r="N446" i="43"/>
  <c r="O446" i="43" s="1"/>
  <c r="N684" i="43"/>
  <c r="O684" i="43" s="1"/>
  <c r="N640" i="43"/>
  <c r="O640" i="43" s="1"/>
  <c r="N517" i="43"/>
  <c r="O517" i="43" s="1"/>
  <c r="N366" i="43"/>
  <c r="O366" i="43" s="1"/>
  <c r="N330" i="43"/>
  <c r="O330" i="43" s="1"/>
  <c r="N296" i="43"/>
  <c r="O296" i="43" s="1"/>
  <c r="N224" i="43"/>
  <c r="O224" i="43" s="1"/>
  <c r="N195" i="43"/>
  <c r="O195" i="43" s="1"/>
  <c r="N125" i="43"/>
  <c r="O125" i="43" s="1"/>
  <c r="N91" i="43"/>
  <c r="O91" i="43" s="1"/>
  <c r="N159" i="43"/>
  <c r="O159" i="43" s="1"/>
  <c r="N365" i="43"/>
  <c r="O365" i="43" s="1"/>
  <c r="N222" i="43"/>
  <c r="O222" i="43" s="1"/>
  <c r="N316" i="43"/>
  <c r="O316" i="43" s="1"/>
  <c r="N697" i="43"/>
  <c r="O697" i="43" s="1"/>
  <c r="N832" i="43"/>
  <c r="O832" i="43" s="1"/>
  <c r="N259" i="43"/>
  <c r="O259" i="43" s="1"/>
  <c r="N98" i="43"/>
  <c r="O98" i="43" s="1"/>
  <c r="N111" i="43"/>
  <c r="O111" i="43" s="1"/>
  <c r="N63" i="43"/>
  <c r="O63" i="43" s="1"/>
  <c r="N725" i="43"/>
  <c r="O725" i="43" s="1"/>
  <c r="N681" i="43"/>
  <c r="O681" i="43" s="1"/>
  <c r="N223" i="43"/>
  <c r="O223" i="43" s="1"/>
  <c r="N152" i="43"/>
  <c r="O152" i="43" s="1"/>
  <c r="N281" i="43"/>
  <c r="O281" i="43" s="1"/>
  <c r="N887" i="43"/>
  <c r="O887" i="43" s="1"/>
  <c r="N775" i="43"/>
  <c r="O775" i="43" s="1"/>
  <c r="N636" i="43"/>
  <c r="O636" i="43" s="1"/>
  <c r="N555" i="43"/>
  <c r="O555" i="43" s="1"/>
  <c r="N441" i="43"/>
  <c r="O441" i="43" s="1"/>
  <c r="N401" i="43"/>
  <c r="O401" i="43" s="1"/>
  <c r="N71" i="43"/>
  <c r="O71" i="43" s="1"/>
  <c r="N95" i="43"/>
  <c r="O95" i="43" s="1"/>
  <c r="N773" i="43"/>
  <c r="O773" i="43" s="1"/>
  <c r="N680" i="43"/>
  <c r="O680" i="43" s="1"/>
  <c r="N592" i="43"/>
  <c r="O592" i="43" s="1"/>
  <c r="N512" i="43"/>
  <c r="O512" i="43" s="1"/>
  <c r="N473" i="43"/>
  <c r="O473" i="43" s="1"/>
  <c r="N364" i="43"/>
  <c r="O364" i="43" s="1"/>
  <c r="N328" i="43"/>
  <c r="O328" i="43" s="1"/>
  <c r="N187" i="43"/>
  <c r="O187" i="43" s="1"/>
  <c r="N251" i="43"/>
  <c r="O251" i="43" s="1"/>
  <c r="N722" i="43"/>
  <c r="O722" i="43" s="1"/>
  <c r="N635" i="43"/>
  <c r="O635" i="43" s="1"/>
  <c r="N552" i="43"/>
  <c r="O552" i="43" s="1"/>
  <c r="N400" i="43"/>
  <c r="O400" i="43" s="1"/>
  <c r="N290" i="43"/>
  <c r="O290" i="43" s="1"/>
  <c r="N57" i="43"/>
  <c r="O57" i="43" s="1"/>
  <c r="N51" i="43"/>
  <c r="O51" i="43" s="1"/>
  <c r="N327" i="43"/>
  <c r="O327" i="43" s="1"/>
  <c r="N254" i="43"/>
  <c r="O254" i="43" s="1"/>
  <c r="N151" i="43"/>
  <c r="O151" i="43" s="1"/>
  <c r="N306" i="43"/>
  <c r="O306" i="43" s="1"/>
  <c r="N882" i="43"/>
  <c r="O882" i="43" s="1"/>
  <c r="N767" i="43"/>
  <c r="O767" i="43" s="1"/>
  <c r="N679" i="43"/>
  <c r="O679" i="43" s="1"/>
  <c r="N591" i="43"/>
  <c r="O591" i="43" s="1"/>
  <c r="N472" i="43"/>
  <c r="O472" i="43" s="1"/>
  <c r="N431" i="43"/>
  <c r="O431" i="43" s="1"/>
  <c r="N363" i="43"/>
  <c r="O363" i="43" s="1"/>
  <c r="N289" i="43"/>
  <c r="O289" i="43" s="1"/>
  <c r="N219" i="43"/>
  <c r="O219" i="43" s="1"/>
  <c r="N186" i="43"/>
  <c r="O186" i="43" s="1"/>
  <c r="N144" i="43"/>
  <c r="O144" i="43" s="1"/>
  <c r="N818" i="43"/>
  <c r="O818" i="43" s="1"/>
  <c r="N720" i="43"/>
  <c r="O720" i="43" s="1"/>
  <c r="N677" i="43"/>
  <c r="O677" i="43" s="1"/>
  <c r="N634" i="43"/>
  <c r="O634" i="43" s="1"/>
  <c r="N551" i="43"/>
  <c r="O551" i="43" s="1"/>
  <c r="N508" i="43"/>
  <c r="O508" i="43" s="1"/>
  <c r="N326" i="43"/>
  <c r="O326" i="43" s="1"/>
  <c r="N150" i="43"/>
  <c r="O150" i="43" s="1"/>
  <c r="N288" i="43"/>
  <c r="O288" i="43" s="1"/>
  <c r="N880" i="43"/>
  <c r="O880" i="43" s="1"/>
  <c r="N550" i="43"/>
  <c r="O550" i="43" s="1"/>
  <c r="N430" i="43"/>
  <c r="O430" i="43" s="1"/>
  <c r="N393" i="43"/>
  <c r="O393" i="43" s="1"/>
  <c r="N355" i="43"/>
  <c r="O355" i="43" s="1"/>
  <c r="N325" i="43"/>
  <c r="O325" i="43" s="1"/>
  <c r="N253" i="43"/>
  <c r="O253" i="43" s="1"/>
  <c r="N488" i="43"/>
  <c r="O488" i="43" s="1"/>
  <c r="N879" i="43"/>
  <c r="O879" i="43" s="1"/>
  <c r="N765" i="43"/>
  <c r="O765" i="43" s="1"/>
  <c r="N719" i="43"/>
  <c r="O719" i="43" s="1"/>
  <c r="N633" i="43"/>
  <c r="O633" i="43" s="1"/>
  <c r="N589" i="43"/>
  <c r="O589" i="43" s="1"/>
  <c r="N549" i="43"/>
  <c r="O549" i="43" s="1"/>
  <c r="N507" i="43"/>
  <c r="O507" i="43" s="1"/>
  <c r="N466" i="43"/>
  <c r="O466" i="43" s="1"/>
  <c r="N354" i="43"/>
  <c r="O354" i="43" s="1"/>
  <c r="N182" i="43"/>
  <c r="O182" i="43" s="1"/>
  <c r="N146" i="43"/>
  <c r="O146" i="43" s="1"/>
  <c r="N103" i="43"/>
  <c r="O103" i="43" s="1"/>
  <c r="N90" i="43"/>
  <c r="O90" i="43" s="1"/>
  <c r="N252" i="43"/>
  <c r="O252" i="43" s="1"/>
  <c r="N181" i="43"/>
  <c r="O181" i="43" s="1"/>
  <c r="N76" i="43"/>
  <c r="O76" i="43" s="1"/>
  <c r="N872" i="43"/>
  <c r="O872" i="43" s="1"/>
  <c r="N812" i="43"/>
  <c r="O812" i="43" s="1"/>
  <c r="N674" i="43"/>
  <c r="O674" i="43" s="1"/>
  <c r="N427" i="43"/>
  <c r="O427" i="43" s="1"/>
  <c r="N392" i="43"/>
  <c r="O392" i="43" s="1"/>
  <c r="N353" i="43"/>
  <c r="O353" i="43" s="1"/>
  <c r="N287" i="43"/>
  <c r="O287" i="43" s="1"/>
  <c r="N217" i="43"/>
  <c r="O217" i="43" s="1"/>
  <c r="N145" i="43"/>
  <c r="O145" i="43" s="1"/>
  <c r="N741" i="43"/>
  <c r="O741" i="43" s="1"/>
  <c r="N764" i="43"/>
  <c r="O764" i="43" s="1"/>
  <c r="N632" i="43"/>
  <c r="O632" i="43" s="1"/>
  <c r="N588" i="43"/>
  <c r="O588" i="43" s="1"/>
  <c r="N506" i="43"/>
  <c r="O506" i="43" s="1"/>
  <c r="N464" i="43"/>
  <c r="O464" i="43" s="1"/>
  <c r="N180" i="43"/>
  <c r="O180" i="43" s="1"/>
  <c r="N116" i="43"/>
  <c r="O116" i="43" s="1"/>
  <c r="N49" i="43"/>
  <c r="O49" i="43" s="1"/>
  <c r="N411" i="43"/>
  <c r="O411" i="43" s="1"/>
  <c r="N336" i="43"/>
  <c r="O336" i="43" s="1"/>
  <c r="N270" i="43"/>
  <c r="O270" i="43" s="1"/>
  <c r="N131" i="43"/>
  <c r="O131" i="43" s="1"/>
  <c r="N811" i="43"/>
  <c r="O811" i="43" s="1"/>
  <c r="N763" i="43"/>
  <c r="O763" i="43" s="1"/>
  <c r="N717" i="43"/>
  <c r="O717" i="43" s="1"/>
  <c r="N672" i="43"/>
  <c r="O672" i="43" s="1"/>
  <c r="N546" i="43"/>
  <c r="O546" i="43" s="1"/>
  <c r="N426" i="43"/>
  <c r="O426" i="43" s="1"/>
  <c r="N352" i="43"/>
  <c r="O352" i="43" s="1"/>
  <c r="N866" i="43"/>
  <c r="O866" i="43" s="1"/>
  <c r="N666" i="43"/>
  <c r="O666" i="43" s="1"/>
  <c r="N581" i="43"/>
  <c r="O581" i="43" s="1"/>
  <c r="N505" i="43"/>
  <c r="O505" i="43" s="1"/>
  <c r="N463" i="43"/>
  <c r="O463" i="43" s="1"/>
  <c r="N386" i="43"/>
  <c r="O386" i="43" s="1"/>
  <c r="N280" i="43"/>
  <c r="O280" i="43" s="1"/>
  <c r="N179" i="43"/>
  <c r="O179" i="43" s="1"/>
  <c r="N810" i="43"/>
  <c r="O810" i="43" s="1"/>
  <c r="N754" i="43"/>
  <c r="O754" i="43" s="1"/>
  <c r="N544" i="43"/>
  <c r="O544" i="43" s="1"/>
  <c r="N425" i="43"/>
  <c r="O425" i="43" s="1"/>
  <c r="N385" i="43"/>
  <c r="O385" i="43" s="1"/>
  <c r="N349" i="43"/>
  <c r="O349" i="43" s="1"/>
  <c r="N315" i="43"/>
  <c r="O315" i="43" s="1"/>
  <c r="N215" i="43"/>
  <c r="O215" i="43" s="1"/>
  <c r="N143" i="43"/>
  <c r="O143" i="43" s="1"/>
  <c r="N48" i="43"/>
  <c r="O48" i="43" s="1"/>
  <c r="N135" i="43"/>
  <c r="O135" i="43" s="1"/>
  <c r="N843" i="43"/>
  <c r="O843" i="43" s="1"/>
  <c r="N664" i="43"/>
  <c r="O664" i="43" s="1"/>
  <c r="N620" i="43"/>
  <c r="O620" i="43" s="1"/>
  <c r="N578" i="43"/>
  <c r="O578" i="43" s="1"/>
  <c r="N538" i="43"/>
  <c r="O538" i="43" s="1"/>
  <c r="N504" i="43"/>
  <c r="O504" i="43" s="1"/>
  <c r="N462" i="43"/>
  <c r="O462" i="43" s="1"/>
  <c r="N279" i="43"/>
  <c r="O279" i="43" s="1"/>
  <c r="N214" i="43"/>
  <c r="O214" i="43" s="1"/>
  <c r="N178" i="43"/>
  <c r="O178" i="43" s="1"/>
  <c r="N88" i="43"/>
  <c r="O88" i="43" s="1"/>
  <c r="N746" i="43"/>
  <c r="O746" i="43" s="1"/>
  <c r="N272" i="43"/>
  <c r="O272" i="43" s="1"/>
  <c r="N527" i="43"/>
  <c r="O527" i="43" s="1"/>
  <c r="N234" i="43"/>
  <c r="O234" i="43" s="1"/>
  <c r="N860" i="43"/>
  <c r="O860" i="43" s="1"/>
  <c r="N751" i="43"/>
  <c r="O751" i="43" s="1"/>
  <c r="N706" i="43"/>
  <c r="O706" i="43" s="1"/>
  <c r="N537" i="43"/>
  <c r="O537" i="43" s="1"/>
  <c r="N424" i="43"/>
  <c r="O424" i="43" s="1"/>
  <c r="N384" i="43"/>
  <c r="O384" i="43" s="1"/>
  <c r="N348" i="43"/>
  <c r="O348" i="43" s="1"/>
  <c r="N312" i="43"/>
  <c r="O312" i="43" s="1"/>
  <c r="N278" i="43"/>
  <c r="O278" i="43" s="1"/>
  <c r="N242" i="43"/>
  <c r="O242" i="43" s="1"/>
  <c r="N207" i="43"/>
  <c r="O207" i="43" s="1"/>
  <c r="N177" i="43"/>
  <c r="O177" i="43" s="1"/>
  <c r="N142" i="43"/>
  <c r="O142" i="43" s="1"/>
  <c r="N75" i="43"/>
  <c r="O75" i="43" s="1"/>
  <c r="N530" i="43"/>
  <c r="O530" i="43" s="1"/>
  <c r="N204" i="43"/>
  <c r="O204" i="43" s="1"/>
  <c r="N808" i="43"/>
  <c r="O808" i="43" s="1"/>
  <c r="N663" i="43"/>
  <c r="O663" i="43" s="1"/>
  <c r="N619" i="43"/>
  <c r="O619" i="43" s="1"/>
  <c r="N576" i="43"/>
  <c r="O576" i="43" s="1"/>
  <c r="N461" i="43"/>
  <c r="O461" i="43" s="1"/>
  <c r="N277" i="43"/>
  <c r="O277" i="43" s="1"/>
  <c r="N241" i="43"/>
  <c r="O241" i="43" s="1"/>
  <c r="N206" i="43"/>
  <c r="O206" i="43" s="1"/>
  <c r="N115" i="43"/>
  <c r="O115" i="43" s="1"/>
  <c r="N108" i="43"/>
  <c r="O108" i="43" s="1"/>
  <c r="N82" i="43"/>
  <c r="O82" i="43" s="1"/>
  <c r="N55" i="43"/>
  <c r="O55" i="43" s="1"/>
  <c r="N310" i="43"/>
  <c r="O310" i="43" s="1"/>
  <c r="N373" i="43"/>
  <c r="O373" i="43" s="1"/>
  <c r="N305" i="43"/>
  <c r="O305" i="43" s="1"/>
  <c r="N235" i="43"/>
  <c r="O235" i="43" s="1"/>
  <c r="N299" i="43"/>
  <c r="O299" i="43" s="1"/>
  <c r="N943" i="43"/>
  <c r="O943" i="43" s="1"/>
  <c r="N859" i="43"/>
  <c r="O859" i="43" s="1"/>
  <c r="N658" i="43"/>
  <c r="O658" i="43" s="1"/>
  <c r="N536" i="43"/>
  <c r="O536" i="43" s="1"/>
  <c r="N493" i="43"/>
  <c r="O493" i="43" s="1"/>
  <c r="N423" i="43"/>
  <c r="O423" i="43" s="1"/>
  <c r="N383" i="43"/>
  <c r="O383" i="43" s="1"/>
  <c r="N347" i="43"/>
  <c r="O347" i="43" s="1"/>
  <c r="N311" i="43"/>
  <c r="O311" i="43" s="1"/>
  <c r="N274" i="43"/>
  <c r="O274" i="43" s="1"/>
  <c r="N171" i="43"/>
  <c r="O171" i="43" s="1"/>
  <c r="N141" i="43"/>
  <c r="O141" i="43" s="1"/>
  <c r="N273" i="43"/>
  <c r="O273" i="43" s="1"/>
  <c r="N205" i="43"/>
  <c r="O205" i="43" s="1"/>
  <c r="N652" i="43"/>
  <c r="O652" i="43" s="1"/>
  <c r="N747" i="43"/>
  <c r="O747" i="43" s="1"/>
  <c r="N701" i="43"/>
  <c r="O701" i="43" s="1"/>
  <c r="N616" i="43"/>
  <c r="O616" i="43" s="1"/>
  <c r="N455" i="43"/>
  <c r="O455" i="43" s="1"/>
  <c r="N422" i="43"/>
  <c r="O422" i="43" s="1"/>
  <c r="N240" i="43"/>
  <c r="O240" i="43" s="1"/>
  <c r="N170" i="43"/>
  <c r="O170" i="43" s="1"/>
  <c r="N53" i="43"/>
  <c r="O53" i="43" s="1"/>
  <c r="N698" i="43"/>
  <c r="O698" i="43" s="1"/>
  <c r="N842" i="43"/>
  <c r="O842" i="43" s="1"/>
  <c r="N371" i="43"/>
  <c r="O371" i="43" s="1"/>
  <c r="N940" i="43"/>
  <c r="O940" i="43" s="1"/>
  <c r="N858" i="43"/>
  <c r="O858" i="43" s="1"/>
  <c r="N796" i="43"/>
  <c r="O796" i="43" s="1"/>
  <c r="N656" i="43"/>
  <c r="O656" i="43" s="1"/>
  <c r="N572" i="43"/>
  <c r="O572" i="43" s="1"/>
  <c r="N535" i="43"/>
  <c r="O535" i="43" s="1"/>
  <c r="N492" i="43"/>
  <c r="O492" i="43" s="1"/>
  <c r="N453" i="43"/>
  <c r="O453" i="43" s="1"/>
  <c r="N421" i="43"/>
  <c r="O421" i="43" s="1"/>
  <c r="N382" i="43"/>
  <c r="O382" i="43" s="1"/>
  <c r="N346" i="43"/>
  <c r="O346" i="43" s="1"/>
  <c r="N309" i="43"/>
  <c r="O309" i="43" s="1"/>
  <c r="N140" i="43"/>
  <c r="O140" i="43" s="1"/>
  <c r="N87" i="43"/>
  <c r="O87" i="43" s="1"/>
  <c r="N700" i="43"/>
  <c r="O700" i="43" s="1"/>
  <c r="N615" i="43"/>
  <c r="O615" i="43" s="1"/>
  <c r="N237" i="43"/>
  <c r="O237" i="43" s="1"/>
  <c r="N939" i="43"/>
  <c r="O939" i="43" s="1"/>
  <c r="N169" i="43"/>
  <c r="O169" i="43" s="1"/>
  <c r="N791" i="43"/>
  <c r="O791" i="43" s="1"/>
  <c r="N795" i="43"/>
  <c r="O795" i="43" s="1"/>
  <c r="N655" i="43"/>
  <c r="O655" i="43" s="1"/>
  <c r="N614" i="43"/>
  <c r="O614" i="43" s="1"/>
  <c r="N571" i="43"/>
  <c r="O571" i="43" s="1"/>
  <c r="N491" i="43"/>
  <c r="O491" i="43" s="1"/>
  <c r="N381" i="43"/>
  <c r="O381" i="43" s="1"/>
  <c r="N345" i="43"/>
  <c r="O345" i="43" s="1"/>
  <c r="N307" i="43"/>
  <c r="O307" i="43" s="1"/>
  <c r="N133" i="43"/>
  <c r="O133" i="43" s="1"/>
  <c r="N80" i="43"/>
  <c r="O80" i="43" s="1"/>
  <c r="N67" i="43"/>
  <c r="O67" i="43" s="1"/>
  <c r="N201" i="43"/>
  <c r="O201" i="43" s="1"/>
  <c r="N132" i="43"/>
  <c r="O132" i="43" s="1"/>
  <c r="N100" i="43"/>
  <c r="O100" i="43" s="1"/>
  <c r="N74" i="43"/>
  <c r="O74" i="43" s="1"/>
  <c r="N744" i="43"/>
  <c r="O744" i="43" s="1"/>
  <c r="N919" i="43"/>
  <c r="O919" i="43" s="1"/>
  <c r="N845" i="43"/>
  <c r="O845" i="43" s="1"/>
  <c r="N792" i="43"/>
  <c r="O792" i="43" s="1"/>
  <c r="N745" i="43"/>
  <c r="O745" i="43" s="1"/>
  <c r="N699" i="43"/>
  <c r="O699" i="43" s="1"/>
  <c r="N613" i="43"/>
  <c r="O613" i="43" s="1"/>
  <c r="N528" i="43"/>
  <c r="O528" i="43" s="1"/>
  <c r="N450" i="43"/>
  <c r="O450" i="43" s="1"/>
  <c r="N412" i="43"/>
  <c r="O412" i="43" s="1"/>
  <c r="N271" i="43"/>
  <c r="O271" i="43" s="1"/>
  <c r="N236" i="43"/>
  <c r="O236" i="43" s="1"/>
  <c r="N168" i="43"/>
  <c r="O168" i="43" s="1"/>
  <c r="N107" i="43"/>
  <c r="O107" i="43" s="1"/>
  <c r="N914" i="43"/>
  <c r="O914" i="43" s="1"/>
  <c r="N408" i="43"/>
  <c r="O408" i="43" s="1"/>
  <c r="N344" i="43"/>
  <c r="O344" i="43" s="1"/>
  <c r="N653" i="43"/>
  <c r="O653" i="43" s="1"/>
  <c r="N486" i="43"/>
  <c r="O486" i="43" s="1"/>
  <c r="N789" i="43"/>
  <c r="O789" i="43" s="1"/>
  <c r="N610" i="43"/>
  <c r="O610" i="43" s="1"/>
  <c r="N569" i="43"/>
  <c r="O569" i="43" s="1"/>
  <c r="N487" i="43"/>
  <c r="O487" i="43" s="1"/>
  <c r="N335" i="43"/>
  <c r="O335" i="43" s="1"/>
  <c r="N163" i="43"/>
  <c r="O163" i="43" s="1"/>
  <c r="N99" i="43"/>
  <c r="O99" i="43" s="1"/>
  <c r="J1" i="43"/>
  <c r="D18" i="45" l="1"/>
  <c r="E18" i="45" s="1"/>
  <c r="F17" i="45"/>
  <c r="E16" i="44"/>
  <c r="F16" i="44" s="1"/>
  <c r="C18" i="45"/>
  <c r="A19" i="45" s="1"/>
  <c r="G15" i="44"/>
  <c r="P2" i="43" a="1"/>
  <c r="P2" i="43" s="1"/>
  <c r="D16" i="44"/>
  <c r="C16" i="44"/>
  <c r="A17" i="44" s="1"/>
  <c r="F18" i="45" l="1"/>
  <c r="E17" i="44"/>
  <c r="B17" i="44"/>
  <c r="D17" i="44" s="1"/>
  <c r="B19" i="45"/>
  <c r="D19" i="45"/>
  <c r="G16" i="44"/>
  <c r="P1" i="43" a="1"/>
  <c r="P1" i="43" s="1"/>
  <c r="A15" i="43" s="1"/>
  <c r="E15" i="43" s="1"/>
  <c r="C5" i="41"/>
  <c r="B5" i="41"/>
  <c r="C17" i="44" l="1"/>
  <c r="A18" i="44" s="1"/>
  <c r="F17" i="44"/>
  <c r="C19" i="45"/>
  <c r="A20" i="45" s="1"/>
  <c r="E19" i="45"/>
  <c r="B15" i="43"/>
  <c r="F15" i="43" s="1"/>
  <c r="N30" i="41"/>
  <c r="O30" i="41" s="1"/>
  <c r="N23" i="41"/>
  <c r="O23" i="41" s="1"/>
  <c r="N32" i="41"/>
  <c r="O32" i="41" s="1"/>
  <c r="N21" i="41"/>
  <c r="O21" i="41" s="1"/>
  <c r="N31" i="41"/>
  <c r="O31" i="41" s="1"/>
  <c r="N40" i="41"/>
  <c r="O40" i="41" s="1"/>
  <c r="N35" i="41"/>
  <c r="O35" i="41" s="1"/>
  <c r="N37" i="41"/>
  <c r="O37" i="41" s="1"/>
  <c r="N14" i="41"/>
  <c r="O14" i="41" s="1"/>
  <c r="N39" i="41"/>
  <c r="O39" i="41" s="1"/>
  <c r="N26" i="41"/>
  <c r="O26" i="41" s="1"/>
  <c r="N22" i="41"/>
  <c r="O22" i="41" s="1"/>
  <c r="N18" i="41"/>
  <c r="O18" i="41" s="1"/>
  <c r="N13" i="41"/>
  <c r="O13" i="41" s="1"/>
  <c r="N12" i="41"/>
  <c r="O12" i="41" s="1"/>
  <c r="N17" i="41"/>
  <c r="O17" i="41" s="1"/>
  <c r="N11" i="41"/>
  <c r="O11" i="41" s="1"/>
  <c r="N38" i="41"/>
  <c r="O38" i="41" s="1"/>
  <c r="N34" i="41"/>
  <c r="O34" i="41" s="1"/>
  <c r="N10" i="41"/>
  <c r="O10" i="41" s="1"/>
  <c r="N29" i="41"/>
  <c r="O29" i="41" s="1"/>
  <c r="N25" i="41"/>
  <c r="O25" i="41" s="1"/>
  <c r="N42" i="41"/>
  <c r="O42" i="41" s="1"/>
  <c r="N33" i="41"/>
  <c r="O33" i="41" s="1"/>
  <c r="N19" i="41"/>
  <c r="O19" i="41" s="1"/>
  <c r="N15" i="41"/>
  <c r="O15" i="41" s="1"/>
  <c r="N16" i="41"/>
  <c r="O16" i="41" s="1"/>
  <c r="N27" i="41"/>
  <c r="O27" i="41" s="1"/>
  <c r="N24" i="41"/>
  <c r="O24" i="41" s="1"/>
  <c r="N41" i="41"/>
  <c r="O41" i="41" s="1"/>
  <c r="N20" i="41"/>
  <c r="O20" i="41" s="1"/>
  <c r="N36" i="41"/>
  <c r="O36" i="41" s="1"/>
  <c r="N28" i="41"/>
  <c r="O28" i="41" s="1"/>
  <c r="N3" i="41"/>
  <c r="O3" i="41" s="1"/>
  <c r="N9" i="41"/>
  <c r="O9" i="41" s="1"/>
  <c r="N8" i="41"/>
  <c r="O8" i="41" s="1"/>
  <c r="N7" i="41"/>
  <c r="O7" i="41" s="1"/>
  <c r="N6" i="41"/>
  <c r="O6" i="41" s="1"/>
  <c r="N5" i="41"/>
  <c r="O5" i="41" s="1"/>
  <c r="N4" i="41"/>
  <c r="O4" i="41" s="1"/>
  <c r="G17" i="44" l="1"/>
  <c r="F19" i="45"/>
  <c r="D20" i="45"/>
  <c r="B20" i="45"/>
  <c r="B18" i="44"/>
  <c r="E18" i="44"/>
  <c r="C15" i="43"/>
  <c r="A16" i="43" s="1"/>
  <c r="B16" i="43" s="1"/>
  <c r="D15" i="43"/>
  <c r="N740" i="41"/>
  <c r="O740" i="41" s="1"/>
  <c r="N724" i="41"/>
  <c r="O724" i="41" s="1"/>
  <c r="N708" i="41"/>
  <c r="O708" i="41" s="1"/>
  <c r="N692" i="41"/>
  <c r="O692" i="41" s="1"/>
  <c r="N676" i="41"/>
  <c r="O676" i="41" s="1"/>
  <c r="N660" i="41"/>
  <c r="O660" i="41" s="1"/>
  <c r="N644" i="41"/>
  <c r="O644" i="41" s="1"/>
  <c r="N628" i="41"/>
  <c r="O628" i="41" s="1"/>
  <c r="N612" i="41"/>
  <c r="O612" i="41" s="1"/>
  <c r="N596" i="41"/>
  <c r="O596" i="41" s="1"/>
  <c r="N580" i="41"/>
  <c r="O580" i="41" s="1"/>
  <c r="N564" i="41"/>
  <c r="O564" i="41" s="1"/>
  <c r="N548" i="41"/>
  <c r="O548" i="41" s="1"/>
  <c r="N532" i="41"/>
  <c r="O532" i="41" s="1"/>
  <c r="N516" i="41"/>
  <c r="O516" i="41" s="1"/>
  <c r="N500" i="41"/>
  <c r="O500" i="41" s="1"/>
  <c r="N484" i="41"/>
  <c r="O484" i="41" s="1"/>
  <c r="N468" i="41"/>
  <c r="O468" i="41" s="1"/>
  <c r="N452" i="41"/>
  <c r="O452" i="41" s="1"/>
  <c r="N436" i="41"/>
  <c r="O436" i="41" s="1"/>
  <c r="N739" i="41"/>
  <c r="O739" i="41" s="1"/>
  <c r="N723" i="41"/>
  <c r="O723" i="41" s="1"/>
  <c r="N707" i="41"/>
  <c r="O707" i="41" s="1"/>
  <c r="N691" i="41"/>
  <c r="O691" i="41" s="1"/>
  <c r="N675" i="41"/>
  <c r="O675" i="41" s="1"/>
  <c r="N659" i="41"/>
  <c r="O659" i="41" s="1"/>
  <c r="N643" i="41"/>
  <c r="O643" i="41" s="1"/>
  <c r="N627" i="41"/>
  <c r="O627" i="41" s="1"/>
  <c r="N611" i="41"/>
  <c r="O611" i="41" s="1"/>
  <c r="N595" i="41"/>
  <c r="O595" i="41" s="1"/>
  <c r="N579" i="41"/>
  <c r="O579" i="41" s="1"/>
  <c r="N563" i="41"/>
  <c r="O563" i="41" s="1"/>
  <c r="N642" i="41"/>
  <c r="O642" i="41" s="1"/>
  <c r="N578" i="41"/>
  <c r="O578" i="41" s="1"/>
  <c r="N530" i="41"/>
  <c r="O530" i="41" s="1"/>
  <c r="N498" i="41"/>
  <c r="O498" i="41" s="1"/>
  <c r="N466" i="41"/>
  <c r="O466" i="41" s="1"/>
  <c r="N434" i="41"/>
  <c r="O434" i="41" s="1"/>
  <c r="N402" i="41"/>
  <c r="O402" i="41" s="1"/>
  <c r="N386" i="41"/>
  <c r="O386" i="41" s="1"/>
  <c r="N354" i="41"/>
  <c r="O354" i="41" s="1"/>
  <c r="N322" i="41"/>
  <c r="O322" i="41" s="1"/>
  <c r="N738" i="41"/>
  <c r="O738" i="41" s="1"/>
  <c r="N722" i="41"/>
  <c r="O722" i="41" s="1"/>
  <c r="N706" i="41"/>
  <c r="O706" i="41" s="1"/>
  <c r="N690" i="41"/>
  <c r="O690" i="41" s="1"/>
  <c r="N674" i="41"/>
  <c r="O674" i="41" s="1"/>
  <c r="N658" i="41"/>
  <c r="O658" i="41" s="1"/>
  <c r="N626" i="41"/>
  <c r="O626" i="41" s="1"/>
  <c r="N610" i="41"/>
  <c r="O610" i="41" s="1"/>
  <c r="N594" i="41"/>
  <c r="O594" i="41" s="1"/>
  <c r="N562" i="41"/>
  <c r="O562" i="41" s="1"/>
  <c r="N546" i="41"/>
  <c r="O546" i="41" s="1"/>
  <c r="N514" i="41"/>
  <c r="O514" i="41" s="1"/>
  <c r="N482" i="41"/>
  <c r="O482" i="41" s="1"/>
  <c r="N450" i="41"/>
  <c r="O450" i="41" s="1"/>
  <c r="N418" i="41"/>
  <c r="O418" i="41" s="1"/>
  <c r="N370" i="41"/>
  <c r="O370" i="41" s="1"/>
  <c r="N338" i="41"/>
  <c r="O338" i="41" s="1"/>
  <c r="N306" i="41"/>
  <c r="O306" i="41" s="1"/>
  <c r="N737" i="41"/>
  <c r="O737" i="41" s="1"/>
  <c r="N721" i="41"/>
  <c r="O721" i="41" s="1"/>
  <c r="N705" i="41"/>
  <c r="O705" i="41" s="1"/>
  <c r="N689" i="41"/>
  <c r="O689" i="41" s="1"/>
  <c r="N673" i="41"/>
  <c r="O673" i="41" s="1"/>
  <c r="N657" i="41"/>
  <c r="O657" i="41" s="1"/>
  <c r="N641" i="41"/>
  <c r="O641" i="41" s="1"/>
  <c r="N625" i="41"/>
  <c r="O625" i="41" s="1"/>
  <c r="N609" i="41"/>
  <c r="O609" i="41" s="1"/>
  <c r="N593" i="41"/>
  <c r="O593" i="41" s="1"/>
  <c r="N577" i="41"/>
  <c r="O577" i="41" s="1"/>
  <c r="N561" i="41"/>
  <c r="O561" i="41" s="1"/>
  <c r="N545" i="41"/>
  <c r="O545" i="41" s="1"/>
  <c r="N529" i="41"/>
  <c r="O529" i="41" s="1"/>
  <c r="N513" i="41"/>
  <c r="O513" i="41" s="1"/>
  <c r="N497" i="41"/>
  <c r="O497" i="41" s="1"/>
  <c r="N481" i="41"/>
  <c r="O481" i="41" s="1"/>
  <c r="N465" i="41"/>
  <c r="O465" i="41" s="1"/>
  <c r="N449" i="41"/>
  <c r="O449" i="41" s="1"/>
  <c r="N736" i="41"/>
  <c r="O736" i="41" s="1"/>
  <c r="N720" i="41"/>
  <c r="O720" i="41" s="1"/>
  <c r="N704" i="41"/>
  <c r="O704" i="41" s="1"/>
  <c r="N688" i="41"/>
  <c r="O688" i="41" s="1"/>
  <c r="N672" i="41"/>
  <c r="O672" i="41" s="1"/>
  <c r="N656" i="41"/>
  <c r="O656" i="41" s="1"/>
  <c r="N640" i="41"/>
  <c r="O640" i="41" s="1"/>
  <c r="N624" i="41"/>
  <c r="O624" i="41" s="1"/>
  <c r="N608" i="41"/>
  <c r="O608" i="41" s="1"/>
  <c r="N592" i="41"/>
  <c r="O592" i="41" s="1"/>
  <c r="N576" i="41"/>
  <c r="O576" i="41" s="1"/>
  <c r="N560" i="41"/>
  <c r="O560" i="41" s="1"/>
  <c r="N544" i="41"/>
  <c r="O544" i="41" s="1"/>
  <c r="N528" i="41"/>
  <c r="O528" i="41" s="1"/>
  <c r="N512" i="41"/>
  <c r="O512" i="41" s="1"/>
  <c r="N496" i="41"/>
  <c r="O496" i="41" s="1"/>
  <c r="N480" i="41"/>
  <c r="O480" i="41" s="1"/>
  <c r="N464" i="41"/>
  <c r="O464" i="41" s="1"/>
  <c r="N746" i="41"/>
  <c r="O746" i="41" s="1"/>
  <c r="N725" i="41"/>
  <c r="O725" i="41" s="1"/>
  <c r="N678" i="41"/>
  <c r="O678" i="41" s="1"/>
  <c r="N631" i="41"/>
  <c r="O631" i="41" s="1"/>
  <c r="N584" i="41"/>
  <c r="O584" i="41" s="1"/>
  <c r="N517" i="41"/>
  <c r="O517" i="41" s="1"/>
  <c r="N448" i="41"/>
  <c r="O448" i="41" s="1"/>
  <c r="N428" i="41"/>
  <c r="O428" i="41" s="1"/>
  <c r="N369" i="41"/>
  <c r="O369" i="41" s="1"/>
  <c r="N349" i="41"/>
  <c r="O349" i="41" s="1"/>
  <c r="N271" i="41"/>
  <c r="O271" i="41" s="1"/>
  <c r="N215" i="41"/>
  <c r="O215" i="41" s="1"/>
  <c r="N177" i="41"/>
  <c r="O177" i="41" s="1"/>
  <c r="N139" i="41"/>
  <c r="O139" i="41" s="1"/>
  <c r="N112" i="41"/>
  <c r="O112" i="41" s="1"/>
  <c r="N93" i="41"/>
  <c r="O93" i="41" s="1"/>
  <c r="N78" i="41"/>
  <c r="O78" i="41" s="1"/>
  <c r="N74" i="41"/>
  <c r="O74" i="41" s="1"/>
  <c r="N329" i="41"/>
  <c r="O329" i="41" s="1"/>
  <c r="N233" i="41"/>
  <c r="O233" i="41" s="1"/>
  <c r="N196" i="41"/>
  <c r="O196" i="41" s="1"/>
  <c r="N157" i="41"/>
  <c r="O157" i="41" s="1"/>
  <c r="N699" i="41"/>
  <c r="O699" i="41" s="1"/>
  <c r="N652" i="41"/>
  <c r="O652" i="41" s="1"/>
  <c r="N605" i="41"/>
  <c r="O605" i="41" s="1"/>
  <c r="N558" i="41"/>
  <c r="O558" i="41" s="1"/>
  <c r="N537" i="41"/>
  <c r="O537" i="41" s="1"/>
  <c r="N492" i="41"/>
  <c r="O492" i="41" s="1"/>
  <c r="N471" i="41"/>
  <c r="O471" i="41" s="1"/>
  <c r="N447" i="41"/>
  <c r="O447" i="41" s="1"/>
  <c r="N408" i="41"/>
  <c r="O408" i="41" s="1"/>
  <c r="N389" i="41"/>
  <c r="O389" i="41" s="1"/>
  <c r="N368" i="41"/>
  <c r="O368" i="41" s="1"/>
  <c r="N310" i="41"/>
  <c r="O310" i="41" s="1"/>
  <c r="N291" i="41"/>
  <c r="O291" i="41" s="1"/>
  <c r="N252" i="41"/>
  <c r="O252" i="41" s="1"/>
  <c r="N176" i="41"/>
  <c r="O176" i="41" s="1"/>
  <c r="N138" i="41"/>
  <c r="O138" i="41" s="1"/>
  <c r="N745" i="41"/>
  <c r="O745" i="41" s="1"/>
  <c r="N698" i="41"/>
  <c r="O698" i="41" s="1"/>
  <c r="N677" i="41"/>
  <c r="O677" i="41" s="1"/>
  <c r="N630" i="41"/>
  <c r="O630" i="41" s="1"/>
  <c r="N583" i="41"/>
  <c r="O583" i="41" s="1"/>
  <c r="N744" i="41"/>
  <c r="O744" i="41" s="1"/>
  <c r="N697" i="41"/>
  <c r="O697" i="41" s="1"/>
  <c r="N650" i="41"/>
  <c r="O650" i="41" s="1"/>
  <c r="N718" i="41"/>
  <c r="O718" i="41" s="1"/>
  <c r="N671" i="41"/>
  <c r="O671" i="41" s="1"/>
  <c r="N603" i="41"/>
  <c r="O603" i="41" s="1"/>
  <c r="N556" i="41"/>
  <c r="O556" i="41" s="1"/>
  <c r="N535" i="41"/>
  <c r="O535" i="41" s="1"/>
  <c r="N469" i="41"/>
  <c r="O469" i="41" s="1"/>
  <c r="N445" i="41"/>
  <c r="O445" i="41" s="1"/>
  <c r="N717" i="41"/>
  <c r="O717" i="41" s="1"/>
  <c r="N670" i="41"/>
  <c r="O670" i="41" s="1"/>
  <c r="N623" i="41"/>
  <c r="O623" i="41" s="1"/>
  <c r="N555" i="41"/>
  <c r="O555" i="41" s="1"/>
  <c r="N534" i="41"/>
  <c r="O534" i="41" s="1"/>
  <c r="N444" i="41"/>
  <c r="O444" i="41" s="1"/>
  <c r="N741" i="41"/>
  <c r="O741" i="41" s="1"/>
  <c r="N694" i="41"/>
  <c r="O694" i="41" s="1"/>
  <c r="N647" i="41"/>
  <c r="O647" i="41" s="1"/>
  <c r="N600" i="41"/>
  <c r="O600" i="41" s="1"/>
  <c r="N714" i="41"/>
  <c r="O714" i="41" s="1"/>
  <c r="N693" i="41"/>
  <c r="O693" i="41" s="1"/>
  <c r="N646" i="41"/>
  <c r="O646" i="41" s="1"/>
  <c r="N599" i="41"/>
  <c r="O599" i="41" s="1"/>
  <c r="N735" i="41"/>
  <c r="O735" i="41" s="1"/>
  <c r="N667" i="41"/>
  <c r="O667" i="41" s="1"/>
  <c r="N620" i="41"/>
  <c r="O620" i="41" s="1"/>
  <c r="N573" i="41"/>
  <c r="O573" i="41" s="1"/>
  <c r="N527" i="41"/>
  <c r="O527" i="41" s="1"/>
  <c r="N506" i="41"/>
  <c r="O506" i="41" s="1"/>
  <c r="N461" i="41"/>
  <c r="O461" i="41" s="1"/>
  <c r="N421" i="41"/>
  <c r="O421" i="41" s="1"/>
  <c r="N400" i="41"/>
  <c r="O400" i="41" s="1"/>
  <c r="N361" i="41"/>
  <c r="O361" i="41" s="1"/>
  <c r="N342" i="41"/>
  <c r="O342" i="41" s="1"/>
  <c r="N323" i="41"/>
  <c r="O323" i="41" s="1"/>
  <c r="N283" i="41"/>
  <c r="O283" i="41" s="1"/>
  <c r="N264" i="41"/>
  <c r="O264" i="41" s="1"/>
  <c r="N227" i="41"/>
  <c r="O227" i="41" s="1"/>
  <c r="N188" i="41"/>
  <c r="O188" i="41" s="1"/>
  <c r="N169" i="41"/>
  <c r="O169" i="41" s="1"/>
  <c r="N132" i="41"/>
  <c r="O132" i="41" s="1"/>
  <c r="N118" i="41"/>
  <c r="O118" i="41" s="1"/>
  <c r="N713" i="41"/>
  <c r="O713" i="41" s="1"/>
  <c r="N666" i="41"/>
  <c r="O666" i="41" s="1"/>
  <c r="N645" i="41"/>
  <c r="O645" i="41" s="1"/>
  <c r="N598" i="41"/>
  <c r="O598" i="41" s="1"/>
  <c r="N551" i="41"/>
  <c r="O551" i="41" s="1"/>
  <c r="N485" i="41"/>
  <c r="O485" i="41" s="1"/>
  <c r="N440" i="41"/>
  <c r="O440" i="41" s="1"/>
  <c r="N399" i="41"/>
  <c r="O399" i="41" s="1"/>
  <c r="N380" i="41"/>
  <c r="O380" i="41" s="1"/>
  <c r="N321" i="41"/>
  <c r="O321" i="41" s="1"/>
  <c r="N301" i="41"/>
  <c r="O301" i="41" s="1"/>
  <c r="N282" i="41"/>
  <c r="O282" i="41" s="1"/>
  <c r="N245" i="41"/>
  <c r="O245" i="41" s="1"/>
  <c r="N226" i="41"/>
  <c r="O226" i="41" s="1"/>
  <c r="N206" i="41"/>
  <c r="O206" i="41" s="1"/>
  <c r="N150" i="41"/>
  <c r="O150" i="41" s="1"/>
  <c r="N99" i="41"/>
  <c r="O99" i="41" s="1"/>
  <c r="N80" i="41"/>
  <c r="O80" i="41" s="1"/>
  <c r="N168" i="41"/>
  <c r="O168" i="41" s="1"/>
  <c r="N734" i="41"/>
  <c r="O734" i="41" s="1"/>
  <c r="N687" i="41"/>
  <c r="O687" i="41" s="1"/>
  <c r="N619" i="41"/>
  <c r="O619" i="41" s="1"/>
  <c r="N572" i="41"/>
  <c r="O572" i="41" s="1"/>
  <c r="N526" i="41"/>
  <c r="O526" i="41" s="1"/>
  <c r="N505" i="41"/>
  <c r="O505" i="41" s="1"/>
  <c r="N460" i="41"/>
  <c r="O460" i="41" s="1"/>
  <c r="N420" i="41"/>
  <c r="O420" i="41" s="1"/>
  <c r="N360" i="41"/>
  <c r="O360" i="41" s="1"/>
  <c r="N341" i="41"/>
  <c r="O341" i="41" s="1"/>
  <c r="N320" i="41"/>
  <c r="O320" i="41" s="1"/>
  <c r="N263" i="41"/>
  <c r="O263" i="41" s="1"/>
  <c r="N225" i="41"/>
  <c r="O225" i="41" s="1"/>
  <c r="N187" i="41"/>
  <c r="O187" i="41" s="1"/>
  <c r="N131" i="41"/>
  <c r="O131" i="41" s="1"/>
  <c r="N712" i="41"/>
  <c r="O712" i="41" s="1"/>
  <c r="N665" i="41"/>
  <c r="O665" i="41" s="1"/>
  <c r="N618" i="41"/>
  <c r="O618" i="41" s="1"/>
  <c r="N597" i="41"/>
  <c r="O597" i="41" s="1"/>
  <c r="N550" i="41"/>
  <c r="O550" i="41" s="1"/>
  <c r="N439" i="41"/>
  <c r="O439" i="41" s="1"/>
  <c r="N398" i="41"/>
  <c r="O398" i="41" s="1"/>
  <c r="N379" i="41"/>
  <c r="O379" i="41" s="1"/>
  <c r="N319" i="41"/>
  <c r="O319" i="41" s="1"/>
  <c r="N300" i="41"/>
  <c r="O300" i="41" s="1"/>
  <c r="N281" i="41"/>
  <c r="O281" i="41" s="1"/>
  <c r="N244" i="41"/>
  <c r="O244" i="41" s="1"/>
  <c r="N224" i="41"/>
  <c r="O224" i="41" s="1"/>
  <c r="N205" i="41"/>
  <c r="O205" i="41" s="1"/>
  <c r="N186" i="41"/>
  <c r="O186" i="41" s="1"/>
  <c r="N733" i="41"/>
  <c r="O733" i="41" s="1"/>
  <c r="N686" i="41"/>
  <c r="O686" i="41" s="1"/>
  <c r="N639" i="41"/>
  <c r="O639" i="41" s="1"/>
  <c r="N571" i="41"/>
  <c r="O571" i="41" s="1"/>
  <c r="N525" i="41"/>
  <c r="O525" i="41" s="1"/>
  <c r="N504" i="41"/>
  <c r="O504" i="41" s="1"/>
  <c r="N483" i="41"/>
  <c r="O483" i="41" s="1"/>
  <c r="N459" i="41"/>
  <c r="O459" i="41" s="1"/>
  <c r="N419" i="41"/>
  <c r="O419" i="41" s="1"/>
  <c r="N378" i="41"/>
  <c r="O378" i="41" s="1"/>
  <c r="N359" i="41"/>
  <c r="O359" i="41" s="1"/>
  <c r="N340" i="41"/>
  <c r="O340" i="41" s="1"/>
  <c r="N262" i="41"/>
  <c r="O262" i="41" s="1"/>
  <c r="N223" i="41"/>
  <c r="O223" i="41" s="1"/>
  <c r="N167" i="41"/>
  <c r="O167" i="41" s="1"/>
  <c r="N129" i="41"/>
  <c r="O129" i="41" s="1"/>
  <c r="N711" i="41"/>
  <c r="O711" i="41" s="1"/>
  <c r="N664" i="41"/>
  <c r="O664" i="41" s="1"/>
  <c r="N617" i="41"/>
  <c r="O617" i="41" s="1"/>
  <c r="N570" i="41"/>
  <c r="O570" i="41" s="1"/>
  <c r="N549" i="41"/>
  <c r="O549" i="41" s="1"/>
  <c r="N479" i="41"/>
  <c r="O479" i="41" s="1"/>
  <c r="N458" i="41"/>
  <c r="O458" i="41" s="1"/>
  <c r="N438" i="41"/>
  <c r="O438" i="41" s="1"/>
  <c r="N417" i="41"/>
  <c r="O417" i="41" s="1"/>
  <c r="N397" i="41"/>
  <c r="O397" i="41" s="1"/>
  <c r="N318" i="41"/>
  <c r="O318" i="41" s="1"/>
  <c r="N299" i="41"/>
  <c r="O299" i="41" s="1"/>
  <c r="N280" i="41"/>
  <c r="O280" i="41" s="1"/>
  <c r="N243" i="41"/>
  <c r="O243" i="41" s="1"/>
  <c r="N204" i="41"/>
  <c r="O204" i="41" s="1"/>
  <c r="N185" i="41"/>
  <c r="O185" i="41" s="1"/>
  <c r="N148" i="41"/>
  <c r="O148" i="41" s="1"/>
  <c r="N125" i="41"/>
  <c r="O125" i="41" s="1"/>
  <c r="N110" i="41"/>
  <c r="O110" i="41" s="1"/>
  <c r="N106" i="41"/>
  <c r="O106" i="41" s="1"/>
  <c r="N87" i="41"/>
  <c r="O87" i="41" s="1"/>
  <c r="N663" i="41"/>
  <c r="O663" i="41" s="1"/>
  <c r="N569" i="41"/>
  <c r="O569" i="41" s="1"/>
  <c r="N732" i="41"/>
  <c r="O732" i="41" s="1"/>
  <c r="N685" i="41"/>
  <c r="O685" i="41" s="1"/>
  <c r="N638" i="41"/>
  <c r="O638" i="41" s="1"/>
  <c r="N591" i="41"/>
  <c r="O591" i="41" s="1"/>
  <c r="N524" i="41"/>
  <c r="O524" i="41" s="1"/>
  <c r="N503" i="41"/>
  <c r="O503" i="41" s="1"/>
  <c r="N416" i="41"/>
  <c r="O416" i="41" s="1"/>
  <c r="N377" i="41"/>
  <c r="O377" i="41" s="1"/>
  <c r="N358" i="41"/>
  <c r="O358" i="41" s="1"/>
  <c r="N339" i="41"/>
  <c r="O339" i="41" s="1"/>
  <c r="N298" i="41"/>
  <c r="O298" i="41" s="1"/>
  <c r="N261" i="41"/>
  <c r="O261" i="41" s="1"/>
  <c r="N242" i="41"/>
  <c r="O242" i="41" s="1"/>
  <c r="N222" i="41"/>
  <c r="O222" i="41" s="1"/>
  <c r="N166" i="41"/>
  <c r="O166" i="41" s="1"/>
  <c r="N91" i="41"/>
  <c r="O91" i="41" s="1"/>
  <c r="N72" i="41"/>
  <c r="O72" i="41" s="1"/>
  <c r="N68" i="41"/>
  <c r="O68" i="41" s="1"/>
  <c r="N57" i="41"/>
  <c r="O57" i="41" s="1"/>
  <c r="N710" i="41"/>
  <c r="O710" i="41" s="1"/>
  <c r="N616" i="41"/>
  <c r="O616" i="41" s="1"/>
  <c r="N730" i="41"/>
  <c r="O730" i="41" s="1"/>
  <c r="N709" i="41"/>
  <c r="O709" i="41" s="1"/>
  <c r="N662" i="41"/>
  <c r="O662" i="41" s="1"/>
  <c r="N615" i="41"/>
  <c r="O615" i="41" s="1"/>
  <c r="N568" i="41"/>
  <c r="O568" i="41" s="1"/>
  <c r="N543" i="41"/>
  <c r="O543" i="41" s="1"/>
  <c r="N522" i="41"/>
  <c r="O522" i="41" s="1"/>
  <c r="N477" i="41"/>
  <c r="O477" i="41" s="1"/>
  <c r="N456" i="41"/>
  <c r="O456" i="41" s="1"/>
  <c r="N414" i="41"/>
  <c r="O414" i="41" s="1"/>
  <c r="N395" i="41"/>
  <c r="O395" i="41" s="1"/>
  <c r="N335" i="41"/>
  <c r="O335" i="41" s="1"/>
  <c r="N316" i="41"/>
  <c r="O316" i="41" s="1"/>
  <c r="N278" i="41"/>
  <c r="O278" i="41" s="1"/>
  <c r="N239" i="41"/>
  <c r="O239" i="41" s="1"/>
  <c r="N183" i="41"/>
  <c r="O183" i="41" s="1"/>
  <c r="N145" i="41"/>
  <c r="O145" i="41" s="1"/>
  <c r="N743" i="41"/>
  <c r="O743" i="41" s="1"/>
  <c r="N636" i="41"/>
  <c r="O636" i="41" s="1"/>
  <c r="N589" i="41"/>
  <c r="O589" i="41" s="1"/>
  <c r="N553" i="41"/>
  <c r="O553" i="41" s="1"/>
  <c r="N511" i="41"/>
  <c r="O511" i="41" s="1"/>
  <c r="N475" i="41"/>
  <c r="O475" i="41" s="1"/>
  <c r="N442" i="41"/>
  <c r="O442" i="41" s="1"/>
  <c r="N411" i="41"/>
  <c r="O411" i="41" s="1"/>
  <c r="N383" i="41"/>
  <c r="O383" i="41" s="1"/>
  <c r="N353" i="41"/>
  <c r="O353" i="41" s="1"/>
  <c r="N269" i="41"/>
  <c r="O269" i="41" s="1"/>
  <c r="N240" i="41"/>
  <c r="O240" i="41" s="1"/>
  <c r="N214" i="41"/>
  <c r="O214" i="41" s="1"/>
  <c r="N159" i="41"/>
  <c r="O159" i="41" s="1"/>
  <c r="N120" i="41"/>
  <c r="O120" i="41" s="1"/>
  <c r="N90" i="41"/>
  <c r="O90" i="41" s="1"/>
  <c r="N294" i="41"/>
  <c r="O294" i="41" s="1"/>
  <c r="N308" i="41"/>
  <c r="O308" i="41" s="1"/>
  <c r="N742" i="41"/>
  <c r="O742" i="41" s="1"/>
  <c r="N684" i="41"/>
  <c r="O684" i="41" s="1"/>
  <c r="N510" i="41"/>
  <c r="O510" i="41" s="1"/>
  <c r="N474" i="41"/>
  <c r="O474" i="41" s="1"/>
  <c r="N410" i="41"/>
  <c r="O410" i="41" s="1"/>
  <c r="N352" i="41"/>
  <c r="O352" i="41" s="1"/>
  <c r="N326" i="41"/>
  <c r="O326" i="41" s="1"/>
  <c r="N295" i="41"/>
  <c r="O295" i="41" s="1"/>
  <c r="N184" i="41"/>
  <c r="O184" i="41" s="1"/>
  <c r="N134" i="41"/>
  <c r="O134" i="41" s="1"/>
  <c r="N76" i="41"/>
  <c r="O76" i="41" s="1"/>
  <c r="N53" i="41"/>
  <c r="O53" i="41" s="1"/>
  <c r="N109" i="41"/>
  <c r="O109" i="41" s="1"/>
  <c r="N62" i="41"/>
  <c r="O62" i="41" s="1"/>
  <c r="N453" i="41"/>
  <c r="O453" i="41" s="1"/>
  <c r="N250" i="41"/>
  <c r="O250" i="41" s="1"/>
  <c r="N683" i="41"/>
  <c r="O683" i="41" s="1"/>
  <c r="N635" i="41"/>
  <c r="O635" i="41" s="1"/>
  <c r="N588" i="41"/>
  <c r="O588" i="41" s="1"/>
  <c r="N552" i="41"/>
  <c r="O552" i="41" s="1"/>
  <c r="N509" i="41"/>
  <c r="O509" i="41" s="1"/>
  <c r="N441" i="41"/>
  <c r="O441" i="41" s="1"/>
  <c r="N382" i="41"/>
  <c r="O382" i="41" s="1"/>
  <c r="N351" i="41"/>
  <c r="O351" i="41" s="1"/>
  <c r="N268" i="41"/>
  <c r="O268" i="41" s="1"/>
  <c r="N238" i="41"/>
  <c r="O238" i="41" s="1"/>
  <c r="N213" i="41"/>
  <c r="O213" i="41" s="1"/>
  <c r="N158" i="41"/>
  <c r="O158" i="41" s="1"/>
  <c r="N71" i="41"/>
  <c r="O71" i="41" s="1"/>
  <c r="N44" i="41"/>
  <c r="O44" i="41" s="1"/>
  <c r="N133" i="41"/>
  <c r="O133" i="41" s="1"/>
  <c r="N731" i="41"/>
  <c r="O731" i="41" s="1"/>
  <c r="N682" i="41"/>
  <c r="O682" i="41" s="1"/>
  <c r="N634" i="41"/>
  <c r="O634" i="41" s="1"/>
  <c r="N547" i="41"/>
  <c r="O547" i="41" s="1"/>
  <c r="N473" i="41"/>
  <c r="O473" i="41" s="1"/>
  <c r="N437" i="41"/>
  <c r="O437" i="41" s="1"/>
  <c r="N409" i="41"/>
  <c r="O409" i="41" s="1"/>
  <c r="N325" i="41"/>
  <c r="O325" i="41" s="1"/>
  <c r="N587" i="41"/>
  <c r="O587" i="41" s="1"/>
  <c r="N508" i="41"/>
  <c r="O508" i="41" s="1"/>
  <c r="N381" i="41"/>
  <c r="O381" i="41" s="1"/>
  <c r="N350" i="41"/>
  <c r="O350" i="41" s="1"/>
  <c r="N267" i="41"/>
  <c r="O267" i="41" s="1"/>
  <c r="N237" i="41"/>
  <c r="O237" i="41" s="1"/>
  <c r="N212" i="41"/>
  <c r="O212" i="41" s="1"/>
  <c r="N182" i="41"/>
  <c r="O182" i="41" s="1"/>
  <c r="N156" i="41"/>
  <c r="O156" i="41" s="1"/>
  <c r="N119" i="41"/>
  <c r="O119" i="41" s="1"/>
  <c r="N85" i="41"/>
  <c r="O85" i="41" s="1"/>
  <c r="N293" i="41"/>
  <c r="O293" i="41" s="1"/>
  <c r="N124" i="41"/>
  <c r="O124" i="41" s="1"/>
  <c r="N104" i="41"/>
  <c r="O104" i="41" s="1"/>
  <c r="N613" i="41"/>
  <c r="O613" i="41" s="1"/>
  <c r="N454" i="41"/>
  <c r="O454" i="41" s="1"/>
  <c r="N423" i="41"/>
  <c r="O423" i="41" s="1"/>
  <c r="N729" i="41"/>
  <c r="O729" i="41" s="1"/>
  <c r="N681" i="41"/>
  <c r="O681" i="41" s="1"/>
  <c r="N633" i="41"/>
  <c r="O633" i="41" s="1"/>
  <c r="N586" i="41"/>
  <c r="O586" i="41" s="1"/>
  <c r="N542" i="41"/>
  <c r="O542" i="41" s="1"/>
  <c r="N472" i="41"/>
  <c r="O472" i="41" s="1"/>
  <c r="N435" i="41"/>
  <c r="O435" i="41" s="1"/>
  <c r="N407" i="41"/>
  <c r="O407" i="41" s="1"/>
  <c r="N324" i="41"/>
  <c r="O324" i="41" s="1"/>
  <c r="N266" i="41"/>
  <c r="O266" i="41" s="1"/>
  <c r="N130" i="41"/>
  <c r="O130" i="41" s="1"/>
  <c r="N114" i="41"/>
  <c r="O114" i="41" s="1"/>
  <c r="N48" i="41"/>
  <c r="O48" i="41" s="1"/>
  <c r="N253" i="41"/>
  <c r="O253" i="41" s="1"/>
  <c r="N392" i="41"/>
  <c r="O392" i="41" s="1"/>
  <c r="N507" i="41"/>
  <c r="O507" i="41" s="1"/>
  <c r="N433" i="41"/>
  <c r="O433" i="41" s="1"/>
  <c r="N376" i="41"/>
  <c r="O376" i="41" s="1"/>
  <c r="N348" i="41"/>
  <c r="O348" i="41" s="1"/>
  <c r="N236" i="41"/>
  <c r="O236" i="41" s="1"/>
  <c r="N211" i="41"/>
  <c r="O211" i="41" s="1"/>
  <c r="N181" i="41"/>
  <c r="O181" i="41" s="1"/>
  <c r="N155" i="41"/>
  <c r="O155" i="41" s="1"/>
  <c r="N94" i="41"/>
  <c r="O94" i="41" s="1"/>
  <c r="N66" i="41"/>
  <c r="O66" i="41" s="1"/>
  <c r="N728" i="41"/>
  <c r="O728" i="41" s="1"/>
  <c r="N680" i="41"/>
  <c r="O680" i="41" s="1"/>
  <c r="N632" i="41"/>
  <c r="O632" i="41" s="1"/>
  <c r="N585" i="41"/>
  <c r="O585" i="41" s="1"/>
  <c r="N541" i="41"/>
  <c r="O541" i="41" s="1"/>
  <c r="N470" i="41"/>
  <c r="O470" i="41" s="1"/>
  <c r="N432" i="41"/>
  <c r="O432" i="41" s="1"/>
  <c r="N406" i="41"/>
  <c r="O406" i="41" s="1"/>
  <c r="N375" i="41"/>
  <c r="O375" i="41" s="1"/>
  <c r="N317" i="41"/>
  <c r="O317" i="41" s="1"/>
  <c r="N292" i="41"/>
  <c r="O292" i="41" s="1"/>
  <c r="N265" i="41"/>
  <c r="O265" i="41" s="1"/>
  <c r="N210" i="41"/>
  <c r="O210" i="41" s="1"/>
  <c r="N154" i="41"/>
  <c r="O154" i="41" s="1"/>
  <c r="N89" i="41"/>
  <c r="O89" i="41" s="1"/>
  <c r="N122" i="41"/>
  <c r="O122" i="41" s="1"/>
  <c r="N502" i="41"/>
  <c r="O502" i="41" s="1"/>
  <c r="N431" i="41"/>
  <c r="O431" i="41" s="1"/>
  <c r="N347" i="41"/>
  <c r="O347" i="41" s="1"/>
  <c r="N290" i="41"/>
  <c r="O290" i="41" s="1"/>
  <c r="N235" i="41"/>
  <c r="O235" i="41" s="1"/>
  <c r="N209" i="41"/>
  <c r="O209" i="41" s="1"/>
  <c r="N180" i="41"/>
  <c r="O180" i="41" s="1"/>
  <c r="N70" i="41"/>
  <c r="O70" i="41" s="1"/>
  <c r="N52" i="41"/>
  <c r="O52" i="41" s="1"/>
  <c r="N98" i="41"/>
  <c r="O98" i="41" s="1"/>
  <c r="N567" i="41"/>
  <c r="O567" i="41" s="1"/>
  <c r="N251" i="41"/>
  <c r="O251" i="41" s="1"/>
  <c r="N141" i="41"/>
  <c r="O141" i="41" s="1"/>
  <c r="N727" i="41"/>
  <c r="O727" i="41" s="1"/>
  <c r="N679" i="41"/>
  <c r="O679" i="41" s="1"/>
  <c r="N540" i="41"/>
  <c r="O540" i="41" s="1"/>
  <c r="N501" i="41"/>
  <c r="O501" i="41" s="1"/>
  <c r="N405" i="41"/>
  <c r="O405" i="41" s="1"/>
  <c r="N374" i="41"/>
  <c r="O374" i="41" s="1"/>
  <c r="N346" i="41"/>
  <c r="O346" i="41" s="1"/>
  <c r="N289" i="41"/>
  <c r="O289" i="41" s="1"/>
  <c r="N234" i="41"/>
  <c r="O234" i="41" s="1"/>
  <c r="N208" i="41"/>
  <c r="O208" i="41" s="1"/>
  <c r="N153" i="41"/>
  <c r="O153" i="41" s="1"/>
  <c r="N75" i="41"/>
  <c r="O75" i="41" s="1"/>
  <c r="N61" i="41"/>
  <c r="O61" i="41" s="1"/>
  <c r="N179" i="41"/>
  <c r="O179" i="41" s="1"/>
  <c r="N113" i="41"/>
  <c r="O113" i="41" s="1"/>
  <c r="N403" i="41"/>
  <c r="O403" i="41" s="1"/>
  <c r="N257" i="41"/>
  <c r="O257" i="41" s="1"/>
  <c r="N151" i="41"/>
  <c r="O151" i="41" s="1"/>
  <c r="N56" i="41"/>
  <c r="O56" i="41" s="1"/>
  <c r="N228" i="41"/>
  <c r="O228" i="41" s="1"/>
  <c r="N46" i="41"/>
  <c r="O46" i="41" s="1"/>
  <c r="N334" i="41"/>
  <c r="O334" i="41" s="1"/>
  <c r="N523" i="41"/>
  <c r="O523" i="41" s="1"/>
  <c r="N629" i="41"/>
  <c r="O629" i="41" s="1"/>
  <c r="N582" i="41"/>
  <c r="O582" i="41" s="1"/>
  <c r="N467" i="41"/>
  <c r="O467" i="41" s="1"/>
  <c r="N430" i="41"/>
  <c r="O430" i="41" s="1"/>
  <c r="N315" i="41"/>
  <c r="O315" i="41" s="1"/>
  <c r="N288" i="41"/>
  <c r="O288" i="41" s="1"/>
  <c r="N260" i="41"/>
  <c r="O260" i="41" s="1"/>
  <c r="N207" i="41"/>
  <c r="O207" i="41" s="1"/>
  <c r="N108" i="41"/>
  <c r="O108" i="41" s="1"/>
  <c r="N344" i="41"/>
  <c r="O344" i="41" s="1"/>
  <c r="N123" i="41"/>
  <c r="O123" i="41" s="1"/>
  <c r="N47" i="41"/>
  <c r="O47" i="41" s="1"/>
  <c r="N69" i="41"/>
  <c r="O69" i="41" s="1"/>
  <c r="N171" i="41"/>
  <c r="O171" i="41" s="1"/>
  <c r="N488" i="41"/>
  <c r="O488" i="41" s="1"/>
  <c r="N364" i="41"/>
  <c r="O364" i="41" s="1"/>
  <c r="N726" i="41"/>
  <c r="O726" i="41" s="1"/>
  <c r="N581" i="41"/>
  <c r="O581" i="41" s="1"/>
  <c r="N539" i="41"/>
  <c r="O539" i="41" s="1"/>
  <c r="N463" i="41"/>
  <c r="O463" i="41" s="1"/>
  <c r="N404" i="41"/>
  <c r="O404" i="41" s="1"/>
  <c r="N373" i="41"/>
  <c r="O373" i="41" s="1"/>
  <c r="N345" i="41"/>
  <c r="O345" i="41" s="1"/>
  <c r="N314" i="41"/>
  <c r="O314" i="41" s="1"/>
  <c r="N287" i="41"/>
  <c r="O287" i="41" s="1"/>
  <c r="N259" i="41"/>
  <c r="O259" i="41" s="1"/>
  <c r="N232" i="41"/>
  <c r="O232" i="41" s="1"/>
  <c r="N203" i="41"/>
  <c r="O203" i="41" s="1"/>
  <c r="N178" i="41"/>
  <c r="O178" i="41" s="1"/>
  <c r="N152" i="41"/>
  <c r="O152" i="41" s="1"/>
  <c r="N128" i="41"/>
  <c r="O128" i="41" s="1"/>
  <c r="N103" i="41"/>
  <c r="O103" i="41" s="1"/>
  <c r="N84" i="41"/>
  <c r="O84" i="41" s="1"/>
  <c r="N43" i="41"/>
  <c r="O43" i="41" s="1"/>
  <c r="N372" i="41"/>
  <c r="O372" i="41" s="1"/>
  <c r="N231" i="41"/>
  <c r="O231" i="41" s="1"/>
  <c r="N279" i="41"/>
  <c r="O279" i="41" s="1"/>
  <c r="N566" i="41"/>
  <c r="O566" i="41" s="1"/>
  <c r="N221" i="41"/>
  <c r="O221" i="41" s="1"/>
  <c r="N538" i="41"/>
  <c r="O538" i="41" s="1"/>
  <c r="N499" i="41"/>
  <c r="O499" i="41" s="1"/>
  <c r="N429" i="41"/>
  <c r="O429" i="41" s="1"/>
  <c r="N258" i="41"/>
  <c r="O258" i="41" s="1"/>
  <c r="N202" i="41"/>
  <c r="O202" i="41" s="1"/>
  <c r="N175" i="41"/>
  <c r="O175" i="41" s="1"/>
  <c r="N79" i="41"/>
  <c r="O79" i="41" s="1"/>
  <c r="N719" i="41"/>
  <c r="O719" i="41" s="1"/>
  <c r="N622" i="41"/>
  <c r="O622" i="41" s="1"/>
  <c r="N575" i="41"/>
  <c r="O575" i="41" s="1"/>
  <c r="N536" i="41"/>
  <c r="O536" i="41" s="1"/>
  <c r="N495" i="41"/>
  <c r="O495" i="41" s="1"/>
  <c r="N462" i="41"/>
  <c r="O462" i="41" s="1"/>
  <c r="N313" i="41"/>
  <c r="O313" i="41" s="1"/>
  <c r="N286" i="41"/>
  <c r="O286" i="41" s="1"/>
  <c r="N201" i="41"/>
  <c r="O201" i="41" s="1"/>
  <c r="N102" i="41"/>
  <c r="O102" i="41" s="1"/>
  <c r="N393" i="41"/>
  <c r="O393" i="41" s="1"/>
  <c r="N64" i="41"/>
  <c r="O64" i="41" s="1"/>
  <c r="N531" i="41"/>
  <c r="O531" i="41" s="1"/>
  <c r="N655" i="41"/>
  <c r="O655" i="41" s="1"/>
  <c r="N607" i="41"/>
  <c r="O607" i="41" s="1"/>
  <c r="N669" i="41"/>
  <c r="O669" i="41" s="1"/>
  <c r="N621" i="41"/>
  <c r="O621" i="41" s="1"/>
  <c r="N427" i="41"/>
  <c r="O427" i="41" s="1"/>
  <c r="N401" i="41"/>
  <c r="O401" i="41" s="1"/>
  <c r="N256" i="41"/>
  <c r="O256" i="41" s="1"/>
  <c r="N174" i="41"/>
  <c r="O174" i="41" s="1"/>
  <c r="N149" i="41"/>
  <c r="O149" i="41" s="1"/>
  <c r="N65" i="41"/>
  <c r="O65" i="41" s="1"/>
  <c r="N92" i="41"/>
  <c r="O92" i="41" s="1"/>
  <c r="N668" i="41"/>
  <c r="O668" i="41" s="1"/>
  <c r="N574" i="41"/>
  <c r="O574" i="41" s="1"/>
  <c r="N494" i="41"/>
  <c r="O494" i="41" s="1"/>
  <c r="N457" i="41"/>
  <c r="O457" i="41" s="1"/>
  <c r="N426" i="41"/>
  <c r="O426" i="41" s="1"/>
  <c r="N396" i="41"/>
  <c r="O396" i="41" s="1"/>
  <c r="N371" i="41"/>
  <c r="O371" i="41" s="1"/>
  <c r="N343" i="41"/>
  <c r="O343" i="41" s="1"/>
  <c r="N312" i="41"/>
  <c r="O312" i="41" s="1"/>
  <c r="N285" i="41"/>
  <c r="O285" i="41" s="1"/>
  <c r="N255" i="41"/>
  <c r="O255" i="41" s="1"/>
  <c r="N230" i="41"/>
  <c r="O230" i="41" s="1"/>
  <c r="N200" i="41"/>
  <c r="O200" i="41" s="1"/>
  <c r="N147" i="41"/>
  <c r="O147" i="41" s="1"/>
  <c r="N394" i="41"/>
  <c r="O394" i="41" s="1"/>
  <c r="N229" i="41"/>
  <c r="O229" i="41" s="1"/>
  <c r="N117" i="41"/>
  <c r="O117" i="41" s="1"/>
  <c r="N309" i="41"/>
  <c r="O309" i="41" s="1"/>
  <c r="N107" i="41"/>
  <c r="O107" i="41" s="1"/>
  <c r="N489" i="41"/>
  <c r="O489" i="41" s="1"/>
  <c r="N333" i="41"/>
  <c r="O333" i="41" s="1"/>
  <c r="N716" i="41"/>
  <c r="O716" i="41" s="1"/>
  <c r="N367" i="41"/>
  <c r="O367" i="41" s="1"/>
  <c r="N173" i="41"/>
  <c r="O173" i="41" s="1"/>
  <c r="N146" i="41"/>
  <c r="O146" i="41" s="1"/>
  <c r="N83" i="41"/>
  <c r="O83" i="41" s="1"/>
  <c r="N60" i="41"/>
  <c r="O60" i="41" s="1"/>
  <c r="N614" i="41"/>
  <c r="O614" i="41" s="1"/>
  <c r="N493" i="41"/>
  <c r="O493" i="41" s="1"/>
  <c r="N311" i="41"/>
  <c r="O311" i="41" s="1"/>
  <c r="N254" i="41"/>
  <c r="O254" i="41" s="1"/>
  <c r="N144" i="41"/>
  <c r="O144" i="41" s="1"/>
  <c r="N51" i="41"/>
  <c r="O51" i="41" s="1"/>
  <c r="N491" i="41"/>
  <c r="O491" i="41" s="1"/>
  <c r="N198" i="41"/>
  <c r="O198" i="41" s="1"/>
  <c r="N142" i="41"/>
  <c r="O142" i="41" s="1"/>
  <c r="N715" i="41"/>
  <c r="O715" i="41" s="1"/>
  <c r="N533" i="41"/>
  <c r="O533" i="41" s="1"/>
  <c r="N425" i="41"/>
  <c r="O425" i="41" s="1"/>
  <c r="N337" i="41"/>
  <c r="O337" i="41" s="1"/>
  <c r="N284" i="41"/>
  <c r="O284" i="41" s="1"/>
  <c r="N199" i="41"/>
  <c r="O199" i="41" s="1"/>
  <c r="N88" i="41"/>
  <c r="O88" i="41" s="1"/>
  <c r="N97" i="41"/>
  <c r="O97" i="41" s="1"/>
  <c r="N424" i="41"/>
  <c r="O424" i="41" s="1"/>
  <c r="N55" i="41"/>
  <c r="O55" i="41" s="1"/>
  <c r="N490" i="41"/>
  <c r="O490" i="41" s="1"/>
  <c r="N170" i="41"/>
  <c r="O170" i="41" s="1"/>
  <c r="N277" i="41"/>
  <c r="O277" i="41" s="1"/>
  <c r="N661" i="41"/>
  <c r="O661" i="41" s="1"/>
  <c r="N455" i="41"/>
  <c r="O455" i="41" s="1"/>
  <c r="N366" i="41"/>
  <c r="O366" i="41" s="1"/>
  <c r="N336" i="41"/>
  <c r="O336" i="41" s="1"/>
  <c r="N172" i="41"/>
  <c r="O172" i="41" s="1"/>
  <c r="N143" i="41"/>
  <c r="O143" i="41" s="1"/>
  <c r="N127" i="41"/>
  <c r="O127" i="41" s="1"/>
  <c r="N365" i="41"/>
  <c r="O365" i="41" s="1"/>
  <c r="N703" i="41"/>
  <c r="O703" i="41" s="1"/>
  <c r="N197" i="41"/>
  <c r="O197" i="41" s="1"/>
  <c r="N695" i="41"/>
  <c r="O695" i="41" s="1"/>
  <c r="N554" i="41"/>
  <c r="O554" i="41" s="1"/>
  <c r="N476" i="41"/>
  <c r="O476" i="41" s="1"/>
  <c r="N412" i="41"/>
  <c r="O412" i="41" s="1"/>
  <c r="N385" i="41"/>
  <c r="O385" i="41" s="1"/>
  <c r="N297" i="41"/>
  <c r="O297" i="41" s="1"/>
  <c r="N270" i="41"/>
  <c r="O270" i="41" s="1"/>
  <c r="N246" i="41"/>
  <c r="O246" i="41" s="1"/>
  <c r="N216" i="41"/>
  <c r="O216" i="41" s="1"/>
  <c r="N161" i="41"/>
  <c r="O161" i="41" s="1"/>
  <c r="N49" i="41"/>
  <c r="O49" i="41" s="1"/>
  <c r="N637" i="41"/>
  <c r="O637" i="41" s="1"/>
  <c r="N590" i="41"/>
  <c r="O590" i="41" s="1"/>
  <c r="N515" i="41"/>
  <c r="O515" i="41" s="1"/>
  <c r="N443" i="41"/>
  <c r="O443" i="41" s="1"/>
  <c r="N384" i="41"/>
  <c r="O384" i="41" s="1"/>
  <c r="N355" i="41"/>
  <c r="O355" i="41" s="1"/>
  <c r="N327" i="41"/>
  <c r="O327" i="41" s="1"/>
  <c r="N296" i="41"/>
  <c r="O296" i="41" s="1"/>
  <c r="N241" i="41"/>
  <c r="O241" i="41" s="1"/>
  <c r="N189" i="41"/>
  <c r="O189" i="41" s="1"/>
  <c r="N160" i="41"/>
  <c r="O160" i="41" s="1"/>
  <c r="N135" i="41"/>
  <c r="O135" i="41" s="1"/>
  <c r="N115" i="41"/>
  <c r="O115" i="41" s="1"/>
  <c r="N95" i="41"/>
  <c r="O95" i="41" s="1"/>
  <c r="N81" i="41"/>
  <c r="O81" i="41" s="1"/>
  <c r="N67" i="41"/>
  <c r="O67" i="41" s="1"/>
  <c r="N58" i="41"/>
  <c r="O58" i="41" s="1"/>
  <c r="N362" i="41"/>
  <c r="O362" i="41" s="1"/>
  <c r="N701" i="41"/>
  <c r="O701" i="41" s="1"/>
  <c r="N518" i="41"/>
  <c r="O518" i="41" s="1"/>
  <c r="N220" i="41"/>
  <c r="O220" i="41" s="1"/>
  <c r="N45" i="41"/>
  <c r="O45" i="41" s="1"/>
  <c r="N126" i="41"/>
  <c r="O126" i="41" s="1"/>
  <c r="N105" i="41"/>
  <c r="O105" i="41" s="1"/>
  <c r="N82" i="41"/>
  <c r="O82" i="41" s="1"/>
  <c r="N700" i="41"/>
  <c r="O700" i="41" s="1"/>
  <c r="N357" i="41"/>
  <c r="O357" i="41" s="1"/>
  <c r="N219" i="41"/>
  <c r="O219" i="41" s="1"/>
  <c r="N63" i="41"/>
  <c r="O63" i="41" s="1"/>
  <c r="N559" i="41"/>
  <c r="O559" i="41" s="1"/>
  <c r="N136" i="41"/>
  <c r="O136" i="41" s="1"/>
  <c r="N487" i="41"/>
  <c r="O487" i="41" s="1"/>
  <c r="N356" i="41"/>
  <c r="O356" i="41" s="1"/>
  <c r="N218" i="41"/>
  <c r="O218" i="41" s="1"/>
  <c r="N121" i="41"/>
  <c r="O121" i="41" s="1"/>
  <c r="N101" i="41"/>
  <c r="O101" i="41" s="1"/>
  <c r="N274" i="41"/>
  <c r="O274" i="41" s="1"/>
  <c r="N696" i="41"/>
  <c r="O696" i="41" s="1"/>
  <c r="N486" i="41"/>
  <c r="O486" i="41" s="1"/>
  <c r="N654" i="41"/>
  <c r="O654" i="41" s="1"/>
  <c r="N478" i="41"/>
  <c r="O478" i="41" s="1"/>
  <c r="N332" i="41"/>
  <c r="O332" i="41" s="1"/>
  <c r="N217" i="41"/>
  <c r="O217" i="41" s="1"/>
  <c r="N59" i="41"/>
  <c r="O59" i="41" s="1"/>
  <c r="N248" i="41"/>
  <c r="O248" i="41" s="1"/>
  <c r="N653" i="41"/>
  <c r="O653" i="41" s="1"/>
  <c r="N331" i="41"/>
  <c r="O331" i="41" s="1"/>
  <c r="N195" i="41"/>
  <c r="O195" i="41" s="1"/>
  <c r="N165" i="41"/>
  <c r="O165" i="41" s="1"/>
  <c r="N520" i="41"/>
  <c r="O520" i="41" s="1"/>
  <c r="N651" i="41"/>
  <c r="O651" i="41" s="1"/>
  <c r="N330" i="41"/>
  <c r="O330" i="41" s="1"/>
  <c r="N194" i="41"/>
  <c r="O194" i="41" s="1"/>
  <c r="N100" i="41"/>
  <c r="O100" i="41" s="1"/>
  <c r="N328" i="41"/>
  <c r="O328" i="41" s="1"/>
  <c r="N96" i="41"/>
  <c r="O96" i="41" s="1"/>
  <c r="N111" i="41"/>
  <c r="O111" i="41" s="1"/>
  <c r="N649" i="41"/>
  <c r="O649" i="41" s="1"/>
  <c r="N193" i="41"/>
  <c r="O193" i="41" s="1"/>
  <c r="N77" i="41"/>
  <c r="O77" i="41" s="1"/>
  <c r="N192" i="41"/>
  <c r="O192" i="41" s="1"/>
  <c r="N648" i="41"/>
  <c r="O648" i="41" s="1"/>
  <c r="N451" i="41"/>
  <c r="O451" i="41" s="1"/>
  <c r="N163" i="41"/>
  <c r="O163" i="41" s="1"/>
  <c r="N272" i="41"/>
  <c r="O272" i="41" s="1"/>
  <c r="N388" i="41"/>
  <c r="O388" i="41" s="1"/>
  <c r="N86" i="41"/>
  <c r="O86" i="41" s="1"/>
  <c r="N307" i="41"/>
  <c r="O307" i="41" s="1"/>
  <c r="N191" i="41"/>
  <c r="O191" i="41" s="1"/>
  <c r="N446" i="41"/>
  <c r="O446" i="41" s="1"/>
  <c r="N305" i="41"/>
  <c r="O305" i="41" s="1"/>
  <c r="N606" i="41"/>
  <c r="O606" i="41" s="1"/>
  <c r="N304" i="41"/>
  <c r="O304" i="41" s="1"/>
  <c r="N190" i="41"/>
  <c r="O190" i="41" s="1"/>
  <c r="N116" i="41"/>
  <c r="O116" i="41" s="1"/>
  <c r="N73" i="41"/>
  <c r="O73" i="41" s="1"/>
  <c r="N602" i="41"/>
  <c r="O602" i="41" s="1"/>
  <c r="N565" i="41"/>
  <c r="O565" i="41" s="1"/>
  <c r="N249" i="41"/>
  <c r="O249" i="41" s="1"/>
  <c r="N604" i="41"/>
  <c r="O604" i="41" s="1"/>
  <c r="N303" i="41"/>
  <c r="O303" i="41" s="1"/>
  <c r="N162" i="41"/>
  <c r="O162" i="41" s="1"/>
  <c r="N422" i="41"/>
  <c r="O422" i="41" s="1"/>
  <c r="N302" i="41"/>
  <c r="O302" i="41" s="1"/>
  <c r="N276" i="41"/>
  <c r="O276" i="41" s="1"/>
  <c r="N413" i="41"/>
  <c r="O413" i="41" s="1"/>
  <c r="N390" i="41"/>
  <c r="O390" i="41" s="1"/>
  <c r="N140" i="41"/>
  <c r="O140" i="41" s="1"/>
  <c r="N557" i="41"/>
  <c r="O557" i="41" s="1"/>
  <c r="N601" i="41"/>
  <c r="O601" i="41" s="1"/>
  <c r="N415" i="41"/>
  <c r="O415" i="41" s="1"/>
  <c r="N164" i="41"/>
  <c r="O164" i="41" s="1"/>
  <c r="N54" i="41"/>
  <c r="O54" i="41" s="1"/>
  <c r="N521" i="41"/>
  <c r="O521" i="41" s="1"/>
  <c r="N275" i="41"/>
  <c r="O275" i="41" s="1"/>
  <c r="N50" i="41"/>
  <c r="O50" i="41" s="1"/>
  <c r="N273" i="41"/>
  <c r="O273" i="41" s="1"/>
  <c r="N137" i="41"/>
  <c r="O137" i="41" s="1"/>
  <c r="N519" i="41"/>
  <c r="O519" i="41" s="1"/>
  <c r="N363" i="41"/>
  <c r="O363" i="41" s="1"/>
  <c r="N702" i="41"/>
  <c r="O702" i="41" s="1"/>
  <c r="N247" i="41"/>
  <c r="O247" i="41" s="1"/>
  <c r="N391" i="41"/>
  <c r="O391" i="41" s="1"/>
  <c r="N387" i="41"/>
  <c r="O387" i="41" s="1"/>
  <c r="C5" i="40"/>
  <c r="B5" i="40"/>
  <c r="D16" i="43" l="1"/>
  <c r="C16" i="43"/>
  <c r="A17" i="43" s="1"/>
  <c r="E17" i="43" s="1"/>
  <c r="D18" i="44"/>
  <c r="C18" i="44"/>
  <c r="A19" i="44" s="1"/>
  <c r="F18" i="44"/>
  <c r="E16" i="43"/>
  <c r="F16" i="43" s="1"/>
  <c r="C20" i="45"/>
  <c r="A21" i="45" s="1"/>
  <c r="E20" i="45"/>
  <c r="G15" i="43"/>
  <c r="N28" i="40"/>
  <c r="O28" i="40" s="1"/>
  <c r="N107" i="40"/>
  <c r="O107" i="40" s="1"/>
  <c r="N100" i="40"/>
  <c r="O100" i="40" s="1"/>
  <c r="N79" i="40"/>
  <c r="O79" i="40" s="1"/>
  <c r="N110" i="40"/>
  <c r="O110" i="40" s="1"/>
  <c r="N58" i="40"/>
  <c r="O58" i="40" s="1"/>
  <c r="N31" i="40"/>
  <c r="O31" i="40" s="1"/>
  <c r="N48" i="40"/>
  <c r="O48" i="40" s="1"/>
  <c r="N21" i="40"/>
  <c r="O21" i="40" s="1"/>
  <c r="N103" i="40"/>
  <c r="O103" i="40" s="1"/>
  <c r="N75" i="40"/>
  <c r="O75" i="40" s="1"/>
  <c r="N122" i="40"/>
  <c r="O122" i="40" s="1"/>
  <c r="N96" i="40"/>
  <c r="O96" i="40" s="1"/>
  <c r="N89" i="40"/>
  <c r="O89" i="40" s="1"/>
  <c r="N82" i="40"/>
  <c r="O82" i="40" s="1"/>
  <c r="N50" i="40"/>
  <c r="O50" i="40" s="1"/>
  <c r="N132" i="40"/>
  <c r="O132" i="40" s="1"/>
  <c r="N98" i="40"/>
  <c r="O98" i="40" s="1"/>
  <c r="N112" i="40"/>
  <c r="O112" i="40" s="1"/>
  <c r="N105" i="40"/>
  <c r="O105" i="40" s="1"/>
  <c r="N57" i="40"/>
  <c r="O57" i="40" s="1"/>
  <c r="N37" i="40"/>
  <c r="O37" i="40" s="1"/>
  <c r="N23" i="40"/>
  <c r="O23" i="40" s="1"/>
  <c r="N14" i="40"/>
  <c r="O14" i="40" s="1"/>
  <c r="N134" i="40"/>
  <c r="O134" i="40" s="1"/>
  <c r="N11" i="40"/>
  <c r="O11" i="40" s="1"/>
  <c r="N109" i="40"/>
  <c r="O109" i="40" s="1"/>
  <c r="N56" i="40"/>
  <c r="O56" i="40" s="1"/>
  <c r="N83" i="40"/>
  <c r="O83" i="40" s="1"/>
  <c r="N52" i="40"/>
  <c r="O52" i="40" s="1"/>
  <c r="N42" i="40"/>
  <c r="O42" i="40" s="1"/>
  <c r="N29" i="40"/>
  <c r="O29" i="40" s="1"/>
  <c r="N61" i="40"/>
  <c r="O61" i="40" s="1"/>
  <c r="N71" i="40"/>
  <c r="O71" i="40" s="1"/>
  <c r="N97" i="40"/>
  <c r="O97" i="40" s="1"/>
  <c r="N76" i="40"/>
  <c r="O76" i="40" s="1"/>
  <c r="N135" i="40"/>
  <c r="O135" i="40" s="1"/>
  <c r="N66" i="40"/>
  <c r="O66" i="40" s="1"/>
  <c r="N46" i="40"/>
  <c r="O46" i="40" s="1"/>
  <c r="N10" i="40"/>
  <c r="O10" i="40" s="1"/>
  <c r="N131" i="40"/>
  <c r="O131" i="40" s="1"/>
  <c r="N88" i="40"/>
  <c r="O88" i="40" s="1"/>
  <c r="N102" i="40"/>
  <c r="O102" i="40" s="1"/>
  <c r="N91" i="40"/>
  <c r="O91" i="40" s="1"/>
  <c r="N60" i="40"/>
  <c r="O60" i="40" s="1"/>
  <c r="N22" i="40"/>
  <c r="O22" i="40" s="1"/>
  <c r="N99" i="40"/>
  <c r="O99" i="40" s="1"/>
  <c r="N129" i="40"/>
  <c r="O129" i="40" s="1"/>
  <c r="N26" i="40"/>
  <c r="O26" i="40" s="1"/>
  <c r="N17" i="40"/>
  <c r="O17" i="40" s="1"/>
  <c r="N128" i="40"/>
  <c r="O128" i="40" s="1"/>
  <c r="N85" i="40"/>
  <c r="O85" i="40" s="1"/>
  <c r="N80" i="40"/>
  <c r="O80" i="40" s="1"/>
  <c r="N54" i="40"/>
  <c r="O54" i="40" s="1"/>
  <c r="N106" i="40"/>
  <c r="O106" i="40" s="1"/>
  <c r="N74" i="40"/>
  <c r="O74" i="40" s="1"/>
  <c r="N59" i="40"/>
  <c r="O59" i="40" s="1"/>
  <c r="N49" i="40"/>
  <c r="O49" i="40" s="1"/>
  <c r="N44" i="40"/>
  <c r="O44" i="40" s="1"/>
  <c r="N35" i="40"/>
  <c r="O35" i="40" s="1"/>
  <c r="N121" i="40"/>
  <c r="O121" i="40" s="1"/>
  <c r="N69" i="40"/>
  <c r="O69" i="40" s="1"/>
  <c r="N78" i="40"/>
  <c r="O78" i="40" s="1"/>
  <c r="N120" i="40"/>
  <c r="O120" i="40" s="1"/>
  <c r="N84" i="40"/>
  <c r="O84" i="40" s="1"/>
  <c r="N34" i="40"/>
  <c r="O34" i="40" s="1"/>
  <c r="N16" i="40"/>
  <c r="O16" i="40" s="1"/>
  <c r="N39" i="40"/>
  <c r="O39" i="40" s="1"/>
  <c r="N25" i="40"/>
  <c r="O25" i="40" s="1"/>
  <c r="N94" i="40"/>
  <c r="O94" i="40" s="1"/>
  <c r="N119" i="40"/>
  <c r="O119" i="40" s="1"/>
  <c r="N111" i="40"/>
  <c r="O111" i="40" s="1"/>
  <c r="N63" i="40"/>
  <c r="O63" i="40" s="1"/>
  <c r="N53" i="40"/>
  <c r="O53" i="40" s="1"/>
  <c r="N118" i="40"/>
  <c r="O118" i="40" s="1"/>
  <c r="N116" i="40"/>
  <c r="O116" i="40" s="1"/>
  <c r="N33" i="40"/>
  <c r="O33" i="40" s="1"/>
  <c r="N3" i="40"/>
  <c r="O3" i="40" s="1"/>
  <c r="N125" i="40"/>
  <c r="O125" i="40" s="1"/>
  <c r="P2" i="41" a="1"/>
  <c r="G16" i="43" l="1"/>
  <c r="B17" i="43"/>
  <c r="C17" i="43" s="1"/>
  <c r="A18" i="43" s="1"/>
  <c r="B18" i="43" s="1"/>
  <c r="G18" i="44"/>
  <c r="F20" i="45"/>
  <c r="D21" i="45"/>
  <c r="B21" i="45"/>
  <c r="E19" i="44"/>
  <c r="B19" i="44"/>
  <c r="P2" i="41"/>
  <c r="P1" i="41" s="1" a="1"/>
  <c r="P1" i="41" s="1"/>
  <c r="A15" i="41" s="1"/>
  <c r="N123" i="40"/>
  <c r="O123" i="40" s="1"/>
  <c r="N65" i="40"/>
  <c r="O65" i="40" s="1"/>
  <c r="N130" i="40"/>
  <c r="O130" i="40" s="1"/>
  <c r="N47" i="40"/>
  <c r="O47" i="40" s="1"/>
  <c r="N18" i="40"/>
  <c r="O18" i="40" s="1"/>
  <c r="N38" i="40"/>
  <c r="O38" i="40" s="1"/>
  <c r="N19" i="40"/>
  <c r="O19" i="40" s="1"/>
  <c r="N55" i="40"/>
  <c r="O55" i="40" s="1"/>
  <c r="N43" i="40"/>
  <c r="O43" i="40" s="1"/>
  <c r="N113" i="40"/>
  <c r="O113" i="40" s="1"/>
  <c r="N77" i="40"/>
  <c r="O77" i="40" s="1"/>
  <c r="N72" i="40"/>
  <c r="O72" i="40" s="1"/>
  <c r="N70" i="40"/>
  <c r="O70" i="40" s="1"/>
  <c r="N104" i="40"/>
  <c r="O104" i="40" s="1"/>
  <c r="N114" i="40"/>
  <c r="O114" i="40" s="1"/>
  <c r="N68" i="40"/>
  <c r="O68" i="40" s="1"/>
  <c r="N36" i="40"/>
  <c r="O36" i="40" s="1"/>
  <c r="N67" i="40"/>
  <c r="O67" i="40" s="1"/>
  <c r="N124" i="40"/>
  <c r="O124" i="40" s="1"/>
  <c r="N108" i="40"/>
  <c r="O108" i="40" s="1"/>
  <c r="N24" i="40"/>
  <c r="O24" i="40" s="1"/>
  <c r="N32" i="40"/>
  <c r="O32" i="40" s="1"/>
  <c r="N115" i="40"/>
  <c r="O115" i="40" s="1"/>
  <c r="N41" i="40"/>
  <c r="O41" i="40" s="1"/>
  <c r="N27" i="40"/>
  <c r="O27" i="40" s="1"/>
  <c r="N133" i="40"/>
  <c r="O133" i="40" s="1"/>
  <c r="N15" i="40"/>
  <c r="O15" i="40" s="1"/>
  <c r="N4" i="40"/>
  <c r="O4" i="40" s="1"/>
  <c r="N90" i="40"/>
  <c r="O90" i="40" s="1"/>
  <c r="N92" i="40"/>
  <c r="O92" i="40" s="1"/>
  <c r="N20" i="40"/>
  <c r="O20" i="40" s="1"/>
  <c r="N45" i="40"/>
  <c r="O45" i="40" s="1"/>
  <c r="N73" i="40"/>
  <c r="O73" i="40" s="1"/>
  <c r="N13" i="40"/>
  <c r="O13" i="40" s="1"/>
  <c r="N40" i="40"/>
  <c r="O40" i="40" s="1"/>
  <c r="N62" i="40"/>
  <c r="O62" i="40" s="1"/>
  <c r="N12" i="40"/>
  <c r="O12" i="40" s="1"/>
  <c r="N5" i="40"/>
  <c r="O5" i="40" s="1"/>
  <c r="N6" i="40"/>
  <c r="O6" i="40" s="1"/>
  <c r="N126" i="40"/>
  <c r="O126" i="40" s="1"/>
  <c r="N51" i="40"/>
  <c r="O51" i="40" s="1"/>
  <c r="N64" i="40"/>
  <c r="O64" i="40" s="1"/>
  <c r="N86" i="40"/>
  <c r="O86" i="40" s="1"/>
  <c r="N93" i="40"/>
  <c r="O93" i="40" s="1"/>
  <c r="N8" i="40"/>
  <c r="O8" i="40" s="1"/>
  <c r="N127" i="40"/>
  <c r="O127" i="40" s="1"/>
  <c r="N87" i="40"/>
  <c r="O87" i="40" s="1"/>
  <c r="N95" i="40"/>
  <c r="O95" i="40" s="1"/>
  <c r="N1032" i="40"/>
  <c r="O1032" i="40" s="1"/>
  <c r="N1016" i="40"/>
  <c r="O1016" i="40" s="1"/>
  <c r="N1031" i="40"/>
  <c r="O1031" i="40" s="1"/>
  <c r="N1015" i="40"/>
  <c r="O1015" i="40" s="1"/>
  <c r="N1028" i="40"/>
  <c r="O1028" i="40" s="1"/>
  <c r="N1012" i="40"/>
  <c r="O1012" i="40" s="1"/>
  <c r="N1027" i="40"/>
  <c r="O1027" i="40" s="1"/>
  <c r="N1011" i="40"/>
  <c r="O1011" i="40" s="1"/>
  <c r="N995" i="40"/>
  <c r="O995" i="40" s="1"/>
  <c r="N1026" i="40"/>
  <c r="O1026" i="40" s="1"/>
  <c r="N1010" i="40"/>
  <c r="O1010" i="40" s="1"/>
  <c r="N994" i="40"/>
  <c r="O994" i="40" s="1"/>
  <c r="N1025" i="40"/>
  <c r="O1025" i="40" s="1"/>
  <c r="N1009" i="40"/>
  <c r="O1009" i="40" s="1"/>
  <c r="N1024" i="40"/>
  <c r="O1024" i="40" s="1"/>
  <c r="N1022" i="40"/>
  <c r="O1022" i="40" s="1"/>
  <c r="N989" i="40"/>
  <c r="O989" i="40" s="1"/>
  <c r="N945" i="40"/>
  <c r="O945" i="40" s="1"/>
  <c r="N924" i="40"/>
  <c r="O924" i="40" s="1"/>
  <c r="N903" i="40"/>
  <c r="O903" i="40" s="1"/>
  <c r="N881" i="40"/>
  <c r="O881" i="40" s="1"/>
  <c r="N860" i="40"/>
  <c r="O860" i="40" s="1"/>
  <c r="N839" i="40"/>
  <c r="O839" i="40" s="1"/>
  <c r="N817" i="40"/>
  <c r="O817" i="40" s="1"/>
  <c r="N797" i="40"/>
  <c r="O797" i="40" s="1"/>
  <c r="N777" i="40"/>
  <c r="O777" i="40" s="1"/>
  <c r="N757" i="40"/>
  <c r="O757" i="40" s="1"/>
  <c r="N735" i="40"/>
  <c r="O735" i="40" s="1"/>
  <c r="N715" i="40"/>
  <c r="O715" i="40" s="1"/>
  <c r="N695" i="40"/>
  <c r="O695" i="40" s="1"/>
  <c r="N674" i="40"/>
  <c r="O674" i="40" s="1"/>
  <c r="N572" i="40"/>
  <c r="O572" i="40" s="1"/>
  <c r="N531" i="40"/>
  <c r="O531" i="40" s="1"/>
  <c r="N510" i="40"/>
  <c r="O510" i="40" s="1"/>
  <c r="N490" i="40"/>
  <c r="O490" i="40" s="1"/>
  <c r="N470" i="40"/>
  <c r="O470" i="40" s="1"/>
  <c r="N448" i="40"/>
  <c r="O448" i="40" s="1"/>
  <c r="N429" i="40"/>
  <c r="O429" i="40" s="1"/>
  <c r="N1017" i="40"/>
  <c r="O1017" i="40" s="1"/>
  <c r="N967" i="40"/>
  <c r="O967" i="40" s="1"/>
  <c r="N944" i="40"/>
  <c r="O944" i="40" s="1"/>
  <c r="N923" i="40"/>
  <c r="O923" i="40" s="1"/>
  <c r="N880" i="40"/>
  <c r="O880" i="40" s="1"/>
  <c r="N859" i="40"/>
  <c r="O859" i="40" s="1"/>
  <c r="N816" i="40"/>
  <c r="O816" i="40" s="1"/>
  <c r="N776" i="40"/>
  <c r="O776" i="40" s="1"/>
  <c r="N756" i="40"/>
  <c r="O756" i="40" s="1"/>
  <c r="N673" i="40"/>
  <c r="O673" i="40" s="1"/>
  <c r="N653" i="40"/>
  <c r="O653" i="40" s="1"/>
  <c r="N633" i="40"/>
  <c r="O633" i="40" s="1"/>
  <c r="N613" i="40"/>
  <c r="O613" i="40" s="1"/>
  <c r="N591" i="40"/>
  <c r="O591" i="40" s="1"/>
  <c r="N571" i="40"/>
  <c r="O571" i="40" s="1"/>
  <c r="N551" i="40"/>
  <c r="O551" i="40" s="1"/>
  <c r="N530" i="40"/>
  <c r="O530" i="40" s="1"/>
  <c r="N409" i="40"/>
  <c r="O409" i="40" s="1"/>
  <c r="N330" i="40"/>
  <c r="O330" i="40" s="1"/>
  <c r="N290" i="40"/>
  <c r="O290" i="40" s="1"/>
  <c r="N271" i="40"/>
  <c r="O271" i="40" s="1"/>
  <c r="N160" i="40"/>
  <c r="O160" i="40" s="1"/>
  <c r="N469" i="40"/>
  <c r="O469" i="40" s="1"/>
  <c r="N447" i="40"/>
  <c r="O447" i="40" s="1"/>
  <c r="N428" i="40"/>
  <c r="O428" i="40" s="1"/>
  <c r="N408" i="40"/>
  <c r="O408" i="40" s="1"/>
  <c r="N389" i="40"/>
  <c r="O389" i="40" s="1"/>
  <c r="N368" i="40"/>
  <c r="O368" i="40" s="1"/>
  <c r="N349" i="40"/>
  <c r="O349" i="40" s="1"/>
  <c r="N289" i="40"/>
  <c r="O289" i="40" s="1"/>
  <c r="N252" i="40"/>
  <c r="O252" i="40" s="1"/>
  <c r="N233" i="40"/>
  <c r="O233" i="40" s="1"/>
  <c r="N195" i="40"/>
  <c r="O195" i="40" s="1"/>
  <c r="N142" i="40"/>
  <c r="O142" i="40" s="1"/>
  <c r="N286" i="40"/>
  <c r="O286" i="40" s="1"/>
  <c r="N988" i="40"/>
  <c r="O988" i="40" s="1"/>
  <c r="N902" i="40"/>
  <c r="O902" i="40" s="1"/>
  <c r="N838" i="40"/>
  <c r="O838" i="40" s="1"/>
  <c r="N796" i="40"/>
  <c r="O796" i="40" s="1"/>
  <c r="N755" i="40"/>
  <c r="O755" i="40" s="1"/>
  <c r="N734" i="40"/>
  <c r="O734" i="40" s="1"/>
  <c r="N714" i="40"/>
  <c r="O714" i="40" s="1"/>
  <c r="N694" i="40"/>
  <c r="O694" i="40" s="1"/>
  <c r="N672" i="40"/>
  <c r="O672" i="40" s="1"/>
  <c r="N632" i="40"/>
  <c r="O632" i="40" s="1"/>
  <c r="N612" i="40"/>
  <c r="O612" i="40" s="1"/>
  <c r="N529" i="40"/>
  <c r="O529" i="40" s="1"/>
  <c r="N509" i="40"/>
  <c r="O509" i="40" s="1"/>
  <c r="N489" i="40"/>
  <c r="O489" i="40" s="1"/>
  <c r="N310" i="40"/>
  <c r="O310" i="40" s="1"/>
  <c r="N214" i="40"/>
  <c r="O214" i="40" s="1"/>
  <c r="N177" i="40"/>
  <c r="O177" i="40" s="1"/>
  <c r="N987" i="40"/>
  <c r="O987" i="40" s="1"/>
  <c r="N966" i="40"/>
  <c r="O966" i="40" s="1"/>
  <c r="N943" i="40"/>
  <c r="O943" i="40" s="1"/>
  <c r="N922" i="40"/>
  <c r="O922" i="40" s="1"/>
  <c r="N879" i="40"/>
  <c r="O879" i="40" s="1"/>
  <c r="N858" i="40"/>
  <c r="O858" i="40" s="1"/>
  <c r="N815" i="40"/>
  <c r="O815" i="40" s="1"/>
  <c r="N795" i="40"/>
  <c r="O795" i="40" s="1"/>
  <c r="N775" i="40"/>
  <c r="O775" i="40" s="1"/>
  <c r="N754" i="40"/>
  <c r="O754" i="40" s="1"/>
  <c r="N652" i="40"/>
  <c r="O652" i="40" s="1"/>
  <c r="N611" i="40"/>
  <c r="O611" i="40" s="1"/>
  <c r="N590" i="40"/>
  <c r="O590" i="40" s="1"/>
  <c r="N570" i="40"/>
  <c r="O570" i="40" s="1"/>
  <c r="N550" i="40"/>
  <c r="O550" i="40" s="1"/>
  <c r="N528" i="40"/>
  <c r="O528" i="40" s="1"/>
  <c r="N488" i="40"/>
  <c r="O488" i="40" s="1"/>
  <c r="N468" i="40"/>
  <c r="O468" i="40" s="1"/>
  <c r="N427" i="40"/>
  <c r="O427" i="40" s="1"/>
  <c r="N388" i="40"/>
  <c r="O388" i="40" s="1"/>
  <c r="N329" i="40"/>
  <c r="O329" i="40" s="1"/>
  <c r="N270" i="40"/>
  <c r="O270" i="40" s="1"/>
  <c r="N251" i="40"/>
  <c r="O251" i="40" s="1"/>
  <c r="N232" i="40"/>
  <c r="O232" i="40" s="1"/>
  <c r="N194" i="40"/>
  <c r="O194" i="40" s="1"/>
  <c r="N159" i="40"/>
  <c r="O159" i="40" s="1"/>
  <c r="N176" i="40"/>
  <c r="O176" i="40" s="1"/>
  <c r="N141" i="40"/>
  <c r="O141" i="40" s="1"/>
  <c r="N267" i="40"/>
  <c r="O267" i="40" s="1"/>
  <c r="N1014" i="40"/>
  <c r="O1014" i="40" s="1"/>
  <c r="N942" i="40"/>
  <c r="O942" i="40" s="1"/>
  <c r="N901" i="40"/>
  <c r="O901" i="40" s="1"/>
  <c r="N878" i="40"/>
  <c r="O878" i="40" s="1"/>
  <c r="N837" i="40"/>
  <c r="O837" i="40" s="1"/>
  <c r="N753" i="40"/>
  <c r="O753" i="40" s="1"/>
  <c r="N733" i="40"/>
  <c r="O733" i="40" s="1"/>
  <c r="N713" i="40"/>
  <c r="O713" i="40" s="1"/>
  <c r="N693" i="40"/>
  <c r="O693" i="40" s="1"/>
  <c r="N671" i="40"/>
  <c r="O671" i="40" s="1"/>
  <c r="N651" i="40"/>
  <c r="O651" i="40" s="1"/>
  <c r="N631" i="40"/>
  <c r="O631" i="40" s="1"/>
  <c r="N610" i="40"/>
  <c r="O610" i="40" s="1"/>
  <c r="N508" i="40"/>
  <c r="O508" i="40" s="1"/>
  <c r="N467" i="40"/>
  <c r="O467" i="40" s="1"/>
  <c r="N446" i="40"/>
  <c r="O446" i="40" s="1"/>
  <c r="N407" i="40"/>
  <c r="O407" i="40" s="1"/>
  <c r="N387" i="40"/>
  <c r="O387" i="40" s="1"/>
  <c r="N367" i="40"/>
  <c r="O367" i="40" s="1"/>
  <c r="N348" i="40"/>
  <c r="O348" i="40" s="1"/>
  <c r="N328" i="40"/>
  <c r="O328" i="40" s="1"/>
  <c r="N309" i="40"/>
  <c r="O309" i="40" s="1"/>
  <c r="N288" i="40"/>
  <c r="O288" i="40" s="1"/>
  <c r="N213" i="40"/>
  <c r="O213" i="40" s="1"/>
  <c r="N157" i="40"/>
  <c r="O157" i="40" s="1"/>
  <c r="N986" i="40"/>
  <c r="O986" i="40" s="1"/>
  <c r="N965" i="40"/>
  <c r="O965" i="40" s="1"/>
  <c r="N921" i="40"/>
  <c r="O921" i="40" s="1"/>
  <c r="N900" i="40"/>
  <c r="O900" i="40" s="1"/>
  <c r="N857" i="40"/>
  <c r="O857" i="40" s="1"/>
  <c r="N836" i="40"/>
  <c r="O836" i="40" s="1"/>
  <c r="N814" i="40"/>
  <c r="O814" i="40" s="1"/>
  <c r="N794" i="40"/>
  <c r="O794" i="40" s="1"/>
  <c r="N774" i="40"/>
  <c r="O774" i="40" s="1"/>
  <c r="N752" i="40"/>
  <c r="O752" i="40" s="1"/>
  <c r="N712" i="40"/>
  <c r="O712" i="40" s="1"/>
  <c r="N692" i="40"/>
  <c r="O692" i="40" s="1"/>
  <c r="N609" i="40"/>
  <c r="O609" i="40" s="1"/>
  <c r="N589" i="40"/>
  <c r="O589" i="40" s="1"/>
  <c r="N569" i="40"/>
  <c r="O569" i="40" s="1"/>
  <c r="N549" i="40"/>
  <c r="O549" i="40" s="1"/>
  <c r="N527" i="40"/>
  <c r="O527" i="40" s="1"/>
  <c r="N507" i="40"/>
  <c r="O507" i="40" s="1"/>
  <c r="N487" i="40"/>
  <c r="O487" i="40" s="1"/>
  <c r="N466" i="40"/>
  <c r="O466" i="40" s="1"/>
  <c r="N426" i="40"/>
  <c r="O426" i="40" s="1"/>
  <c r="N386" i="40"/>
  <c r="O386" i="40" s="1"/>
  <c r="N347" i="40"/>
  <c r="O347" i="40" s="1"/>
  <c r="N308" i="40"/>
  <c r="O308" i="40" s="1"/>
  <c r="N269" i="40"/>
  <c r="O269" i="40" s="1"/>
  <c r="N250" i="40"/>
  <c r="O250" i="40" s="1"/>
  <c r="N231" i="40"/>
  <c r="O231" i="40" s="1"/>
  <c r="N212" i="40"/>
  <c r="O212" i="40" s="1"/>
  <c r="N193" i="40"/>
  <c r="O193" i="40" s="1"/>
  <c r="N158" i="40"/>
  <c r="O158" i="40" s="1"/>
  <c r="N248" i="40"/>
  <c r="O248" i="40" s="1"/>
  <c r="N1013" i="40"/>
  <c r="O1013" i="40" s="1"/>
  <c r="N964" i="40"/>
  <c r="O964" i="40" s="1"/>
  <c r="N941" i="40"/>
  <c r="O941" i="40" s="1"/>
  <c r="N920" i="40"/>
  <c r="O920" i="40" s="1"/>
  <c r="N899" i="40"/>
  <c r="O899" i="40" s="1"/>
  <c r="N877" i="40"/>
  <c r="O877" i="40" s="1"/>
  <c r="N856" i="40"/>
  <c r="O856" i="40" s="1"/>
  <c r="N835" i="40"/>
  <c r="O835" i="40" s="1"/>
  <c r="N732" i="40"/>
  <c r="O732" i="40" s="1"/>
  <c r="N691" i="40"/>
  <c r="O691" i="40" s="1"/>
  <c r="N670" i="40"/>
  <c r="O670" i="40" s="1"/>
  <c r="N650" i="40"/>
  <c r="O650" i="40" s="1"/>
  <c r="N630" i="40"/>
  <c r="O630" i="40" s="1"/>
  <c r="N608" i="40"/>
  <c r="O608" i="40" s="1"/>
  <c r="N568" i="40"/>
  <c r="O568" i="40" s="1"/>
  <c r="N548" i="40"/>
  <c r="O548" i="40" s="1"/>
  <c r="N465" i="40"/>
  <c r="O465" i="40" s="1"/>
  <c r="N445" i="40"/>
  <c r="O445" i="40" s="1"/>
  <c r="N406" i="40"/>
  <c r="O406" i="40" s="1"/>
  <c r="N385" i="40"/>
  <c r="O385" i="40" s="1"/>
  <c r="N366" i="40"/>
  <c r="O366" i="40" s="1"/>
  <c r="N327" i="40"/>
  <c r="O327" i="40" s="1"/>
  <c r="N307" i="40"/>
  <c r="O307" i="40" s="1"/>
  <c r="N287" i="40"/>
  <c r="O287" i="40" s="1"/>
  <c r="N175" i="40"/>
  <c r="O175" i="40" s="1"/>
  <c r="N140" i="40"/>
  <c r="O140" i="40" s="1"/>
  <c r="N192" i="40"/>
  <c r="O192" i="40" s="1"/>
  <c r="N1008" i="40"/>
  <c r="O1008" i="40" s="1"/>
  <c r="N985" i="40"/>
  <c r="O985" i="40" s="1"/>
  <c r="N963" i="40"/>
  <c r="O963" i="40" s="1"/>
  <c r="N898" i="40"/>
  <c r="O898" i="40" s="1"/>
  <c r="N834" i="40"/>
  <c r="O834" i="40" s="1"/>
  <c r="N813" i="40"/>
  <c r="O813" i="40" s="1"/>
  <c r="N793" i="40"/>
  <c r="O793" i="40" s="1"/>
  <c r="N773" i="40"/>
  <c r="O773" i="40" s="1"/>
  <c r="N751" i="40"/>
  <c r="O751" i="40" s="1"/>
  <c r="N731" i="40"/>
  <c r="O731" i="40" s="1"/>
  <c r="N711" i="40"/>
  <c r="O711" i="40" s="1"/>
  <c r="N690" i="40"/>
  <c r="O690" i="40" s="1"/>
  <c r="N588" i="40"/>
  <c r="O588" i="40" s="1"/>
  <c r="N547" i="40"/>
  <c r="O547" i="40" s="1"/>
  <c r="N526" i="40"/>
  <c r="O526" i="40" s="1"/>
  <c r="N506" i="40"/>
  <c r="O506" i="40" s="1"/>
  <c r="N486" i="40"/>
  <c r="O486" i="40" s="1"/>
  <c r="N464" i="40"/>
  <c r="O464" i="40" s="1"/>
  <c r="N425" i="40"/>
  <c r="O425" i="40" s="1"/>
  <c r="N346" i="40"/>
  <c r="O346" i="40" s="1"/>
  <c r="N306" i="40"/>
  <c r="O306" i="40" s="1"/>
  <c r="N268" i="40"/>
  <c r="O268" i="40" s="1"/>
  <c r="N249" i="40"/>
  <c r="O249" i="40" s="1"/>
  <c r="N230" i="40"/>
  <c r="O230" i="40" s="1"/>
  <c r="N211" i="40"/>
  <c r="O211" i="40" s="1"/>
  <c r="N139" i="40"/>
  <c r="O139" i="40" s="1"/>
  <c r="N984" i="40"/>
  <c r="O984" i="40" s="1"/>
  <c r="N962" i="40"/>
  <c r="O962" i="40" s="1"/>
  <c r="N940" i="40"/>
  <c r="O940" i="40" s="1"/>
  <c r="N919" i="40"/>
  <c r="O919" i="40" s="1"/>
  <c r="N897" i="40"/>
  <c r="O897" i="40" s="1"/>
  <c r="N876" i="40"/>
  <c r="O876" i="40" s="1"/>
  <c r="N855" i="40"/>
  <c r="O855" i="40" s="1"/>
  <c r="N833" i="40"/>
  <c r="O833" i="40" s="1"/>
  <c r="N792" i="40"/>
  <c r="O792" i="40" s="1"/>
  <c r="N772" i="40"/>
  <c r="O772" i="40" s="1"/>
  <c r="N689" i="40"/>
  <c r="O689" i="40" s="1"/>
  <c r="N669" i="40"/>
  <c r="O669" i="40" s="1"/>
  <c r="N649" i="40"/>
  <c r="O649" i="40" s="1"/>
  <c r="N629" i="40"/>
  <c r="O629" i="40" s="1"/>
  <c r="N607" i="40"/>
  <c r="O607" i="40" s="1"/>
  <c r="N587" i="40"/>
  <c r="O587" i="40" s="1"/>
  <c r="N567" i="40"/>
  <c r="O567" i="40" s="1"/>
  <c r="N546" i="40"/>
  <c r="O546" i="40" s="1"/>
  <c r="N444" i="40"/>
  <c r="O444" i="40" s="1"/>
  <c r="N424" i="40"/>
  <c r="O424" i="40" s="1"/>
  <c r="N405" i="40"/>
  <c r="O405" i="40" s="1"/>
  <c r="N384" i="40"/>
  <c r="O384" i="40" s="1"/>
  <c r="N365" i="40"/>
  <c r="O365" i="40" s="1"/>
  <c r="N326" i="40"/>
  <c r="O326" i="40" s="1"/>
  <c r="N305" i="40"/>
  <c r="O305" i="40" s="1"/>
  <c r="N1007" i="40"/>
  <c r="O1007" i="40" s="1"/>
  <c r="N961" i="40"/>
  <c r="O961" i="40" s="1"/>
  <c r="N939" i="40"/>
  <c r="O939" i="40" s="1"/>
  <c r="N896" i="40"/>
  <c r="O896" i="40" s="1"/>
  <c r="N875" i="40"/>
  <c r="O875" i="40" s="1"/>
  <c r="N832" i="40"/>
  <c r="O832" i="40" s="1"/>
  <c r="N812" i="40"/>
  <c r="O812" i="40" s="1"/>
  <c r="N771" i="40"/>
  <c r="O771" i="40" s="1"/>
  <c r="N750" i="40"/>
  <c r="O750" i="40" s="1"/>
  <c r="N730" i="40"/>
  <c r="O730" i="40" s="1"/>
  <c r="N710" i="40"/>
  <c r="O710" i="40" s="1"/>
  <c r="N688" i="40"/>
  <c r="O688" i="40" s="1"/>
  <c r="N648" i="40"/>
  <c r="O648" i="40" s="1"/>
  <c r="N628" i="40"/>
  <c r="O628" i="40" s="1"/>
  <c r="N545" i="40"/>
  <c r="O545" i="40" s="1"/>
  <c r="N525" i="40"/>
  <c r="O525" i="40" s="1"/>
  <c r="N505" i="40"/>
  <c r="O505" i="40" s="1"/>
  <c r="N1006" i="40"/>
  <c r="O1006" i="40" s="1"/>
  <c r="N983" i="40"/>
  <c r="O983" i="40" s="1"/>
  <c r="N960" i="40"/>
  <c r="O960" i="40" s="1"/>
  <c r="N918" i="40"/>
  <c r="O918" i="40" s="1"/>
  <c r="N854" i="40"/>
  <c r="O854" i="40" s="1"/>
  <c r="N811" i="40"/>
  <c r="O811" i="40" s="1"/>
  <c r="N791" i="40"/>
  <c r="O791" i="40" s="1"/>
  <c r="N770" i="40"/>
  <c r="O770" i="40" s="1"/>
  <c r="N668" i="40"/>
  <c r="O668" i="40" s="1"/>
  <c r="N627" i="40"/>
  <c r="O627" i="40" s="1"/>
  <c r="N1005" i="40"/>
  <c r="O1005" i="40" s="1"/>
  <c r="N938" i="40"/>
  <c r="O938" i="40" s="1"/>
  <c r="N895" i="40"/>
  <c r="O895" i="40" s="1"/>
  <c r="N874" i="40"/>
  <c r="O874" i="40" s="1"/>
  <c r="N831" i="40"/>
  <c r="O831" i="40" s="1"/>
  <c r="N769" i="40"/>
  <c r="O769" i="40" s="1"/>
  <c r="N749" i="40"/>
  <c r="O749" i="40" s="1"/>
  <c r="N729" i="40"/>
  <c r="O729" i="40" s="1"/>
  <c r="N709" i="40"/>
  <c r="O709" i="40" s="1"/>
  <c r="N687" i="40"/>
  <c r="O687" i="40" s="1"/>
  <c r="N667" i="40"/>
  <c r="O667" i="40" s="1"/>
  <c r="N647" i="40"/>
  <c r="O647" i="40" s="1"/>
  <c r="N626" i="40"/>
  <c r="O626" i="40" s="1"/>
  <c r="N982" i="40"/>
  <c r="O982" i="40" s="1"/>
  <c r="N959" i="40"/>
  <c r="O959" i="40" s="1"/>
  <c r="N917" i="40"/>
  <c r="O917" i="40" s="1"/>
  <c r="N894" i="40"/>
  <c r="O894" i="40" s="1"/>
  <c r="N853" i="40"/>
  <c r="O853" i="40" s="1"/>
  <c r="N830" i="40"/>
  <c r="O830" i="40" s="1"/>
  <c r="N810" i="40"/>
  <c r="O810" i="40" s="1"/>
  <c r="N790" i="40"/>
  <c r="O790" i="40" s="1"/>
  <c r="N768" i="40"/>
  <c r="O768" i="40" s="1"/>
  <c r="N728" i="40"/>
  <c r="O728" i="40" s="1"/>
  <c r="N708" i="40"/>
  <c r="O708" i="40" s="1"/>
  <c r="N625" i="40"/>
  <c r="O625" i="40" s="1"/>
  <c r="N605" i="40"/>
  <c r="O605" i="40" s="1"/>
  <c r="N585" i="40"/>
  <c r="O585" i="40" s="1"/>
  <c r="N1004" i="40"/>
  <c r="O1004" i="40" s="1"/>
  <c r="N958" i="40"/>
  <c r="O958" i="40" s="1"/>
  <c r="N937" i="40"/>
  <c r="O937" i="40" s="1"/>
  <c r="N916" i="40"/>
  <c r="O916" i="40" s="1"/>
  <c r="N873" i="40"/>
  <c r="O873" i="40" s="1"/>
  <c r="N852" i="40"/>
  <c r="O852" i="40" s="1"/>
  <c r="N748" i="40"/>
  <c r="O748" i="40" s="1"/>
  <c r="N707" i="40"/>
  <c r="O707" i="40" s="1"/>
  <c r="N686" i="40"/>
  <c r="O686" i="40" s="1"/>
  <c r="N666" i="40"/>
  <c r="O666" i="40" s="1"/>
  <c r="N646" i="40"/>
  <c r="O646" i="40" s="1"/>
  <c r="N624" i="40"/>
  <c r="O624" i="40" s="1"/>
  <c r="N584" i="40"/>
  <c r="O584" i="40" s="1"/>
  <c r="N564" i="40"/>
  <c r="O564" i="40" s="1"/>
  <c r="N481" i="40"/>
  <c r="O481" i="40" s="1"/>
  <c r="N461" i="40"/>
  <c r="O461" i="40" s="1"/>
  <c r="N441" i="40"/>
  <c r="O441" i="40" s="1"/>
  <c r="N1003" i="40"/>
  <c r="O1003" i="40" s="1"/>
  <c r="N981" i="40"/>
  <c r="O981" i="40" s="1"/>
  <c r="N957" i="40"/>
  <c r="O957" i="40" s="1"/>
  <c r="N936" i="40"/>
  <c r="O936" i="40" s="1"/>
  <c r="N915" i="40"/>
  <c r="O915" i="40" s="1"/>
  <c r="N893" i="40"/>
  <c r="O893" i="40" s="1"/>
  <c r="N872" i="40"/>
  <c r="O872" i="40" s="1"/>
  <c r="N851" i="40"/>
  <c r="O851" i="40" s="1"/>
  <c r="N829" i="40"/>
  <c r="O829" i="40" s="1"/>
  <c r="N809" i="40"/>
  <c r="O809" i="40" s="1"/>
  <c r="N789" i="40"/>
  <c r="O789" i="40" s="1"/>
  <c r="N767" i="40"/>
  <c r="O767" i="40" s="1"/>
  <c r="N747" i="40"/>
  <c r="O747" i="40" s="1"/>
  <c r="N727" i="40"/>
  <c r="O727" i="40" s="1"/>
  <c r="N980" i="40"/>
  <c r="O980" i="40" s="1"/>
  <c r="N914" i="40"/>
  <c r="O914" i="40" s="1"/>
  <c r="N850" i="40"/>
  <c r="O850" i="40" s="1"/>
  <c r="N808" i="40"/>
  <c r="O808" i="40" s="1"/>
  <c r="N788" i="40"/>
  <c r="O788" i="40" s="1"/>
  <c r="N705" i="40"/>
  <c r="O705" i="40" s="1"/>
  <c r="N685" i="40"/>
  <c r="O685" i="40" s="1"/>
  <c r="N665" i="40"/>
  <c r="O665" i="40" s="1"/>
  <c r="N645" i="40"/>
  <c r="O645" i="40" s="1"/>
  <c r="N623" i="40"/>
  <c r="O623" i="40" s="1"/>
  <c r="N603" i="40"/>
  <c r="O603" i="40" s="1"/>
  <c r="N583" i="40"/>
  <c r="O583" i="40" s="1"/>
  <c r="N562" i="40"/>
  <c r="O562" i="40" s="1"/>
  <c r="N460" i="40"/>
  <c r="O460" i="40" s="1"/>
  <c r="N420" i="40"/>
  <c r="O420" i="40" s="1"/>
  <c r="N361" i="40"/>
  <c r="O361" i="40" s="1"/>
  <c r="N282" i="40"/>
  <c r="O282" i="40" s="1"/>
  <c r="N263" i="40"/>
  <c r="O263" i="40" s="1"/>
  <c r="N244" i="40"/>
  <c r="O244" i="40" s="1"/>
  <c r="N206" i="40"/>
  <c r="O206" i="40" s="1"/>
  <c r="N188" i="40"/>
  <c r="O188" i="40" s="1"/>
  <c r="N170" i="40"/>
  <c r="O170" i="40" s="1"/>
  <c r="N152" i="40"/>
  <c r="O152" i="40" s="1"/>
  <c r="N501" i="40"/>
  <c r="O501" i="40" s="1"/>
  <c r="N419" i="40"/>
  <c r="O419" i="40" s="1"/>
  <c r="N1002" i="40"/>
  <c r="O1002" i="40" s="1"/>
  <c r="N979" i="40"/>
  <c r="O979" i="40" s="1"/>
  <c r="N956" i="40"/>
  <c r="O956" i="40" s="1"/>
  <c r="N935" i="40"/>
  <c r="O935" i="40" s="1"/>
  <c r="N913" i="40"/>
  <c r="O913" i="40" s="1"/>
  <c r="N892" i="40"/>
  <c r="O892" i="40" s="1"/>
  <c r="N871" i="40"/>
  <c r="O871" i="40" s="1"/>
  <c r="N849" i="40"/>
  <c r="O849" i="40" s="1"/>
  <c r="N828" i="40"/>
  <c r="O828" i="40" s="1"/>
  <c r="N787" i="40"/>
  <c r="O787" i="40" s="1"/>
  <c r="N766" i="40"/>
  <c r="O766" i="40" s="1"/>
  <c r="N746" i="40"/>
  <c r="O746" i="40" s="1"/>
  <c r="N726" i="40"/>
  <c r="O726" i="40" s="1"/>
  <c r="N704" i="40"/>
  <c r="O704" i="40" s="1"/>
  <c r="N664" i="40"/>
  <c r="O664" i="40" s="1"/>
  <c r="N644" i="40"/>
  <c r="O644" i="40" s="1"/>
  <c r="N561" i="40"/>
  <c r="O561" i="40" s="1"/>
  <c r="N541" i="40"/>
  <c r="O541" i="40" s="1"/>
  <c r="N521" i="40"/>
  <c r="O521" i="40" s="1"/>
  <c r="N479" i="40"/>
  <c r="O479" i="40" s="1"/>
  <c r="N459" i="40"/>
  <c r="O459" i="40" s="1"/>
  <c r="N439" i="40"/>
  <c r="O439" i="40" s="1"/>
  <c r="N399" i="40"/>
  <c r="O399" i="40" s="1"/>
  <c r="N380" i="40"/>
  <c r="O380" i="40" s="1"/>
  <c r="N978" i="40"/>
  <c r="O978" i="40" s="1"/>
  <c r="N955" i="40"/>
  <c r="O955" i="40" s="1"/>
  <c r="N912" i="40"/>
  <c r="O912" i="40" s="1"/>
  <c r="N891" i="40"/>
  <c r="O891" i="40" s="1"/>
  <c r="N848" i="40"/>
  <c r="O848" i="40" s="1"/>
  <c r="N827" i="40"/>
  <c r="O827" i="40" s="1"/>
  <c r="N807" i="40"/>
  <c r="O807" i="40" s="1"/>
  <c r="N786" i="40"/>
  <c r="O786" i="40" s="1"/>
  <c r="N684" i="40"/>
  <c r="O684" i="40" s="1"/>
  <c r="N643" i="40"/>
  <c r="O643" i="40" s="1"/>
  <c r="N622" i="40"/>
  <c r="O622" i="40" s="1"/>
  <c r="N602" i="40"/>
  <c r="O602" i="40" s="1"/>
  <c r="N582" i="40"/>
  <c r="O582" i="40" s="1"/>
  <c r="N560" i="40"/>
  <c r="O560" i="40" s="1"/>
  <c r="N520" i="40"/>
  <c r="O520" i="40" s="1"/>
  <c r="N500" i="40"/>
  <c r="O500" i="40" s="1"/>
  <c r="N418" i="40"/>
  <c r="O418" i="40" s="1"/>
  <c r="N379" i="40"/>
  <c r="O379" i="40" s="1"/>
  <c r="N340" i="40"/>
  <c r="O340" i="40" s="1"/>
  <c r="N281" i="40"/>
  <c r="O281" i="40" s="1"/>
  <c r="N262" i="40"/>
  <c r="O262" i="40" s="1"/>
  <c r="N243" i="40"/>
  <c r="O243" i="40" s="1"/>
  <c r="N1001" i="40"/>
  <c r="O1001" i="40" s="1"/>
  <c r="N977" i="40"/>
  <c r="O977" i="40" s="1"/>
  <c r="N934" i="40"/>
  <c r="O934" i="40" s="1"/>
  <c r="N870" i="40"/>
  <c r="O870" i="40" s="1"/>
  <c r="N785" i="40"/>
  <c r="O785" i="40" s="1"/>
  <c r="N765" i="40"/>
  <c r="O765" i="40" s="1"/>
  <c r="N745" i="40"/>
  <c r="O745" i="40" s="1"/>
  <c r="N725" i="40"/>
  <c r="O725" i="40" s="1"/>
  <c r="N703" i="40"/>
  <c r="O703" i="40" s="1"/>
  <c r="N683" i="40"/>
  <c r="O683" i="40" s="1"/>
  <c r="N663" i="40"/>
  <c r="O663" i="40" s="1"/>
  <c r="N642" i="40"/>
  <c r="O642" i="40" s="1"/>
  <c r="N540" i="40"/>
  <c r="O540" i="40" s="1"/>
  <c r="N499" i="40"/>
  <c r="O499" i="40" s="1"/>
  <c r="N478" i="40"/>
  <c r="O478" i="40" s="1"/>
  <c r="N458" i="40"/>
  <c r="O458" i="40" s="1"/>
  <c r="N438" i="40"/>
  <c r="O438" i="40" s="1"/>
  <c r="N417" i="40"/>
  <c r="O417" i="40" s="1"/>
  <c r="N398" i="40"/>
  <c r="O398" i="40" s="1"/>
  <c r="N359" i="40"/>
  <c r="O359" i="40" s="1"/>
  <c r="N339" i="40"/>
  <c r="O339" i="40" s="1"/>
  <c r="N319" i="40"/>
  <c r="O319" i="40" s="1"/>
  <c r="N300" i="40"/>
  <c r="O300" i="40" s="1"/>
  <c r="N280" i="40"/>
  <c r="O280" i="40" s="1"/>
  <c r="N242" i="40"/>
  <c r="O242" i="40" s="1"/>
  <c r="N223" i="40"/>
  <c r="O223" i="40" s="1"/>
  <c r="N186" i="40"/>
  <c r="O186" i="40" s="1"/>
  <c r="N168" i="40"/>
  <c r="O168" i="40" s="1"/>
  <c r="N1000" i="40"/>
  <c r="O1000" i="40" s="1"/>
  <c r="N976" i="40"/>
  <c r="O976" i="40" s="1"/>
  <c r="N954" i="40"/>
  <c r="O954" i="40" s="1"/>
  <c r="N911" i="40"/>
  <c r="O911" i="40" s="1"/>
  <c r="N890" i="40"/>
  <c r="O890" i="40" s="1"/>
  <c r="N847" i="40"/>
  <c r="O847" i="40" s="1"/>
  <c r="N826" i="40"/>
  <c r="O826" i="40" s="1"/>
  <c r="N933" i="40"/>
  <c r="O933" i="40" s="1"/>
  <c r="N910" i="40"/>
  <c r="O910" i="40" s="1"/>
  <c r="N869" i="40"/>
  <c r="O869" i="40" s="1"/>
  <c r="N846" i="40"/>
  <c r="O846" i="40" s="1"/>
  <c r="N764" i="40"/>
  <c r="O764" i="40" s="1"/>
  <c r="N723" i="40"/>
  <c r="O723" i="40" s="1"/>
  <c r="N702" i="40"/>
  <c r="O702" i="40" s="1"/>
  <c r="N682" i="40"/>
  <c r="O682" i="40" s="1"/>
  <c r="N662" i="40"/>
  <c r="O662" i="40" s="1"/>
  <c r="N640" i="40"/>
  <c r="O640" i="40" s="1"/>
  <c r="N600" i="40"/>
  <c r="O600" i="40" s="1"/>
  <c r="N580" i="40"/>
  <c r="O580" i="40" s="1"/>
  <c r="N497" i="40"/>
  <c r="O497" i="40" s="1"/>
  <c r="N477" i="40"/>
  <c r="O477" i="40" s="1"/>
  <c r="N457" i="40"/>
  <c r="O457" i="40" s="1"/>
  <c r="N437" i="40"/>
  <c r="O437" i="40" s="1"/>
  <c r="N416" i="40"/>
  <c r="O416" i="40" s="1"/>
  <c r="N397" i="40"/>
  <c r="O397" i="40" s="1"/>
  <c r="N358" i="40"/>
  <c r="O358" i="40" s="1"/>
  <c r="N337" i="40"/>
  <c r="O337" i="40" s="1"/>
  <c r="N318" i="40"/>
  <c r="O318" i="40" s="1"/>
  <c r="N279" i="40"/>
  <c r="O279" i="40" s="1"/>
  <c r="N260" i="40"/>
  <c r="O260" i="40" s="1"/>
  <c r="N222" i="40"/>
  <c r="O222" i="40" s="1"/>
  <c r="N203" i="40"/>
  <c r="O203" i="40" s="1"/>
  <c r="N185" i="40"/>
  <c r="O185" i="40" s="1"/>
  <c r="N167" i="40"/>
  <c r="O167" i="40" s="1"/>
  <c r="N999" i="40"/>
  <c r="O999" i="40" s="1"/>
  <c r="N975" i="40"/>
  <c r="O975" i="40" s="1"/>
  <c r="N953" i="40"/>
  <c r="O953" i="40" s="1"/>
  <c r="N932" i="40"/>
  <c r="O932" i="40" s="1"/>
  <c r="N889" i="40"/>
  <c r="O889" i="40" s="1"/>
  <c r="N868" i="40"/>
  <c r="O868" i="40" s="1"/>
  <c r="N825" i="40"/>
  <c r="O825" i="40" s="1"/>
  <c r="N805" i="40"/>
  <c r="O805" i="40" s="1"/>
  <c r="N783" i="40"/>
  <c r="O783" i="40" s="1"/>
  <c r="N763" i="40"/>
  <c r="O763" i="40" s="1"/>
  <c r="N743" i="40"/>
  <c r="O743" i="40" s="1"/>
  <c r="N722" i="40"/>
  <c r="O722" i="40" s="1"/>
  <c r="N620" i="40"/>
  <c r="O620" i="40" s="1"/>
  <c r="N579" i="40"/>
  <c r="O579" i="40" s="1"/>
  <c r="N558" i="40"/>
  <c r="O558" i="40" s="1"/>
  <c r="N538" i="40"/>
  <c r="O538" i="40" s="1"/>
  <c r="N518" i="40"/>
  <c r="O518" i="40" s="1"/>
  <c r="N496" i="40"/>
  <c r="O496" i="40" s="1"/>
  <c r="N456" i="40"/>
  <c r="O456" i="40" s="1"/>
  <c r="N436" i="40"/>
  <c r="O436" i="40" s="1"/>
  <c r="N377" i="40"/>
  <c r="O377" i="40" s="1"/>
  <c r="N298" i="40"/>
  <c r="O298" i="40" s="1"/>
  <c r="N240" i="40"/>
  <c r="O240" i="40" s="1"/>
  <c r="N184" i="40"/>
  <c r="O184" i="40" s="1"/>
  <c r="N149" i="40"/>
  <c r="O149" i="40" s="1"/>
  <c r="N1030" i="40"/>
  <c r="O1030" i="40" s="1"/>
  <c r="N974" i="40"/>
  <c r="O974" i="40" s="1"/>
  <c r="N952" i="40"/>
  <c r="O952" i="40" s="1"/>
  <c r="N931" i="40"/>
  <c r="O931" i="40" s="1"/>
  <c r="N909" i="40"/>
  <c r="O909" i="40" s="1"/>
  <c r="N888" i="40"/>
  <c r="O888" i="40" s="1"/>
  <c r="N867" i="40"/>
  <c r="O867" i="40" s="1"/>
  <c r="N845" i="40"/>
  <c r="O845" i="40" s="1"/>
  <c r="N824" i="40"/>
  <c r="O824" i="40" s="1"/>
  <c r="N804" i="40"/>
  <c r="O804" i="40" s="1"/>
  <c r="N721" i="40"/>
  <c r="O721" i="40" s="1"/>
  <c r="N701" i="40"/>
  <c r="O701" i="40" s="1"/>
  <c r="N681" i="40"/>
  <c r="O681" i="40" s="1"/>
  <c r="N661" i="40"/>
  <c r="O661" i="40" s="1"/>
  <c r="N639" i="40"/>
  <c r="O639" i="40" s="1"/>
  <c r="N619" i="40"/>
  <c r="O619" i="40" s="1"/>
  <c r="N599" i="40"/>
  <c r="O599" i="40" s="1"/>
  <c r="N578" i="40"/>
  <c r="O578" i="40" s="1"/>
  <c r="N476" i="40"/>
  <c r="O476" i="40" s="1"/>
  <c r="N435" i="40"/>
  <c r="O435" i="40" s="1"/>
  <c r="N415" i="40"/>
  <c r="O415" i="40" s="1"/>
  <c r="N396" i="40"/>
  <c r="O396" i="40" s="1"/>
  <c r="N376" i="40"/>
  <c r="O376" i="40" s="1"/>
  <c r="N357" i="40"/>
  <c r="O357" i="40" s="1"/>
  <c r="N336" i="40"/>
  <c r="O336" i="40" s="1"/>
  <c r="N317" i="40"/>
  <c r="O317" i="40" s="1"/>
  <c r="N278" i="40"/>
  <c r="O278" i="40" s="1"/>
  <c r="N259" i="40"/>
  <c r="O259" i="40" s="1"/>
  <c r="N221" i="40"/>
  <c r="O221" i="40" s="1"/>
  <c r="N202" i="40"/>
  <c r="O202" i="40" s="1"/>
  <c r="N998" i="40"/>
  <c r="O998" i="40" s="1"/>
  <c r="N973" i="40"/>
  <c r="O973" i="40" s="1"/>
  <c r="N930" i="40"/>
  <c r="O930" i="40" s="1"/>
  <c r="N866" i="40"/>
  <c r="O866" i="40" s="1"/>
  <c r="N803" i="40"/>
  <c r="O803" i="40" s="1"/>
  <c r="N782" i="40"/>
  <c r="O782" i="40" s="1"/>
  <c r="N762" i="40"/>
  <c r="O762" i="40" s="1"/>
  <c r="N742" i="40"/>
  <c r="O742" i="40" s="1"/>
  <c r="N720" i="40"/>
  <c r="O720" i="40" s="1"/>
  <c r="N680" i="40"/>
  <c r="O680" i="40" s="1"/>
  <c r="N660" i="40"/>
  <c r="O660" i="40" s="1"/>
  <c r="N577" i="40"/>
  <c r="O577" i="40" s="1"/>
  <c r="N557" i="40"/>
  <c r="O557" i="40" s="1"/>
  <c r="N537" i="40"/>
  <c r="O537" i="40" s="1"/>
  <c r="N517" i="40"/>
  <c r="O517" i="40" s="1"/>
  <c r="N495" i="40"/>
  <c r="O495" i="40" s="1"/>
  <c r="N475" i="40"/>
  <c r="O475" i="40" s="1"/>
  <c r="N455" i="40"/>
  <c r="O455" i="40" s="1"/>
  <c r="N434" i="40"/>
  <c r="O434" i="40" s="1"/>
  <c r="N395" i="40"/>
  <c r="O395" i="40" s="1"/>
  <c r="N356" i="40"/>
  <c r="O356" i="40" s="1"/>
  <c r="N297" i="40"/>
  <c r="O297" i="40" s="1"/>
  <c r="N1029" i="40"/>
  <c r="O1029" i="40" s="1"/>
  <c r="N951" i="40"/>
  <c r="O951" i="40" s="1"/>
  <c r="N929" i="40"/>
  <c r="O929" i="40" s="1"/>
  <c r="N908" i="40"/>
  <c r="O908" i="40" s="1"/>
  <c r="N887" i="40"/>
  <c r="O887" i="40" s="1"/>
  <c r="N865" i="40"/>
  <c r="O865" i="40" s="1"/>
  <c r="N844" i="40"/>
  <c r="O844" i="40" s="1"/>
  <c r="N823" i="40"/>
  <c r="O823" i="40" s="1"/>
  <c r="N802" i="40"/>
  <c r="O802" i="40" s="1"/>
  <c r="N700" i="40"/>
  <c r="O700" i="40" s="1"/>
  <c r="N659" i="40"/>
  <c r="O659" i="40" s="1"/>
  <c r="N638" i="40"/>
  <c r="O638" i="40" s="1"/>
  <c r="N618" i="40"/>
  <c r="O618" i="40" s="1"/>
  <c r="N598" i="40"/>
  <c r="O598" i="40" s="1"/>
  <c r="N576" i="40"/>
  <c r="O576" i="40" s="1"/>
  <c r="N536" i="40"/>
  <c r="O536" i="40" s="1"/>
  <c r="N516" i="40"/>
  <c r="O516" i="40" s="1"/>
  <c r="N433" i="40"/>
  <c r="O433" i="40" s="1"/>
  <c r="N414" i="40"/>
  <c r="O414" i="40" s="1"/>
  <c r="N375" i="40"/>
  <c r="O375" i="40" s="1"/>
  <c r="N355" i="40"/>
  <c r="O355" i="40" s="1"/>
  <c r="N997" i="40"/>
  <c r="O997" i="40" s="1"/>
  <c r="N972" i="40"/>
  <c r="O972" i="40" s="1"/>
  <c r="N928" i="40"/>
  <c r="O928" i="40" s="1"/>
  <c r="N907" i="40"/>
  <c r="O907" i="40" s="1"/>
  <c r="N864" i="40"/>
  <c r="O864" i="40" s="1"/>
  <c r="N843" i="40"/>
  <c r="O843" i="40" s="1"/>
  <c r="N801" i="40"/>
  <c r="O801" i="40" s="1"/>
  <c r="N781" i="40"/>
  <c r="O781" i="40" s="1"/>
  <c r="N761" i="40"/>
  <c r="O761" i="40" s="1"/>
  <c r="N741" i="40"/>
  <c r="O741" i="40" s="1"/>
  <c r="N719" i="40"/>
  <c r="O719" i="40" s="1"/>
  <c r="N699" i="40"/>
  <c r="O699" i="40" s="1"/>
  <c r="N679" i="40"/>
  <c r="O679" i="40" s="1"/>
  <c r="N658" i="40"/>
  <c r="O658" i="40" s="1"/>
  <c r="N556" i="40"/>
  <c r="O556" i="40" s="1"/>
  <c r="N515" i="40"/>
  <c r="O515" i="40" s="1"/>
  <c r="N494" i="40"/>
  <c r="O494" i="40" s="1"/>
  <c r="N474" i="40"/>
  <c r="O474" i="40" s="1"/>
  <c r="N454" i="40"/>
  <c r="O454" i="40" s="1"/>
  <c r="N394" i="40"/>
  <c r="O394" i="40" s="1"/>
  <c r="N354" i="40"/>
  <c r="O354" i="40" s="1"/>
  <c r="N315" i="40"/>
  <c r="O315" i="40" s="1"/>
  <c r="N276" i="40"/>
  <c r="O276" i="40" s="1"/>
  <c r="N238" i="40"/>
  <c r="O238" i="40" s="1"/>
  <c r="N219" i="40"/>
  <c r="O219" i="40" s="1"/>
  <c r="N1023" i="40"/>
  <c r="O1023" i="40" s="1"/>
  <c r="N996" i="40"/>
  <c r="O996" i="40" s="1"/>
  <c r="N971" i="40"/>
  <c r="O971" i="40" s="1"/>
  <c r="N950" i="40"/>
  <c r="O950" i="40" s="1"/>
  <c r="N886" i="40"/>
  <c r="O886" i="40" s="1"/>
  <c r="N822" i="40"/>
  <c r="O822" i="40" s="1"/>
  <c r="N800" i="40"/>
  <c r="O800" i="40" s="1"/>
  <c r="N760" i="40"/>
  <c r="O760" i="40" s="1"/>
  <c r="N740" i="40"/>
  <c r="O740" i="40" s="1"/>
  <c r="N657" i="40"/>
  <c r="O657" i="40" s="1"/>
  <c r="N637" i="40"/>
  <c r="O637" i="40" s="1"/>
  <c r="N617" i="40"/>
  <c r="O617" i="40" s="1"/>
  <c r="N597" i="40"/>
  <c r="O597" i="40" s="1"/>
  <c r="N575" i="40"/>
  <c r="O575" i="40" s="1"/>
  <c r="N555" i="40"/>
  <c r="O555" i="40" s="1"/>
  <c r="N535" i="40"/>
  <c r="O535" i="40" s="1"/>
  <c r="N514" i="40"/>
  <c r="O514" i="40" s="1"/>
  <c r="N432" i="40"/>
  <c r="O432" i="40" s="1"/>
  <c r="N413" i="40"/>
  <c r="O413" i="40" s="1"/>
  <c r="N374" i="40"/>
  <c r="O374" i="40" s="1"/>
  <c r="N353" i="40"/>
  <c r="O353" i="40" s="1"/>
  <c r="N334" i="40"/>
  <c r="O334" i="40" s="1"/>
  <c r="N295" i="40"/>
  <c r="O295" i="40" s="1"/>
  <c r="N256" i="40"/>
  <c r="O256" i="40" s="1"/>
  <c r="N164" i="40"/>
  <c r="O164" i="40" s="1"/>
  <c r="N146" i="40"/>
  <c r="O146" i="40" s="1"/>
  <c r="N1021" i="40"/>
  <c r="O1021" i="40" s="1"/>
  <c r="N993" i="40"/>
  <c r="O993" i="40" s="1"/>
  <c r="N927" i="40"/>
  <c r="O927" i="40" s="1"/>
  <c r="N906" i="40"/>
  <c r="O906" i="40" s="1"/>
  <c r="N863" i="40"/>
  <c r="O863" i="40" s="1"/>
  <c r="N842" i="40"/>
  <c r="O842" i="40" s="1"/>
  <c r="N780" i="40"/>
  <c r="O780" i="40" s="1"/>
  <c r="N739" i="40"/>
  <c r="O739" i="40" s="1"/>
  <c r="N718" i="40"/>
  <c r="O718" i="40" s="1"/>
  <c r="N698" i="40"/>
  <c r="O698" i="40" s="1"/>
  <c r="N1020" i="40"/>
  <c r="O1020" i="40" s="1"/>
  <c r="N992" i="40"/>
  <c r="O992" i="40" s="1"/>
  <c r="N970" i="40"/>
  <c r="O970" i="40" s="1"/>
  <c r="N949" i="40"/>
  <c r="O949" i="40" s="1"/>
  <c r="N926" i="40"/>
  <c r="O926" i="40" s="1"/>
  <c r="N885" i="40"/>
  <c r="O885" i="40" s="1"/>
  <c r="N1019" i="40"/>
  <c r="O1019" i="40" s="1"/>
  <c r="N948" i="40"/>
  <c r="O948" i="40" s="1"/>
  <c r="N905" i="40"/>
  <c r="O905" i="40" s="1"/>
  <c r="N884" i="40"/>
  <c r="O884" i="40" s="1"/>
  <c r="N841" i="40"/>
  <c r="O841" i="40" s="1"/>
  <c r="N820" i="40"/>
  <c r="O820" i="40" s="1"/>
  <c r="N737" i="40"/>
  <c r="O737" i="40" s="1"/>
  <c r="N991" i="40"/>
  <c r="O991" i="40" s="1"/>
  <c r="N969" i="40"/>
  <c r="O969" i="40" s="1"/>
  <c r="N947" i="40"/>
  <c r="O947" i="40" s="1"/>
  <c r="N925" i="40"/>
  <c r="O925" i="40" s="1"/>
  <c r="N904" i="40"/>
  <c r="O904" i="40" s="1"/>
  <c r="N883" i="40"/>
  <c r="O883" i="40" s="1"/>
  <c r="N861" i="40"/>
  <c r="O861" i="40" s="1"/>
  <c r="N840" i="40"/>
  <c r="O840" i="40" s="1"/>
  <c r="N819" i="40"/>
  <c r="O819" i="40" s="1"/>
  <c r="N798" i="40"/>
  <c r="O798" i="40" s="1"/>
  <c r="N778" i="40"/>
  <c r="O778" i="40" s="1"/>
  <c r="N758" i="40"/>
  <c r="O758" i="40" s="1"/>
  <c r="N736" i="40"/>
  <c r="O736" i="40" s="1"/>
  <c r="N696" i="40"/>
  <c r="O696" i="40" s="1"/>
  <c r="N676" i="40"/>
  <c r="O676" i="40" s="1"/>
  <c r="N593" i="40"/>
  <c r="O593" i="40" s="1"/>
  <c r="N573" i="40"/>
  <c r="O573" i="40" s="1"/>
  <c r="N1018" i="40"/>
  <c r="O1018" i="40" s="1"/>
  <c r="N990" i="40"/>
  <c r="O990" i="40" s="1"/>
  <c r="N968" i="40"/>
  <c r="O968" i="40" s="1"/>
  <c r="N946" i="40"/>
  <c r="O946" i="40" s="1"/>
  <c r="N882" i="40"/>
  <c r="O882" i="40" s="1"/>
  <c r="N818" i="40"/>
  <c r="O818" i="40" s="1"/>
  <c r="N716" i="40"/>
  <c r="O716" i="40" s="1"/>
  <c r="N675" i="40"/>
  <c r="O675" i="40" s="1"/>
  <c r="N654" i="40"/>
  <c r="O654" i="40" s="1"/>
  <c r="N512" i="40"/>
  <c r="O512" i="40" s="1"/>
  <c r="N452" i="40"/>
  <c r="O452" i="40" s="1"/>
  <c r="N234" i="40"/>
  <c r="O234" i="40" s="1"/>
  <c r="N199" i="40"/>
  <c r="O199" i="40" s="1"/>
  <c r="N166" i="40"/>
  <c r="O166" i="40" s="1"/>
  <c r="N196" i="40"/>
  <c r="O196" i="40" s="1"/>
  <c r="N296" i="40"/>
  <c r="O296" i="40" s="1"/>
  <c r="N485" i="40"/>
  <c r="O485" i="40" s="1"/>
  <c r="N592" i="40"/>
  <c r="O592" i="40" s="1"/>
  <c r="N581" i="40"/>
  <c r="O581" i="40" s="1"/>
  <c r="N451" i="40"/>
  <c r="O451" i="40" s="1"/>
  <c r="N400" i="40"/>
  <c r="O400" i="40" s="1"/>
  <c r="N351" i="40"/>
  <c r="O351" i="40" s="1"/>
  <c r="N311" i="40"/>
  <c r="O311" i="40" s="1"/>
  <c r="N143" i="40"/>
  <c r="O143" i="40" s="1"/>
  <c r="N169" i="40"/>
  <c r="O169" i="40" s="1"/>
  <c r="N227" i="40"/>
  <c r="O227" i="40" s="1"/>
  <c r="N254" i="40"/>
  <c r="O254" i="40" s="1"/>
  <c r="N204" i="40"/>
  <c r="O204" i="40" s="1"/>
  <c r="N144" i="40"/>
  <c r="O144" i="40" s="1"/>
  <c r="N678" i="40"/>
  <c r="O678" i="40" s="1"/>
  <c r="N511" i="40"/>
  <c r="O511" i="40" s="1"/>
  <c r="N450" i="40"/>
  <c r="O450" i="40" s="1"/>
  <c r="N266" i="40"/>
  <c r="O266" i="40" s="1"/>
  <c r="N229" i="40"/>
  <c r="O229" i="40" s="1"/>
  <c r="N198" i="40"/>
  <c r="O198" i="40" s="1"/>
  <c r="N381" i="40"/>
  <c r="O381" i="40" s="1"/>
  <c r="N574" i="40"/>
  <c r="O574" i="40" s="1"/>
  <c r="N449" i="40"/>
  <c r="O449" i="40" s="1"/>
  <c r="N393" i="40"/>
  <c r="O393" i="40" s="1"/>
  <c r="N350" i="40"/>
  <c r="O350" i="40" s="1"/>
  <c r="N304" i="40"/>
  <c r="O304" i="40" s="1"/>
  <c r="N228" i="40"/>
  <c r="O228" i="40" s="1"/>
  <c r="N138" i="40"/>
  <c r="O138" i="40" s="1"/>
  <c r="N345" i="40"/>
  <c r="O345" i="40" s="1"/>
  <c r="N197" i="40"/>
  <c r="O197" i="40" s="1"/>
  <c r="N264" i="40"/>
  <c r="O264" i="40" s="1"/>
  <c r="N257" i="40"/>
  <c r="O257" i="40" s="1"/>
  <c r="N360" i="40"/>
  <c r="O360" i="40" s="1"/>
  <c r="N312" i="40"/>
  <c r="O312" i="40" s="1"/>
  <c r="N677" i="40"/>
  <c r="O677" i="40" s="1"/>
  <c r="N504" i="40"/>
  <c r="O504" i="40" s="1"/>
  <c r="N443" i="40"/>
  <c r="O443" i="40" s="1"/>
  <c r="N392" i="40"/>
  <c r="O392" i="40" s="1"/>
  <c r="N265" i="40"/>
  <c r="O265" i="40" s="1"/>
  <c r="N162" i="40"/>
  <c r="O162" i="40" s="1"/>
  <c r="N333" i="40"/>
  <c r="O333" i="40" s="1"/>
  <c r="N344" i="40"/>
  <c r="O344" i="40" s="1"/>
  <c r="N303" i="40"/>
  <c r="O303" i="40" s="1"/>
  <c r="N137" i="40"/>
  <c r="O137" i="40" s="1"/>
  <c r="N189" i="40"/>
  <c r="O189" i="40" s="1"/>
  <c r="N594" i="40"/>
  <c r="O594" i="40" s="1"/>
  <c r="N566" i="40"/>
  <c r="O566" i="40" s="1"/>
  <c r="N503" i="40"/>
  <c r="O503" i="40" s="1"/>
  <c r="N442" i="40"/>
  <c r="O442" i="40" s="1"/>
  <c r="N391" i="40"/>
  <c r="O391" i="40" s="1"/>
  <c r="N226" i="40"/>
  <c r="O226" i="40" s="1"/>
  <c r="N165" i="40"/>
  <c r="O165" i="40" s="1"/>
  <c r="N502" i="40"/>
  <c r="O502" i="40" s="1"/>
  <c r="N343" i="40"/>
  <c r="O343" i="40" s="1"/>
  <c r="N302" i="40"/>
  <c r="O302" i="40" s="1"/>
  <c r="N225" i="40"/>
  <c r="O225" i="40" s="1"/>
  <c r="N341" i="40"/>
  <c r="O341" i="40" s="1"/>
  <c r="N314" i="40"/>
  <c r="O314" i="40" s="1"/>
  <c r="N656" i="40"/>
  <c r="O656" i="40" s="1"/>
  <c r="N191" i="40"/>
  <c r="O191" i="40" s="1"/>
  <c r="N236" i="40"/>
  <c r="O236" i="40" s="1"/>
  <c r="N565" i="40"/>
  <c r="O565" i="40" s="1"/>
  <c r="N498" i="40"/>
  <c r="O498" i="40" s="1"/>
  <c r="N440" i="40"/>
  <c r="O440" i="40" s="1"/>
  <c r="N390" i="40"/>
  <c r="O390" i="40" s="1"/>
  <c r="N301" i="40"/>
  <c r="O301" i="40" s="1"/>
  <c r="N261" i="40"/>
  <c r="O261" i="40" s="1"/>
  <c r="N224" i="40"/>
  <c r="O224" i="40" s="1"/>
  <c r="N655" i="40"/>
  <c r="O655" i="40" s="1"/>
  <c r="N563" i="40"/>
  <c r="O563" i="40" s="1"/>
  <c r="N342" i="40"/>
  <c r="O342" i="40" s="1"/>
  <c r="N299" i="40"/>
  <c r="O299" i="40" s="1"/>
  <c r="N258" i="40"/>
  <c r="O258" i="40" s="1"/>
  <c r="N190" i="40"/>
  <c r="O190" i="40" s="1"/>
  <c r="N338" i="40"/>
  <c r="O338" i="40" s="1"/>
  <c r="N404" i="40"/>
  <c r="O404" i="40" s="1"/>
  <c r="N493" i="40"/>
  <c r="O493" i="40" s="1"/>
  <c r="N163" i="40"/>
  <c r="O163" i="40" s="1"/>
  <c r="N293" i="40"/>
  <c r="O293" i="40" s="1"/>
  <c r="N272" i="40"/>
  <c r="O272" i="40" s="1"/>
  <c r="N559" i="40"/>
  <c r="O559" i="40" s="1"/>
  <c r="N383" i="40"/>
  <c r="O383" i="40" s="1"/>
  <c r="N145" i="40"/>
  <c r="O145" i="40" s="1"/>
  <c r="N641" i="40"/>
  <c r="O641" i="40" s="1"/>
  <c r="N492" i="40"/>
  <c r="O492" i="40" s="1"/>
  <c r="N431" i="40"/>
  <c r="O431" i="40" s="1"/>
  <c r="N554" i="40"/>
  <c r="O554" i="40" s="1"/>
  <c r="N491" i="40"/>
  <c r="O491" i="40" s="1"/>
  <c r="N382" i="40"/>
  <c r="O382" i="40" s="1"/>
  <c r="N335" i="40"/>
  <c r="O335" i="40" s="1"/>
  <c r="N294" i="40"/>
  <c r="O294" i="40" s="1"/>
  <c r="N255" i="40"/>
  <c r="O255" i="40" s="1"/>
  <c r="N220" i="40"/>
  <c r="O220" i="40" s="1"/>
  <c r="N161" i="40"/>
  <c r="O161" i="40" s="1"/>
  <c r="N173" i="40"/>
  <c r="O173" i="40" s="1"/>
  <c r="N636" i="40"/>
  <c r="O636" i="40" s="1"/>
  <c r="N430" i="40"/>
  <c r="O430" i="40" s="1"/>
  <c r="N218" i="40"/>
  <c r="O218" i="40" s="1"/>
  <c r="N187" i="40"/>
  <c r="O187" i="40" s="1"/>
  <c r="N862" i="40"/>
  <c r="O862" i="40" s="1"/>
  <c r="N635" i="40"/>
  <c r="O635" i="40" s="1"/>
  <c r="N553" i="40"/>
  <c r="O553" i="40" s="1"/>
  <c r="N273" i="40"/>
  <c r="O273" i="40" s="1"/>
  <c r="N634" i="40"/>
  <c r="O634" i="40" s="1"/>
  <c r="N552" i="40"/>
  <c r="O552" i="40" s="1"/>
  <c r="N484" i="40"/>
  <c r="O484" i="40" s="1"/>
  <c r="N378" i="40"/>
  <c r="O378" i="40" s="1"/>
  <c r="N292" i="40"/>
  <c r="O292" i="40" s="1"/>
  <c r="N217" i="40"/>
  <c r="O217" i="40" s="1"/>
  <c r="N156" i="40"/>
  <c r="O156" i="40" s="1"/>
  <c r="N155" i="40"/>
  <c r="O155" i="40" s="1"/>
  <c r="N205" i="40"/>
  <c r="O205" i="40" s="1"/>
  <c r="N821" i="40"/>
  <c r="O821" i="40" s="1"/>
  <c r="N544" i="40"/>
  <c r="O544" i="40" s="1"/>
  <c r="N483" i="40"/>
  <c r="O483" i="40" s="1"/>
  <c r="N423" i="40"/>
  <c r="O423" i="40" s="1"/>
  <c r="N332" i="40"/>
  <c r="O332" i="40" s="1"/>
  <c r="N291" i="40"/>
  <c r="O291" i="40" s="1"/>
  <c r="N253" i="40"/>
  <c r="O253" i="40" s="1"/>
  <c r="N216" i="40"/>
  <c r="O216" i="40" s="1"/>
  <c r="N524" i="40"/>
  <c r="O524" i="40" s="1"/>
  <c r="N200" i="40"/>
  <c r="O200" i="40" s="1"/>
  <c r="N806" i="40"/>
  <c r="O806" i="40" s="1"/>
  <c r="N621" i="40"/>
  <c r="O621" i="40" s="1"/>
  <c r="N482" i="40"/>
  <c r="O482" i="40" s="1"/>
  <c r="N373" i="40"/>
  <c r="O373" i="40" s="1"/>
  <c r="N331" i="40"/>
  <c r="O331" i="40" s="1"/>
  <c r="N183" i="40"/>
  <c r="O183" i="40" s="1"/>
  <c r="N154" i="40"/>
  <c r="O154" i="40" s="1"/>
  <c r="N542" i="40"/>
  <c r="O542" i="40" s="1"/>
  <c r="N182" i="40"/>
  <c r="O182" i="40" s="1"/>
  <c r="N153" i="40"/>
  <c r="O153" i="40" s="1"/>
  <c r="N148" i="40"/>
  <c r="O148" i="40" s="1"/>
  <c r="N275" i="40"/>
  <c r="O275" i="40" s="1"/>
  <c r="N453" i="40"/>
  <c r="O453" i="40" s="1"/>
  <c r="N799" i="40"/>
  <c r="O799" i="40" s="1"/>
  <c r="N616" i="40"/>
  <c r="O616" i="40" s="1"/>
  <c r="N543" i="40"/>
  <c r="O543" i="40" s="1"/>
  <c r="N480" i="40"/>
  <c r="O480" i="40" s="1"/>
  <c r="N422" i="40"/>
  <c r="O422" i="40" s="1"/>
  <c r="N372" i="40"/>
  <c r="O372" i="40" s="1"/>
  <c r="N285" i="40"/>
  <c r="O285" i="40" s="1"/>
  <c r="N247" i="40"/>
  <c r="O247" i="40" s="1"/>
  <c r="N215" i="40"/>
  <c r="O215" i="40" s="1"/>
  <c r="N371" i="40"/>
  <c r="O371" i="40" s="1"/>
  <c r="N210" i="40"/>
  <c r="O210" i="40" s="1"/>
  <c r="N784" i="40"/>
  <c r="O784" i="40" s="1"/>
  <c r="N316" i="40"/>
  <c r="O316" i="40" s="1"/>
  <c r="N401" i="40"/>
  <c r="O401" i="40" s="1"/>
  <c r="N779" i="40"/>
  <c r="O779" i="40" s="1"/>
  <c r="N615" i="40"/>
  <c r="O615" i="40" s="1"/>
  <c r="N539" i="40"/>
  <c r="O539" i="40" s="1"/>
  <c r="N473" i="40"/>
  <c r="O473" i="40" s="1"/>
  <c r="N421" i="40"/>
  <c r="O421" i="40" s="1"/>
  <c r="N370" i="40"/>
  <c r="O370" i="40" s="1"/>
  <c r="N325" i="40"/>
  <c r="O325" i="40" s="1"/>
  <c r="N284" i="40"/>
  <c r="O284" i="40" s="1"/>
  <c r="N246" i="40"/>
  <c r="O246" i="40" s="1"/>
  <c r="N209" i="40"/>
  <c r="O209" i="40" s="1"/>
  <c r="N181" i="40"/>
  <c r="O181" i="40" s="1"/>
  <c r="N462" i="40"/>
  <c r="O462" i="40" s="1"/>
  <c r="N403" i="40"/>
  <c r="O403" i="40" s="1"/>
  <c r="N614" i="40"/>
  <c r="O614" i="40" s="1"/>
  <c r="N472" i="40"/>
  <c r="O472" i="40" s="1"/>
  <c r="N369" i="40"/>
  <c r="O369" i="40" s="1"/>
  <c r="N324" i="40"/>
  <c r="O324" i="40" s="1"/>
  <c r="N283" i="40"/>
  <c r="O283" i="40" s="1"/>
  <c r="N180" i="40"/>
  <c r="O180" i="40" s="1"/>
  <c r="N179" i="40"/>
  <c r="O179" i="40" s="1"/>
  <c r="N178" i="40"/>
  <c r="O178" i="40" s="1"/>
  <c r="N706" i="40"/>
  <c r="O706" i="40" s="1"/>
  <c r="N513" i="40"/>
  <c r="O513" i="40" s="1"/>
  <c r="N759" i="40"/>
  <c r="O759" i="40" s="1"/>
  <c r="N606" i="40"/>
  <c r="O606" i="40" s="1"/>
  <c r="N534" i="40"/>
  <c r="O534" i="40" s="1"/>
  <c r="N323" i="40"/>
  <c r="O323" i="40" s="1"/>
  <c r="N245" i="40"/>
  <c r="O245" i="40" s="1"/>
  <c r="N208" i="40"/>
  <c r="O208" i="40" s="1"/>
  <c r="N151" i="40"/>
  <c r="O151" i="40" s="1"/>
  <c r="N523" i="40"/>
  <c r="O523" i="40" s="1"/>
  <c r="N697" i="40"/>
  <c r="O697" i="40" s="1"/>
  <c r="N744" i="40"/>
  <c r="O744" i="40" s="1"/>
  <c r="N471" i="40"/>
  <c r="O471" i="40" s="1"/>
  <c r="N412" i="40"/>
  <c r="O412" i="40" s="1"/>
  <c r="N364" i="40"/>
  <c r="O364" i="40" s="1"/>
  <c r="N322" i="40"/>
  <c r="O322" i="40" s="1"/>
  <c r="N150" i="40"/>
  <c r="O150" i="40" s="1"/>
  <c r="N207" i="40"/>
  <c r="O207" i="40" s="1"/>
  <c r="N239" i="40"/>
  <c r="O239" i="40" s="1"/>
  <c r="N147" i="40"/>
  <c r="O147" i="40" s="1"/>
  <c r="N522" i="40"/>
  <c r="O522" i="40" s="1"/>
  <c r="N738" i="40"/>
  <c r="O738" i="40" s="1"/>
  <c r="N604" i="40"/>
  <c r="O604" i="40" s="1"/>
  <c r="N533" i="40"/>
  <c r="O533" i="40" s="1"/>
  <c r="N411" i="40"/>
  <c r="O411" i="40" s="1"/>
  <c r="N363" i="40"/>
  <c r="O363" i="40" s="1"/>
  <c r="N321" i="40"/>
  <c r="O321" i="40" s="1"/>
  <c r="N241" i="40"/>
  <c r="O241" i="40" s="1"/>
  <c r="N237" i="40"/>
  <c r="O237" i="40" s="1"/>
  <c r="N352" i="40"/>
  <c r="O352" i="40" s="1"/>
  <c r="N724" i="40"/>
  <c r="O724" i="40" s="1"/>
  <c r="N601" i="40"/>
  <c r="O601" i="40" s="1"/>
  <c r="N532" i="40"/>
  <c r="O532" i="40" s="1"/>
  <c r="N463" i="40"/>
  <c r="O463" i="40" s="1"/>
  <c r="N320" i="40"/>
  <c r="O320" i="40" s="1"/>
  <c r="N596" i="40"/>
  <c r="O596" i="40" s="1"/>
  <c r="N410" i="40"/>
  <c r="O410" i="40" s="1"/>
  <c r="N362" i="40"/>
  <c r="O362" i="40" s="1"/>
  <c r="N277" i="40"/>
  <c r="O277" i="40" s="1"/>
  <c r="N174" i="40"/>
  <c r="O174" i="40" s="1"/>
  <c r="N717" i="40"/>
  <c r="O717" i="40" s="1"/>
  <c r="N595" i="40"/>
  <c r="O595" i="40" s="1"/>
  <c r="N274" i="40"/>
  <c r="O274" i="40" s="1"/>
  <c r="N171" i="40"/>
  <c r="O171" i="40" s="1"/>
  <c r="N586" i="40"/>
  <c r="O586" i="40" s="1"/>
  <c r="N519" i="40"/>
  <c r="O519" i="40" s="1"/>
  <c r="N402" i="40"/>
  <c r="O402" i="40" s="1"/>
  <c r="N313" i="40"/>
  <c r="O313" i="40" s="1"/>
  <c r="N235" i="40"/>
  <c r="O235" i="40" s="1"/>
  <c r="N201" i="40"/>
  <c r="O201" i="40" s="1"/>
  <c r="N172" i="40"/>
  <c r="O172" i="40" s="1"/>
  <c r="N7" i="40"/>
  <c r="O7" i="40" s="1"/>
  <c r="N101" i="40"/>
  <c r="O101" i="40" s="1"/>
  <c r="N81" i="40"/>
  <c r="O81" i="40" s="1"/>
  <c r="N9" i="40"/>
  <c r="O9" i="40" s="1"/>
  <c r="N30" i="40"/>
  <c r="O30" i="40" s="1"/>
  <c r="N136" i="40"/>
  <c r="O136" i="40" s="1"/>
  <c r="N117" i="40"/>
  <c r="O117" i="40" s="1"/>
  <c r="C5" i="38"/>
  <c r="B5" i="38"/>
  <c r="C18" i="43" l="1"/>
  <c r="A19" i="43" s="1"/>
  <c r="B19" i="43" s="1"/>
  <c r="D19" i="43" s="1"/>
  <c r="D18" i="43"/>
  <c r="D17" i="43"/>
  <c r="E18" i="43"/>
  <c r="F18" i="43" s="1"/>
  <c r="F17" i="43"/>
  <c r="D19" i="44"/>
  <c r="F19" i="44"/>
  <c r="C19" i="44"/>
  <c r="A20" i="44" s="1"/>
  <c r="E21" i="45"/>
  <c r="C21" i="45"/>
  <c r="A22" i="45" s="1"/>
  <c r="N95" i="38"/>
  <c r="O95" i="38" s="1"/>
  <c r="N110" i="38"/>
  <c r="O110" i="38" s="1"/>
  <c r="N101" i="38"/>
  <c r="O101" i="38" s="1"/>
  <c r="N82" i="38"/>
  <c r="O82" i="38" s="1"/>
  <c r="N63" i="38"/>
  <c r="O63" i="38" s="1"/>
  <c r="N14" i="38"/>
  <c r="O14" i="38" s="1"/>
  <c r="N135" i="38"/>
  <c r="O135" i="38" s="1"/>
  <c r="N116" i="38"/>
  <c r="O116" i="38" s="1"/>
  <c r="N112" i="38"/>
  <c r="O112" i="38" s="1"/>
  <c r="N93" i="38"/>
  <c r="O93" i="38" s="1"/>
  <c r="N30" i="38"/>
  <c r="O30" i="38" s="1"/>
  <c r="N17" i="38"/>
  <c r="O17" i="38" s="1"/>
  <c r="N97" i="38"/>
  <c r="O97" i="38" s="1"/>
  <c r="N20" i="38"/>
  <c r="O20" i="38" s="1"/>
  <c r="N102" i="38"/>
  <c r="O102" i="38" s="1"/>
  <c r="N90" i="38"/>
  <c r="O90" i="38" s="1"/>
  <c r="N67" i="38"/>
  <c r="O67" i="38" s="1"/>
  <c r="N60" i="38"/>
  <c r="O60" i="38" s="1"/>
  <c r="N33" i="38"/>
  <c r="O33" i="38" s="1"/>
  <c r="N18" i="38"/>
  <c r="O18" i="38" s="1"/>
  <c r="N49" i="38"/>
  <c r="O49" i="38" s="1"/>
  <c r="N84" i="38"/>
  <c r="O84" i="38" s="1"/>
  <c r="N72" i="38"/>
  <c r="O72" i="38" s="1"/>
  <c r="N132" i="38"/>
  <c r="O132" i="38" s="1"/>
  <c r="N77" i="38"/>
  <c r="O77" i="38" s="1"/>
  <c r="N66" i="38"/>
  <c r="O66" i="38" s="1"/>
  <c r="N16" i="38"/>
  <c r="O16" i="38" s="1"/>
  <c r="N130" i="38"/>
  <c r="O130" i="38" s="1"/>
  <c r="N113" i="38"/>
  <c r="O113" i="38" s="1"/>
  <c r="N36" i="38"/>
  <c r="O36" i="38" s="1"/>
  <c r="N121" i="38"/>
  <c r="O121" i="38" s="1"/>
  <c r="N105" i="38"/>
  <c r="O105" i="38" s="1"/>
  <c r="N99" i="38"/>
  <c r="O99" i="38" s="1"/>
  <c r="N75" i="38"/>
  <c r="O75" i="38" s="1"/>
  <c r="N68" i="38"/>
  <c r="O68" i="38" s="1"/>
  <c r="N24" i="38"/>
  <c r="O24" i="38" s="1"/>
  <c r="N15" i="38"/>
  <c r="O15" i="38" s="1"/>
  <c r="N119" i="38"/>
  <c r="O119" i="38" s="1"/>
  <c r="N104" i="38"/>
  <c r="O104" i="38" s="1"/>
  <c r="N69" i="38"/>
  <c r="O69" i="38" s="1"/>
  <c r="N79" i="38"/>
  <c r="O79" i="38" s="1"/>
  <c r="N54" i="38"/>
  <c r="O54" i="38" s="1"/>
  <c r="N94" i="38"/>
  <c r="O94" i="38" s="1"/>
  <c r="N51" i="38"/>
  <c r="O51" i="38" s="1"/>
  <c r="N40" i="38"/>
  <c r="O40" i="38" s="1"/>
  <c r="N29" i="38"/>
  <c r="O29" i="38" s="1"/>
  <c r="N103" i="38"/>
  <c r="O103" i="38" s="1"/>
  <c r="N73" i="38"/>
  <c r="O73" i="38" s="1"/>
  <c r="N31" i="38"/>
  <c r="O31" i="38" s="1"/>
  <c r="N115" i="38"/>
  <c r="O115" i="38" s="1"/>
  <c r="N62" i="38"/>
  <c r="O62" i="38" s="1"/>
  <c r="N19" i="38"/>
  <c r="O19" i="38" s="1"/>
  <c r="N21" i="38"/>
  <c r="O21" i="38" s="1"/>
  <c r="N122" i="38"/>
  <c r="O122" i="38" s="1"/>
  <c r="N3" i="38"/>
  <c r="O3" i="38" s="1"/>
  <c r="N4" i="38"/>
  <c r="O4" i="38" s="1"/>
  <c r="N61" i="38"/>
  <c r="O61" i="38" s="1"/>
  <c r="P2" i="40" a="1"/>
  <c r="B15" i="41"/>
  <c r="E15" i="41"/>
  <c r="G17" i="43" l="1"/>
  <c r="G18" i="43"/>
  <c r="E19" i="43"/>
  <c r="F19" i="43" s="1"/>
  <c r="C19" i="43"/>
  <c r="A20" i="43" s="1"/>
  <c r="E20" i="43" s="1"/>
  <c r="G19" i="44"/>
  <c r="F21" i="45"/>
  <c r="D22" i="45"/>
  <c r="B22" i="45"/>
  <c r="B20" i="44"/>
  <c r="E20" i="44"/>
  <c r="P2" i="40"/>
  <c r="P1" i="40" s="1" a="1"/>
  <c r="P1" i="40" s="1"/>
  <c r="A15" i="40" s="1"/>
  <c r="N126" i="38"/>
  <c r="O126" i="38" s="1"/>
  <c r="N92" i="38"/>
  <c r="O92" i="38" s="1"/>
  <c r="N128" i="38"/>
  <c r="O128" i="38" s="1"/>
  <c r="N13" i="38"/>
  <c r="O13" i="38" s="1"/>
  <c r="N85" i="38"/>
  <c r="O85" i="38" s="1"/>
  <c r="N136" i="38"/>
  <c r="O136" i="38" s="1"/>
  <c r="N45" i="38"/>
  <c r="O45" i="38" s="1"/>
  <c r="N58" i="38"/>
  <c r="O58" i="38" s="1"/>
  <c r="N10" i="38"/>
  <c r="O10" i="38" s="1"/>
  <c r="N38" i="38"/>
  <c r="O38" i="38" s="1"/>
  <c r="N71" i="38"/>
  <c r="O71" i="38" s="1"/>
  <c r="N81" i="38"/>
  <c r="O81" i="38" s="1"/>
  <c r="N56" i="38"/>
  <c r="O56" i="38" s="1"/>
  <c r="N109" i="38"/>
  <c r="O109" i="38" s="1"/>
  <c r="N34" i="38"/>
  <c r="O34" i="38" s="1"/>
  <c r="N111" i="38"/>
  <c r="O111" i="38" s="1"/>
  <c r="N96" i="38"/>
  <c r="O96" i="38" s="1"/>
  <c r="N120" i="38"/>
  <c r="O120" i="38" s="1"/>
  <c r="N46" i="38"/>
  <c r="O46" i="38" s="1"/>
  <c r="N11" i="38"/>
  <c r="O11" i="38" s="1"/>
  <c r="N57" i="38"/>
  <c r="O57" i="38" s="1"/>
  <c r="N64" i="38"/>
  <c r="O64" i="38" s="1"/>
  <c r="N23" i="38"/>
  <c r="O23" i="38" s="1"/>
  <c r="N124" i="38"/>
  <c r="O124" i="38" s="1"/>
  <c r="N47" i="38"/>
  <c r="O47" i="38" s="1"/>
  <c r="N53" i="38"/>
  <c r="O53" i="38" s="1"/>
  <c r="N80" i="38"/>
  <c r="O80" i="38" s="1"/>
  <c r="N87" i="38"/>
  <c r="O87" i="38" s="1"/>
  <c r="N44" i="38"/>
  <c r="O44" i="38" s="1"/>
  <c r="N106" i="38"/>
  <c r="O106" i="38" s="1"/>
  <c r="N118" i="38"/>
  <c r="O118" i="38" s="1"/>
  <c r="N26" i="38"/>
  <c r="O26" i="38" s="1"/>
  <c r="N133" i="38"/>
  <c r="O133" i="38" s="1"/>
  <c r="N28" i="38"/>
  <c r="O28" i="38" s="1"/>
  <c r="N52" i="38"/>
  <c r="O52" i="38" s="1"/>
  <c r="N100" i="38"/>
  <c r="O100" i="38" s="1"/>
  <c r="N70" i="38"/>
  <c r="O70" i="38" s="1"/>
  <c r="N25" i="38"/>
  <c r="O25" i="38" s="1"/>
  <c r="F15" i="41"/>
  <c r="G15" i="41"/>
  <c r="N86" i="38"/>
  <c r="O86" i="38" s="1"/>
  <c r="N42" i="38"/>
  <c r="O42" i="38" s="1"/>
  <c r="N89" i="38"/>
  <c r="O89" i="38" s="1"/>
  <c r="N50" i="38"/>
  <c r="O50" i="38" s="1"/>
  <c r="D15" i="41"/>
  <c r="C15" i="41"/>
  <c r="A16" i="41" s="1"/>
  <c r="N98" i="38"/>
  <c r="O98" i="38" s="1"/>
  <c r="N127" i="38"/>
  <c r="O127" i="38" s="1"/>
  <c r="N12" i="38"/>
  <c r="O12" i="38" s="1"/>
  <c r="N76" i="38"/>
  <c r="O76" i="38" s="1"/>
  <c r="N37" i="38"/>
  <c r="O37" i="38" s="1"/>
  <c r="N114" i="38"/>
  <c r="O114" i="38" s="1"/>
  <c r="N59" i="38"/>
  <c r="O59" i="38" s="1"/>
  <c r="N125" i="38"/>
  <c r="O125" i="38" s="1"/>
  <c r="N8" i="38"/>
  <c r="O8" i="38" s="1"/>
  <c r="N88" i="38"/>
  <c r="O88" i="38" s="1"/>
  <c r="N22" i="38"/>
  <c r="O22" i="38" s="1"/>
  <c r="N108" i="38"/>
  <c r="O108" i="38" s="1"/>
  <c r="N91" i="38"/>
  <c r="O91" i="38" s="1"/>
  <c r="N43" i="38"/>
  <c r="O43" i="38" s="1"/>
  <c r="N107" i="38"/>
  <c r="O107" i="38" s="1"/>
  <c r="N134" i="38"/>
  <c r="O134" i="38" s="1"/>
  <c r="N123" i="38"/>
  <c r="O123" i="38" s="1"/>
  <c r="N32" i="38"/>
  <c r="O32" i="38" s="1"/>
  <c r="N129" i="38"/>
  <c r="O129" i="38" s="1"/>
  <c r="N55" i="38"/>
  <c r="O55" i="38" s="1"/>
  <c r="N39" i="38"/>
  <c r="O39" i="38" s="1"/>
  <c r="N117" i="38"/>
  <c r="O117" i="38" s="1"/>
  <c r="N131" i="38"/>
  <c r="O131" i="38" s="1"/>
  <c r="N48" i="38"/>
  <c r="O48" i="38" s="1"/>
  <c r="N1028" i="38"/>
  <c r="O1028" i="38" s="1"/>
  <c r="N1012" i="38"/>
  <c r="O1012" i="38" s="1"/>
  <c r="N996" i="38"/>
  <c r="O996" i="38" s="1"/>
  <c r="N980" i="38"/>
  <c r="O980" i="38" s="1"/>
  <c r="N964" i="38"/>
  <c r="O964" i="38" s="1"/>
  <c r="N948" i="38"/>
  <c r="O948" i="38" s="1"/>
  <c r="N932" i="38"/>
  <c r="O932" i="38" s="1"/>
  <c r="N916" i="38"/>
  <c r="O916" i="38" s="1"/>
  <c r="N900" i="38"/>
  <c r="O900" i="38" s="1"/>
  <c r="N884" i="38"/>
  <c r="O884" i="38" s="1"/>
  <c r="N868" i="38"/>
  <c r="O868" i="38" s="1"/>
  <c r="N852" i="38"/>
  <c r="O852" i="38" s="1"/>
  <c r="N1026" i="38"/>
  <c r="O1026" i="38" s="1"/>
  <c r="N1010" i="38"/>
  <c r="O1010" i="38" s="1"/>
  <c r="N994" i="38"/>
  <c r="O994" i="38" s="1"/>
  <c r="N978" i="38"/>
  <c r="O978" i="38" s="1"/>
  <c r="N962" i="38"/>
  <c r="O962" i="38" s="1"/>
  <c r="N946" i="38"/>
  <c r="O946" i="38" s="1"/>
  <c r="N930" i="38"/>
  <c r="O930" i="38" s="1"/>
  <c r="N914" i="38"/>
  <c r="O914" i="38" s="1"/>
  <c r="N898" i="38"/>
  <c r="O898" i="38" s="1"/>
  <c r="N882" i="38"/>
  <c r="O882" i="38" s="1"/>
  <c r="N866" i="38"/>
  <c r="O866" i="38" s="1"/>
  <c r="N850" i="38"/>
  <c r="O850" i="38" s="1"/>
  <c r="N1032" i="38"/>
  <c r="O1032" i="38" s="1"/>
  <c r="N1011" i="38"/>
  <c r="O1011" i="38" s="1"/>
  <c r="N990" i="38"/>
  <c r="O990" i="38" s="1"/>
  <c r="N970" i="38"/>
  <c r="O970" i="38" s="1"/>
  <c r="N928" i="38"/>
  <c r="O928" i="38" s="1"/>
  <c r="N908" i="38"/>
  <c r="O908" i="38" s="1"/>
  <c r="N869" i="38"/>
  <c r="O869" i="38" s="1"/>
  <c r="N809" i="38"/>
  <c r="O809" i="38" s="1"/>
  <c r="N771" i="38"/>
  <c r="O771" i="38" s="1"/>
  <c r="N733" i="38"/>
  <c r="O733" i="38" s="1"/>
  <c r="N714" i="38"/>
  <c r="O714" i="38" s="1"/>
  <c r="N677" i="38"/>
  <c r="O677" i="38" s="1"/>
  <c r="N638" i="38"/>
  <c r="O638" i="38" s="1"/>
  <c r="N619" i="38"/>
  <c r="O619" i="38" s="1"/>
  <c r="N582" i="38"/>
  <c r="O582" i="38" s="1"/>
  <c r="N562" i="38"/>
  <c r="O562" i="38" s="1"/>
  <c r="N543" i="38"/>
  <c r="O543" i="38" s="1"/>
  <c r="N524" i="38"/>
  <c r="O524" i="38" s="1"/>
  <c r="N487" i="38"/>
  <c r="O487" i="38" s="1"/>
  <c r="N468" i="38"/>
  <c r="O468" i="38" s="1"/>
  <c r="N448" i="38"/>
  <c r="O448" i="38" s="1"/>
  <c r="N392" i="38"/>
  <c r="O392" i="38" s="1"/>
  <c r="N353" i="38"/>
  <c r="O353" i="38" s="1"/>
  <c r="N297" i="38"/>
  <c r="O297" i="38" s="1"/>
  <c r="N259" i="38"/>
  <c r="O259" i="38" s="1"/>
  <c r="N221" i="38"/>
  <c r="O221" i="38" s="1"/>
  <c r="N202" i="38"/>
  <c r="O202" i="38" s="1"/>
  <c r="N165" i="38"/>
  <c r="O165" i="38" s="1"/>
  <c r="N1009" i="38"/>
  <c r="O1009" i="38" s="1"/>
  <c r="N950" i="38"/>
  <c r="O950" i="38" s="1"/>
  <c r="N888" i="38"/>
  <c r="O888" i="38" s="1"/>
  <c r="N867" i="38"/>
  <c r="O867" i="38" s="1"/>
  <c r="N846" i="38"/>
  <c r="O846" i="38" s="1"/>
  <c r="N827" i="38"/>
  <c r="O827" i="38" s="1"/>
  <c r="N790" i="38"/>
  <c r="O790" i="38" s="1"/>
  <c r="N770" i="38"/>
  <c r="O770" i="38" s="1"/>
  <c r="N751" i="38"/>
  <c r="O751" i="38" s="1"/>
  <c r="N732" i="38"/>
  <c r="O732" i="38" s="1"/>
  <c r="N695" i="38"/>
  <c r="O695" i="38" s="1"/>
  <c r="N676" i="38"/>
  <c r="O676" i="38" s="1"/>
  <c r="N656" i="38"/>
  <c r="O656" i="38" s="1"/>
  <c r="N600" i="38"/>
  <c r="O600" i="38" s="1"/>
  <c r="N561" i="38"/>
  <c r="O561" i="38" s="1"/>
  <c r="N505" i="38"/>
  <c r="O505" i="38" s="1"/>
  <c r="N467" i="38"/>
  <c r="O467" i="38" s="1"/>
  <c r="N429" i="38"/>
  <c r="O429" i="38" s="1"/>
  <c r="N410" i="38"/>
  <c r="O410" i="38" s="1"/>
  <c r="N373" i="38"/>
  <c r="O373" i="38" s="1"/>
  <c r="N334" i="38"/>
  <c r="O334" i="38" s="1"/>
  <c r="N315" i="38"/>
  <c r="O315" i="38" s="1"/>
  <c r="N278" i="38"/>
  <c r="O278" i="38" s="1"/>
  <c r="N258" i="38"/>
  <c r="O258" i="38" s="1"/>
  <c r="N239" i="38"/>
  <c r="O239" i="38" s="1"/>
  <c r="N220" i="38"/>
  <c r="O220" i="38" s="1"/>
  <c r="N183" i="38"/>
  <c r="O183" i="38" s="1"/>
  <c r="N164" i="38"/>
  <c r="O164" i="38" s="1"/>
  <c r="N144" i="38"/>
  <c r="O144" i="38" s="1"/>
  <c r="N200" i="38"/>
  <c r="O200" i="38" s="1"/>
  <c r="N1031" i="38"/>
  <c r="O1031" i="38" s="1"/>
  <c r="N989" i="38"/>
  <c r="O989" i="38" s="1"/>
  <c r="N969" i="38"/>
  <c r="O969" i="38" s="1"/>
  <c r="N927" i="38"/>
  <c r="O927" i="38" s="1"/>
  <c r="N907" i="38"/>
  <c r="O907" i="38" s="1"/>
  <c r="N865" i="38"/>
  <c r="O865" i="38" s="1"/>
  <c r="N808" i="38"/>
  <c r="O808" i="38" s="1"/>
  <c r="N769" i="38"/>
  <c r="O769" i="38" s="1"/>
  <c r="N713" i="38"/>
  <c r="O713" i="38" s="1"/>
  <c r="N675" i="38"/>
  <c r="O675" i="38" s="1"/>
  <c r="N637" i="38"/>
  <c r="O637" i="38" s="1"/>
  <c r="N618" i="38"/>
  <c r="O618" i="38" s="1"/>
  <c r="N581" i="38"/>
  <c r="O581" i="38" s="1"/>
  <c r="N542" i="38"/>
  <c r="O542" i="38" s="1"/>
  <c r="N523" i="38"/>
  <c r="O523" i="38" s="1"/>
  <c r="N486" i="38"/>
  <c r="O486" i="38" s="1"/>
  <c r="N466" i="38"/>
  <c r="O466" i="38" s="1"/>
  <c r="N447" i="38"/>
  <c r="O447" i="38" s="1"/>
  <c r="N428" i="38"/>
  <c r="O428" i="38" s="1"/>
  <c r="N391" i="38"/>
  <c r="O391" i="38" s="1"/>
  <c r="N372" i="38"/>
  <c r="O372" i="38" s="1"/>
  <c r="N352" i="38"/>
  <c r="O352" i="38" s="1"/>
  <c r="N296" i="38"/>
  <c r="O296" i="38" s="1"/>
  <c r="N257" i="38"/>
  <c r="O257" i="38" s="1"/>
  <c r="N201" i="38"/>
  <c r="O201" i="38" s="1"/>
  <c r="N163" i="38"/>
  <c r="O163" i="38" s="1"/>
  <c r="N161" i="38"/>
  <c r="O161" i="38" s="1"/>
  <c r="N1008" i="38"/>
  <c r="O1008" i="38" s="1"/>
  <c r="N988" i="38"/>
  <c r="O988" i="38" s="1"/>
  <c r="N949" i="38"/>
  <c r="O949" i="38" s="1"/>
  <c r="N887" i="38"/>
  <c r="O887" i="38" s="1"/>
  <c r="N845" i="38"/>
  <c r="O845" i="38" s="1"/>
  <c r="N826" i="38"/>
  <c r="O826" i="38" s="1"/>
  <c r="N789" i="38"/>
  <c r="O789" i="38" s="1"/>
  <c r="N750" i="38"/>
  <c r="O750" i="38" s="1"/>
  <c r="N731" i="38"/>
  <c r="O731" i="38" s="1"/>
  <c r="N694" i="38"/>
  <c r="O694" i="38" s="1"/>
  <c r="N674" i="38"/>
  <c r="O674" i="38" s="1"/>
  <c r="N655" i="38"/>
  <c r="O655" i="38" s="1"/>
  <c r="N636" i="38"/>
  <c r="O636" i="38" s="1"/>
  <c r="N599" i="38"/>
  <c r="O599" i="38" s="1"/>
  <c r="N580" i="38"/>
  <c r="O580" i="38" s="1"/>
  <c r="N560" i="38"/>
  <c r="O560" i="38" s="1"/>
  <c r="N504" i="38"/>
  <c r="O504" i="38" s="1"/>
  <c r="N465" i="38"/>
  <c r="O465" i="38" s="1"/>
  <c r="N409" i="38"/>
  <c r="O409" i="38" s="1"/>
  <c r="N371" i="38"/>
  <c r="O371" i="38" s="1"/>
  <c r="N333" i="38"/>
  <c r="O333" i="38" s="1"/>
  <c r="N314" i="38"/>
  <c r="O314" i="38" s="1"/>
  <c r="N277" i="38"/>
  <c r="O277" i="38" s="1"/>
  <c r="N238" i="38"/>
  <c r="O238" i="38" s="1"/>
  <c r="N219" i="38"/>
  <c r="O219" i="38" s="1"/>
  <c r="N182" i="38"/>
  <c r="O182" i="38" s="1"/>
  <c r="N162" i="38"/>
  <c r="O162" i="38" s="1"/>
  <c r="N143" i="38"/>
  <c r="O143" i="38" s="1"/>
  <c r="N332" i="38"/>
  <c r="O332" i="38" s="1"/>
  <c r="N1030" i="38"/>
  <c r="O1030" i="38" s="1"/>
  <c r="N968" i="38"/>
  <c r="O968" i="38" s="1"/>
  <c r="N947" i="38"/>
  <c r="O947" i="38" s="1"/>
  <c r="N926" i="38"/>
  <c r="O926" i="38" s="1"/>
  <c r="N906" i="38"/>
  <c r="O906" i="38" s="1"/>
  <c r="N864" i="38"/>
  <c r="O864" i="38" s="1"/>
  <c r="N844" i="38"/>
  <c r="O844" i="38" s="1"/>
  <c r="N807" i="38"/>
  <c r="O807" i="38" s="1"/>
  <c r="N788" i="38"/>
  <c r="O788" i="38" s="1"/>
  <c r="N768" i="38"/>
  <c r="O768" i="38" s="1"/>
  <c r="N712" i="38"/>
  <c r="O712" i="38" s="1"/>
  <c r="N673" i="38"/>
  <c r="O673" i="38" s="1"/>
  <c r="N617" i="38"/>
  <c r="O617" i="38" s="1"/>
  <c r="N579" i="38"/>
  <c r="O579" i="38" s="1"/>
  <c r="N541" i="38"/>
  <c r="O541" i="38" s="1"/>
  <c r="N522" i="38"/>
  <c r="O522" i="38" s="1"/>
  <c r="N485" i="38"/>
  <c r="O485" i="38" s="1"/>
  <c r="N446" i="38"/>
  <c r="O446" i="38" s="1"/>
  <c r="N427" i="38"/>
  <c r="O427" i="38" s="1"/>
  <c r="N390" i="38"/>
  <c r="O390" i="38" s="1"/>
  <c r="N370" i="38"/>
  <c r="O370" i="38" s="1"/>
  <c r="N351" i="38"/>
  <c r="O351" i="38" s="1"/>
  <c r="N295" i="38"/>
  <c r="O295" i="38" s="1"/>
  <c r="N276" i="38"/>
  <c r="O276" i="38" s="1"/>
  <c r="N256" i="38"/>
  <c r="O256" i="38" s="1"/>
  <c r="N1007" i="38"/>
  <c r="O1007" i="38" s="1"/>
  <c r="N987" i="38"/>
  <c r="O987" i="38" s="1"/>
  <c r="N945" i="38"/>
  <c r="O945" i="38" s="1"/>
  <c r="N886" i="38"/>
  <c r="O886" i="38" s="1"/>
  <c r="N825" i="38"/>
  <c r="O825" i="38" s="1"/>
  <c r="N787" i="38"/>
  <c r="O787" i="38" s="1"/>
  <c r="N749" i="38"/>
  <c r="O749" i="38" s="1"/>
  <c r="N730" i="38"/>
  <c r="O730" i="38" s="1"/>
  <c r="N693" i="38"/>
  <c r="O693" i="38" s="1"/>
  <c r="N654" i="38"/>
  <c r="O654" i="38" s="1"/>
  <c r="N635" i="38"/>
  <c r="O635" i="38" s="1"/>
  <c r="N598" i="38"/>
  <c r="O598" i="38" s="1"/>
  <c r="N578" i="38"/>
  <c r="O578" i="38" s="1"/>
  <c r="N559" i="38"/>
  <c r="O559" i="38" s="1"/>
  <c r="N540" i="38"/>
  <c r="O540" i="38" s="1"/>
  <c r="N503" i="38"/>
  <c r="O503" i="38" s="1"/>
  <c r="N484" i="38"/>
  <c r="O484" i="38" s="1"/>
  <c r="N464" i="38"/>
  <c r="O464" i="38" s="1"/>
  <c r="N408" i="38"/>
  <c r="O408" i="38" s="1"/>
  <c r="N369" i="38"/>
  <c r="O369" i="38" s="1"/>
  <c r="N313" i="38"/>
  <c r="O313" i="38" s="1"/>
  <c r="N275" i="38"/>
  <c r="O275" i="38" s="1"/>
  <c r="N237" i="38"/>
  <c r="O237" i="38" s="1"/>
  <c r="N218" i="38"/>
  <c r="O218" i="38" s="1"/>
  <c r="N181" i="38"/>
  <c r="O181" i="38" s="1"/>
  <c r="N142" i="38"/>
  <c r="O142" i="38" s="1"/>
  <c r="N1029" i="38"/>
  <c r="O1029" i="38" s="1"/>
  <c r="N967" i="38"/>
  <c r="O967" i="38" s="1"/>
  <c r="N925" i="38"/>
  <c r="O925" i="38" s="1"/>
  <c r="N905" i="38"/>
  <c r="O905" i="38" s="1"/>
  <c r="N863" i="38"/>
  <c r="O863" i="38" s="1"/>
  <c r="N843" i="38"/>
  <c r="O843" i="38" s="1"/>
  <c r="N806" i="38"/>
  <c r="O806" i="38" s="1"/>
  <c r="N786" i="38"/>
  <c r="O786" i="38" s="1"/>
  <c r="N767" i="38"/>
  <c r="O767" i="38" s="1"/>
  <c r="N748" i="38"/>
  <c r="O748" i="38" s="1"/>
  <c r="N711" i="38"/>
  <c r="O711" i="38" s="1"/>
  <c r="N692" i="38"/>
  <c r="O692" i="38" s="1"/>
  <c r="N672" i="38"/>
  <c r="O672" i="38" s="1"/>
  <c r="N616" i="38"/>
  <c r="O616" i="38" s="1"/>
  <c r="N577" i="38"/>
  <c r="O577" i="38" s="1"/>
  <c r="N521" i="38"/>
  <c r="O521" i="38" s="1"/>
  <c r="N483" i="38"/>
  <c r="O483" i="38" s="1"/>
  <c r="N1027" i="38"/>
  <c r="O1027" i="38" s="1"/>
  <c r="N1006" i="38"/>
  <c r="O1006" i="38" s="1"/>
  <c r="N986" i="38"/>
  <c r="O986" i="38" s="1"/>
  <c r="N944" i="38"/>
  <c r="O944" i="38" s="1"/>
  <c r="N924" i="38"/>
  <c r="O924" i="38" s="1"/>
  <c r="N885" i="38"/>
  <c r="O885" i="38" s="1"/>
  <c r="N824" i="38"/>
  <c r="O824" i="38" s="1"/>
  <c r="N785" i="38"/>
  <c r="O785" i="38" s="1"/>
  <c r="N729" i="38"/>
  <c r="O729" i="38" s="1"/>
  <c r="N691" i="38"/>
  <c r="O691" i="38" s="1"/>
  <c r="N653" i="38"/>
  <c r="O653" i="38" s="1"/>
  <c r="N634" i="38"/>
  <c r="O634" i="38" s="1"/>
  <c r="N597" i="38"/>
  <c r="O597" i="38" s="1"/>
  <c r="N558" i="38"/>
  <c r="O558" i="38" s="1"/>
  <c r="N539" i="38"/>
  <c r="O539" i="38" s="1"/>
  <c r="N502" i="38"/>
  <c r="O502" i="38" s="1"/>
  <c r="N482" i="38"/>
  <c r="O482" i="38" s="1"/>
  <c r="N463" i="38"/>
  <c r="O463" i="38" s="1"/>
  <c r="N444" i="38"/>
  <c r="O444" i="38" s="1"/>
  <c r="N407" i="38"/>
  <c r="O407" i="38" s="1"/>
  <c r="N388" i="38"/>
  <c r="O388" i="38" s="1"/>
  <c r="N368" i="38"/>
  <c r="O368" i="38" s="1"/>
  <c r="N1025" i="38"/>
  <c r="O1025" i="38" s="1"/>
  <c r="N966" i="38"/>
  <c r="O966" i="38" s="1"/>
  <c r="N904" i="38"/>
  <c r="O904" i="38" s="1"/>
  <c r="N883" i="38"/>
  <c r="O883" i="38" s="1"/>
  <c r="N862" i="38"/>
  <c r="O862" i="38" s="1"/>
  <c r="N842" i="38"/>
  <c r="O842" i="38" s="1"/>
  <c r="N805" i="38"/>
  <c r="O805" i="38" s="1"/>
  <c r="N766" i="38"/>
  <c r="O766" i="38" s="1"/>
  <c r="N747" i="38"/>
  <c r="O747" i="38" s="1"/>
  <c r="N710" i="38"/>
  <c r="O710" i="38" s="1"/>
  <c r="N690" i="38"/>
  <c r="O690" i="38" s="1"/>
  <c r="N671" i="38"/>
  <c r="O671" i="38" s="1"/>
  <c r="N652" i="38"/>
  <c r="O652" i="38" s="1"/>
  <c r="N615" i="38"/>
  <c r="O615" i="38" s="1"/>
  <c r="N596" i="38"/>
  <c r="O596" i="38" s="1"/>
  <c r="N1005" i="38"/>
  <c r="O1005" i="38" s="1"/>
  <c r="N985" i="38"/>
  <c r="O985" i="38" s="1"/>
  <c r="N943" i="38"/>
  <c r="O943" i="38" s="1"/>
  <c r="N923" i="38"/>
  <c r="O923" i="38" s="1"/>
  <c r="N881" i="38"/>
  <c r="O881" i="38" s="1"/>
  <c r="N823" i="38"/>
  <c r="O823" i="38" s="1"/>
  <c r="N804" i="38"/>
  <c r="O804" i="38" s="1"/>
  <c r="N784" i="38"/>
  <c r="O784" i="38" s="1"/>
  <c r="N728" i="38"/>
  <c r="O728" i="38" s="1"/>
  <c r="N689" i="38"/>
  <c r="O689" i="38" s="1"/>
  <c r="N633" i="38"/>
  <c r="O633" i="38" s="1"/>
  <c r="N595" i="38"/>
  <c r="O595" i="38" s="1"/>
  <c r="N557" i="38"/>
  <c r="O557" i="38" s="1"/>
  <c r="N538" i="38"/>
  <c r="O538" i="38" s="1"/>
  <c r="N1024" i="38"/>
  <c r="O1024" i="38" s="1"/>
  <c r="N1004" i="38"/>
  <c r="O1004" i="38" s="1"/>
  <c r="N965" i="38"/>
  <c r="O965" i="38" s="1"/>
  <c r="N903" i="38"/>
  <c r="O903" i="38" s="1"/>
  <c r="N861" i="38"/>
  <c r="O861" i="38" s="1"/>
  <c r="N841" i="38"/>
  <c r="O841" i="38" s="1"/>
  <c r="N803" i="38"/>
  <c r="O803" i="38" s="1"/>
  <c r="N765" i="38"/>
  <c r="O765" i="38" s="1"/>
  <c r="N746" i="38"/>
  <c r="O746" i="38" s="1"/>
  <c r="N709" i="38"/>
  <c r="O709" i="38" s="1"/>
  <c r="N670" i="38"/>
  <c r="O670" i="38" s="1"/>
  <c r="N651" i="38"/>
  <c r="O651" i="38" s="1"/>
  <c r="N984" i="38"/>
  <c r="O984" i="38" s="1"/>
  <c r="N963" i="38"/>
  <c r="O963" i="38" s="1"/>
  <c r="N942" i="38"/>
  <c r="O942" i="38" s="1"/>
  <c r="N922" i="38"/>
  <c r="O922" i="38" s="1"/>
  <c r="N880" i="38"/>
  <c r="O880" i="38" s="1"/>
  <c r="N860" i="38"/>
  <c r="O860" i="38" s="1"/>
  <c r="N822" i="38"/>
  <c r="O822" i="38" s="1"/>
  <c r="N802" i="38"/>
  <c r="O802" i="38" s="1"/>
  <c r="N783" i="38"/>
  <c r="O783" i="38" s="1"/>
  <c r="N764" i="38"/>
  <c r="O764" i="38" s="1"/>
  <c r="N727" i="38"/>
  <c r="O727" i="38" s="1"/>
  <c r="N708" i="38"/>
  <c r="O708" i="38" s="1"/>
  <c r="N688" i="38"/>
  <c r="O688" i="38" s="1"/>
  <c r="N632" i="38"/>
  <c r="O632" i="38" s="1"/>
  <c r="N593" i="38"/>
  <c r="O593" i="38" s="1"/>
  <c r="N537" i="38"/>
  <c r="O537" i="38" s="1"/>
  <c r="N499" i="38"/>
  <c r="O499" i="38" s="1"/>
  <c r="N461" i="38"/>
  <c r="O461" i="38" s="1"/>
  <c r="N442" i="38"/>
  <c r="O442" i="38" s="1"/>
  <c r="N405" i="38"/>
  <c r="O405" i="38" s="1"/>
  <c r="N366" i="38"/>
  <c r="O366" i="38" s="1"/>
  <c r="N347" i="38"/>
  <c r="O347" i="38" s="1"/>
  <c r="N310" i="38"/>
  <c r="O310" i="38" s="1"/>
  <c r="N290" i="38"/>
  <c r="O290" i="38" s="1"/>
  <c r="N271" i="38"/>
  <c r="O271" i="38" s="1"/>
  <c r="N252" i="38"/>
  <c r="O252" i="38" s="1"/>
  <c r="N215" i="38"/>
  <c r="O215" i="38" s="1"/>
  <c r="N196" i="38"/>
  <c r="O196" i="38" s="1"/>
  <c r="N176" i="38"/>
  <c r="O176" i="38" s="1"/>
  <c r="N574" i="38"/>
  <c r="O574" i="38" s="1"/>
  <c r="N518" i="38"/>
  <c r="O518" i="38" s="1"/>
  <c r="N479" i="38"/>
  <c r="O479" i="38" s="1"/>
  <c r="N423" i="38"/>
  <c r="O423" i="38" s="1"/>
  <c r="N404" i="38"/>
  <c r="O404" i="38" s="1"/>
  <c r="N1023" i="38"/>
  <c r="O1023" i="38" s="1"/>
  <c r="N1003" i="38"/>
  <c r="O1003" i="38" s="1"/>
  <c r="N961" i="38"/>
  <c r="O961" i="38" s="1"/>
  <c r="N902" i="38"/>
  <c r="O902" i="38" s="1"/>
  <c r="N840" i="38"/>
  <c r="O840" i="38" s="1"/>
  <c r="N801" i="38"/>
  <c r="O801" i="38" s="1"/>
  <c r="N745" i="38"/>
  <c r="O745" i="38" s="1"/>
  <c r="N707" i="38"/>
  <c r="O707" i="38" s="1"/>
  <c r="N669" i="38"/>
  <c r="O669" i="38" s="1"/>
  <c r="N650" i="38"/>
  <c r="O650" i="38" s="1"/>
  <c r="N613" i="38"/>
  <c r="O613" i="38" s="1"/>
  <c r="N555" i="38"/>
  <c r="O555" i="38" s="1"/>
  <c r="N498" i="38"/>
  <c r="O498" i="38" s="1"/>
  <c r="N460" i="38"/>
  <c r="O460" i="38" s="1"/>
  <c r="N384" i="38"/>
  <c r="O384" i="38" s="1"/>
  <c r="N328" i="38"/>
  <c r="O328" i="38" s="1"/>
  <c r="N983" i="38"/>
  <c r="O983" i="38" s="1"/>
  <c r="N941" i="38"/>
  <c r="O941" i="38" s="1"/>
  <c r="N921" i="38"/>
  <c r="O921" i="38" s="1"/>
  <c r="N879" i="38"/>
  <c r="O879" i="38" s="1"/>
  <c r="N859" i="38"/>
  <c r="O859" i="38" s="1"/>
  <c r="N821" i="38"/>
  <c r="O821" i="38" s="1"/>
  <c r="N782" i="38"/>
  <c r="O782" i="38" s="1"/>
  <c r="N763" i="38"/>
  <c r="O763" i="38" s="1"/>
  <c r="N726" i="38"/>
  <c r="O726" i="38" s="1"/>
  <c r="N706" i="38"/>
  <c r="O706" i="38" s="1"/>
  <c r="N687" i="38"/>
  <c r="O687" i="38" s="1"/>
  <c r="N668" i="38"/>
  <c r="O668" i="38" s="1"/>
  <c r="N631" i="38"/>
  <c r="O631" i="38" s="1"/>
  <c r="N612" i="38"/>
  <c r="O612" i="38" s="1"/>
  <c r="N592" i="38"/>
  <c r="O592" i="38" s="1"/>
  <c r="N536" i="38"/>
  <c r="O536" i="38" s="1"/>
  <c r="N1022" i="38"/>
  <c r="O1022" i="38" s="1"/>
  <c r="N1002" i="38"/>
  <c r="O1002" i="38" s="1"/>
  <c r="N960" i="38"/>
  <c r="O960" i="38" s="1"/>
  <c r="N940" i="38"/>
  <c r="O940" i="38" s="1"/>
  <c r="N901" i="38"/>
  <c r="O901" i="38" s="1"/>
  <c r="N839" i="38"/>
  <c r="O839" i="38" s="1"/>
  <c r="N820" i="38"/>
  <c r="O820" i="38" s="1"/>
  <c r="N800" i="38"/>
  <c r="O800" i="38" s="1"/>
  <c r="N744" i="38"/>
  <c r="O744" i="38" s="1"/>
  <c r="N705" i="38"/>
  <c r="O705" i="38" s="1"/>
  <c r="N982" i="38"/>
  <c r="O982" i="38" s="1"/>
  <c r="N920" i="38"/>
  <c r="O920" i="38" s="1"/>
  <c r="N899" i="38"/>
  <c r="O899" i="38" s="1"/>
  <c r="N878" i="38"/>
  <c r="O878" i="38" s="1"/>
  <c r="N858" i="38"/>
  <c r="O858" i="38" s="1"/>
  <c r="N819" i="38"/>
  <c r="O819" i="38" s="1"/>
  <c r="N781" i="38"/>
  <c r="O781" i="38" s="1"/>
  <c r="N762" i="38"/>
  <c r="O762" i="38" s="1"/>
  <c r="N725" i="38"/>
  <c r="O725" i="38" s="1"/>
  <c r="N686" i="38"/>
  <c r="O686" i="38" s="1"/>
  <c r="N667" i="38"/>
  <c r="O667" i="38" s="1"/>
  <c r="N630" i="38"/>
  <c r="O630" i="38" s="1"/>
  <c r="N610" i="38"/>
  <c r="O610" i="38" s="1"/>
  <c r="N591" i="38"/>
  <c r="O591" i="38" s="1"/>
  <c r="N572" i="38"/>
  <c r="O572" i="38" s="1"/>
  <c r="N535" i="38"/>
  <c r="O535" i="38" s="1"/>
  <c r="N516" i="38"/>
  <c r="O516" i="38" s="1"/>
  <c r="N496" i="38"/>
  <c r="O496" i="38" s="1"/>
  <c r="N440" i="38"/>
  <c r="O440" i="38" s="1"/>
  <c r="N401" i="38"/>
  <c r="O401" i="38" s="1"/>
  <c r="N345" i="38"/>
  <c r="O345" i="38" s="1"/>
  <c r="N307" i="38"/>
  <c r="O307" i="38" s="1"/>
  <c r="N269" i="38"/>
  <c r="O269" i="38" s="1"/>
  <c r="N250" i="38"/>
  <c r="O250" i="38" s="1"/>
  <c r="N213" i="38"/>
  <c r="O213" i="38" s="1"/>
  <c r="N174" i="38"/>
  <c r="O174" i="38" s="1"/>
  <c r="N1021" i="38"/>
  <c r="O1021" i="38" s="1"/>
  <c r="N1001" i="38"/>
  <c r="O1001" i="38" s="1"/>
  <c r="N959" i="38"/>
  <c r="O959" i="38" s="1"/>
  <c r="N939" i="38"/>
  <c r="O939" i="38" s="1"/>
  <c r="N897" i="38"/>
  <c r="O897" i="38" s="1"/>
  <c r="N838" i="38"/>
  <c r="O838" i="38" s="1"/>
  <c r="N818" i="38"/>
  <c r="O818" i="38" s="1"/>
  <c r="N799" i="38"/>
  <c r="O799" i="38" s="1"/>
  <c r="N780" i="38"/>
  <c r="O780" i="38" s="1"/>
  <c r="N743" i="38"/>
  <c r="O743" i="38" s="1"/>
  <c r="N724" i="38"/>
  <c r="O724" i="38" s="1"/>
  <c r="N704" i="38"/>
  <c r="O704" i="38" s="1"/>
  <c r="N648" i="38"/>
  <c r="O648" i="38" s="1"/>
  <c r="N609" i="38"/>
  <c r="O609" i="38" s="1"/>
  <c r="N553" i="38"/>
  <c r="O553" i="38" s="1"/>
  <c r="N515" i="38"/>
  <c r="O515" i="38" s="1"/>
  <c r="N477" i="38"/>
  <c r="O477" i="38" s="1"/>
  <c r="N458" i="38"/>
  <c r="O458" i="38" s="1"/>
  <c r="N421" i="38"/>
  <c r="O421" i="38" s="1"/>
  <c r="N382" i="38"/>
  <c r="O382" i="38" s="1"/>
  <c r="N363" i="38"/>
  <c r="O363" i="38" s="1"/>
  <c r="N326" i="38"/>
  <c r="O326" i="38" s="1"/>
  <c r="N306" i="38"/>
  <c r="O306" i="38" s="1"/>
  <c r="N287" i="38"/>
  <c r="O287" i="38" s="1"/>
  <c r="N268" i="38"/>
  <c r="O268" i="38" s="1"/>
  <c r="N231" i="38"/>
  <c r="O231" i="38" s="1"/>
  <c r="N212" i="38"/>
  <c r="O212" i="38" s="1"/>
  <c r="N192" i="38"/>
  <c r="O192" i="38" s="1"/>
  <c r="N211" i="38"/>
  <c r="O211" i="38" s="1"/>
  <c r="N1020" i="38"/>
  <c r="O1020" i="38" s="1"/>
  <c r="N981" i="38"/>
  <c r="O981" i="38" s="1"/>
  <c r="N919" i="38"/>
  <c r="O919" i="38" s="1"/>
  <c r="N877" i="38"/>
  <c r="O877" i="38" s="1"/>
  <c r="N857" i="38"/>
  <c r="O857" i="38" s="1"/>
  <c r="N817" i="38"/>
  <c r="O817" i="38" s="1"/>
  <c r="N761" i="38"/>
  <c r="O761" i="38" s="1"/>
  <c r="N723" i="38"/>
  <c r="O723" i="38" s="1"/>
  <c r="N685" i="38"/>
  <c r="O685" i="38" s="1"/>
  <c r="N666" i="38"/>
  <c r="O666" i="38" s="1"/>
  <c r="N629" i="38"/>
  <c r="O629" i="38" s="1"/>
  <c r="N590" i="38"/>
  <c r="O590" i="38" s="1"/>
  <c r="N571" i="38"/>
  <c r="O571" i="38" s="1"/>
  <c r="N534" i="38"/>
  <c r="O534" i="38" s="1"/>
  <c r="N514" i="38"/>
  <c r="O514" i="38" s="1"/>
  <c r="N495" i="38"/>
  <c r="O495" i="38" s="1"/>
  <c r="N476" i="38"/>
  <c r="O476" i="38" s="1"/>
  <c r="N439" i="38"/>
  <c r="O439" i="38" s="1"/>
  <c r="N420" i="38"/>
  <c r="O420" i="38" s="1"/>
  <c r="N400" i="38"/>
  <c r="O400" i="38" s="1"/>
  <c r="N344" i="38"/>
  <c r="O344" i="38" s="1"/>
  <c r="N305" i="38"/>
  <c r="O305" i="38" s="1"/>
  <c r="N249" i="38"/>
  <c r="O249" i="38" s="1"/>
  <c r="N1000" i="38"/>
  <c r="O1000" i="38" s="1"/>
  <c r="N979" i="38"/>
  <c r="O979" i="38" s="1"/>
  <c r="N958" i="38"/>
  <c r="O958" i="38" s="1"/>
  <c r="N938" i="38"/>
  <c r="O938" i="38" s="1"/>
  <c r="N896" i="38"/>
  <c r="O896" i="38" s="1"/>
  <c r="N876" i="38"/>
  <c r="O876" i="38" s="1"/>
  <c r="N837" i="38"/>
  <c r="O837" i="38" s="1"/>
  <c r="N798" i="38"/>
  <c r="O798" i="38" s="1"/>
  <c r="N779" i="38"/>
  <c r="O779" i="38" s="1"/>
  <c r="N742" i="38"/>
  <c r="O742" i="38" s="1"/>
  <c r="N722" i="38"/>
  <c r="O722" i="38" s="1"/>
  <c r="N703" i="38"/>
  <c r="O703" i="38" s="1"/>
  <c r="N684" i="38"/>
  <c r="O684" i="38" s="1"/>
  <c r="N647" i="38"/>
  <c r="O647" i="38" s="1"/>
  <c r="N628" i="38"/>
  <c r="O628" i="38" s="1"/>
  <c r="N608" i="38"/>
  <c r="O608" i="38" s="1"/>
  <c r="N552" i="38"/>
  <c r="O552" i="38" s="1"/>
  <c r="N513" i="38"/>
  <c r="O513" i="38" s="1"/>
  <c r="N457" i="38"/>
  <c r="O457" i="38" s="1"/>
  <c r="N419" i="38"/>
  <c r="O419" i="38" s="1"/>
  <c r="N381" i="38"/>
  <c r="O381" i="38" s="1"/>
  <c r="N362" i="38"/>
  <c r="O362" i="38" s="1"/>
  <c r="N325" i="38"/>
  <c r="O325" i="38" s="1"/>
  <c r="N286" i="38"/>
  <c r="O286" i="38" s="1"/>
  <c r="N267" i="38"/>
  <c r="O267" i="38" s="1"/>
  <c r="N230" i="38"/>
  <c r="O230" i="38" s="1"/>
  <c r="N210" i="38"/>
  <c r="O210" i="38" s="1"/>
  <c r="N191" i="38"/>
  <c r="O191" i="38" s="1"/>
  <c r="N172" i="38"/>
  <c r="O172" i="38" s="1"/>
  <c r="N894" i="38"/>
  <c r="O894" i="38" s="1"/>
  <c r="N587" i="38"/>
  <c r="O587" i="38" s="1"/>
  <c r="N492" i="38"/>
  <c r="O492" i="38" s="1"/>
  <c r="N360" i="38"/>
  <c r="O360" i="38" s="1"/>
  <c r="N189" i="38"/>
  <c r="O189" i="38" s="1"/>
  <c r="N1019" i="38"/>
  <c r="O1019" i="38" s="1"/>
  <c r="N977" i="38"/>
  <c r="O977" i="38" s="1"/>
  <c r="N918" i="38"/>
  <c r="O918" i="38" s="1"/>
  <c r="N856" i="38"/>
  <c r="O856" i="38" s="1"/>
  <c r="N836" i="38"/>
  <c r="O836" i="38" s="1"/>
  <c r="N816" i="38"/>
  <c r="O816" i="38" s="1"/>
  <c r="N760" i="38"/>
  <c r="O760" i="38" s="1"/>
  <c r="N721" i="38"/>
  <c r="O721" i="38" s="1"/>
  <c r="N665" i="38"/>
  <c r="O665" i="38" s="1"/>
  <c r="N627" i="38"/>
  <c r="O627" i="38" s="1"/>
  <c r="N589" i="38"/>
  <c r="O589" i="38" s="1"/>
  <c r="N570" i="38"/>
  <c r="O570" i="38" s="1"/>
  <c r="N533" i="38"/>
  <c r="O533" i="38" s="1"/>
  <c r="N494" i="38"/>
  <c r="O494" i="38" s="1"/>
  <c r="N475" i="38"/>
  <c r="O475" i="38" s="1"/>
  <c r="N438" i="38"/>
  <c r="O438" i="38" s="1"/>
  <c r="N418" i="38"/>
  <c r="O418" i="38" s="1"/>
  <c r="N399" i="38"/>
  <c r="O399" i="38" s="1"/>
  <c r="N380" i="38"/>
  <c r="O380" i="38" s="1"/>
  <c r="N343" i="38"/>
  <c r="O343" i="38" s="1"/>
  <c r="N324" i="38"/>
  <c r="O324" i="38" s="1"/>
  <c r="N304" i="38"/>
  <c r="O304" i="38" s="1"/>
  <c r="N248" i="38"/>
  <c r="O248" i="38" s="1"/>
  <c r="N209" i="38"/>
  <c r="O209" i="38" s="1"/>
  <c r="N153" i="38"/>
  <c r="O153" i="38" s="1"/>
  <c r="N874" i="38"/>
  <c r="O874" i="38" s="1"/>
  <c r="N645" i="38"/>
  <c r="O645" i="38" s="1"/>
  <c r="N530" i="38"/>
  <c r="O530" i="38" s="1"/>
  <c r="N436" i="38"/>
  <c r="O436" i="38" s="1"/>
  <c r="N321" i="38"/>
  <c r="O321" i="38" s="1"/>
  <c r="N227" i="38"/>
  <c r="O227" i="38" s="1"/>
  <c r="N814" i="38"/>
  <c r="O814" i="38" s="1"/>
  <c r="N663" i="38"/>
  <c r="O663" i="38" s="1"/>
  <c r="N999" i="38"/>
  <c r="O999" i="38" s="1"/>
  <c r="N957" i="38"/>
  <c r="O957" i="38" s="1"/>
  <c r="N937" i="38"/>
  <c r="O937" i="38" s="1"/>
  <c r="N895" i="38"/>
  <c r="O895" i="38" s="1"/>
  <c r="N875" i="38"/>
  <c r="O875" i="38" s="1"/>
  <c r="N835" i="38"/>
  <c r="O835" i="38" s="1"/>
  <c r="N797" i="38"/>
  <c r="O797" i="38" s="1"/>
  <c r="N778" i="38"/>
  <c r="O778" i="38" s="1"/>
  <c r="N741" i="38"/>
  <c r="O741" i="38" s="1"/>
  <c r="N702" i="38"/>
  <c r="O702" i="38" s="1"/>
  <c r="N683" i="38"/>
  <c r="O683" i="38" s="1"/>
  <c r="N646" i="38"/>
  <c r="O646" i="38" s="1"/>
  <c r="N626" i="38"/>
  <c r="O626" i="38" s="1"/>
  <c r="N607" i="38"/>
  <c r="O607" i="38" s="1"/>
  <c r="N588" i="38"/>
  <c r="O588" i="38" s="1"/>
  <c r="N551" i="38"/>
  <c r="O551" i="38" s="1"/>
  <c r="N532" i="38"/>
  <c r="O532" i="38" s="1"/>
  <c r="N512" i="38"/>
  <c r="O512" i="38" s="1"/>
  <c r="N456" i="38"/>
  <c r="O456" i="38" s="1"/>
  <c r="N417" i="38"/>
  <c r="O417" i="38" s="1"/>
  <c r="N361" i="38"/>
  <c r="O361" i="38" s="1"/>
  <c r="N323" i="38"/>
  <c r="O323" i="38" s="1"/>
  <c r="N285" i="38"/>
  <c r="O285" i="38" s="1"/>
  <c r="N266" i="38"/>
  <c r="O266" i="38" s="1"/>
  <c r="N229" i="38"/>
  <c r="O229" i="38" s="1"/>
  <c r="N190" i="38"/>
  <c r="O190" i="38" s="1"/>
  <c r="N171" i="38"/>
  <c r="O171" i="38" s="1"/>
  <c r="N208" i="38"/>
  <c r="O208" i="38" s="1"/>
  <c r="N739" i="38"/>
  <c r="O739" i="38" s="1"/>
  <c r="N606" i="38"/>
  <c r="O606" i="38" s="1"/>
  <c r="N455" i="38"/>
  <c r="O455" i="38" s="1"/>
  <c r="N265" i="38"/>
  <c r="O265" i="38" s="1"/>
  <c r="N913" i="38"/>
  <c r="O913" i="38" s="1"/>
  <c r="N738" i="38"/>
  <c r="O738" i="38" s="1"/>
  <c r="N1018" i="38"/>
  <c r="O1018" i="38" s="1"/>
  <c r="N976" i="38"/>
  <c r="O976" i="38" s="1"/>
  <c r="N956" i="38"/>
  <c r="O956" i="38" s="1"/>
  <c r="N917" i="38"/>
  <c r="O917" i="38" s="1"/>
  <c r="N855" i="38"/>
  <c r="O855" i="38" s="1"/>
  <c r="N834" i="38"/>
  <c r="O834" i="38" s="1"/>
  <c r="N815" i="38"/>
  <c r="O815" i="38" s="1"/>
  <c r="N796" i="38"/>
  <c r="O796" i="38" s="1"/>
  <c r="N759" i="38"/>
  <c r="O759" i="38" s="1"/>
  <c r="N740" i="38"/>
  <c r="O740" i="38" s="1"/>
  <c r="N720" i="38"/>
  <c r="O720" i="38" s="1"/>
  <c r="N664" i="38"/>
  <c r="O664" i="38" s="1"/>
  <c r="N625" i="38"/>
  <c r="O625" i="38" s="1"/>
  <c r="N569" i="38"/>
  <c r="O569" i="38" s="1"/>
  <c r="N531" i="38"/>
  <c r="O531" i="38" s="1"/>
  <c r="N493" i="38"/>
  <c r="O493" i="38" s="1"/>
  <c r="N474" i="38"/>
  <c r="O474" i="38" s="1"/>
  <c r="N437" i="38"/>
  <c r="O437" i="38" s="1"/>
  <c r="N398" i="38"/>
  <c r="O398" i="38" s="1"/>
  <c r="N379" i="38"/>
  <c r="O379" i="38" s="1"/>
  <c r="N342" i="38"/>
  <c r="O342" i="38" s="1"/>
  <c r="N322" i="38"/>
  <c r="O322" i="38" s="1"/>
  <c r="N303" i="38"/>
  <c r="O303" i="38" s="1"/>
  <c r="N284" i="38"/>
  <c r="O284" i="38" s="1"/>
  <c r="N247" i="38"/>
  <c r="O247" i="38" s="1"/>
  <c r="N228" i="38"/>
  <c r="O228" i="38" s="1"/>
  <c r="N152" i="38"/>
  <c r="O152" i="38" s="1"/>
  <c r="N833" i="38"/>
  <c r="O833" i="38" s="1"/>
  <c r="N701" i="38"/>
  <c r="O701" i="38" s="1"/>
  <c r="N511" i="38"/>
  <c r="O511" i="38" s="1"/>
  <c r="N416" i="38"/>
  <c r="O416" i="38" s="1"/>
  <c r="N170" i="38"/>
  <c r="O170" i="38" s="1"/>
  <c r="N854" i="38"/>
  <c r="O854" i="38" s="1"/>
  <c r="N719" i="38"/>
  <c r="O719" i="38" s="1"/>
  <c r="N624" i="38"/>
  <c r="O624" i="38" s="1"/>
  <c r="N998" i="38"/>
  <c r="O998" i="38" s="1"/>
  <c r="N936" i="38"/>
  <c r="O936" i="38" s="1"/>
  <c r="N915" i="38"/>
  <c r="O915" i="38" s="1"/>
  <c r="N777" i="38"/>
  <c r="O777" i="38" s="1"/>
  <c r="N682" i="38"/>
  <c r="O682" i="38" s="1"/>
  <c r="N550" i="38"/>
  <c r="O550" i="38" s="1"/>
  <c r="N795" i="38"/>
  <c r="O795" i="38" s="1"/>
  <c r="N644" i="38"/>
  <c r="O644" i="38" s="1"/>
  <c r="N1017" i="38"/>
  <c r="O1017" i="38" s="1"/>
  <c r="N975" i="38"/>
  <c r="O975" i="38" s="1"/>
  <c r="N955" i="38"/>
  <c r="O955" i="38" s="1"/>
  <c r="N758" i="38"/>
  <c r="O758" i="38" s="1"/>
  <c r="N700" i="38"/>
  <c r="O700" i="38" s="1"/>
  <c r="N568" i="38"/>
  <c r="O568" i="38" s="1"/>
  <c r="N997" i="38"/>
  <c r="O997" i="38" s="1"/>
  <c r="N935" i="38"/>
  <c r="O935" i="38" s="1"/>
  <c r="N893" i="38"/>
  <c r="O893" i="38" s="1"/>
  <c r="N1016" i="38"/>
  <c r="O1016" i="38" s="1"/>
  <c r="N995" i="38"/>
  <c r="O995" i="38" s="1"/>
  <c r="N993" i="38"/>
  <c r="O993" i="38" s="1"/>
  <c r="N934" i="38"/>
  <c r="O934" i="38" s="1"/>
  <c r="N872" i="38"/>
  <c r="O872" i="38" s="1"/>
  <c r="N851" i="38"/>
  <c r="O851" i="38" s="1"/>
  <c r="N831" i="38"/>
  <c r="O831" i="38" s="1"/>
  <c r="N812" i="38"/>
  <c r="O812" i="38" s="1"/>
  <c r="N775" i="38"/>
  <c r="O775" i="38" s="1"/>
  <c r="N756" i="38"/>
  <c r="O756" i="38" s="1"/>
  <c r="N736" i="38"/>
  <c r="O736" i="38" s="1"/>
  <c r="N680" i="38"/>
  <c r="O680" i="38" s="1"/>
  <c r="N641" i="38"/>
  <c r="O641" i="38" s="1"/>
  <c r="N585" i="38"/>
  <c r="O585" i="38" s="1"/>
  <c r="N1014" i="38"/>
  <c r="O1014" i="38" s="1"/>
  <c r="N952" i="38"/>
  <c r="O952" i="38" s="1"/>
  <c r="N931" i="38"/>
  <c r="O931" i="38" s="1"/>
  <c r="N910" i="38"/>
  <c r="O910" i="38" s="1"/>
  <c r="N890" i="38"/>
  <c r="O890" i="38" s="1"/>
  <c r="N848" i="38"/>
  <c r="O848" i="38" s="1"/>
  <c r="N792" i="38"/>
  <c r="O792" i="38" s="1"/>
  <c r="N753" i="38"/>
  <c r="O753" i="38" s="1"/>
  <c r="N1013" i="38"/>
  <c r="O1013" i="38" s="1"/>
  <c r="N951" i="38"/>
  <c r="O951" i="38" s="1"/>
  <c r="N909" i="38"/>
  <c r="O909" i="38" s="1"/>
  <c r="N889" i="38"/>
  <c r="O889" i="38" s="1"/>
  <c r="N847" i="38"/>
  <c r="O847" i="38" s="1"/>
  <c r="N828" i="38"/>
  <c r="O828" i="38" s="1"/>
  <c r="N791" i="38"/>
  <c r="O791" i="38" s="1"/>
  <c r="N772" i="38"/>
  <c r="O772" i="38" s="1"/>
  <c r="N752" i="38"/>
  <c r="O752" i="38" s="1"/>
  <c r="N810" i="38"/>
  <c r="O810" i="38" s="1"/>
  <c r="N698" i="38"/>
  <c r="O698" i="38" s="1"/>
  <c r="N623" i="38"/>
  <c r="O623" i="38" s="1"/>
  <c r="N565" i="38"/>
  <c r="O565" i="38" s="1"/>
  <c r="N471" i="38"/>
  <c r="O471" i="38" s="1"/>
  <c r="N622" i="38"/>
  <c r="O622" i="38" s="1"/>
  <c r="N564" i="38"/>
  <c r="O564" i="38" s="1"/>
  <c r="N510" i="38"/>
  <c r="O510" i="38" s="1"/>
  <c r="N389" i="38"/>
  <c r="O389" i="38" s="1"/>
  <c r="N349" i="38"/>
  <c r="O349" i="38" s="1"/>
  <c r="N274" i="38"/>
  <c r="O274" i="38" s="1"/>
  <c r="N204" i="38"/>
  <c r="O204" i="38" s="1"/>
  <c r="N169" i="38"/>
  <c r="O169" i="38" s="1"/>
  <c r="N139" i="38"/>
  <c r="O139" i="38" s="1"/>
  <c r="N195" i="38"/>
  <c r="O195" i="38" s="1"/>
  <c r="N794" i="38"/>
  <c r="O794" i="38" s="1"/>
  <c r="N697" i="38"/>
  <c r="O697" i="38" s="1"/>
  <c r="N563" i="38"/>
  <c r="O563" i="38" s="1"/>
  <c r="N470" i="38"/>
  <c r="O470" i="38" s="1"/>
  <c r="N430" i="38"/>
  <c r="O430" i="38" s="1"/>
  <c r="N387" i="38"/>
  <c r="O387" i="38" s="1"/>
  <c r="N348" i="38"/>
  <c r="O348" i="38" s="1"/>
  <c r="N311" i="38"/>
  <c r="O311" i="38" s="1"/>
  <c r="N273" i="38"/>
  <c r="O273" i="38" s="1"/>
  <c r="N240" i="38"/>
  <c r="O240" i="38" s="1"/>
  <c r="N138" i="38"/>
  <c r="O138" i="38" s="1"/>
  <c r="N507" i="38"/>
  <c r="O507" i="38" s="1"/>
  <c r="N341" i="38"/>
  <c r="O341" i="38" s="1"/>
  <c r="N166" i="38"/>
  <c r="O166" i="38" s="1"/>
  <c r="N459" i="38"/>
  <c r="O459" i="38" s="1"/>
  <c r="N933" i="38"/>
  <c r="O933" i="38" s="1"/>
  <c r="N793" i="38"/>
  <c r="O793" i="38" s="1"/>
  <c r="N621" i="38"/>
  <c r="O621" i="38" s="1"/>
  <c r="N509" i="38"/>
  <c r="O509" i="38" s="1"/>
  <c r="N426" i="38"/>
  <c r="O426" i="38" s="1"/>
  <c r="N386" i="38"/>
  <c r="O386" i="38" s="1"/>
  <c r="N236" i="38"/>
  <c r="O236" i="38" s="1"/>
  <c r="N203" i="38"/>
  <c r="O203" i="38" s="1"/>
  <c r="N168" i="38"/>
  <c r="O168" i="38" s="1"/>
  <c r="N614" i="38"/>
  <c r="O614" i="38" s="1"/>
  <c r="N198" i="38"/>
  <c r="O198" i="38" s="1"/>
  <c r="N337" i="38"/>
  <c r="O337" i="38" s="1"/>
  <c r="N929" i="38"/>
  <c r="O929" i="38" s="1"/>
  <c r="N696" i="38"/>
  <c r="O696" i="38" s="1"/>
  <c r="N620" i="38"/>
  <c r="O620" i="38" s="1"/>
  <c r="N556" i="38"/>
  <c r="O556" i="38" s="1"/>
  <c r="N508" i="38"/>
  <c r="O508" i="38" s="1"/>
  <c r="N469" i="38"/>
  <c r="O469" i="38" s="1"/>
  <c r="N425" i="38"/>
  <c r="O425" i="38" s="1"/>
  <c r="N385" i="38"/>
  <c r="O385" i="38" s="1"/>
  <c r="N346" i="38"/>
  <c r="O346" i="38" s="1"/>
  <c r="N272" i="38"/>
  <c r="O272" i="38" s="1"/>
  <c r="N137" i="38"/>
  <c r="O137" i="38" s="1"/>
  <c r="N383" i="38"/>
  <c r="O383" i="38" s="1"/>
  <c r="N415" i="38"/>
  <c r="O415" i="38" s="1"/>
  <c r="N156" i="38"/>
  <c r="O156" i="38" s="1"/>
  <c r="N912" i="38"/>
  <c r="O912" i="38" s="1"/>
  <c r="N554" i="38"/>
  <c r="O554" i="38" s="1"/>
  <c r="N309" i="38"/>
  <c r="O309" i="38" s="1"/>
  <c r="N235" i="38"/>
  <c r="O235" i="38" s="1"/>
  <c r="N199" i="38"/>
  <c r="O199" i="38" s="1"/>
  <c r="N167" i="38"/>
  <c r="O167" i="38" s="1"/>
  <c r="N776" i="38"/>
  <c r="O776" i="38" s="1"/>
  <c r="N424" i="38"/>
  <c r="O424" i="38" s="1"/>
  <c r="N308" i="38"/>
  <c r="O308" i="38" s="1"/>
  <c r="N160" i="38"/>
  <c r="O160" i="38" s="1"/>
  <c r="N300" i="38"/>
  <c r="O300" i="38" s="1"/>
  <c r="N225" i="38"/>
  <c r="O225" i="38" s="1"/>
  <c r="N911" i="38"/>
  <c r="O911" i="38" s="1"/>
  <c r="N681" i="38"/>
  <c r="O681" i="38" s="1"/>
  <c r="N197" i="38"/>
  <c r="O197" i="38" s="1"/>
  <c r="N611" i="38"/>
  <c r="O611" i="38" s="1"/>
  <c r="N549" i="38"/>
  <c r="O549" i="38" s="1"/>
  <c r="N462" i="38"/>
  <c r="O462" i="38" s="1"/>
  <c r="N378" i="38"/>
  <c r="O378" i="38" s="1"/>
  <c r="N340" i="38"/>
  <c r="O340" i="38" s="1"/>
  <c r="N302" i="38"/>
  <c r="O302" i="38" s="1"/>
  <c r="N270" i="38"/>
  <c r="O270" i="38" s="1"/>
  <c r="N234" i="38"/>
  <c r="O234" i="38" s="1"/>
  <c r="N264" i="38"/>
  <c r="O264" i="38" s="1"/>
  <c r="N605" i="38"/>
  <c r="O605" i="38" s="1"/>
  <c r="N548" i="38"/>
  <c r="O548" i="38" s="1"/>
  <c r="N506" i="38"/>
  <c r="O506" i="38" s="1"/>
  <c r="N422" i="38"/>
  <c r="O422" i="38" s="1"/>
  <c r="N339" i="38"/>
  <c r="O339" i="38" s="1"/>
  <c r="N233" i="38"/>
  <c r="O233" i="38" s="1"/>
  <c r="N301" i="38"/>
  <c r="O301" i="38" s="1"/>
  <c r="N892" i="38"/>
  <c r="O892" i="38" s="1"/>
  <c r="N774" i="38"/>
  <c r="O774" i="38" s="1"/>
  <c r="N679" i="38"/>
  <c r="O679" i="38" s="1"/>
  <c r="N604" i="38"/>
  <c r="O604" i="38" s="1"/>
  <c r="N547" i="38"/>
  <c r="O547" i="38" s="1"/>
  <c r="N377" i="38"/>
  <c r="O377" i="38" s="1"/>
  <c r="N338" i="38"/>
  <c r="O338" i="38" s="1"/>
  <c r="N193" i="38"/>
  <c r="O193" i="38" s="1"/>
  <c r="N891" i="38"/>
  <c r="O891" i="38" s="1"/>
  <c r="N773" i="38"/>
  <c r="O773" i="38" s="1"/>
  <c r="N603" i="38"/>
  <c r="O603" i="38" s="1"/>
  <c r="N546" i="38"/>
  <c r="O546" i="38" s="1"/>
  <c r="N501" i="38"/>
  <c r="O501" i="38" s="1"/>
  <c r="N232" i="38"/>
  <c r="O232" i="38" s="1"/>
  <c r="N678" i="38"/>
  <c r="O678" i="38" s="1"/>
  <c r="N545" i="38"/>
  <c r="O545" i="38" s="1"/>
  <c r="N500" i="38"/>
  <c r="O500" i="38" s="1"/>
  <c r="N376" i="38"/>
  <c r="O376" i="38" s="1"/>
  <c r="N226" i="38"/>
  <c r="O226" i="38" s="1"/>
  <c r="N194" i="38"/>
  <c r="O194" i="38" s="1"/>
  <c r="N223" i="38"/>
  <c r="O223" i="38" s="1"/>
  <c r="N757" i="38"/>
  <c r="O757" i="38" s="1"/>
  <c r="N602" i="38"/>
  <c r="O602" i="38" s="1"/>
  <c r="N497" i="38"/>
  <c r="O497" i="38" s="1"/>
  <c r="N454" i="38"/>
  <c r="O454" i="38" s="1"/>
  <c r="N414" i="38"/>
  <c r="O414" i="38" s="1"/>
  <c r="N336" i="38"/>
  <c r="O336" i="38" s="1"/>
  <c r="N299" i="38"/>
  <c r="O299" i="38" s="1"/>
  <c r="N873" i="38"/>
  <c r="O873" i="38" s="1"/>
  <c r="N755" i="38"/>
  <c r="O755" i="38" s="1"/>
  <c r="N544" i="38"/>
  <c r="O544" i="38" s="1"/>
  <c r="N375" i="38"/>
  <c r="O375" i="38" s="1"/>
  <c r="N158" i="38"/>
  <c r="O158" i="38" s="1"/>
  <c r="N413" i="38"/>
  <c r="O413" i="38" s="1"/>
  <c r="N262" i="38"/>
  <c r="O262" i="38" s="1"/>
  <c r="N188" i="38"/>
  <c r="O188" i="38" s="1"/>
  <c r="N754" i="38"/>
  <c r="O754" i="38" s="1"/>
  <c r="N601" i="38"/>
  <c r="O601" i="38" s="1"/>
  <c r="N453" i="38"/>
  <c r="O453" i="38" s="1"/>
  <c r="N335" i="38"/>
  <c r="O335" i="38" s="1"/>
  <c r="N298" i="38"/>
  <c r="O298" i="38" s="1"/>
  <c r="N224" i="38"/>
  <c r="O224" i="38" s="1"/>
  <c r="N157" i="38"/>
  <c r="O157" i="38" s="1"/>
  <c r="N662" i="38"/>
  <c r="O662" i="38" s="1"/>
  <c r="N594" i="38"/>
  <c r="O594" i="38" s="1"/>
  <c r="N491" i="38"/>
  <c r="O491" i="38" s="1"/>
  <c r="N452" i="38"/>
  <c r="O452" i="38" s="1"/>
  <c r="N412" i="38"/>
  <c r="O412" i="38" s="1"/>
  <c r="N374" i="38"/>
  <c r="O374" i="38" s="1"/>
  <c r="N871" i="38"/>
  <c r="O871" i="38" s="1"/>
  <c r="N737" i="38"/>
  <c r="O737" i="38" s="1"/>
  <c r="N661" i="38"/>
  <c r="O661" i="38" s="1"/>
  <c r="N451" i="38"/>
  <c r="O451" i="38" s="1"/>
  <c r="N294" i="38"/>
  <c r="O294" i="38" s="1"/>
  <c r="N870" i="38"/>
  <c r="O870" i="38" s="1"/>
  <c r="N660" i="38"/>
  <c r="O660" i="38" s="1"/>
  <c r="N586" i="38"/>
  <c r="O586" i="38" s="1"/>
  <c r="N490" i="38"/>
  <c r="O490" i="38" s="1"/>
  <c r="N450" i="38"/>
  <c r="O450" i="38" s="1"/>
  <c r="N411" i="38"/>
  <c r="O411" i="38" s="1"/>
  <c r="N330" i="38"/>
  <c r="O330" i="38" s="1"/>
  <c r="N260" i="38"/>
  <c r="O260" i="38" s="1"/>
  <c r="N155" i="38"/>
  <c r="O155" i="38" s="1"/>
  <c r="N659" i="38"/>
  <c r="O659" i="38" s="1"/>
  <c r="N1015" i="38"/>
  <c r="O1015" i="38" s="1"/>
  <c r="N853" i="38"/>
  <c r="O853" i="38" s="1"/>
  <c r="N735" i="38"/>
  <c r="O735" i="38" s="1"/>
  <c r="N658" i="38"/>
  <c r="O658" i="38" s="1"/>
  <c r="N489" i="38"/>
  <c r="O489" i="38" s="1"/>
  <c r="N329" i="38"/>
  <c r="O329" i="38" s="1"/>
  <c r="N292" i="38"/>
  <c r="O292" i="38" s="1"/>
  <c r="N151" i="38"/>
  <c r="O151" i="38" s="1"/>
  <c r="N849" i="38"/>
  <c r="O849" i="38" s="1"/>
  <c r="N657" i="38"/>
  <c r="O657" i="38" s="1"/>
  <c r="N584" i="38"/>
  <c r="O584" i="38" s="1"/>
  <c r="N528" i="38"/>
  <c r="O528" i="38" s="1"/>
  <c r="N445" i="38"/>
  <c r="O445" i="38" s="1"/>
  <c r="N406" i="38"/>
  <c r="O406" i="38" s="1"/>
  <c r="N365" i="38"/>
  <c r="O365" i="38" s="1"/>
  <c r="N291" i="38"/>
  <c r="O291" i="38" s="1"/>
  <c r="N254" i="38"/>
  <c r="O254" i="38" s="1"/>
  <c r="N185" i="38"/>
  <c r="O185" i="38" s="1"/>
  <c r="N141" i="38"/>
  <c r="O141" i="38" s="1"/>
  <c r="N431" i="38"/>
  <c r="O431" i="38" s="1"/>
  <c r="N263" i="38"/>
  <c r="O263" i="38" s="1"/>
  <c r="N187" i="38"/>
  <c r="O187" i="38" s="1"/>
  <c r="N734" i="38"/>
  <c r="O734" i="38" s="1"/>
  <c r="N649" i="38"/>
  <c r="O649" i="38" s="1"/>
  <c r="N488" i="38"/>
  <c r="O488" i="38" s="1"/>
  <c r="N364" i="38"/>
  <c r="O364" i="38" s="1"/>
  <c r="N327" i="38"/>
  <c r="O327" i="38" s="1"/>
  <c r="N289" i="38"/>
  <c r="O289" i="38" s="1"/>
  <c r="N217" i="38"/>
  <c r="O217" i="38" s="1"/>
  <c r="N150" i="38"/>
  <c r="O150" i="38" s="1"/>
  <c r="N643" i="38"/>
  <c r="O643" i="38" s="1"/>
  <c r="N583" i="38"/>
  <c r="O583" i="38" s="1"/>
  <c r="N527" i="38"/>
  <c r="O527" i="38" s="1"/>
  <c r="N443" i="38"/>
  <c r="O443" i="38" s="1"/>
  <c r="N403" i="38"/>
  <c r="O403" i="38" s="1"/>
  <c r="N253" i="38"/>
  <c r="O253" i="38" s="1"/>
  <c r="N184" i="38"/>
  <c r="O184" i="38" s="1"/>
  <c r="N281" i="38"/>
  <c r="O281" i="38" s="1"/>
  <c r="N140" i="38"/>
  <c r="O140" i="38" s="1"/>
  <c r="N992" i="38"/>
  <c r="O992" i="38" s="1"/>
  <c r="N832" i="38"/>
  <c r="O832" i="38" s="1"/>
  <c r="N642" i="38"/>
  <c r="O642" i="38" s="1"/>
  <c r="N481" i="38"/>
  <c r="O481" i="38" s="1"/>
  <c r="N402" i="38"/>
  <c r="O402" i="38" s="1"/>
  <c r="N359" i="38"/>
  <c r="O359" i="38" s="1"/>
  <c r="N320" i="38"/>
  <c r="O320" i="38" s="1"/>
  <c r="N288" i="38"/>
  <c r="O288" i="38" s="1"/>
  <c r="N216" i="38"/>
  <c r="O216" i="38" s="1"/>
  <c r="N180" i="38"/>
  <c r="O180" i="38" s="1"/>
  <c r="N149" i="38"/>
  <c r="O149" i="38" s="1"/>
  <c r="N279" i="38"/>
  <c r="O279" i="38" s="1"/>
  <c r="N991" i="38"/>
  <c r="O991" i="38" s="1"/>
  <c r="N718" i="38"/>
  <c r="O718" i="38" s="1"/>
  <c r="N576" i="38"/>
  <c r="O576" i="38" s="1"/>
  <c r="N526" i="38"/>
  <c r="O526" i="38" s="1"/>
  <c r="N441" i="38"/>
  <c r="O441" i="38" s="1"/>
  <c r="N397" i="38"/>
  <c r="O397" i="38" s="1"/>
  <c r="N283" i="38"/>
  <c r="O283" i="38" s="1"/>
  <c r="N251" i="38"/>
  <c r="O251" i="38" s="1"/>
  <c r="N179" i="38"/>
  <c r="O179" i="38" s="1"/>
  <c r="N148" i="38"/>
  <c r="O148" i="38" s="1"/>
  <c r="N146" i="38"/>
  <c r="O146" i="38" s="1"/>
  <c r="N245" i="38"/>
  <c r="O245" i="38" s="1"/>
  <c r="N331" i="38"/>
  <c r="O331" i="38" s="1"/>
  <c r="N974" i="38"/>
  <c r="O974" i="38" s="1"/>
  <c r="N717" i="38"/>
  <c r="O717" i="38" s="1"/>
  <c r="N640" i="38"/>
  <c r="O640" i="38" s="1"/>
  <c r="N575" i="38"/>
  <c r="O575" i="38" s="1"/>
  <c r="N480" i="38"/>
  <c r="O480" i="38" s="1"/>
  <c r="N396" i="38"/>
  <c r="O396" i="38" s="1"/>
  <c r="N358" i="38"/>
  <c r="O358" i="38" s="1"/>
  <c r="N319" i="38"/>
  <c r="O319" i="38" s="1"/>
  <c r="N178" i="38"/>
  <c r="O178" i="38" s="1"/>
  <c r="N147" i="38"/>
  <c r="O147" i="38" s="1"/>
  <c r="N177" i="38"/>
  <c r="O177" i="38" s="1"/>
  <c r="N207" i="38"/>
  <c r="O207" i="38" s="1"/>
  <c r="N205" i="38"/>
  <c r="O205" i="38" s="1"/>
  <c r="N973" i="38"/>
  <c r="O973" i="38" s="1"/>
  <c r="N830" i="38"/>
  <c r="O830" i="38" s="1"/>
  <c r="N716" i="38"/>
  <c r="O716" i="38" s="1"/>
  <c r="N573" i="38"/>
  <c r="O573" i="38" s="1"/>
  <c r="N525" i="38"/>
  <c r="O525" i="38" s="1"/>
  <c r="N435" i="38"/>
  <c r="O435" i="38" s="1"/>
  <c r="N282" i="38"/>
  <c r="O282" i="38" s="1"/>
  <c r="N246" i="38"/>
  <c r="O246" i="38" s="1"/>
  <c r="N214" i="38"/>
  <c r="O214" i="38" s="1"/>
  <c r="N972" i="38"/>
  <c r="O972" i="38" s="1"/>
  <c r="N829" i="38"/>
  <c r="O829" i="38" s="1"/>
  <c r="N639" i="38"/>
  <c r="O639" i="38" s="1"/>
  <c r="N520" i="38"/>
  <c r="O520" i="38" s="1"/>
  <c r="N478" i="38"/>
  <c r="O478" i="38" s="1"/>
  <c r="N434" i="38"/>
  <c r="O434" i="38" s="1"/>
  <c r="N395" i="38"/>
  <c r="O395" i="38" s="1"/>
  <c r="N357" i="38"/>
  <c r="O357" i="38" s="1"/>
  <c r="N318" i="38"/>
  <c r="O318" i="38" s="1"/>
  <c r="N145" i="38"/>
  <c r="O145" i="38" s="1"/>
  <c r="N433" i="38"/>
  <c r="O433" i="38" s="1"/>
  <c r="N971" i="38"/>
  <c r="O971" i="38" s="1"/>
  <c r="N715" i="38"/>
  <c r="O715" i="38" s="1"/>
  <c r="N567" i="38"/>
  <c r="O567" i="38" s="1"/>
  <c r="N473" i="38"/>
  <c r="O473" i="38" s="1"/>
  <c r="N356" i="38"/>
  <c r="O356" i="38" s="1"/>
  <c r="N206" i="38"/>
  <c r="O206" i="38" s="1"/>
  <c r="N241" i="38"/>
  <c r="O241" i="38" s="1"/>
  <c r="N954" i="38"/>
  <c r="O954" i="38" s="1"/>
  <c r="N813" i="38"/>
  <c r="O813" i="38" s="1"/>
  <c r="N519" i="38"/>
  <c r="O519" i="38" s="1"/>
  <c r="N394" i="38"/>
  <c r="O394" i="38" s="1"/>
  <c r="N355" i="38"/>
  <c r="O355" i="38" s="1"/>
  <c r="N317" i="38"/>
  <c r="O317" i="38" s="1"/>
  <c r="N244" i="38"/>
  <c r="O244" i="38" s="1"/>
  <c r="N175" i="38"/>
  <c r="O175" i="38" s="1"/>
  <c r="N472" i="38"/>
  <c r="O472" i="38" s="1"/>
  <c r="N354" i="38"/>
  <c r="O354" i="38" s="1"/>
  <c r="N316" i="38"/>
  <c r="O316" i="38" s="1"/>
  <c r="N243" i="38"/>
  <c r="O243" i="38" s="1"/>
  <c r="N312" i="38"/>
  <c r="O312" i="38" s="1"/>
  <c r="N159" i="38"/>
  <c r="O159" i="38" s="1"/>
  <c r="N953" i="38"/>
  <c r="O953" i="38" s="1"/>
  <c r="N566" i="38"/>
  <c r="O566" i="38" s="1"/>
  <c r="N432" i="38"/>
  <c r="O432" i="38" s="1"/>
  <c r="N280" i="38"/>
  <c r="O280" i="38" s="1"/>
  <c r="N261" i="38"/>
  <c r="O261" i="38" s="1"/>
  <c r="N811" i="38"/>
  <c r="O811" i="38" s="1"/>
  <c r="N699" i="38"/>
  <c r="O699" i="38" s="1"/>
  <c r="N517" i="38"/>
  <c r="O517" i="38" s="1"/>
  <c r="N393" i="38"/>
  <c r="O393" i="38" s="1"/>
  <c r="N350" i="38"/>
  <c r="O350" i="38" s="1"/>
  <c r="N242" i="38"/>
  <c r="O242" i="38" s="1"/>
  <c r="N173" i="38"/>
  <c r="O173" i="38" s="1"/>
  <c r="N293" i="38"/>
  <c r="O293" i="38" s="1"/>
  <c r="N255" i="38"/>
  <c r="O255" i="38" s="1"/>
  <c r="N154" i="38"/>
  <c r="O154" i="38" s="1"/>
  <c r="N449" i="38"/>
  <c r="O449" i="38" s="1"/>
  <c r="N529" i="38"/>
  <c r="O529" i="38" s="1"/>
  <c r="N222" i="38"/>
  <c r="O222" i="38" s="1"/>
  <c r="N367" i="38"/>
  <c r="O367" i="38" s="1"/>
  <c r="N186" i="38"/>
  <c r="O186" i="38" s="1"/>
  <c r="N5" i="38"/>
  <c r="O5" i="38" s="1"/>
  <c r="N6" i="38"/>
  <c r="O6" i="38" s="1"/>
  <c r="N7" i="38"/>
  <c r="O7" i="38" s="1"/>
  <c r="N9" i="38"/>
  <c r="O9" i="38" s="1"/>
  <c r="N35" i="38"/>
  <c r="O35" i="38" s="1"/>
  <c r="N83" i="38"/>
  <c r="O83" i="38" s="1"/>
  <c r="N74" i="38"/>
  <c r="O74" i="38" s="1"/>
  <c r="N65" i="38"/>
  <c r="O65" i="38" s="1"/>
  <c r="N41" i="38"/>
  <c r="O41" i="38" s="1"/>
  <c r="N27" i="38"/>
  <c r="O27" i="38" s="1"/>
  <c r="N78" i="38"/>
  <c r="O78" i="38" s="1"/>
  <c r="C5" i="36"/>
  <c r="B5" i="36"/>
  <c r="G19" i="43" l="1"/>
  <c r="B20" i="43"/>
  <c r="F20" i="43" s="1"/>
  <c r="C20" i="44"/>
  <c r="A21" i="44" s="1"/>
  <c r="D20" i="44"/>
  <c r="F20" i="44"/>
  <c r="E22" i="45"/>
  <c r="C22" i="45"/>
  <c r="A23" i="45" s="1"/>
  <c r="P2" i="38" a="1"/>
  <c r="P2" i="38" s="1"/>
  <c r="H15" i="41"/>
  <c r="N22" i="36"/>
  <c r="O22" i="36" s="1"/>
  <c r="N11" i="36"/>
  <c r="O11" i="36" s="1"/>
  <c r="N30" i="36"/>
  <c r="O30" i="36" s="1"/>
  <c r="N43" i="36"/>
  <c r="O43" i="36" s="1"/>
  <c r="N39" i="36"/>
  <c r="O39" i="36" s="1"/>
  <c r="N34" i="36"/>
  <c r="O34" i="36" s="1"/>
  <c r="N17" i="36"/>
  <c r="O17" i="36" s="1"/>
  <c r="N21" i="36"/>
  <c r="O21" i="36" s="1"/>
  <c r="N38" i="36"/>
  <c r="O38" i="36" s="1"/>
  <c r="N25" i="36"/>
  <c r="O25" i="36" s="1"/>
  <c r="N33" i="36"/>
  <c r="O33" i="36" s="1"/>
  <c r="N16" i="36"/>
  <c r="O16" i="36" s="1"/>
  <c r="N37" i="36"/>
  <c r="O37" i="36" s="1"/>
  <c r="N15" i="36"/>
  <c r="O15" i="36" s="1"/>
  <c r="N36" i="36"/>
  <c r="O36" i="36" s="1"/>
  <c r="N19" i="36"/>
  <c r="O19" i="36" s="1"/>
  <c r="N40" i="36"/>
  <c r="O40" i="36" s="1"/>
  <c r="N41" i="36"/>
  <c r="O41" i="36" s="1"/>
  <c r="N24" i="36"/>
  <c r="O24" i="36" s="1"/>
  <c r="N42" i="36"/>
  <c r="O42" i="36" s="1"/>
  <c r="N3" i="36"/>
  <c r="O3" i="36" s="1"/>
  <c r="N18" i="36"/>
  <c r="O18" i="36" s="1"/>
  <c r="E15" i="40"/>
  <c r="B15" i="40"/>
  <c r="B16" i="41"/>
  <c r="E16" i="41"/>
  <c r="D20" i="43" l="1"/>
  <c r="C20" i="43"/>
  <c r="A21" i="43" s="1"/>
  <c r="B21" i="43" s="1"/>
  <c r="G20" i="44"/>
  <c r="F22" i="45"/>
  <c r="P1" i="38" a="1"/>
  <c r="P1" i="38" s="1"/>
  <c r="A15" i="38" s="1"/>
  <c r="E15" i="38" s="1"/>
  <c r="E21" i="44"/>
  <c r="B21" i="44"/>
  <c r="D23" i="45"/>
  <c r="B23" i="45"/>
  <c r="G15" i="40"/>
  <c r="F15" i="40"/>
  <c r="C15" i="40"/>
  <c r="A16" i="40" s="1"/>
  <c r="D15" i="40"/>
  <c r="N26" i="36"/>
  <c r="O26" i="36" s="1"/>
  <c r="N35" i="36"/>
  <c r="O35" i="36" s="1"/>
  <c r="N735" i="36"/>
  <c r="O735" i="36" s="1"/>
  <c r="N719" i="36"/>
  <c r="O719" i="36" s="1"/>
  <c r="N703" i="36"/>
  <c r="O703" i="36" s="1"/>
  <c r="N687" i="36"/>
  <c r="O687" i="36" s="1"/>
  <c r="N671" i="36"/>
  <c r="O671" i="36" s="1"/>
  <c r="N655" i="36"/>
  <c r="O655" i="36" s="1"/>
  <c r="N639" i="36"/>
  <c r="O639" i="36" s="1"/>
  <c r="N623" i="36"/>
  <c r="O623" i="36" s="1"/>
  <c r="N607" i="36"/>
  <c r="O607" i="36" s="1"/>
  <c r="N591" i="36"/>
  <c r="O591" i="36" s="1"/>
  <c r="N575" i="36"/>
  <c r="O575" i="36" s="1"/>
  <c r="N559" i="36"/>
  <c r="O559" i="36" s="1"/>
  <c r="N543" i="36"/>
  <c r="O543" i="36" s="1"/>
  <c r="N527" i="36"/>
  <c r="O527" i="36" s="1"/>
  <c r="N511" i="36"/>
  <c r="O511" i="36" s="1"/>
  <c r="N495" i="36"/>
  <c r="O495" i="36" s="1"/>
  <c r="N479" i="36"/>
  <c r="O479" i="36" s="1"/>
  <c r="N463" i="36"/>
  <c r="O463" i="36" s="1"/>
  <c r="N447" i="36"/>
  <c r="O447" i="36" s="1"/>
  <c r="N431" i="36"/>
  <c r="O431" i="36" s="1"/>
  <c r="N415" i="36"/>
  <c r="O415" i="36" s="1"/>
  <c r="N734" i="36"/>
  <c r="O734" i="36" s="1"/>
  <c r="N702" i="36"/>
  <c r="O702" i="36" s="1"/>
  <c r="N686" i="36"/>
  <c r="O686" i="36" s="1"/>
  <c r="N654" i="36"/>
  <c r="O654" i="36" s="1"/>
  <c r="N622" i="36"/>
  <c r="O622" i="36" s="1"/>
  <c r="N606" i="36"/>
  <c r="O606" i="36" s="1"/>
  <c r="N574" i="36"/>
  <c r="O574" i="36" s="1"/>
  <c r="N558" i="36"/>
  <c r="O558" i="36" s="1"/>
  <c r="N526" i="36"/>
  <c r="O526" i="36" s="1"/>
  <c r="N510" i="36"/>
  <c r="O510" i="36" s="1"/>
  <c r="N478" i="36"/>
  <c r="O478" i="36" s="1"/>
  <c r="N446" i="36"/>
  <c r="O446" i="36" s="1"/>
  <c r="N430" i="36"/>
  <c r="O430" i="36" s="1"/>
  <c r="N398" i="36"/>
  <c r="O398" i="36" s="1"/>
  <c r="N366" i="36"/>
  <c r="O366" i="36" s="1"/>
  <c r="N350" i="36"/>
  <c r="O350" i="36" s="1"/>
  <c r="N318" i="36"/>
  <c r="O318" i="36" s="1"/>
  <c r="N286" i="36"/>
  <c r="O286" i="36" s="1"/>
  <c r="N270" i="36"/>
  <c r="O270" i="36" s="1"/>
  <c r="N718" i="36"/>
  <c r="O718" i="36" s="1"/>
  <c r="N670" i="36"/>
  <c r="O670" i="36" s="1"/>
  <c r="N638" i="36"/>
  <c r="O638" i="36" s="1"/>
  <c r="N590" i="36"/>
  <c r="O590" i="36" s="1"/>
  <c r="N542" i="36"/>
  <c r="O542" i="36" s="1"/>
  <c r="N494" i="36"/>
  <c r="O494" i="36" s="1"/>
  <c r="N462" i="36"/>
  <c r="O462" i="36" s="1"/>
  <c r="N414" i="36"/>
  <c r="O414" i="36" s="1"/>
  <c r="N382" i="36"/>
  <c r="O382" i="36" s="1"/>
  <c r="N334" i="36"/>
  <c r="O334" i="36" s="1"/>
  <c r="N302" i="36"/>
  <c r="O302" i="36" s="1"/>
  <c r="N254" i="36"/>
  <c r="O254" i="36" s="1"/>
  <c r="N637" i="36"/>
  <c r="O637" i="36" s="1"/>
  <c r="N589" i="36"/>
  <c r="O589" i="36" s="1"/>
  <c r="N557" i="36"/>
  <c r="O557" i="36" s="1"/>
  <c r="N541" i="36"/>
  <c r="O541" i="36" s="1"/>
  <c r="N509" i="36"/>
  <c r="O509" i="36" s="1"/>
  <c r="N477" i="36"/>
  <c r="O477" i="36" s="1"/>
  <c r="N461" i="36"/>
  <c r="O461" i="36" s="1"/>
  <c r="N429" i="36"/>
  <c r="O429" i="36" s="1"/>
  <c r="N397" i="36"/>
  <c r="O397" i="36" s="1"/>
  <c r="N381" i="36"/>
  <c r="O381" i="36" s="1"/>
  <c r="N365" i="36"/>
  <c r="O365" i="36" s="1"/>
  <c r="N349" i="36"/>
  <c r="O349" i="36" s="1"/>
  <c r="N333" i="36"/>
  <c r="O333" i="36" s="1"/>
  <c r="N301" i="36"/>
  <c r="O301" i="36" s="1"/>
  <c r="N285" i="36"/>
  <c r="O285" i="36" s="1"/>
  <c r="N253" i="36"/>
  <c r="O253" i="36" s="1"/>
  <c r="N237" i="36"/>
  <c r="O237" i="36" s="1"/>
  <c r="N205" i="36"/>
  <c r="O205" i="36" s="1"/>
  <c r="N189" i="36"/>
  <c r="O189" i="36" s="1"/>
  <c r="N157" i="36"/>
  <c r="O157" i="36" s="1"/>
  <c r="N125" i="36"/>
  <c r="O125" i="36" s="1"/>
  <c r="N733" i="36"/>
  <c r="O733" i="36" s="1"/>
  <c r="N717" i="36"/>
  <c r="O717" i="36" s="1"/>
  <c r="N701" i="36"/>
  <c r="O701" i="36" s="1"/>
  <c r="N685" i="36"/>
  <c r="O685" i="36" s="1"/>
  <c r="N669" i="36"/>
  <c r="O669" i="36" s="1"/>
  <c r="N653" i="36"/>
  <c r="O653" i="36" s="1"/>
  <c r="N621" i="36"/>
  <c r="O621" i="36" s="1"/>
  <c r="N605" i="36"/>
  <c r="O605" i="36" s="1"/>
  <c r="N573" i="36"/>
  <c r="O573" i="36" s="1"/>
  <c r="N525" i="36"/>
  <c r="O525" i="36" s="1"/>
  <c r="N493" i="36"/>
  <c r="O493" i="36" s="1"/>
  <c r="N445" i="36"/>
  <c r="O445" i="36" s="1"/>
  <c r="N413" i="36"/>
  <c r="O413" i="36" s="1"/>
  <c r="N317" i="36"/>
  <c r="O317" i="36" s="1"/>
  <c r="N269" i="36"/>
  <c r="O269" i="36" s="1"/>
  <c r="N221" i="36"/>
  <c r="O221" i="36" s="1"/>
  <c r="N173" i="36"/>
  <c r="O173" i="36" s="1"/>
  <c r="N141" i="36"/>
  <c r="O141" i="36" s="1"/>
  <c r="N698" i="36"/>
  <c r="O698" i="36" s="1"/>
  <c r="N602" i="36"/>
  <c r="O602" i="36" s="1"/>
  <c r="N506" i="36"/>
  <c r="O506" i="36" s="1"/>
  <c r="N474" i="36"/>
  <c r="O474" i="36" s="1"/>
  <c r="N426" i="36"/>
  <c r="O426" i="36" s="1"/>
  <c r="N394" i="36"/>
  <c r="O394" i="36" s="1"/>
  <c r="N362" i="36"/>
  <c r="O362" i="36" s="1"/>
  <c r="N746" i="36"/>
  <c r="O746" i="36" s="1"/>
  <c r="N730" i="36"/>
  <c r="O730" i="36" s="1"/>
  <c r="N714" i="36"/>
  <c r="O714" i="36" s="1"/>
  <c r="N682" i="36"/>
  <c r="O682" i="36" s="1"/>
  <c r="N666" i="36"/>
  <c r="O666" i="36" s="1"/>
  <c r="N650" i="36"/>
  <c r="O650" i="36" s="1"/>
  <c r="N634" i="36"/>
  <c r="O634" i="36" s="1"/>
  <c r="N618" i="36"/>
  <c r="O618" i="36" s="1"/>
  <c r="N586" i="36"/>
  <c r="O586" i="36" s="1"/>
  <c r="N570" i="36"/>
  <c r="O570" i="36" s="1"/>
  <c r="N554" i="36"/>
  <c r="O554" i="36" s="1"/>
  <c r="N538" i="36"/>
  <c r="O538" i="36" s="1"/>
  <c r="N522" i="36"/>
  <c r="O522" i="36" s="1"/>
  <c r="N490" i="36"/>
  <c r="O490" i="36" s="1"/>
  <c r="N458" i="36"/>
  <c r="O458" i="36" s="1"/>
  <c r="N442" i="36"/>
  <c r="O442" i="36" s="1"/>
  <c r="N410" i="36"/>
  <c r="O410" i="36" s="1"/>
  <c r="N378" i="36"/>
  <c r="O378" i="36" s="1"/>
  <c r="N346" i="36"/>
  <c r="O346" i="36" s="1"/>
  <c r="N713" i="36"/>
  <c r="O713" i="36" s="1"/>
  <c r="N601" i="36"/>
  <c r="O601" i="36" s="1"/>
  <c r="N585" i="36"/>
  <c r="O585" i="36" s="1"/>
  <c r="N569" i="36"/>
  <c r="O569" i="36" s="1"/>
  <c r="N745" i="36"/>
  <c r="O745" i="36" s="1"/>
  <c r="N729" i="36"/>
  <c r="O729" i="36" s="1"/>
  <c r="N697" i="36"/>
  <c r="O697" i="36" s="1"/>
  <c r="N681" i="36"/>
  <c r="O681" i="36" s="1"/>
  <c r="N665" i="36"/>
  <c r="O665" i="36" s="1"/>
  <c r="N649" i="36"/>
  <c r="O649" i="36" s="1"/>
  <c r="N633" i="36"/>
  <c r="O633" i="36" s="1"/>
  <c r="N617" i="36"/>
  <c r="O617" i="36" s="1"/>
  <c r="N696" i="36"/>
  <c r="O696" i="36" s="1"/>
  <c r="N632" i="36"/>
  <c r="O632" i="36" s="1"/>
  <c r="N616" i="36"/>
  <c r="O616" i="36" s="1"/>
  <c r="N584" i="36"/>
  <c r="O584" i="36" s="1"/>
  <c r="N552" i="36"/>
  <c r="O552" i="36" s="1"/>
  <c r="N520" i="36"/>
  <c r="O520" i="36" s="1"/>
  <c r="N488" i="36"/>
  <c r="O488" i="36" s="1"/>
  <c r="N456" i="36"/>
  <c r="O456" i="36" s="1"/>
  <c r="N424" i="36"/>
  <c r="O424" i="36" s="1"/>
  <c r="N392" i="36"/>
  <c r="O392" i="36" s="1"/>
  <c r="N744" i="36"/>
  <c r="O744" i="36" s="1"/>
  <c r="N728" i="36"/>
  <c r="O728" i="36" s="1"/>
  <c r="N712" i="36"/>
  <c r="O712" i="36" s="1"/>
  <c r="N680" i="36"/>
  <c r="O680" i="36" s="1"/>
  <c r="N664" i="36"/>
  <c r="O664" i="36" s="1"/>
  <c r="N648" i="36"/>
  <c r="O648" i="36" s="1"/>
  <c r="N600" i="36"/>
  <c r="O600" i="36" s="1"/>
  <c r="N568" i="36"/>
  <c r="O568" i="36" s="1"/>
  <c r="N536" i="36"/>
  <c r="O536" i="36" s="1"/>
  <c r="N504" i="36"/>
  <c r="O504" i="36" s="1"/>
  <c r="N472" i="36"/>
  <c r="O472" i="36" s="1"/>
  <c r="N440" i="36"/>
  <c r="O440" i="36" s="1"/>
  <c r="N408" i="36"/>
  <c r="O408" i="36" s="1"/>
  <c r="N711" i="36"/>
  <c r="O711" i="36" s="1"/>
  <c r="N647" i="36"/>
  <c r="O647" i="36" s="1"/>
  <c r="N599" i="36"/>
  <c r="O599" i="36" s="1"/>
  <c r="N567" i="36"/>
  <c r="O567" i="36" s="1"/>
  <c r="N535" i="36"/>
  <c r="O535" i="36" s="1"/>
  <c r="N471" i="36"/>
  <c r="O471" i="36" s="1"/>
  <c r="N439" i="36"/>
  <c r="O439" i="36" s="1"/>
  <c r="N391" i="36"/>
  <c r="O391" i="36" s="1"/>
  <c r="N343" i="36"/>
  <c r="O343" i="36" s="1"/>
  <c r="N743" i="36"/>
  <c r="O743" i="36" s="1"/>
  <c r="N727" i="36"/>
  <c r="O727" i="36" s="1"/>
  <c r="N695" i="36"/>
  <c r="O695" i="36" s="1"/>
  <c r="N679" i="36"/>
  <c r="O679" i="36" s="1"/>
  <c r="N663" i="36"/>
  <c r="O663" i="36" s="1"/>
  <c r="N631" i="36"/>
  <c r="O631" i="36" s="1"/>
  <c r="N615" i="36"/>
  <c r="O615" i="36" s="1"/>
  <c r="N583" i="36"/>
  <c r="O583" i="36" s="1"/>
  <c r="N551" i="36"/>
  <c r="O551" i="36" s="1"/>
  <c r="N519" i="36"/>
  <c r="O519" i="36" s="1"/>
  <c r="N503" i="36"/>
  <c r="O503" i="36" s="1"/>
  <c r="N487" i="36"/>
  <c r="O487" i="36" s="1"/>
  <c r="N455" i="36"/>
  <c r="O455" i="36" s="1"/>
  <c r="N423" i="36"/>
  <c r="O423" i="36" s="1"/>
  <c r="N407" i="36"/>
  <c r="O407" i="36" s="1"/>
  <c r="N375" i="36"/>
  <c r="O375" i="36" s="1"/>
  <c r="N359" i="36"/>
  <c r="O359" i="36" s="1"/>
  <c r="N327" i="36"/>
  <c r="O327" i="36" s="1"/>
  <c r="N742" i="36"/>
  <c r="O742" i="36" s="1"/>
  <c r="N726" i="36"/>
  <c r="O726" i="36" s="1"/>
  <c r="N710" i="36"/>
  <c r="O710" i="36" s="1"/>
  <c r="N694" i="36"/>
  <c r="O694" i="36" s="1"/>
  <c r="N678" i="36"/>
  <c r="O678" i="36" s="1"/>
  <c r="N662" i="36"/>
  <c r="O662" i="36" s="1"/>
  <c r="N646" i="36"/>
  <c r="O646" i="36" s="1"/>
  <c r="N630" i="36"/>
  <c r="O630" i="36" s="1"/>
  <c r="N614" i="36"/>
  <c r="O614" i="36" s="1"/>
  <c r="N598" i="36"/>
  <c r="O598" i="36" s="1"/>
  <c r="N582" i="36"/>
  <c r="O582" i="36" s="1"/>
  <c r="N566" i="36"/>
  <c r="O566" i="36" s="1"/>
  <c r="N550" i="36"/>
  <c r="O550" i="36" s="1"/>
  <c r="N534" i="36"/>
  <c r="O534" i="36" s="1"/>
  <c r="N518" i="36"/>
  <c r="O518" i="36" s="1"/>
  <c r="N502" i="36"/>
  <c r="O502" i="36" s="1"/>
  <c r="N486" i="36"/>
  <c r="O486" i="36" s="1"/>
  <c r="N470" i="36"/>
  <c r="O470" i="36" s="1"/>
  <c r="N454" i="36"/>
  <c r="O454" i="36" s="1"/>
  <c r="N438" i="36"/>
  <c r="O438" i="36" s="1"/>
  <c r="N422" i="36"/>
  <c r="O422" i="36" s="1"/>
  <c r="N406" i="36"/>
  <c r="O406" i="36" s="1"/>
  <c r="N390" i="36"/>
  <c r="O390" i="36" s="1"/>
  <c r="N374" i="36"/>
  <c r="O374" i="36" s="1"/>
  <c r="N358" i="36"/>
  <c r="O358" i="36" s="1"/>
  <c r="N342" i="36"/>
  <c r="O342" i="36" s="1"/>
  <c r="N326" i="36"/>
  <c r="O326" i="36" s="1"/>
  <c r="N310" i="36"/>
  <c r="O310" i="36" s="1"/>
  <c r="N294" i="36"/>
  <c r="O294" i="36" s="1"/>
  <c r="N278" i="36"/>
  <c r="O278" i="36" s="1"/>
  <c r="N262" i="36"/>
  <c r="O262" i="36" s="1"/>
  <c r="N246" i="36"/>
  <c r="O246" i="36" s="1"/>
  <c r="N740" i="36"/>
  <c r="O740" i="36" s="1"/>
  <c r="N724" i="36"/>
  <c r="O724" i="36" s="1"/>
  <c r="N708" i="36"/>
  <c r="O708" i="36" s="1"/>
  <c r="N692" i="36"/>
  <c r="O692" i="36" s="1"/>
  <c r="N676" i="36"/>
  <c r="O676" i="36" s="1"/>
  <c r="N660" i="36"/>
  <c r="O660" i="36" s="1"/>
  <c r="N644" i="36"/>
  <c r="O644" i="36" s="1"/>
  <c r="N628" i="36"/>
  <c r="O628" i="36" s="1"/>
  <c r="N612" i="36"/>
  <c r="O612" i="36" s="1"/>
  <c r="N596" i="36"/>
  <c r="O596" i="36" s="1"/>
  <c r="N580" i="36"/>
  <c r="O580" i="36" s="1"/>
  <c r="N564" i="36"/>
  <c r="O564" i="36" s="1"/>
  <c r="N548" i="36"/>
  <c r="O548" i="36" s="1"/>
  <c r="N532" i="36"/>
  <c r="O532" i="36" s="1"/>
  <c r="N516" i="36"/>
  <c r="O516" i="36" s="1"/>
  <c r="N500" i="36"/>
  <c r="O500" i="36" s="1"/>
  <c r="N484" i="36"/>
  <c r="O484" i="36" s="1"/>
  <c r="N736" i="36"/>
  <c r="O736" i="36" s="1"/>
  <c r="N720" i="36"/>
  <c r="O720" i="36" s="1"/>
  <c r="N704" i="36"/>
  <c r="O704" i="36" s="1"/>
  <c r="N688" i="36"/>
  <c r="O688" i="36" s="1"/>
  <c r="N672" i="36"/>
  <c r="O672" i="36" s="1"/>
  <c r="N656" i="36"/>
  <c r="O656" i="36" s="1"/>
  <c r="N640" i="36"/>
  <c r="O640" i="36" s="1"/>
  <c r="N624" i="36"/>
  <c r="O624" i="36" s="1"/>
  <c r="N608" i="36"/>
  <c r="O608" i="36" s="1"/>
  <c r="N592" i="36"/>
  <c r="O592" i="36" s="1"/>
  <c r="N576" i="36"/>
  <c r="O576" i="36" s="1"/>
  <c r="N560" i="36"/>
  <c r="O560" i="36" s="1"/>
  <c r="N544" i="36"/>
  <c r="O544" i="36" s="1"/>
  <c r="N722" i="36"/>
  <c r="O722" i="36" s="1"/>
  <c r="N597" i="36"/>
  <c r="O597" i="36" s="1"/>
  <c r="N524" i="36"/>
  <c r="O524" i="36" s="1"/>
  <c r="N491" i="36"/>
  <c r="O491" i="36" s="1"/>
  <c r="N457" i="36"/>
  <c r="O457" i="36" s="1"/>
  <c r="N425" i="36"/>
  <c r="O425" i="36" s="1"/>
  <c r="N395" i="36"/>
  <c r="O395" i="36" s="1"/>
  <c r="N309" i="36"/>
  <c r="O309" i="36" s="1"/>
  <c r="N284" i="36"/>
  <c r="O284" i="36" s="1"/>
  <c r="N258" i="36"/>
  <c r="O258" i="36" s="1"/>
  <c r="N234" i="36"/>
  <c r="O234" i="36" s="1"/>
  <c r="N210" i="36"/>
  <c r="O210" i="36" s="1"/>
  <c r="N163" i="36"/>
  <c r="O163" i="36" s="1"/>
  <c r="N113" i="36"/>
  <c r="O113" i="36" s="1"/>
  <c r="N104" i="36"/>
  <c r="O104" i="36" s="1"/>
  <c r="N91" i="36"/>
  <c r="O91" i="36" s="1"/>
  <c r="N87" i="36"/>
  <c r="O87" i="36" s="1"/>
  <c r="N57" i="36"/>
  <c r="O57" i="36" s="1"/>
  <c r="N354" i="36"/>
  <c r="O354" i="36" s="1"/>
  <c r="N677" i="36"/>
  <c r="O677" i="36" s="1"/>
  <c r="N595" i="36"/>
  <c r="O595" i="36" s="1"/>
  <c r="N489" i="36"/>
  <c r="O489" i="36" s="1"/>
  <c r="N393" i="36"/>
  <c r="O393" i="36" s="1"/>
  <c r="N364" i="36"/>
  <c r="O364" i="36" s="1"/>
  <c r="N336" i="36"/>
  <c r="O336" i="36" s="1"/>
  <c r="N308" i="36"/>
  <c r="O308" i="36" s="1"/>
  <c r="N233" i="36"/>
  <c r="O233" i="36" s="1"/>
  <c r="N187" i="36"/>
  <c r="O187" i="36" s="1"/>
  <c r="N140" i="36"/>
  <c r="O140" i="36" s="1"/>
  <c r="N122" i="36"/>
  <c r="O122" i="36" s="1"/>
  <c r="N74" i="36"/>
  <c r="O74" i="36" s="1"/>
  <c r="N256" i="36"/>
  <c r="O256" i="36" s="1"/>
  <c r="N208" i="36"/>
  <c r="O208" i="36" s="1"/>
  <c r="N138" i="36"/>
  <c r="O138" i="36" s="1"/>
  <c r="N82" i="36"/>
  <c r="O82" i="36" s="1"/>
  <c r="N48" i="36"/>
  <c r="O48" i="36" s="1"/>
  <c r="N480" i="36"/>
  <c r="O480" i="36" s="1"/>
  <c r="N77" i="36"/>
  <c r="O77" i="36" s="1"/>
  <c r="N587" i="36"/>
  <c r="O587" i="36" s="1"/>
  <c r="N116" i="36"/>
  <c r="O116" i="36" s="1"/>
  <c r="N721" i="36"/>
  <c r="O721" i="36" s="1"/>
  <c r="N675" i="36"/>
  <c r="O675" i="36" s="1"/>
  <c r="N636" i="36"/>
  <c r="O636" i="36" s="1"/>
  <c r="N523" i="36"/>
  <c r="O523" i="36" s="1"/>
  <c r="N453" i="36"/>
  <c r="O453" i="36" s="1"/>
  <c r="N421" i="36"/>
  <c r="O421" i="36" s="1"/>
  <c r="N307" i="36"/>
  <c r="O307" i="36" s="1"/>
  <c r="N283" i="36"/>
  <c r="O283" i="36" s="1"/>
  <c r="N257" i="36"/>
  <c r="O257" i="36" s="1"/>
  <c r="N232" i="36"/>
  <c r="O232" i="36" s="1"/>
  <c r="N209" i="36"/>
  <c r="O209" i="36" s="1"/>
  <c r="N186" i="36"/>
  <c r="O186" i="36" s="1"/>
  <c r="N162" i="36"/>
  <c r="O162" i="36" s="1"/>
  <c r="N95" i="36"/>
  <c r="O95" i="36" s="1"/>
  <c r="N78" i="36"/>
  <c r="O78" i="36" s="1"/>
  <c r="N61" i="36"/>
  <c r="O61" i="36" s="1"/>
  <c r="N306" i="36"/>
  <c r="O306" i="36" s="1"/>
  <c r="N161" i="36"/>
  <c r="O161" i="36" s="1"/>
  <c r="N108" i="36"/>
  <c r="O108" i="36" s="1"/>
  <c r="N65" i="36"/>
  <c r="O65" i="36" s="1"/>
  <c r="N133" i="36"/>
  <c r="O133" i="36" s="1"/>
  <c r="N94" i="36"/>
  <c r="O94" i="36" s="1"/>
  <c r="N667" i="36"/>
  <c r="O667" i="36" s="1"/>
  <c r="N384" i="36"/>
  <c r="O384" i="36" s="1"/>
  <c r="N594" i="36"/>
  <c r="O594" i="36" s="1"/>
  <c r="N556" i="36"/>
  <c r="O556" i="36" s="1"/>
  <c r="N521" i="36"/>
  <c r="O521" i="36" s="1"/>
  <c r="N485" i="36"/>
  <c r="O485" i="36" s="1"/>
  <c r="N452" i="36"/>
  <c r="O452" i="36" s="1"/>
  <c r="N420" i="36"/>
  <c r="O420" i="36" s="1"/>
  <c r="N389" i="36"/>
  <c r="O389" i="36" s="1"/>
  <c r="N363" i="36"/>
  <c r="O363" i="36" s="1"/>
  <c r="N335" i="36"/>
  <c r="O335" i="36" s="1"/>
  <c r="N282" i="36"/>
  <c r="O282" i="36" s="1"/>
  <c r="N231" i="36"/>
  <c r="O231" i="36" s="1"/>
  <c r="N185" i="36"/>
  <c r="O185" i="36" s="1"/>
  <c r="N139" i="36"/>
  <c r="O139" i="36" s="1"/>
  <c r="N117" i="36"/>
  <c r="O117" i="36" s="1"/>
  <c r="N126" i="36"/>
  <c r="O126" i="36" s="1"/>
  <c r="N448" i="36"/>
  <c r="O448" i="36" s="1"/>
  <c r="N674" i="36"/>
  <c r="O674" i="36" s="1"/>
  <c r="N635" i="36"/>
  <c r="O635" i="36" s="1"/>
  <c r="N483" i="36"/>
  <c r="O483" i="36" s="1"/>
  <c r="N451" i="36"/>
  <c r="O451" i="36" s="1"/>
  <c r="N419" i="36"/>
  <c r="O419" i="36" s="1"/>
  <c r="N388" i="36"/>
  <c r="O388" i="36" s="1"/>
  <c r="N361" i="36"/>
  <c r="O361" i="36" s="1"/>
  <c r="N281" i="36"/>
  <c r="O281" i="36" s="1"/>
  <c r="N184" i="36"/>
  <c r="O184" i="36" s="1"/>
  <c r="N107" i="36"/>
  <c r="O107" i="36" s="1"/>
  <c r="N716" i="36"/>
  <c r="O716" i="36" s="1"/>
  <c r="N593" i="36"/>
  <c r="O593" i="36" s="1"/>
  <c r="N555" i="36"/>
  <c r="O555" i="36" s="1"/>
  <c r="N517" i="36"/>
  <c r="O517" i="36" s="1"/>
  <c r="N387" i="36"/>
  <c r="O387" i="36" s="1"/>
  <c r="N360" i="36"/>
  <c r="O360" i="36" s="1"/>
  <c r="N332" i="36"/>
  <c r="O332" i="36" s="1"/>
  <c r="N280" i="36"/>
  <c r="O280" i="36" s="1"/>
  <c r="N230" i="36"/>
  <c r="O230" i="36" s="1"/>
  <c r="N183" i="36"/>
  <c r="O183" i="36" s="1"/>
  <c r="N137" i="36"/>
  <c r="O137" i="36" s="1"/>
  <c r="N69" i="36"/>
  <c r="O69" i="36" s="1"/>
  <c r="N90" i="36"/>
  <c r="O90" i="36" s="1"/>
  <c r="N513" i="36"/>
  <c r="O513" i="36" s="1"/>
  <c r="N673" i="36"/>
  <c r="O673" i="36" s="1"/>
  <c r="N629" i="36"/>
  <c r="O629" i="36" s="1"/>
  <c r="N553" i="36"/>
  <c r="O553" i="36" s="1"/>
  <c r="N515" i="36"/>
  <c r="O515" i="36" s="1"/>
  <c r="N482" i="36"/>
  <c r="O482" i="36" s="1"/>
  <c r="N450" i="36"/>
  <c r="O450" i="36" s="1"/>
  <c r="N418" i="36"/>
  <c r="O418" i="36" s="1"/>
  <c r="N305" i="36"/>
  <c r="O305" i="36" s="1"/>
  <c r="N279" i="36"/>
  <c r="O279" i="36" s="1"/>
  <c r="N255" i="36"/>
  <c r="O255" i="36" s="1"/>
  <c r="N229" i="36"/>
  <c r="O229" i="36" s="1"/>
  <c r="N207" i="36"/>
  <c r="O207" i="36" s="1"/>
  <c r="N160" i="36"/>
  <c r="O160" i="36" s="1"/>
  <c r="N136" i="36"/>
  <c r="O136" i="36" s="1"/>
  <c r="N99" i="36"/>
  <c r="O99" i="36" s="1"/>
  <c r="N52" i="36"/>
  <c r="O52" i="36" s="1"/>
  <c r="N158" i="36"/>
  <c r="O158" i="36" s="1"/>
  <c r="N707" i="36"/>
  <c r="O707" i="36" s="1"/>
  <c r="N275" i="36"/>
  <c r="O275" i="36" s="1"/>
  <c r="N546" i="36"/>
  <c r="O546" i="36" s="1"/>
  <c r="N203" i="36"/>
  <c r="O203" i="36" s="1"/>
  <c r="N715" i="36"/>
  <c r="O715" i="36" s="1"/>
  <c r="N627" i="36"/>
  <c r="O627" i="36" s="1"/>
  <c r="N386" i="36"/>
  <c r="O386" i="36" s="1"/>
  <c r="N357" i="36"/>
  <c r="O357" i="36" s="1"/>
  <c r="N331" i="36"/>
  <c r="O331" i="36" s="1"/>
  <c r="N228" i="36"/>
  <c r="O228" i="36" s="1"/>
  <c r="N206" i="36"/>
  <c r="O206" i="36" s="1"/>
  <c r="N182" i="36"/>
  <c r="O182" i="36" s="1"/>
  <c r="N135" i="36"/>
  <c r="O135" i="36" s="1"/>
  <c r="N121" i="36"/>
  <c r="O121" i="36" s="1"/>
  <c r="N86" i="36"/>
  <c r="O86" i="36" s="1"/>
  <c r="N56" i="36"/>
  <c r="O56" i="36" s="1"/>
  <c r="N276" i="36"/>
  <c r="O276" i="36" s="1"/>
  <c r="N180" i="36"/>
  <c r="O180" i="36" s="1"/>
  <c r="N103" i="36"/>
  <c r="O103" i="36" s="1"/>
  <c r="N416" i="36"/>
  <c r="O416" i="36" s="1"/>
  <c r="N251" i="36"/>
  <c r="O251" i="36" s="1"/>
  <c r="N625" i="36"/>
  <c r="O625" i="36" s="1"/>
  <c r="N250" i="36"/>
  <c r="O250" i="36" s="1"/>
  <c r="N549" i="36"/>
  <c r="O549" i="36" s="1"/>
  <c r="N514" i="36"/>
  <c r="O514" i="36" s="1"/>
  <c r="N481" i="36"/>
  <c r="O481" i="36" s="1"/>
  <c r="N449" i="36"/>
  <c r="O449" i="36" s="1"/>
  <c r="N417" i="36"/>
  <c r="O417" i="36" s="1"/>
  <c r="N356" i="36"/>
  <c r="O356" i="36" s="1"/>
  <c r="N330" i="36"/>
  <c r="O330" i="36" s="1"/>
  <c r="N304" i="36"/>
  <c r="O304" i="36" s="1"/>
  <c r="N277" i="36"/>
  <c r="O277" i="36" s="1"/>
  <c r="N252" i="36"/>
  <c r="O252" i="36" s="1"/>
  <c r="N227" i="36"/>
  <c r="O227" i="36" s="1"/>
  <c r="N181" i="36"/>
  <c r="O181" i="36" s="1"/>
  <c r="N159" i="36"/>
  <c r="O159" i="36" s="1"/>
  <c r="N112" i="36"/>
  <c r="O112" i="36" s="1"/>
  <c r="N73" i="36"/>
  <c r="O73" i="36" s="1"/>
  <c r="N588" i="36"/>
  <c r="O588" i="36" s="1"/>
  <c r="N547" i="36"/>
  <c r="O547" i="36" s="1"/>
  <c r="N385" i="36"/>
  <c r="O385" i="36" s="1"/>
  <c r="N329" i="36"/>
  <c r="O329" i="36" s="1"/>
  <c r="N204" i="36"/>
  <c r="O204" i="36" s="1"/>
  <c r="N134" i="36"/>
  <c r="O134" i="36" s="1"/>
  <c r="N303" i="36"/>
  <c r="O303" i="36" s="1"/>
  <c r="N179" i="36"/>
  <c r="O179" i="36" s="1"/>
  <c r="N47" i="36"/>
  <c r="O47" i="36" s="1"/>
  <c r="N156" i="36"/>
  <c r="O156" i="36" s="1"/>
  <c r="N709" i="36"/>
  <c r="O709" i="36" s="1"/>
  <c r="N668" i="36"/>
  <c r="O668" i="36" s="1"/>
  <c r="N626" i="36"/>
  <c r="O626" i="36" s="1"/>
  <c r="N355" i="36"/>
  <c r="O355" i="36" s="1"/>
  <c r="N60" i="36"/>
  <c r="O60" i="36" s="1"/>
  <c r="N226" i="36"/>
  <c r="O226" i="36" s="1"/>
  <c r="N132" i="36"/>
  <c r="O132" i="36" s="1"/>
  <c r="N328" i="36"/>
  <c r="O328" i="36" s="1"/>
  <c r="N706" i="36"/>
  <c r="O706" i="36" s="1"/>
  <c r="N512" i="36"/>
  <c r="O512" i="36" s="1"/>
  <c r="N325" i="36"/>
  <c r="O325" i="36" s="1"/>
  <c r="N300" i="36"/>
  <c r="O300" i="36" s="1"/>
  <c r="N274" i="36"/>
  <c r="O274" i="36" s="1"/>
  <c r="N249" i="36"/>
  <c r="O249" i="36" s="1"/>
  <c r="N225" i="36"/>
  <c r="O225" i="36" s="1"/>
  <c r="N202" i="36"/>
  <c r="O202" i="36" s="1"/>
  <c r="N178" i="36"/>
  <c r="O178" i="36" s="1"/>
  <c r="N131" i="36"/>
  <c r="O131" i="36" s="1"/>
  <c r="N98" i="36"/>
  <c r="O98" i="36" s="1"/>
  <c r="N81" i="36"/>
  <c r="O81" i="36" s="1"/>
  <c r="N64" i="36"/>
  <c r="O64" i="36" s="1"/>
  <c r="N411" i="36"/>
  <c r="O411" i="36" s="1"/>
  <c r="N153" i="36"/>
  <c r="O153" i="36" s="1"/>
  <c r="N72" i="36"/>
  <c r="O72" i="36" s="1"/>
  <c r="N473" i="36"/>
  <c r="O473" i="36" s="1"/>
  <c r="N322" i="36"/>
  <c r="O322" i="36" s="1"/>
  <c r="N129" i="36"/>
  <c r="O129" i="36" s="1"/>
  <c r="N59" i="36"/>
  <c r="O59" i="36" s="1"/>
  <c r="N661" i="36"/>
  <c r="O661" i="36" s="1"/>
  <c r="N581" i="36"/>
  <c r="O581" i="36" s="1"/>
  <c r="N545" i="36"/>
  <c r="O545" i="36" s="1"/>
  <c r="N476" i="36"/>
  <c r="O476" i="36" s="1"/>
  <c r="N444" i="36"/>
  <c r="O444" i="36" s="1"/>
  <c r="N412" i="36"/>
  <c r="O412" i="36" s="1"/>
  <c r="N383" i="36"/>
  <c r="O383" i="36" s="1"/>
  <c r="N353" i="36"/>
  <c r="O353" i="36" s="1"/>
  <c r="N324" i="36"/>
  <c r="O324" i="36" s="1"/>
  <c r="N248" i="36"/>
  <c r="O248" i="36" s="1"/>
  <c r="N201" i="36"/>
  <c r="O201" i="36" s="1"/>
  <c r="N155" i="36"/>
  <c r="O155" i="36" s="1"/>
  <c r="N120" i="36"/>
  <c r="O120" i="36" s="1"/>
  <c r="N85" i="36"/>
  <c r="O85" i="36" s="1"/>
  <c r="N51" i="36"/>
  <c r="O51" i="36" s="1"/>
  <c r="N475" i="36"/>
  <c r="O475" i="36" s="1"/>
  <c r="N352" i="36"/>
  <c r="O352" i="36" s="1"/>
  <c r="N658" i="36"/>
  <c r="O658" i="36" s="1"/>
  <c r="N297" i="36"/>
  <c r="O297" i="36" s="1"/>
  <c r="N176" i="36"/>
  <c r="O176" i="36" s="1"/>
  <c r="N55" i="36"/>
  <c r="O55" i="36" s="1"/>
  <c r="N705" i="36"/>
  <c r="O705" i="36" s="1"/>
  <c r="N659" i="36"/>
  <c r="O659" i="36" s="1"/>
  <c r="N579" i="36"/>
  <c r="O579" i="36" s="1"/>
  <c r="N323" i="36"/>
  <c r="O323" i="36" s="1"/>
  <c r="N299" i="36"/>
  <c r="O299" i="36" s="1"/>
  <c r="N273" i="36"/>
  <c r="O273" i="36" s="1"/>
  <c r="N247" i="36"/>
  <c r="O247" i="36" s="1"/>
  <c r="N224" i="36"/>
  <c r="O224" i="36" s="1"/>
  <c r="N200" i="36"/>
  <c r="O200" i="36" s="1"/>
  <c r="N177" i="36"/>
  <c r="O177" i="36" s="1"/>
  <c r="N154" i="36"/>
  <c r="O154" i="36" s="1"/>
  <c r="N130" i="36"/>
  <c r="O130" i="36" s="1"/>
  <c r="N111" i="36"/>
  <c r="O111" i="36" s="1"/>
  <c r="N68" i="36"/>
  <c r="O68" i="36" s="1"/>
  <c r="N380" i="36"/>
  <c r="O380" i="36" s="1"/>
  <c r="N298" i="36"/>
  <c r="O298" i="36" s="1"/>
  <c r="N441" i="36"/>
  <c r="O441" i="36" s="1"/>
  <c r="N223" i="36"/>
  <c r="O223" i="36" s="1"/>
  <c r="N152" i="36"/>
  <c r="O152" i="36" s="1"/>
  <c r="N89" i="36"/>
  <c r="O89" i="36" s="1"/>
  <c r="N620" i="36"/>
  <c r="O620" i="36" s="1"/>
  <c r="N508" i="36"/>
  <c r="O508" i="36" s="1"/>
  <c r="N443" i="36"/>
  <c r="O443" i="36" s="1"/>
  <c r="N199" i="36"/>
  <c r="O199" i="36" s="1"/>
  <c r="N409" i="36"/>
  <c r="O409" i="36" s="1"/>
  <c r="N245" i="36"/>
  <c r="O245" i="36" s="1"/>
  <c r="N102" i="36"/>
  <c r="O102" i="36" s="1"/>
  <c r="N741" i="36"/>
  <c r="O741" i="36" s="1"/>
  <c r="N578" i="36"/>
  <c r="O578" i="36" s="1"/>
  <c r="N272" i="36"/>
  <c r="O272" i="36" s="1"/>
  <c r="N739" i="36"/>
  <c r="O739" i="36" s="1"/>
  <c r="N657" i="36"/>
  <c r="O657" i="36" s="1"/>
  <c r="N577" i="36"/>
  <c r="O577" i="36" s="1"/>
  <c r="N505" i="36"/>
  <c r="O505" i="36" s="1"/>
  <c r="N469" i="36"/>
  <c r="O469" i="36" s="1"/>
  <c r="N437" i="36"/>
  <c r="O437" i="36" s="1"/>
  <c r="N405" i="36"/>
  <c r="O405" i="36" s="1"/>
  <c r="N377" i="36"/>
  <c r="O377" i="36" s="1"/>
  <c r="N321" i="36"/>
  <c r="O321" i="36" s="1"/>
  <c r="N295" i="36"/>
  <c r="O295" i="36" s="1"/>
  <c r="N271" i="36"/>
  <c r="O271" i="36" s="1"/>
  <c r="N243" i="36"/>
  <c r="O243" i="36" s="1"/>
  <c r="N197" i="36"/>
  <c r="O197" i="36" s="1"/>
  <c r="N175" i="36"/>
  <c r="O175" i="36" s="1"/>
  <c r="N124" i="36"/>
  <c r="O124" i="36" s="1"/>
  <c r="N93" i="36"/>
  <c r="O93" i="36" s="1"/>
  <c r="N63" i="36"/>
  <c r="O63" i="36" s="1"/>
  <c r="N46" i="36"/>
  <c r="O46" i="36" s="1"/>
  <c r="N738" i="36"/>
  <c r="O738" i="36" s="1"/>
  <c r="N611" i="36"/>
  <c r="O611" i="36" s="1"/>
  <c r="N537" i="36"/>
  <c r="O537" i="36" s="1"/>
  <c r="N501" i="36"/>
  <c r="O501" i="36" s="1"/>
  <c r="N467" i="36"/>
  <c r="O467" i="36" s="1"/>
  <c r="N435" i="36"/>
  <c r="O435" i="36" s="1"/>
  <c r="N403" i="36"/>
  <c r="O403" i="36" s="1"/>
  <c r="N320" i="36"/>
  <c r="O320" i="36" s="1"/>
  <c r="N293" i="36"/>
  <c r="O293" i="36" s="1"/>
  <c r="N268" i="36"/>
  <c r="O268" i="36" s="1"/>
  <c r="N242" i="36"/>
  <c r="O242" i="36" s="1"/>
  <c r="N195" i="36"/>
  <c r="O195" i="36" s="1"/>
  <c r="N149" i="36"/>
  <c r="O149" i="36" s="1"/>
  <c r="N97" i="36"/>
  <c r="O97" i="36" s="1"/>
  <c r="N80" i="36"/>
  <c r="O80" i="36" s="1"/>
  <c r="N50" i="36"/>
  <c r="O50" i="36" s="1"/>
  <c r="N652" i="36"/>
  <c r="O652" i="36" s="1"/>
  <c r="N347" i="36"/>
  <c r="O347" i="36" s="1"/>
  <c r="N292" i="36"/>
  <c r="O292" i="36" s="1"/>
  <c r="N172" i="36"/>
  <c r="O172" i="36" s="1"/>
  <c r="N110" i="36"/>
  <c r="O110" i="36" s="1"/>
  <c r="N693" i="36"/>
  <c r="O693" i="36" s="1"/>
  <c r="N499" i="36"/>
  <c r="O499" i="36" s="1"/>
  <c r="N373" i="36"/>
  <c r="O373" i="36" s="1"/>
  <c r="N219" i="36"/>
  <c r="O219" i="36" s="1"/>
  <c r="N148" i="36"/>
  <c r="O148" i="36" s="1"/>
  <c r="N737" i="36"/>
  <c r="O737" i="36" s="1"/>
  <c r="N689" i="36"/>
  <c r="O689" i="36" s="1"/>
  <c r="N643" i="36"/>
  <c r="O643" i="36" s="1"/>
  <c r="N565" i="36"/>
  <c r="O565" i="36" s="1"/>
  <c r="N464" i="36"/>
  <c r="O464" i="36" s="1"/>
  <c r="N432" i="36"/>
  <c r="O432" i="36" s="1"/>
  <c r="N400" i="36"/>
  <c r="O400" i="36" s="1"/>
  <c r="N340" i="36"/>
  <c r="O340" i="36" s="1"/>
  <c r="N315" i="36"/>
  <c r="O315" i="36" s="1"/>
  <c r="N289" i="36"/>
  <c r="O289" i="36" s="1"/>
  <c r="N263" i="36"/>
  <c r="O263" i="36" s="1"/>
  <c r="N239" i="36"/>
  <c r="O239" i="36" s="1"/>
  <c r="N192" i="36"/>
  <c r="O192" i="36" s="1"/>
  <c r="N168" i="36"/>
  <c r="O168" i="36" s="1"/>
  <c r="N145" i="36"/>
  <c r="O145" i="36" s="1"/>
  <c r="N105" i="36"/>
  <c r="O105" i="36" s="1"/>
  <c r="N79" i="36"/>
  <c r="O79" i="36" s="1"/>
  <c r="N62" i="36"/>
  <c r="O62" i="36" s="1"/>
  <c r="N45" i="36"/>
  <c r="O45" i="36" s="1"/>
  <c r="N731" i="36"/>
  <c r="O731" i="36" s="1"/>
  <c r="N563" i="36"/>
  <c r="O563" i="36" s="1"/>
  <c r="N529" i="36"/>
  <c r="O529" i="36" s="1"/>
  <c r="N496" i="36"/>
  <c r="O496" i="36" s="1"/>
  <c r="N369" i="36"/>
  <c r="O369" i="36" s="1"/>
  <c r="N339" i="36"/>
  <c r="O339" i="36" s="1"/>
  <c r="N723" i="36"/>
  <c r="O723" i="36" s="1"/>
  <c r="N641" i="36"/>
  <c r="O641" i="36" s="1"/>
  <c r="N603" i="36"/>
  <c r="O603" i="36" s="1"/>
  <c r="N492" i="36"/>
  <c r="O492" i="36" s="1"/>
  <c r="N396" i="36"/>
  <c r="O396" i="36" s="1"/>
  <c r="N311" i="36"/>
  <c r="O311" i="36" s="1"/>
  <c r="N287" i="36"/>
  <c r="O287" i="36" s="1"/>
  <c r="N259" i="36"/>
  <c r="O259" i="36" s="1"/>
  <c r="N211" i="36"/>
  <c r="O211" i="36" s="1"/>
  <c r="N165" i="36"/>
  <c r="O165" i="36" s="1"/>
  <c r="N143" i="36"/>
  <c r="O143" i="36" s="1"/>
  <c r="N100" i="36"/>
  <c r="O100" i="36" s="1"/>
  <c r="N83" i="36"/>
  <c r="O83" i="36" s="1"/>
  <c r="N427" i="36"/>
  <c r="O427" i="36" s="1"/>
  <c r="N367" i="36"/>
  <c r="O367" i="36" s="1"/>
  <c r="N337" i="36"/>
  <c r="O337" i="36" s="1"/>
  <c r="N235" i="36"/>
  <c r="O235" i="36" s="1"/>
  <c r="N188" i="36"/>
  <c r="O188" i="36" s="1"/>
  <c r="N164" i="36"/>
  <c r="O164" i="36" s="1"/>
  <c r="N142" i="36"/>
  <c r="O142" i="36" s="1"/>
  <c r="N683" i="36"/>
  <c r="O683" i="36" s="1"/>
  <c r="N561" i="36"/>
  <c r="O561" i="36" s="1"/>
  <c r="N459" i="36"/>
  <c r="O459" i="36" s="1"/>
  <c r="N613" i="36"/>
  <c r="O613" i="36" s="1"/>
  <c r="N468" i="36"/>
  <c r="O468" i="36" s="1"/>
  <c r="N348" i="36"/>
  <c r="O348" i="36" s="1"/>
  <c r="N261" i="36"/>
  <c r="O261" i="36" s="1"/>
  <c r="N171" i="36"/>
  <c r="O171" i="36" s="1"/>
  <c r="N338" i="36"/>
  <c r="O338" i="36" s="1"/>
  <c r="N190" i="36"/>
  <c r="O190" i="36" s="1"/>
  <c r="N610" i="36"/>
  <c r="O610" i="36" s="1"/>
  <c r="N466" i="36"/>
  <c r="O466" i="36" s="1"/>
  <c r="N345" i="36"/>
  <c r="O345" i="36" s="1"/>
  <c r="N260" i="36"/>
  <c r="O260" i="36" s="1"/>
  <c r="N170" i="36"/>
  <c r="O170" i="36" s="1"/>
  <c r="N53" i="36"/>
  <c r="O53" i="36" s="1"/>
  <c r="N240" i="36"/>
  <c r="O240" i="36" s="1"/>
  <c r="N118" i="36"/>
  <c r="O118" i="36" s="1"/>
  <c r="N266" i="36"/>
  <c r="O266" i="36" s="1"/>
  <c r="N344" i="36"/>
  <c r="O344" i="36" s="1"/>
  <c r="N244" i="36"/>
  <c r="O244" i="36" s="1"/>
  <c r="N169" i="36"/>
  <c r="O169" i="36" s="1"/>
  <c r="N106" i="36"/>
  <c r="O106" i="36" s="1"/>
  <c r="N66" i="36"/>
  <c r="O66" i="36" s="1"/>
  <c r="N151" i="36"/>
  <c r="O151" i="36" s="1"/>
  <c r="N127" i="36"/>
  <c r="O127" i="36" s="1"/>
  <c r="N609" i="36"/>
  <c r="O609" i="36" s="1"/>
  <c r="N465" i="36"/>
  <c r="O465" i="36" s="1"/>
  <c r="N167" i="36"/>
  <c r="O167" i="36" s="1"/>
  <c r="N433" i="36"/>
  <c r="O433" i="36" s="1"/>
  <c r="N341" i="36"/>
  <c r="O341" i="36" s="1"/>
  <c r="N241" i="36"/>
  <c r="O241" i="36" s="1"/>
  <c r="N92" i="36"/>
  <c r="O92" i="36" s="1"/>
  <c r="N75" i="36"/>
  <c r="O75" i="36" s="1"/>
  <c r="N604" i="36"/>
  <c r="O604" i="36" s="1"/>
  <c r="N166" i="36"/>
  <c r="O166" i="36" s="1"/>
  <c r="N119" i="36"/>
  <c r="O119" i="36" s="1"/>
  <c r="N460" i="36"/>
  <c r="O460" i="36" s="1"/>
  <c r="N288" i="36"/>
  <c r="O288" i="36" s="1"/>
  <c r="N70" i="36"/>
  <c r="O70" i="36" s="1"/>
  <c r="N150" i="36"/>
  <c r="O150" i="36" s="1"/>
  <c r="N76" i="36"/>
  <c r="O76" i="36" s="1"/>
  <c r="N434" i="36"/>
  <c r="O434" i="36" s="1"/>
  <c r="N222" i="36"/>
  <c r="O222" i="36" s="1"/>
  <c r="N498" i="36"/>
  <c r="O498" i="36" s="1"/>
  <c r="N436" i="36"/>
  <c r="O436" i="36" s="1"/>
  <c r="N238" i="36"/>
  <c r="O238" i="36" s="1"/>
  <c r="N147" i="36"/>
  <c r="O147" i="36" s="1"/>
  <c r="N572" i="36"/>
  <c r="O572" i="36" s="1"/>
  <c r="N319" i="36"/>
  <c r="O319" i="36" s="1"/>
  <c r="N316" i="36"/>
  <c r="O316" i="36" s="1"/>
  <c r="N191" i="36"/>
  <c r="O191" i="36" s="1"/>
  <c r="N642" i="36"/>
  <c r="O642" i="36" s="1"/>
  <c r="N236" i="36"/>
  <c r="O236" i="36" s="1"/>
  <c r="N146" i="36"/>
  <c r="O146" i="36" s="1"/>
  <c r="N49" i="36"/>
  <c r="O49" i="36" s="1"/>
  <c r="N571" i="36"/>
  <c r="O571" i="36" s="1"/>
  <c r="N732" i="36"/>
  <c r="O732" i="36" s="1"/>
  <c r="N220" i="36"/>
  <c r="O220" i="36" s="1"/>
  <c r="N88" i="36"/>
  <c r="O88" i="36" s="1"/>
  <c r="N691" i="36"/>
  <c r="O691" i="36" s="1"/>
  <c r="N212" i="36"/>
  <c r="O212" i="36" s="1"/>
  <c r="N371" i="36"/>
  <c r="O371" i="36" s="1"/>
  <c r="N267" i="36"/>
  <c r="O267" i="36" s="1"/>
  <c r="N645" i="36"/>
  <c r="O645" i="36" s="1"/>
  <c r="N314" i="36"/>
  <c r="O314" i="36" s="1"/>
  <c r="N218" i="36"/>
  <c r="O218" i="36" s="1"/>
  <c r="N144" i="36"/>
  <c r="O144" i="36" s="1"/>
  <c r="N101" i="36"/>
  <c r="O101" i="36" s="1"/>
  <c r="N372" i="36"/>
  <c r="O372" i="36" s="1"/>
  <c r="N725" i="36"/>
  <c r="O725" i="36" s="1"/>
  <c r="N562" i="36"/>
  <c r="O562" i="36" s="1"/>
  <c r="N428" i="36"/>
  <c r="O428" i="36" s="1"/>
  <c r="N313" i="36"/>
  <c r="O313" i="36" s="1"/>
  <c r="N217" i="36"/>
  <c r="O217" i="36" s="1"/>
  <c r="N115" i="36"/>
  <c r="O115" i="36" s="1"/>
  <c r="N540" i="36"/>
  <c r="O540" i="36" s="1"/>
  <c r="N216" i="36"/>
  <c r="O216" i="36" s="1"/>
  <c r="N533" i="36"/>
  <c r="O533" i="36" s="1"/>
  <c r="N214" i="36"/>
  <c r="O214" i="36" s="1"/>
  <c r="N379" i="36"/>
  <c r="O379" i="36" s="1"/>
  <c r="N96" i="36"/>
  <c r="O96" i="36" s="1"/>
  <c r="N700" i="36"/>
  <c r="O700" i="36" s="1"/>
  <c r="N312" i="36"/>
  <c r="O312" i="36" s="1"/>
  <c r="N401" i="36"/>
  <c r="O401" i="36" s="1"/>
  <c r="N699" i="36"/>
  <c r="O699" i="36" s="1"/>
  <c r="N539" i="36"/>
  <c r="O539" i="36" s="1"/>
  <c r="N404" i="36"/>
  <c r="O404" i="36" s="1"/>
  <c r="N296" i="36"/>
  <c r="O296" i="36" s="1"/>
  <c r="N215" i="36"/>
  <c r="O215" i="36" s="1"/>
  <c r="N193" i="36"/>
  <c r="O193" i="36" s="1"/>
  <c r="N370" i="36"/>
  <c r="O370" i="36" s="1"/>
  <c r="N402" i="36"/>
  <c r="O402" i="36" s="1"/>
  <c r="N531" i="36"/>
  <c r="O531" i="36" s="1"/>
  <c r="N291" i="36"/>
  <c r="O291" i="36" s="1"/>
  <c r="N213" i="36"/>
  <c r="O213" i="36" s="1"/>
  <c r="N128" i="36"/>
  <c r="O128" i="36" s="1"/>
  <c r="N114" i="36"/>
  <c r="O114" i="36" s="1"/>
  <c r="N651" i="36"/>
  <c r="O651" i="36" s="1"/>
  <c r="N690" i="36"/>
  <c r="O690" i="36" s="1"/>
  <c r="N530" i="36"/>
  <c r="O530" i="36" s="1"/>
  <c r="N290" i="36"/>
  <c r="O290" i="36" s="1"/>
  <c r="N198" i="36"/>
  <c r="O198" i="36" s="1"/>
  <c r="N58" i="36"/>
  <c r="O58" i="36" s="1"/>
  <c r="N54" i="36"/>
  <c r="O54" i="36" s="1"/>
  <c r="N399" i="36"/>
  <c r="O399" i="36" s="1"/>
  <c r="N196" i="36"/>
  <c r="O196" i="36" s="1"/>
  <c r="N84" i="36"/>
  <c r="O84" i="36" s="1"/>
  <c r="N71" i="36"/>
  <c r="O71" i="36" s="1"/>
  <c r="N528" i="36"/>
  <c r="O528" i="36" s="1"/>
  <c r="N194" i="36"/>
  <c r="O194" i="36" s="1"/>
  <c r="N497" i="36"/>
  <c r="O497" i="36" s="1"/>
  <c r="N684" i="36"/>
  <c r="O684" i="36" s="1"/>
  <c r="N507" i="36"/>
  <c r="O507" i="36" s="1"/>
  <c r="N376" i="36"/>
  <c r="O376" i="36" s="1"/>
  <c r="N67" i="36"/>
  <c r="O67" i="36" s="1"/>
  <c r="N123" i="36"/>
  <c r="O123" i="36" s="1"/>
  <c r="N265" i="36"/>
  <c r="O265" i="36" s="1"/>
  <c r="N368" i="36"/>
  <c r="O368" i="36" s="1"/>
  <c r="N264" i="36"/>
  <c r="O264" i="36" s="1"/>
  <c r="N174" i="36"/>
  <c r="O174" i="36" s="1"/>
  <c r="N619" i="36"/>
  <c r="O619" i="36" s="1"/>
  <c r="N351" i="36"/>
  <c r="O351" i="36" s="1"/>
  <c r="N109" i="36"/>
  <c r="O109" i="36" s="1"/>
  <c r="N6" i="36"/>
  <c r="O6" i="36" s="1"/>
  <c r="N14" i="36"/>
  <c r="O14" i="36" s="1"/>
  <c r="N7" i="36"/>
  <c r="O7" i="36" s="1"/>
  <c r="N44" i="36"/>
  <c r="O44" i="36" s="1"/>
  <c r="D16" i="41"/>
  <c r="C16" i="41"/>
  <c r="A17" i="41" s="1"/>
  <c r="N28" i="36"/>
  <c r="O28" i="36" s="1"/>
  <c r="N23" i="36"/>
  <c r="O23" i="36" s="1"/>
  <c r="N31" i="36"/>
  <c r="O31" i="36" s="1"/>
  <c r="N32" i="36"/>
  <c r="O32" i="36" s="1"/>
  <c r="N27" i="36"/>
  <c r="O27" i="36" s="1"/>
  <c r="N4" i="36"/>
  <c r="O4" i="36" s="1"/>
  <c r="N8" i="36"/>
  <c r="O8" i="36" s="1"/>
  <c r="N29" i="36"/>
  <c r="O29" i="36" s="1"/>
  <c r="N10" i="36"/>
  <c r="O10" i="36" s="1"/>
  <c r="F16" i="41"/>
  <c r="G16" i="41"/>
  <c r="N12" i="36"/>
  <c r="O12" i="36" s="1"/>
  <c r="N9" i="36"/>
  <c r="O9" i="36" s="1"/>
  <c r="N13" i="36"/>
  <c r="O13" i="36" s="1"/>
  <c r="N5" i="36"/>
  <c r="O5" i="36" s="1"/>
  <c r="N20" i="36"/>
  <c r="O20" i="36" s="1"/>
  <c r="C5" i="35"/>
  <c r="B5" i="35"/>
  <c r="E21" i="43" l="1"/>
  <c r="F21" i="43" s="1"/>
  <c r="G20" i="43"/>
  <c r="A16" i="38"/>
  <c r="E16" i="38" s="1"/>
  <c r="B15" i="38"/>
  <c r="D15" i="38" s="1"/>
  <c r="D21" i="43"/>
  <c r="C21" i="43"/>
  <c r="A22" i="43" s="1"/>
  <c r="C23" i="45"/>
  <c r="A24" i="45" s="1"/>
  <c r="E23" i="45"/>
  <c r="C21" i="44"/>
  <c r="A22" i="44" s="1"/>
  <c r="F21" i="44"/>
  <c r="D21" i="44"/>
  <c r="H16" i="41"/>
  <c r="H15" i="40"/>
  <c r="N30" i="35"/>
  <c r="O30" i="35" s="1"/>
  <c r="N23" i="35"/>
  <c r="O23" i="35" s="1"/>
  <c r="N16" i="35"/>
  <c r="O16" i="35" s="1"/>
  <c r="N40" i="35"/>
  <c r="O40" i="35" s="1"/>
  <c r="N33" i="35"/>
  <c r="O33" i="35" s="1"/>
  <c r="N26" i="35"/>
  <c r="O26" i="35" s="1"/>
  <c r="N19" i="35"/>
  <c r="O19" i="35" s="1"/>
  <c r="N29" i="35"/>
  <c r="O29" i="35" s="1"/>
  <c r="N22" i="35"/>
  <c r="O22" i="35" s="1"/>
  <c r="N36" i="35"/>
  <c r="O36" i="35" s="1"/>
  <c r="N39" i="35"/>
  <c r="O39" i="35" s="1"/>
  <c r="N15" i="35"/>
  <c r="O15" i="35" s="1"/>
  <c r="N32" i="35"/>
  <c r="O32" i="35" s="1"/>
  <c r="N12" i="35"/>
  <c r="O12" i="35" s="1"/>
  <c r="N28" i="35"/>
  <c r="O28" i="35" s="1"/>
  <c r="N38" i="35"/>
  <c r="O38" i="35" s="1"/>
  <c r="N21" i="35"/>
  <c r="O21" i="35" s="1"/>
  <c r="N41" i="35"/>
  <c r="O41" i="35" s="1"/>
  <c r="N24" i="35"/>
  <c r="O24" i="35" s="1"/>
  <c r="N11" i="35"/>
  <c r="O11" i="35" s="1"/>
  <c r="N31" i="35"/>
  <c r="O31" i="35" s="1"/>
  <c r="N14" i="35"/>
  <c r="O14" i="35" s="1"/>
  <c r="N13" i="35"/>
  <c r="O13" i="35" s="1"/>
  <c r="N34" i="35"/>
  <c r="O34" i="35" s="1"/>
  <c r="N17" i="35"/>
  <c r="O17" i="35" s="1"/>
  <c r="N27" i="35"/>
  <c r="O27" i="35" s="1"/>
  <c r="N18" i="35"/>
  <c r="O18" i="35" s="1"/>
  <c r="N20" i="35"/>
  <c r="O20" i="35" s="1"/>
  <c r="N37" i="35"/>
  <c r="O37" i="35" s="1"/>
  <c r="N25" i="35"/>
  <c r="O25" i="35" s="1"/>
  <c r="N35" i="35"/>
  <c r="O35" i="35" s="1"/>
  <c r="N10" i="35"/>
  <c r="O10" i="35" s="1"/>
  <c r="N3" i="35"/>
  <c r="O3" i="35" s="1"/>
  <c r="N8" i="35"/>
  <c r="O8" i="35" s="1"/>
  <c r="N7" i="35"/>
  <c r="O7" i="35" s="1"/>
  <c r="N6" i="35"/>
  <c r="O6" i="35" s="1"/>
  <c r="N5" i="35"/>
  <c r="O5" i="35" s="1"/>
  <c r="N4" i="35"/>
  <c r="O4" i="35" s="1"/>
  <c r="N9" i="35"/>
  <c r="O9" i="35" s="1"/>
  <c r="P2" i="36" a="1"/>
  <c r="B17" i="41"/>
  <c r="E17" i="41"/>
  <c r="B16" i="40"/>
  <c r="E16" i="40"/>
  <c r="G15" i="38"/>
  <c r="F15" i="38"/>
  <c r="B16" i="38" l="1"/>
  <c r="D16" i="38" s="1"/>
  <c r="A17" i="38"/>
  <c r="E17" i="38" s="1"/>
  <c r="C15" i="38"/>
  <c r="H15" i="38" s="1"/>
  <c r="G21" i="44"/>
  <c r="F23" i="45"/>
  <c r="G21" i="43"/>
  <c r="E22" i="44"/>
  <c r="B22" i="44"/>
  <c r="E22" i="43"/>
  <c r="B22" i="43"/>
  <c r="D24" i="45"/>
  <c r="B24" i="45"/>
  <c r="P2" i="36"/>
  <c r="P1" i="36" s="1" a="1"/>
  <c r="P1" i="36" s="1"/>
  <c r="A15" i="36" s="1"/>
  <c r="D16" i="40"/>
  <c r="C16" i="40"/>
  <c r="A17" i="40" s="1"/>
  <c r="G16" i="40"/>
  <c r="F16" i="40"/>
  <c r="F16" i="38"/>
  <c r="G16" i="38"/>
  <c r="G17" i="41"/>
  <c r="F17" i="41"/>
  <c r="N745" i="35"/>
  <c r="O745" i="35" s="1"/>
  <c r="N729" i="35"/>
  <c r="O729" i="35" s="1"/>
  <c r="N713" i="35"/>
  <c r="O713" i="35" s="1"/>
  <c r="N697" i="35"/>
  <c r="O697" i="35" s="1"/>
  <c r="N681" i="35"/>
  <c r="O681" i="35" s="1"/>
  <c r="N665" i="35"/>
  <c r="O665" i="35" s="1"/>
  <c r="N649" i="35"/>
  <c r="O649" i="35" s="1"/>
  <c r="N633" i="35"/>
  <c r="O633" i="35" s="1"/>
  <c r="N617" i="35"/>
  <c r="O617" i="35" s="1"/>
  <c r="N601" i="35"/>
  <c r="O601" i="35" s="1"/>
  <c r="N585" i="35"/>
  <c r="O585" i="35" s="1"/>
  <c r="N569" i="35"/>
  <c r="O569" i="35" s="1"/>
  <c r="N553" i="35"/>
  <c r="O553" i="35" s="1"/>
  <c r="N537" i="35"/>
  <c r="O537" i="35" s="1"/>
  <c r="N521" i="35"/>
  <c r="O521" i="35" s="1"/>
  <c r="N744" i="35"/>
  <c r="O744" i="35" s="1"/>
  <c r="N740" i="35"/>
  <c r="O740" i="35" s="1"/>
  <c r="N724" i="35"/>
  <c r="O724" i="35" s="1"/>
  <c r="N708" i="35"/>
  <c r="O708" i="35" s="1"/>
  <c r="N692" i="35"/>
  <c r="O692" i="35" s="1"/>
  <c r="N676" i="35"/>
  <c r="O676" i="35" s="1"/>
  <c r="N660" i="35"/>
  <c r="O660" i="35" s="1"/>
  <c r="N644" i="35"/>
  <c r="O644" i="35" s="1"/>
  <c r="N628" i="35"/>
  <c r="O628" i="35" s="1"/>
  <c r="N612" i="35"/>
  <c r="O612" i="35" s="1"/>
  <c r="N596" i="35"/>
  <c r="O596" i="35" s="1"/>
  <c r="N580" i="35"/>
  <c r="O580" i="35" s="1"/>
  <c r="N564" i="35"/>
  <c r="O564" i="35" s="1"/>
  <c r="N739" i="35"/>
  <c r="O739" i="35" s="1"/>
  <c r="N738" i="35"/>
  <c r="O738" i="35" s="1"/>
  <c r="N722" i="35"/>
  <c r="O722" i="35" s="1"/>
  <c r="N706" i="35"/>
  <c r="O706" i="35" s="1"/>
  <c r="N690" i="35"/>
  <c r="O690" i="35" s="1"/>
  <c r="N674" i="35"/>
  <c r="O674" i="35" s="1"/>
  <c r="N737" i="35"/>
  <c r="O737" i="35" s="1"/>
  <c r="N721" i="35"/>
  <c r="O721" i="35" s="1"/>
  <c r="N705" i="35"/>
  <c r="O705" i="35" s="1"/>
  <c r="N689" i="35"/>
  <c r="O689" i="35" s="1"/>
  <c r="N673" i="35"/>
  <c r="O673" i="35" s="1"/>
  <c r="N734" i="35"/>
  <c r="O734" i="35" s="1"/>
  <c r="N717" i="35"/>
  <c r="O717" i="35" s="1"/>
  <c r="N701" i="35"/>
  <c r="O701" i="35" s="1"/>
  <c r="N685" i="35"/>
  <c r="O685" i="35" s="1"/>
  <c r="N669" i="35"/>
  <c r="O669" i="35" s="1"/>
  <c r="N653" i="35"/>
  <c r="O653" i="35" s="1"/>
  <c r="N637" i="35"/>
  <c r="O637" i="35" s="1"/>
  <c r="N621" i="35"/>
  <c r="O621" i="35" s="1"/>
  <c r="N605" i="35"/>
  <c r="O605" i="35" s="1"/>
  <c r="N589" i="35"/>
  <c r="O589" i="35" s="1"/>
  <c r="N733" i="35"/>
  <c r="O733" i="35" s="1"/>
  <c r="N728" i="35"/>
  <c r="O728" i="35" s="1"/>
  <c r="N704" i="35"/>
  <c r="O704" i="35" s="1"/>
  <c r="N657" i="35"/>
  <c r="O657" i="35" s="1"/>
  <c r="N613" i="35"/>
  <c r="O613" i="35" s="1"/>
  <c r="N592" i="35"/>
  <c r="O592" i="35" s="1"/>
  <c r="N571" i="35"/>
  <c r="O571" i="35" s="1"/>
  <c r="N550" i="35"/>
  <c r="O550" i="35" s="1"/>
  <c r="N513" i="35"/>
  <c r="O513" i="35" s="1"/>
  <c r="N495" i="35"/>
  <c r="O495" i="35" s="1"/>
  <c r="N458" i="35"/>
  <c r="O458" i="35" s="1"/>
  <c r="N421" i="35"/>
  <c r="O421" i="35" s="1"/>
  <c r="N403" i="35"/>
  <c r="O403" i="35" s="1"/>
  <c r="N385" i="35"/>
  <c r="O385" i="35" s="1"/>
  <c r="N367" i="35"/>
  <c r="O367" i="35" s="1"/>
  <c r="N330" i="35"/>
  <c r="O330" i="35" s="1"/>
  <c r="N293" i="35"/>
  <c r="O293" i="35" s="1"/>
  <c r="N275" i="35"/>
  <c r="O275" i="35" s="1"/>
  <c r="N257" i="35"/>
  <c r="O257" i="35" s="1"/>
  <c r="N239" i="35"/>
  <c r="O239" i="35" s="1"/>
  <c r="N202" i="35"/>
  <c r="O202" i="35" s="1"/>
  <c r="N167" i="35"/>
  <c r="O167" i="35" s="1"/>
  <c r="N149" i="35"/>
  <c r="O149" i="35" s="1"/>
  <c r="N126" i="35"/>
  <c r="O126" i="35" s="1"/>
  <c r="N119" i="35"/>
  <c r="O119" i="35" s="1"/>
  <c r="N105" i="35"/>
  <c r="O105" i="35" s="1"/>
  <c r="N88" i="35"/>
  <c r="O88" i="35" s="1"/>
  <c r="N71" i="35"/>
  <c r="O71" i="35" s="1"/>
  <c r="N47" i="35"/>
  <c r="O47" i="35" s="1"/>
  <c r="N329" i="35"/>
  <c r="O329" i="35" s="1"/>
  <c r="N98" i="35"/>
  <c r="O98" i="35" s="1"/>
  <c r="N165" i="35"/>
  <c r="O165" i="35" s="1"/>
  <c r="N147" i="35"/>
  <c r="O147" i="35" s="1"/>
  <c r="N231" i="35"/>
  <c r="O231" i="35" s="1"/>
  <c r="N679" i="35"/>
  <c r="O679" i="35" s="1"/>
  <c r="N656" i="35"/>
  <c r="O656" i="35" s="1"/>
  <c r="N634" i="35"/>
  <c r="O634" i="35" s="1"/>
  <c r="N531" i="35"/>
  <c r="O531" i="35" s="1"/>
  <c r="N476" i="35"/>
  <c r="O476" i="35" s="1"/>
  <c r="N457" i="35"/>
  <c r="O457" i="35" s="1"/>
  <c r="N439" i="35"/>
  <c r="O439" i="35" s="1"/>
  <c r="N348" i="35"/>
  <c r="O348" i="35" s="1"/>
  <c r="N311" i="35"/>
  <c r="O311" i="35" s="1"/>
  <c r="N220" i="35"/>
  <c r="O220" i="35" s="1"/>
  <c r="N184" i="35"/>
  <c r="O184" i="35" s="1"/>
  <c r="N166" i="35"/>
  <c r="O166" i="35" s="1"/>
  <c r="N131" i="35"/>
  <c r="O131" i="35" s="1"/>
  <c r="N64" i="35"/>
  <c r="O64" i="35" s="1"/>
  <c r="N148" i="35"/>
  <c r="O148" i="35" s="1"/>
  <c r="N57" i="35"/>
  <c r="O57" i="35" s="1"/>
  <c r="N328" i="35"/>
  <c r="O328" i="35" s="1"/>
  <c r="N130" i="35"/>
  <c r="O130" i="35" s="1"/>
  <c r="N182" i="35"/>
  <c r="O182" i="35" s="1"/>
  <c r="N67" i="35"/>
  <c r="O67" i="35" s="1"/>
  <c r="N143" i="35"/>
  <c r="O143" i="35" s="1"/>
  <c r="N562" i="35"/>
  <c r="O562" i="35" s="1"/>
  <c r="N322" i="35"/>
  <c r="O322" i="35" s="1"/>
  <c r="N727" i="35"/>
  <c r="O727" i="35" s="1"/>
  <c r="N703" i="35"/>
  <c r="O703" i="35" s="1"/>
  <c r="N678" i="35"/>
  <c r="O678" i="35" s="1"/>
  <c r="N591" i="35"/>
  <c r="O591" i="35" s="1"/>
  <c r="N570" i="35"/>
  <c r="O570" i="35" s="1"/>
  <c r="N549" i="35"/>
  <c r="O549" i="35" s="1"/>
  <c r="N512" i="35"/>
  <c r="O512" i="35" s="1"/>
  <c r="N494" i="35"/>
  <c r="O494" i="35" s="1"/>
  <c r="N475" i="35"/>
  <c r="O475" i="35" s="1"/>
  <c r="N438" i="35"/>
  <c r="O438" i="35" s="1"/>
  <c r="N420" i="35"/>
  <c r="O420" i="35" s="1"/>
  <c r="N402" i="35"/>
  <c r="O402" i="35" s="1"/>
  <c r="N384" i="35"/>
  <c r="O384" i="35" s="1"/>
  <c r="N366" i="35"/>
  <c r="O366" i="35" s="1"/>
  <c r="N347" i="35"/>
  <c r="O347" i="35" s="1"/>
  <c r="N310" i="35"/>
  <c r="O310" i="35" s="1"/>
  <c r="N292" i="35"/>
  <c r="O292" i="35" s="1"/>
  <c r="N274" i="35"/>
  <c r="O274" i="35" s="1"/>
  <c r="N256" i="35"/>
  <c r="O256" i="35" s="1"/>
  <c r="N238" i="35"/>
  <c r="O238" i="35" s="1"/>
  <c r="N219" i="35"/>
  <c r="O219" i="35" s="1"/>
  <c r="N201" i="35"/>
  <c r="O201" i="35" s="1"/>
  <c r="N81" i="35"/>
  <c r="O81" i="35" s="1"/>
  <c r="N183" i="35"/>
  <c r="O183" i="35" s="1"/>
  <c r="N91" i="35"/>
  <c r="O91" i="35" s="1"/>
  <c r="N195" i="35"/>
  <c r="O195" i="35" s="1"/>
  <c r="N726" i="35"/>
  <c r="O726" i="35" s="1"/>
  <c r="N655" i="35"/>
  <c r="O655" i="35" s="1"/>
  <c r="N632" i="35"/>
  <c r="O632" i="35" s="1"/>
  <c r="N611" i="35"/>
  <c r="O611" i="35" s="1"/>
  <c r="N530" i="35"/>
  <c r="O530" i="35" s="1"/>
  <c r="N493" i="35"/>
  <c r="O493" i="35" s="1"/>
  <c r="N456" i="35"/>
  <c r="O456" i="35" s="1"/>
  <c r="N365" i="35"/>
  <c r="O365" i="35" s="1"/>
  <c r="N237" i="35"/>
  <c r="O237" i="35" s="1"/>
  <c r="N115" i="35"/>
  <c r="O115" i="35" s="1"/>
  <c r="N50" i="35"/>
  <c r="O50" i="35" s="1"/>
  <c r="N73" i="35"/>
  <c r="O73" i="35" s="1"/>
  <c r="N468" i="35"/>
  <c r="O468" i="35" s="1"/>
  <c r="N702" i="35"/>
  <c r="O702" i="35" s="1"/>
  <c r="N677" i="35"/>
  <c r="O677" i="35" s="1"/>
  <c r="N590" i="35"/>
  <c r="O590" i="35" s="1"/>
  <c r="N568" i="35"/>
  <c r="O568" i="35" s="1"/>
  <c r="N548" i="35"/>
  <c r="O548" i="35" s="1"/>
  <c r="N511" i="35"/>
  <c r="O511" i="35" s="1"/>
  <c r="N474" i="35"/>
  <c r="O474" i="35" s="1"/>
  <c r="N437" i="35"/>
  <c r="O437" i="35" s="1"/>
  <c r="N419" i="35"/>
  <c r="O419" i="35" s="1"/>
  <c r="N401" i="35"/>
  <c r="O401" i="35" s="1"/>
  <c r="N383" i="35"/>
  <c r="O383" i="35" s="1"/>
  <c r="N346" i="35"/>
  <c r="O346" i="35" s="1"/>
  <c r="N309" i="35"/>
  <c r="O309" i="35" s="1"/>
  <c r="N291" i="35"/>
  <c r="O291" i="35" s="1"/>
  <c r="N273" i="35"/>
  <c r="O273" i="35" s="1"/>
  <c r="N255" i="35"/>
  <c r="O255" i="35" s="1"/>
  <c r="N218" i="35"/>
  <c r="O218" i="35" s="1"/>
  <c r="N200" i="35"/>
  <c r="O200" i="35" s="1"/>
  <c r="N108" i="35"/>
  <c r="O108" i="35" s="1"/>
  <c r="N74" i="35"/>
  <c r="O74" i="35" s="1"/>
  <c r="N250" i="35"/>
  <c r="O250" i="35" s="1"/>
  <c r="N121" i="35"/>
  <c r="O121" i="35" s="1"/>
  <c r="N414" i="35"/>
  <c r="O414" i="35" s="1"/>
  <c r="N340" i="35"/>
  <c r="O340" i="35" s="1"/>
  <c r="N725" i="35"/>
  <c r="O725" i="35" s="1"/>
  <c r="N700" i="35"/>
  <c r="O700" i="35" s="1"/>
  <c r="N654" i="35"/>
  <c r="O654" i="35" s="1"/>
  <c r="N631" i="35"/>
  <c r="O631" i="35" s="1"/>
  <c r="N610" i="35"/>
  <c r="O610" i="35" s="1"/>
  <c r="N529" i="35"/>
  <c r="O529" i="35" s="1"/>
  <c r="N492" i="35"/>
  <c r="O492" i="35" s="1"/>
  <c r="N473" i="35"/>
  <c r="O473" i="35" s="1"/>
  <c r="N455" i="35"/>
  <c r="O455" i="35" s="1"/>
  <c r="N364" i="35"/>
  <c r="O364" i="35" s="1"/>
  <c r="N345" i="35"/>
  <c r="O345" i="35" s="1"/>
  <c r="N327" i="35"/>
  <c r="O327" i="35" s="1"/>
  <c r="N236" i="35"/>
  <c r="O236" i="35" s="1"/>
  <c r="N217" i="35"/>
  <c r="O217" i="35" s="1"/>
  <c r="N164" i="35"/>
  <c r="O164" i="35" s="1"/>
  <c r="N129" i="35"/>
  <c r="O129" i="35" s="1"/>
  <c r="N122" i="35"/>
  <c r="O122" i="35" s="1"/>
  <c r="N43" i="35"/>
  <c r="O43" i="35" s="1"/>
  <c r="N215" i="35"/>
  <c r="O215" i="35" s="1"/>
  <c r="N270" i="35"/>
  <c r="O270" i="35" s="1"/>
  <c r="N161" i="35"/>
  <c r="O161" i="35" s="1"/>
  <c r="N606" i="35"/>
  <c r="O606" i="35" s="1"/>
  <c r="N451" i="35"/>
  <c r="O451" i="35" s="1"/>
  <c r="N287" i="35"/>
  <c r="O287" i="35" s="1"/>
  <c r="N160" i="35"/>
  <c r="O160" i="35" s="1"/>
  <c r="N699" i="35"/>
  <c r="O699" i="35" s="1"/>
  <c r="N652" i="35"/>
  <c r="O652" i="35" s="1"/>
  <c r="N630" i="35"/>
  <c r="O630" i="35" s="1"/>
  <c r="N588" i="35"/>
  <c r="O588" i="35" s="1"/>
  <c r="N567" i="35"/>
  <c r="O567" i="35" s="1"/>
  <c r="N547" i="35"/>
  <c r="O547" i="35" s="1"/>
  <c r="N510" i="35"/>
  <c r="O510" i="35" s="1"/>
  <c r="N491" i="35"/>
  <c r="O491" i="35" s="1"/>
  <c r="N454" i="35"/>
  <c r="O454" i="35" s="1"/>
  <c r="N436" i="35"/>
  <c r="O436" i="35" s="1"/>
  <c r="N418" i="35"/>
  <c r="O418" i="35" s="1"/>
  <c r="N400" i="35"/>
  <c r="O400" i="35" s="1"/>
  <c r="N382" i="35"/>
  <c r="O382" i="35" s="1"/>
  <c r="N363" i="35"/>
  <c r="O363" i="35" s="1"/>
  <c r="N326" i="35"/>
  <c r="O326" i="35" s="1"/>
  <c r="N308" i="35"/>
  <c r="O308" i="35" s="1"/>
  <c r="N290" i="35"/>
  <c r="O290" i="35" s="1"/>
  <c r="N272" i="35"/>
  <c r="O272" i="35" s="1"/>
  <c r="N254" i="35"/>
  <c r="O254" i="35" s="1"/>
  <c r="N235" i="35"/>
  <c r="O235" i="35" s="1"/>
  <c r="N199" i="35"/>
  <c r="O199" i="35" s="1"/>
  <c r="N181" i="35"/>
  <c r="O181" i="35" s="1"/>
  <c r="N146" i="35"/>
  <c r="O146" i="35" s="1"/>
  <c r="N101" i="35"/>
  <c r="O101" i="35" s="1"/>
  <c r="N84" i="35"/>
  <c r="O84" i="35" s="1"/>
  <c r="N60" i="35"/>
  <c r="O60" i="35" s="1"/>
  <c r="N380" i="35"/>
  <c r="O380" i="35" s="1"/>
  <c r="N197" i="35"/>
  <c r="O197" i="35" s="1"/>
  <c r="N470" i="35"/>
  <c r="O470" i="35" s="1"/>
  <c r="N452" i="35"/>
  <c r="O452" i="35" s="1"/>
  <c r="N398" i="35"/>
  <c r="O398" i="35" s="1"/>
  <c r="N324" i="35"/>
  <c r="O324" i="35" s="1"/>
  <c r="N288" i="35"/>
  <c r="O288" i="35" s="1"/>
  <c r="N214" i="35"/>
  <c r="O214" i="35" s="1"/>
  <c r="N104" i="35"/>
  <c r="O104" i="35" s="1"/>
  <c r="N196" i="35"/>
  <c r="O196" i="35" s="1"/>
  <c r="N563" i="35"/>
  <c r="O563" i="35" s="1"/>
  <c r="N506" i="35"/>
  <c r="O506" i="35" s="1"/>
  <c r="N378" i="35"/>
  <c r="O378" i="35" s="1"/>
  <c r="N305" i="35"/>
  <c r="O305" i="35" s="1"/>
  <c r="N213" i="35"/>
  <c r="O213" i="35" s="1"/>
  <c r="N56" i="35"/>
  <c r="O56" i="35" s="1"/>
  <c r="N582" i="35"/>
  <c r="O582" i="35" s="1"/>
  <c r="N358" i="35"/>
  <c r="O358" i="35" s="1"/>
  <c r="N675" i="35"/>
  <c r="O675" i="35" s="1"/>
  <c r="N651" i="35"/>
  <c r="O651" i="35" s="1"/>
  <c r="N609" i="35"/>
  <c r="O609" i="35" s="1"/>
  <c r="N587" i="35"/>
  <c r="O587" i="35" s="1"/>
  <c r="N566" i="35"/>
  <c r="O566" i="35" s="1"/>
  <c r="N528" i="35"/>
  <c r="O528" i="35" s="1"/>
  <c r="N509" i="35"/>
  <c r="O509" i="35" s="1"/>
  <c r="N472" i="35"/>
  <c r="O472" i="35" s="1"/>
  <c r="N381" i="35"/>
  <c r="O381" i="35" s="1"/>
  <c r="N344" i="35"/>
  <c r="O344" i="35" s="1"/>
  <c r="N253" i="35"/>
  <c r="O253" i="35" s="1"/>
  <c r="N216" i="35"/>
  <c r="O216" i="35" s="1"/>
  <c r="N198" i="35"/>
  <c r="O198" i="35" s="1"/>
  <c r="N163" i="35"/>
  <c r="O163" i="35" s="1"/>
  <c r="N77" i="35"/>
  <c r="O77" i="35" s="1"/>
  <c r="N53" i="35"/>
  <c r="O53" i="35" s="1"/>
  <c r="N471" i="35"/>
  <c r="O471" i="35" s="1"/>
  <c r="N252" i="35"/>
  <c r="O252" i="35" s="1"/>
  <c r="N162" i="35"/>
  <c r="O162" i="35" s="1"/>
  <c r="N723" i="35"/>
  <c r="O723" i="35" s="1"/>
  <c r="N698" i="35"/>
  <c r="O698" i="35" s="1"/>
  <c r="N629" i="35"/>
  <c r="O629" i="35" s="1"/>
  <c r="N608" i="35"/>
  <c r="O608" i="35" s="1"/>
  <c r="N546" i="35"/>
  <c r="O546" i="35" s="1"/>
  <c r="N490" i="35"/>
  <c r="O490" i="35" s="1"/>
  <c r="N453" i="35"/>
  <c r="O453" i="35" s="1"/>
  <c r="N435" i="35"/>
  <c r="O435" i="35" s="1"/>
  <c r="N417" i="35"/>
  <c r="O417" i="35" s="1"/>
  <c r="N399" i="35"/>
  <c r="O399" i="35" s="1"/>
  <c r="N362" i="35"/>
  <c r="O362" i="35" s="1"/>
  <c r="N325" i="35"/>
  <c r="O325" i="35" s="1"/>
  <c r="N307" i="35"/>
  <c r="O307" i="35" s="1"/>
  <c r="N289" i="35"/>
  <c r="O289" i="35" s="1"/>
  <c r="N271" i="35"/>
  <c r="O271" i="35" s="1"/>
  <c r="N234" i="35"/>
  <c r="O234" i="35" s="1"/>
  <c r="N180" i="35"/>
  <c r="O180" i="35" s="1"/>
  <c r="N145" i="35"/>
  <c r="O145" i="35" s="1"/>
  <c r="N118" i="35"/>
  <c r="O118" i="35" s="1"/>
  <c r="N111" i="35"/>
  <c r="O111" i="35" s="1"/>
  <c r="N94" i="35"/>
  <c r="O94" i="35" s="1"/>
  <c r="N70" i="35"/>
  <c r="O70" i="35" s="1"/>
  <c r="N343" i="35"/>
  <c r="O343" i="35" s="1"/>
  <c r="N233" i="35"/>
  <c r="O233" i="35" s="1"/>
  <c r="N125" i="35"/>
  <c r="O125" i="35" s="1"/>
  <c r="N507" i="35"/>
  <c r="O507" i="35" s="1"/>
  <c r="N434" i="35"/>
  <c r="O434" i="35" s="1"/>
  <c r="N342" i="35"/>
  <c r="O342" i="35" s="1"/>
  <c r="N251" i="35"/>
  <c r="O251" i="35" s="1"/>
  <c r="N179" i="35"/>
  <c r="O179" i="35" s="1"/>
  <c r="N87" i="35"/>
  <c r="O87" i="35" s="1"/>
  <c r="N232" i="35"/>
  <c r="O232" i="35" s="1"/>
  <c r="N80" i="35"/>
  <c r="O80" i="35" s="1"/>
  <c r="N544" i="35"/>
  <c r="O544" i="35" s="1"/>
  <c r="N469" i="35"/>
  <c r="O469" i="35" s="1"/>
  <c r="N323" i="35"/>
  <c r="O323" i="35" s="1"/>
  <c r="N114" i="35"/>
  <c r="O114" i="35" s="1"/>
  <c r="N249" i="35"/>
  <c r="O249" i="35" s="1"/>
  <c r="N543" i="35"/>
  <c r="O543" i="35" s="1"/>
  <c r="N304" i="35"/>
  <c r="O304" i="35" s="1"/>
  <c r="N650" i="35"/>
  <c r="O650" i="35" s="1"/>
  <c r="N586" i="35"/>
  <c r="O586" i="35" s="1"/>
  <c r="N565" i="35"/>
  <c r="O565" i="35" s="1"/>
  <c r="N527" i="35"/>
  <c r="O527" i="35" s="1"/>
  <c r="N508" i="35"/>
  <c r="O508" i="35" s="1"/>
  <c r="N489" i="35"/>
  <c r="O489" i="35" s="1"/>
  <c r="N361" i="35"/>
  <c r="O361" i="35" s="1"/>
  <c r="N416" i="35"/>
  <c r="O416" i="35" s="1"/>
  <c r="N306" i="35"/>
  <c r="O306" i="35" s="1"/>
  <c r="N46" i="35"/>
  <c r="O46" i="35" s="1"/>
  <c r="N695" i="35"/>
  <c r="O695" i="35" s="1"/>
  <c r="N433" i="35"/>
  <c r="O433" i="35" s="1"/>
  <c r="N178" i="35"/>
  <c r="O178" i="35" s="1"/>
  <c r="N524" i="35"/>
  <c r="O524" i="35" s="1"/>
  <c r="N696" i="35"/>
  <c r="O696" i="35" s="1"/>
  <c r="N672" i="35"/>
  <c r="O672" i="35" s="1"/>
  <c r="N607" i="35"/>
  <c r="O607" i="35" s="1"/>
  <c r="N545" i="35"/>
  <c r="O545" i="35" s="1"/>
  <c r="N379" i="35"/>
  <c r="O379" i="35" s="1"/>
  <c r="N144" i="35"/>
  <c r="O144" i="35" s="1"/>
  <c r="N63" i="35"/>
  <c r="O63" i="35" s="1"/>
  <c r="N671" i="35"/>
  <c r="O671" i="35" s="1"/>
  <c r="N415" i="35"/>
  <c r="O415" i="35" s="1"/>
  <c r="N97" i="35"/>
  <c r="O97" i="35" s="1"/>
  <c r="N450" i="35"/>
  <c r="O450" i="35" s="1"/>
  <c r="N720" i="35"/>
  <c r="O720" i="35" s="1"/>
  <c r="N648" i="35"/>
  <c r="O648" i="35" s="1"/>
  <c r="N627" i="35"/>
  <c r="O627" i="35" s="1"/>
  <c r="N584" i="35"/>
  <c r="O584" i="35" s="1"/>
  <c r="N526" i="35"/>
  <c r="O526" i="35" s="1"/>
  <c r="N488" i="35"/>
  <c r="O488" i="35" s="1"/>
  <c r="N397" i="35"/>
  <c r="O397" i="35" s="1"/>
  <c r="N360" i="35"/>
  <c r="O360" i="35" s="1"/>
  <c r="N269" i="35"/>
  <c r="O269" i="35" s="1"/>
  <c r="N525" i="35"/>
  <c r="O525" i="35" s="1"/>
  <c r="N341" i="35"/>
  <c r="O341" i="35" s="1"/>
  <c r="N486" i="35"/>
  <c r="O486" i="35" s="1"/>
  <c r="N746" i="35"/>
  <c r="O746" i="35" s="1"/>
  <c r="N719" i="35"/>
  <c r="O719" i="35" s="1"/>
  <c r="N694" i="35"/>
  <c r="O694" i="35" s="1"/>
  <c r="N647" i="35"/>
  <c r="O647" i="35" s="1"/>
  <c r="N626" i="35"/>
  <c r="O626" i="35" s="1"/>
  <c r="N583" i="35"/>
  <c r="O583" i="35" s="1"/>
  <c r="N505" i="35"/>
  <c r="O505" i="35" s="1"/>
  <c r="N487" i="35"/>
  <c r="O487" i="35" s="1"/>
  <c r="N396" i="35"/>
  <c r="O396" i="35" s="1"/>
  <c r="N377" i="35"/>
  <c r="O377" i="35" s="1"/>
  <c r="N359" i="35"/>
  <c r="O359" i="35" s="1"/>
  <c r="N268" i="35"/>
  <c r="O268" i="35" s="1"/>
  <c r="N670" i="35"/>
  <c r="O670" i="35" s="1"/>
  <c r="N646" i="35"/>
  <c r="O646" i="35" s="1"/>
  <c r="N604" i="35"/>
  <c r="O604" i="35" s="1"/>
  <c r="N718" i="35"/>
  <c r="O718" i="35" s="1"/>
  <c r="N693" i="35"/>
  <c r="O693" i="35" s="1"/>
  <c r="N668" i="35"/>
  <c r="O668" i="35" s="1"/>
  <c r="N625" i="35"/>
  <c r="O625" i="35" s="1"/>
  <c r="N603" i="35"/>
  <c r="O603" i="35" s="1"/>
  <c r="N523" i="35"/>
  <c r="O523" i="35" s="1"/>
  <c r="N504" i="35"/>
  <c r="O504" i="35" s="1"/>
  <c r="N413" i="35"/>
  <c r="O413" i="35" s="1"/>
  <c r="N376" i="35"/>
  <c r="O376" i="35" s="1"/>
  <c r="N285" i="35"/>
  <c r="O285" i="35" s="1"/>
  <c r="N248" i="35"/>
  <c r="O248" i="35" s="1"/>
  <c r="N194" i="35"/>
  <c r="O194" i="35" s="1"/>
  <c r="N159" i="35"/>
  <c r="O159" i="35" s="1"/>
  <c r="N141" i="35"/>
  <c r="O141" i="35" s="1"/>
  <c r="N266" i="35"/>
  <c r="O266" i="35" s="1"/>
  <c r="N211" i="35"/>
  <c r="O211" i="35" s="1"/>
  <c r="N100" i="35"/>
  <c r="O100" i="35" s="1"/>
  <c r="N743" i="35"/>
  <c r="O743" i="35" s="1"/>
  <c r="N716" i="35"/>
  <c r="O716" i="35" s="1"/>
  <c r="N667" i="35"/>
  <c r="O667" i="35" s="1"/>
  <c r="N645" i="35"/>
  <c r="O645" i="35" s="1"/>
  <c r="N624" i="35"/>
  <c r="O624" i="35" s="1"/>
  <c r="N581" i="35"/>
  <c r="O581" i="35" s="1"/>
  <c r="N561" i="35"/>
  <c r="O561" i="35" s="1"/>
  <c r="N542" i="35"/>
  <c r="O542" i="35" s="1"/>
  <c r="N485" i="35"/>
  <c r="O485" i="35" s="1"/>
  <c r="N467" i="35"/>
  <c r="O467" i="35" s="1"/>
  <c r="N449" i="35"/>
  <c r="O449" i="35" s="1"/>
  <c r="N431" i="35"/>
  <c r="O431" i="35" s="1"/>
  <c r="N394" i="35"/>
  <c r="O394" i="35" s="1"/>
  <c r="N357" i="35"/>
  <c r="O357" i="35" s="1"/>
  <c r="N339" i="35"/>
  <c r="O339" i="35" s="1"/>
  <c r="N321" i="35"/>
  <c r="O321" i="35" s="1"/>
  <c r="N303" i="35"/>
  <c r="O303" i="35" s="1"/>
  <c r="N229" i="35"/>
  <c r="O229" i="35" s="1"/>
  <c r="N176" i="35"/>
  <c r="O176" i="35" s="1"/>
  <c r="N742" i="35"/>
  <c r="O742" i="35" s="1"/>
  <c r="N715" i="35"/>
  <c r="O715" i="35" s="1"/>
  <c r="N602" i="35"/>
  <c r="O602" i="35" s="1"/>
  <c r="N560" i="35"/>
  <c r="O560" i="35" s="1"/>
  <c r="N541" i="35"/>
  <c r="O541" i="35" s="1"/>
  <c r="N522" i="35"/>
  <c r="O522" i="35" s="1"/>
  <c r="N503" i="35"/>
  <c r="O503" i="35" s="1"/>
  <c r="N412" i="35"/>
  <c r="O412" i="35" s="1"/>
  <c r="N393" i="35"/>
  <c r="O393" i="35" s="1"/>
  <c r="N375" i="35"/>
  <c r="O375" i="35" s="1"/>
  <c r="N284" i="35"/>
  <c r="O284" i="35" s="1"/>
  <c r="N265" i="35"/>
  <c r="O265" i="35" s="1"/>
  <c r="N247" i="35"/>
  <c r="O247" i="35" s="1"/>
  <c r="N193" i="35"/>
  <c r="O193" i="35" s="1"/>
  <c r="N158" i="35"/>
  <c r="O158" i="35" s="1"/>
  <c r="N140" i="35"/>
  <c r="O140" i="35" s="1"/>
  <c r="N117" i="35"/>
  <c r="O117" i="35" s="1"/>
  <c r="N93" i="35"/>
  <c r="O93" i="35" s="1"/>
  <c r="N110" i="35"/>
  <c r="O110" i="35" s="1"/>
  <c r="N52" i="35"/>
  <c r="O52" i="35" s="1"/>
  <c r="N103" i="35"/>
  <c r="O103" i="35" s="1"/>
  <c r="N62" i="35"/>
  <c r="O62" i="35" s="1"/>
  <c r="N92" i="35"/>
  <c r="O92" i="35" s="1"/>
  <c r="N515" i="35"/>
  <c r="O515" i="35" s="1"/>
  <c r="N691" i="35"/>
  <c r="O691" i="35" s="1"/>
  <c r="N666" i="35"/>
  <c r="O666" i="35" s="1"/>
  <c r="N623" i="35"/>
  <c r="O623" i="35" s="1"/>
  <c r="N502" i="35"/>
  <c r="O502" i="35" s="1"/>
  <c r="N484" i="35"/>
  <c r="O484" i="35" s="1"/>
  <c r="N466" i="35"/>
  <c r="O466" i="35" s="1"/>
  <c r="N448" i="35"/>
  <c r="O448" i="35" s="1"/>
  <c r="N430" i="35"/>
  <c r="O430" i="35" s="1"/>
  <c r="N411" i="35"/>
  <c r="O411" i="35" s="1"/>
  <c r="N374" i="35"/>
  <c r="O374" i="35" s="1"/>
  <c r="N356" i="35"/>
  <c r="O356" i="35" s="1"/>
  <c r="N338" i="35"/>
  <c r="O338" i="35" s="1"/>
  <c r="N320" i="35"/>
  <c r="O320" i="35" s="1"/>
  <c r="N302" i="35"/>
  <c r="O302" i="35" s="1"/>
  <c r="N283" i="35"/>
  <c r="O283" i="35" s="1"/>
  <c r="N246" i="35"/>
  <c r="O246" i="35" s="1"/>
  <c r="N228" i="35"/>
  <c r="O228" i="35" s="1"/>
  <c r="N210" i="35"/>
  <c r="O210" i="35" s="1"/>
  <c r="N175" i="35"/>
  <c r="O175" i="35" s="1"/>
  <c r="N157" i="35"/>
  <c r="O157" i="35" s="1"/>
  <c r="N139" i="35"/>
  <c r="O139" i="35" s="1"/>
  <c r="N124" i="35"/>
  <c r="O124" i="35" s="1"/>
  <c r="N86" i="35"/>
  <c r="O86" i="35" s="1"/>
  <c r="N69" i="35"/>
  <c r="O69" i="35" s="1"/>
  <c r="N138" i="35"/>
  <c r="O138" i="35" s="1"/>
  <c r="N51" i="35"/>
  <c r="O51" i="35" s="1"/>
  <c r="N574" i="35"/>
  <c r="O574" i="35" s="1"/>
  <c r="N314" i="35"/>
  <c r="O314" i="35" s="1"/>
  <c r="N44" i="35"/>
  <c r="O44" i="35" s="1"/>
  <c r="N741" i="35"/>
  <c r="O741" i="35" s="1"/>
  <c r="N714" i="35"/>
  <c r="O714" i="35" s="1"/>
  <c r="N643" i="35"/>
  <c r="O643" i="35" s="1"/>
  <c r="N600" i="35"/>
  <c r="O600" i="35" s="1"/>
  <c r="N579" i="35"/>
  <c r="O579" i="35" s="1"/>
  <c r="N559" i="35"/>
  <c r="O559" i="35" s="1"/>
  <c r="N540" i="35"/>
  <c r="O540" i="35" s="1"/>
  <c r="N520" i="35"/>
  <c r="O520" i="35" s="1"/>
  <c r="N429" i="35"/>
  <c r="O429" i="35" s="1"/>
  <c r="N392" i="35"/>
  <c r="O392" i="35" s="1"/>
  <c r="N301" i="35"/>
  <c r="O301" i="35" s="1"/>
  <c r="N264" i="35"/>
  <c r="O264" i="35" s="1"/>
  <c r="N192" i="35"/>
  <c r="O192" i="35" s="1"/>
  <c r="N45" i="35"/>
  <c r="O45" i="35" s="1"/>
  <c r="N337" i="35"/>
  <c r="O337" i="35" s="1"/>
  <c r="N319" i="35"/>
  <c r="O319" i="35" s="1"/>
  <c r="N282" i="35"/>
  <c r="O282" i="35" s="1"/>
  <c r="N245" i="35"/>
  <c r="O245" i="35" s="1"/>
  <c r="N227" i="35"/>
  <c r="O227" i="35" s="1"/>
  <c r="N209" i="35"/>
  <c r="O209" i="35" s="1"/>
  <c r="N174" i="35"/>
  <c r="O174" i="35" s="1"/>
  <c r="N156" i="35"/>
  <c r="O156" i="35" s="1"/>
  <c r="N79" i="35"/>
  <c r="O79" i="35" s="1"/>
  <c r="N188" i="35"/>
  <c r="O188" i="35" s="1"/>
  <c r="N638" i="35"/>
  <c r="O638" i="35" s="1"/>
  <c r="N241" i="35"/>
  <c r="O241" i="35" s="1"/>
  <c r="N664" i="35"/>
  <c r="O664" i="35" s="1"/>
  <c r="N622" i="35"/>
  <c r="O622" i="35" s="1"/>
  <c r="N539" i="35"/>
  <c r="O539" i="35" s="1"/>
  <c r="N501" i="35"/>
  <c r="O501" i="35" s="1"/>
  <c r="N483" i="35"/>
  <c r="O483" i="35" s="1"/>
  <c r="N465" i="35"/>
  <c r="O465" i="35" s="1"/>
  <c r="N447" i="35"/>
  <c r="O447" i="35" s="1"/>
  <c r="N410" i="35"/>
  <c r="O410" i="35" s="1"/>
  <c r="N373" i="35"/>
  <c r="O373" i="35" s="1"/>
  <c r="N355" i="35"/>
  <c r="O355" i="35" s="1"/>
  <c r="N712" i="35"/>
  <c r="O712" i="35" s="1"/>
  <c r="N688" i="35"/>
  <c r="O688" i="35" s="1"/>
  <c r="N642" i="35"/>
  <c r="O642" i="35" s="1"/>
  <c r="N599" i="35"/>
  <c r="O599" i="35" s="1"/>
  <c r="N578" i="35"/>
  <c r="O578" i="35" s="1"/>
  <c r="N558" i="35"/>
  <c r="O558" i="35" s="1"/>
  <c r="N519" i="35"/>
  <c r="O519" i="35" s="1"/>
  <c r="N428" i="35"/>
  <c r="O428" i="35" s="1"/>
  <c r="N409" i="35"/>
  <c r="O409" i="35" s="1"/>
  <c r="N391" i="35"/>
  <c r="O391" i="35" s="1"/>
  <c r="N300" i="35"/>
  <c r="O300" i="35" s="1"/>
  <c r="N281" i="35"/>
  <c r="O281" i="35" s="1"/>
  <c r="N263" i="35"/>
  <c r="O263" i="35" s="1"/>
  <c r="N191" i="35"/>
  <c r="O191" i="35" s="1"/>
  <c r="N173" i="35"/>
  <c r="O173" i="35" s="1"/>
  <c r="N155" i="35"/>
  <c r="O155" i="35" s="1"/>
  <c r="N96" i="35"/>
  <c r="O96" i="35" s="1"/>
  <c r="N206" i="35"/>
  <c r="O206" i="35" s="1"/>
  <c r="N732" i="35"/>
  <c r="O732" i="35" s="1"/>
  <c r="N351" i="35"/>
  <c r="O351" i="35" s="1"/>
  <c r="N663" i="35"/>
  <c r="O663" i="35" s="1"/>
  <c r="N620" i="35"/>
  <c r="O620" i="35" s="1"/>
  <c r="N598" i="35"/>
  <c r="O598" i="35" s="1"/>
  <c r="N557" i="35"/>
  <c r="O557" i="35" s="1"/>
  <c r="N538" i="35"/>
  <c r="O538" i="35" s="1"/>
  <c r="N518" i="35"/>
  <c r="O518" i="35" s="1"/>
  <c r="N500" i="35"/>
  <c r="O500" i="35" s="1"/>
  <c r="N482" i="35"/>
  <c r="O482" i="35" s="1"/>
  <c r="N464" i="35"/>
  <c r="O464" i="35" s="1"/>
  <c r="N446" i="35"/>
  <c r="O446" i="35" s="1"/>
  <c r="N427" i="35"/>
  <c r="O427" i="35" s="1"/>
  <c r="N390" i="35"/>
  <c r="O390" i="35" s="1"/>
  <c r="N372" i="35"/>
  <c r="O372" i="35" s="1"/>
  <c r="N354" i="35"/>
  <c r="O354" i="35" s="1"/>
  <c r="N336" i="35"/>
  <c r="O336" i="35" s="1"/>
  <c r="N318" i="35"/>
  <c r="O318" i="35" s="1"/>
  <c r="N299" i="35"/>
  <c r="O299" i="35" s="1"/>
  <c r="N262" i="35"/>
  <c r="O262" i="35" s="1"/>
  <c r="N244" i="35"/>
  <c r="O244" i="35" s="1"/>
  <c r="N226" i="35"/>
  <c r="O226" i="35" s="1"/>
  <c r="N208" i="35"/>
  <c r="O208" i="35" s="1"/>
  <c r="N137" i="35"/>
  <c r="O137" i="35" s="1"/>
  <c r="N120" i="35"/>
  <c r="O120" i="35" s="1"/>
  <c r="N113" i="35"/>
  <c r="O113" i="35" s="1"/>
  <c r="N89" i="35"/>
  <c r="O89" i="35" s="1"/>
  <c r="N72" i="35"/>
  <c r="O72" i="35" s="1"/>
  <c r="N55" i="35"/>
  <c r="O55" i="35" s="1"/>
  <c r="N65" i="35"/>
  <c r="O65" i="35" s="1"/>
  <c r="N135" i="35"/>
  <c r="O135" i="35" s="1"/>
  <c r="N497" i="35"/>
  <c r="O497" i="35" s="1"/>
  <c r="N169" i="35"/>
  <c r="O169" i="35" s="1"/>
  <c r="N711" i="35"/>
  <c r="O711" i="35" s="1"/>
  <c r="N687" i="35"/>
  <c r="O687" i="35" s="1"/>
  <c r="N662" i="35"/>
  <c r="O662" i="35" s="1"/>
  <c r="N641" i="35"/>
  <c r="O641" i="35" s="1"/>
  <c r="N619" i="35"/>
  <c r="O619" i="35" s="1"/>
  <c r="N577" i="35"/>
  <c r="O577" i="35" s="1"/>
  <c r="N445" i="35"/>
  <c r="O445" i="35" s="1"/>
  <c r="N408" i="35"/>
  <c r="O408" i="35" s="1"/>
  <c r="N317" i="35"/>
  <c r="O317" i="35" s="1"/>
  <c r="N280" i="35"/>
  <c r="O280" i="35" s="1"/>
  <c r="N190" i="35"/>
  <c r="O190" i="35" s="1"/>
  <c r="N172" i="35"/>
  <c r="O172" i="35" s="1"/>
  <c r="N154" i="35"/>
  <c r="O154" i="35" s="1"/>
  <c r="N127" i="35"/>
  <c r="O127" i="35" s="1"/>
  <c r="N48" i="35"/>
  <c r="O48" i="35" s="1"/>
  <c r="N225" i="35"/>
  <c r="O225" i="35" s="1"/>
  <c r="N171" i="35"/>
  <c r="O171" i="35" s="1"/>
  <c r="N106" i="35"/>
  <c r="O106" i="35" s="1"/>
  <c r="N82" i="35"/>
  <c r="O82" i="35" s="1"/>
  <c r="N224" i="35"/>
  <c r="O224" i="35" s="1"/>
  <c r="N75" i="35"/>
  <c r="O75" i="35" s="1"/>
  <c r="N387" i="35"/>
  <c r="O387" i="35" s="1"/>
  <c r="N277" i="35"/>
  <c r="O277" i="35" s="1"/>
  <c r="N85" i="35"/>
  <c r="O85" i="35" s="1"/>
  <c r="N736" i="35"/>
  <c r="O736" i="35" s="1"/>
  <c r="N710" i="35"/>
  <c r="O710" i="35" s="1"/>
  <c r="N640" i="35"/>
  <c r="O640" i="35" s="1"/>
  <c r="N597" i="35"/>
  <c r="O597" i="35" s="1"/>
  <c r="N576" i="35"/>
  <c r="O576" i="35" s="1"/>
  <c r="N556" i="35"/>
  <c r="O556" i="35" s="1"/>
  <c r="N536" i="35"/>
  <c r="O536" i="35" s="1"/>
  <c r="N517" i="35"/>
  <c r="O517" i="35" s="1"/>
  <c r="N499" i="35"/>
  <c r="O499" i="35" s="1"/>
  <c r="N481" i="35"/>
  <c r="O481" i="35" s="1"/>
  <c r="N463" i="35"/>
  <c r="O463" i="35" s="1"/>
  <c r="N426" i="35"/>
  <c r="O426" i="35" s="1"/>
  <c r="N389" i="35"/>
  <c r="O389" i="35" s="1"/>
  <c r="N371" i="35"/>
  <c r="O371" i="35" s="1"/>
  <c r="N353" i="35"/>
  <c r="O353" i="35" s="1"/>
  <c r="N335" i="35"/>
  <c r="O335" i="35" s="1"/>
  <c r="N298" i="35"/>
  <c r="O298" i="35" s="1"/>
  <c r="N261" i="35"/>
  <c r="O261" i="35" s="1"/>
  <c r="N243" i="35"/>
  <c r="O243" i="35" s="1"/>
  <c r="N207" i="35"/>
  <c r="O207" i="35" s="1"/>
  <c r="N189" i="35"/>
  <c r="O189" i="35" s="1"/>
  <c r="N136" i="35"/>
  <c r="O136" i="35" s="1"/>
  <c r="N99" i="35"/>
  <c r="O99" i="35" s="1"/>
  <c r="N170" i="35"/>
  <c r="O170" i="35" s="1"/>
  <c r="N659" i="35"/>
  <c r="O659" i="35" s="1"/>
  <c r="N369" i="35"/>
  <c r="O369" i="35" s="1"/>
  <c r="N102" i="35"/>
  <c r="O102" i="35" s="1"/>
  <c r="N686" i="35"/>
  <c r="O686" i="35" s="1"/>
  <c r="N661" i="35"/>
  <c r="O661" i="35" s="1"/>
  <c r="N618" i="35"/>
  <c r="O618" i="35" s="1"/>
  <c r="N555" i="35"/>
  <c r="O555" i="35" s="1"/>
  <c r="N444" i="35"/>
  <c r="O444" i="35" s="1"/>
  <c r="N425" i="35"/>
  <c r="O425" i="35" s="1"/>
  <c r="N407" i="35"/>
  <c r="O407" i="35" s="1"/>
  <c r="N316" i="35"/>
  <c r="O316" i="35" s="1"/>
  <c r="N297" i="35"/>
  <c r="O297" i="35" s="1"/>
  <c r="N279" i="35"/>
  <c r="O279" i="35" s="1"/>
  <c r="N153" i="35"/>
  <c r="O153" i="35" s="1"/>
  <c r="N242" i="35"/>
  <c r="O242" i="35" s="1"/>
  <c r="N442" i="35"/>
  <c r="O442" i="35" s="1"/>
  <c r="N259" i="35"/>
  <c r="O259" i="35" s="1"/>
  <c r="N735" i="35"/>
  <c r="O735" i="35" s="1"/>
  <c r="N709" i="35"/>
  <c r="O709" i="35" s="1"/>
  <c r="N684" i="35"/>
  <c r="O684" i="35" s="1"/>
  <c r="N639" i="35"/>
  <c r="O639" i="35" s="1"/>
  <c r="N575" i="35"/>
  <c r="O575" i="35" s="1"/>
  <c r="N535" i="35"/>
  <c r="O535" i="35" s="1"/>
  <c r="N516" i="35"/>
  <c r="O516" i="35" s="1"/>
  <c r="N498" i="35"/>
  <c r="O498" i="35" s="1"/>
  <c r="N480" i="35"/>
  <c r="O480" i="35" s="1"/>
  <c r="N462" i="35"/>
  <c r="O462" i="35" s="1"/>
  <c r="N443" i="35"/>
  <c r="O443" i="35" s="1"/>
  <c r="N406" i="35"/>
  <c r="O406" i="35" s="1"/>
  <c r="N388" i="35"/>
  <c r="O388" i="35" s="1"/>
  <c r="N370" i="35"/>
  <c r="O370" i="35" s="1"/>
  <c r="N352" i="35"/>
  <c r="O352" i="35" s="1"/>
  <c r="N334" i="35"/>
  <c r="O334" i="35" s="1"/>
  <c r="N315" i="35"/>
  <c r="O315" i="35" s="1"/>
  <c r="N278" i="35"/>
  <c r="O278" i="35" s="1"/>
  <c r="N260" i="35"/>
  <c r="O260" i="35" s="1"/>
  <c r="N58" i="35"/>
  <c r="O58" i="35" s="1"/>
  <c r="N479" i="35"/>
  <c r="O479" i="35" s="1"/>
  <c r="N683" i="35"/>
  <c r="O683" i="35" s="1"/>
  <c r="N616" i="35"/>
  <c r="O616" i="35" s="1"/>
  <c r="N595" i="35"/>
  <c r="O595" i="35" s="1"/>
  <c r="N554" i="35"/>
  <c r="O554" i="35" s="1"/>
  <c r="N534" i="35"/>
  <c r="O534" i="35" s="1"/>
  <c r="N461" i="35"/>
  <c r="O461" i="35" s="1"/>
  <c r="N424" i="35"/>
  <c r="O424" i="35" s="1"/>
  <c r="N333" i="35"/>
  <c r="O333" i="35" s="1"/>
  <c r="N296" i="35"/>
  <c r="O296" i="35" s="1"/>
  <c r="N205" i="35"/>
  <c r="O205" i="35" s="1"/>
  <c r="N187" i="35"/>
  <c r="O187" i="35" s="1"/>
  <c r="N152" i="35"/>
  <c r="O152" i="35" s="1"/>
  <c r="N134" i="35"/>
  <c r="O134" i="35" s="1"/>
  <c r="N123" i="35"/>
  <c r="O123" i="35" s="1"/>
  <c r="N116" i="35"/>
  <c r="O116" i="35" s="1"/>
  <c r="N109" i="35"/>
  <c r="O109" i="35" s="1"/>
  <c r="N405" i="35"/>
  <c r="O405" i="35" s="1"/>
  <c r="N223" i="35"/>
  <c r="O223" i="35" s="1"/>
  <c r="N68" i="35"/>
  <c r="O68" i="35" s="1"/>
  <c r="N731" i="35"/>
  <c r="O731" i="35" s="1"/>
  <c r="N707" i="35"/>
  <c r="O707" i="35" s="1"/>
  <c r="N682" i="35"/>
  <c r="O682" i="35" s="1"/>
  <c r="N615" i="35"/>
  <c r="O615" i="35" s="1"/>
  <c r="N594" i="35"/>
  <c r="O594" i="35" s="1"/>
  <c r="N573" i="35"/>
  <c r="O573" i="35" s="1"/>
  <c r="N552" i="35"/>
  <c r="O552" i="35" s="1"/>
  <c r="N680" i="35"/>
  <c r="O680" i="35" s="1"/>
  <c r="N635" i="35"/>
  <c r="O635" i="35" s="1"/>
  <c r="N593" i="35"/>
  <c r="O593" i="35" s="1"/>
  <c r="N572" i="35"/>
  <c r="O572" i="35" s="1"/>
  <c r="N551" i="35"/>
  <c r="O551" i="35" s="1"/>
  <c r="N532" i="35"/>
  <c r="O532" i="35" s="1"/>
  <c r="N477" i="35"/>
  <c r="O477" i="35" s="1"/>
  <c r="N440" i="35"/>
  <c r="O440" i="35" s="1"/>
  <c r="N212" i="35"/>
  <c r="O212" i="35" s="1"/>
  <c r="N90" i="35"/>
  <c r="O90" i="35" s="1"/>
  <c r="N66" i="35"/>
  <c r="O66" i="35" s="1"/>
  <c r="N422" i="35"/>
  <c r="O422" i="35" s="1"/>
  <c r="N730" i="35"/>
  <c r="O730" i="35" s="1"/>
  <c r="N204" i="35"/>
  <c r="O204" i="35" s="1"/>
  <c r="N368" i="35"/>
  <c r="O368" i="35" s="1"/>
  <c r="N203" i="35"/>
  <c r="O203" i="35" s="1"/>
  <c r="N350" i="35"/>
  <c r="O350" i="35" s="1"/>
  <c r="N186" i="35"/>
  <c r="O186" i="35" s="1"/>
  <c r="N658" i="35"/>
  <c r="O658" i="35" s="1"/>
  <c r="N150" i="35"/>
  <c r="O150" i="35" s="1"/>
  <c r="N404" i="35"/>
  <c r="O404" i="35" s="1"/>
  <c r="N636" i="35"/>
  <c r="O636" i="35" s="1"/>
  <c r="N59" i="35"/>
  <c r="O59" i="35" s="1"/>
  <c r="N614" i="35"/>
  <c r="O614" i="35" s="1"/>
  <c r="N349" i="35"/>
  <c r="O349" i="35" s="1"/>
  <c r="N42" i="35"/>
  <c r="O42" i="35" s="1"/>
  <c r="N332" i="35"/>
  <c r="O332" i="35" s="1"/>
  <c r="N185" i="35"/>
  <c r="O185" i="35" s="1"/>
  <c r="N112" i="35"/>
  <c r="O112" i="35" s="1"/>
  <c r="N240" i="35"/>
  <c r="O240" i="35" s="1"/>
  <c r="N331" i="35"/>
  <c r="O331" i="35" s="1"/>
  <c r="N177" i="35"/>
  <c r="O177" i="35" s="1"/>
  <c r="N83" i="35"/>
  <c r="O83" i="35" s="1"/>
  <c r="N230" i="35"/>
  <c r="O230" i="35" s="1"/>
  <c r="N61" i="35"/>
  <c r="O61" i="35" s="1"/>
  <c r="N313" i="35"/>
  <c r="O313" i="35" s="1"/>
  <c r="N533" i="35"/>
  <c r="O533" i="35" s="1"/>
  <c r="N168" i="35"/>
  <c r="O168" i="35" s="1"/>
  <c r="N107" i="35"/>
  <c r="O107" i="35" s="1"/>
  <c r="N312" i="35"/>
  <c r="O312" i="35" s="1"/>
  <c r="N295" i="35"/>
  <c r="O295" i="35" s="1"/>
  <c r="N49" i="35"/>
  <c r="O49" i="35" s="1"/>
  <c r="N514" i="35"/>
  <c r="O514" i="35" s="1"/>
  <c r="N151" i="35"/>
  <c r="O151" i="35" s="1"/>
  <c r="N294" i="35"/>
  <c r="O294" i="35" s="1"/>
  <c r="N496" i="35"/>
  <c r="O496" i="35" s="1"/>
  <c r="N133" i="35"/>
  <c r="O133" i="35" s="1"/>
  <c r="N95" i="35"/>
  <c r="O95" i="35" s="1"/>
  <c r="N286" i="35"/>
  <c r="O286" i="35" s="1"/>
  <c r="N142" i="35"/>
  <c r="O142" i="35" s="1"/>
  <c r="N78" i="35"/>
  <c r="O78" i="35" s="1"/>
  <c r="N395" i="35"/>
  <c r="O395" i="35" s="1"/>
  <c r="N478" i="35"/>
  <c r="O478" i="35" s="1"/>
  <c r="N460" i="35"/>
  <c r="O460" i="35" s="1"/>
  <c r="N276" i="35"/>
  <c r="O276" i="35" s="1"/>
  <c r="N459" i="35"/>
  <c r="O459" i="35" s="1"/>
  <c r="N132" i="35"/>
  <c r="O132" i="35" s="1"/>
  <c r="N76" i="35"/>
  <c r="O76" i="35" s="1"/>
  <c r="N441" i="35"/>
  <c r="O441" i="35" s="1"/>
  <c r="N267" i="35"/>
  <c r="O267" i="35" s="1"/>
  <c r="N128" i="35"/>
  <c r="O128" i="35" s="1"/>
  <c r="N54" i="35"/>
  <c r="O54" i="35" s="1"/>
  <c r="N432" i="35"/>
  <c r="O432" i="35" s="1"/>
  <c r="N258" i="35"/>
  <c r="O258" i="35" s="1"/>
  <c r="N423" i="35"/>
  <c r="O423" i="35" s="1"/>
  <c r="N221" i="35"/>
  <c r="O221" i="35" s="1"/>
  <c r="N222" i="35"/>
  <c r="O222" i="35" s="1"/>
  <c r="N386" i="35"/>
  <c r="O386" i="35" s="1"/>
  <c r="C17" i="41"/>
  <c r="A18" i="41" s="1"/>
  <c r="D17" i="41"/>
  <c r="B17" i="38" l="1"/>
  <c r="C17" i="38" s="1"/>
  <c r="A18" i="38"/>
  <c r="B18" i="38" s="1"/>
  <c r="C16" i="38"/>
  <c r="H16" i="38" s="1"/>
  <c r="E24" i="45"/>
  <c r="C24" i="45"/>
  <c r="A25" i="45" s="1"/>
  <c r="D22" i="43"/>
  <c r="C22" i="43"/>
  <c r="A23" i="43" s="1"/>
  <c r="F22" i="43"/>
  <c r="D22" i="44"/>
  <c r="C22" i="44"/>
  <c r="A23" i="44" s="1"/>
  <c r="F22" i="44"/>
  <c r="H17" i="41"/>
  <c r="H16" i="40"/>
  <c r="N15" i="31"/>
  <c r="O15" i="31" s="1"/>
  <c r="N81" i="31"/>
  <c r="O81" i="31" s="1"/>
  <c r="N44" i="31"/>
  <c r="O44" i="31" s="1"/>
  <c r="N126" i="31"/>
  <c r="O126" i="31" s="1"/>
  <c r="N118" i="31"/>
  <c r="O118" i="31" s="1"/>
  <c r="N72" i="31"/>
  <c r="O72" i="31" s="1"/>
  <c r="N12" i="31"/>
  <c r="O12" i="31" s="1"/>
  <c r="N102" i="31"/>
  <c r="O102" i="31" s="1"/>
  <c r="N98" i="31"/>
  <c r="O98" i="31" s="1"/>
  <c r="N57" i="31"/>
  <c r="O57" i="31" s="1"/>
  <c r="N24" i="31"/>
  <c r="O24" i="31" s="1"/>
  <c r="N94" i="31"/>
  <c r="O94" i="31" s="1"/>
  <c r="N75" i="31"/>
  <c r="O75" i="31" s="1"/>
  <c r="N90" i="31"/>
  <c r="O90" i="31" s="1"/>
  <c r="N122" i="31"/>
  <c r="O122" i="31" s="1"/>
  <c r="N41" i="31"/>
  <c r="O41" i="31" s="1"/>
  <c r="N34" i="31"/>
  <c r="O34" i="31" s="1"/>
  <c r="N40" i="31"/>
  <c r="O40" i="31" s="1"/>
  <c r="N139" i="31"/>
  <c r="O139" i="31" s="1"/>
  <c r="N120" i="31"/>
  <c r="O120" i="31" s="1"/>
  <c r="N107" i="31"/>
  <c r="O107" i="31" s="1"/>
  <c r="N93" i="31"/>
  <c r="O93" i="31" s="1"/>
  <c r="N86" i="31"/>
  <c r="O86" i="31" s="1"/>
  <c r="N47" i="31"/>
  <c r="O47" i="31" s="1"/>
  <c r="N36" i="31"/>
  <c r="O36" i="31" s="1"/>
  <c r="N23" i="31"/>
  <c r="O23" i="31" s="1"/>
  <c r="N129" i="31"/>
  <c r="O129" i="31" s="1"/>
  <c r="N113" i="31"/>
  <c r="O113" i="31" s="1"/>
  <c r="N52" i="31"/>
  <c r="O52" i="31" s="1"/>
  <c r="N137" i="31"/>
  <c r="O137" i="31" s="1"/>
  <c r="N128" i="31"/>
  <c r="O128" i="31" s="1"/>
  <c r="N132" i="31"/>
  <c r="O132" i="31" s="1"/>
  <c r="N136" i="31"/>
  <c r="O136" i="31" s="1"/>
  <c r="N58" i="31"/>
  <c r="O58" i="31" s="1"/>
  <c r="N45" i="31"/>
  <c r="O45" i="31" s="1"/>
  <c r="N30" i="31"/>
  <c r="O30" i="31" s="1"/>
  <c r="N91" i="31"/>
  <c r="O91" i="31" s="1"/>
  <c r="N84" i="31"/>
  <c r="O84" i="31" s="1"/>
  <c r="N39" i="31"/>
  <c r="O39" i="31" s="1"/>
  <c r="N119" i="31"/>
  <c r="O119" i="31" s="1"/>
  <c r="N51" i="31"/>
  <c r="O51" i="31" s="1"/>
  <c r="N13" i="31"/>
  <c r="O13" i="31" s="1"/>
  <c r="N134" i="31"/>
  <c r="O134" i="31" s="1"/>
  <c r="N63" i="31"/>
  <c r="O63" i="31" s="1"/>
  <c r="N37" i="31"/>
  <c r="O37" i="31" s="1"/>
  <c r="N101" i="31"/>
  <c r="O101" i="31" s="1"/>
  <c r="N49" i="31"/>
  <c r="O49" i="31" s="1"/>
  <c r="N89" i="31"/>
  <c r="O89" i="31" s="1"/>
  <c r="N25" i="31"/>
  <c r="O25" i="31" s="1"/>
  <c r="N110" i="31"/>
  <c r="O110" i="31" s="1"/>
  <c r="N62" i="31"/>
  <c r="O62" i="31" s="1"/>
  <c r="N18" i="31"/>
  <c r="O18" i="31" s="1"/>
  <c r="N124" i="31"/>
  <c r="O124" i="31" s="1"/>
  <c r="N109" i="31"/>
  <c r="O109" i="31" s="1"/>
  <c r="N88" i="31"/>
  <c r="O88" i="31" s="1"/>
  <c r="N116" i="31"/>
  <c r="O116" i="31" s="1"/>
  <c r="N108" i="31"/>
  <c r="O108" i="31" s="1"/>
  <c r="N87" i="31"/>
  <c r="O87" i="31" s="1"/>
  <c r="N60" i="31"/>
  <c r="O60" i="31" s="1"/>
  <c r="N29" i="31"/>
  <c r="O29" i="31" s="1"/>
  <c r="N67" i="31"/>
  <c r="O67" i="31" s="1"/>
  <c r="N9" i="31"/>
  <c r="O9" i="31" s="1"/>
  <c r="N7" i="31"/>
  <c r="O7" i="31" s="1"/>
  <c r="N4" i="31"/>
  <c r="O4" i="31" s="1"/>
  <c r="N3" i="31"/>
  <c r="O3" i="31" s="1"/>
  <c r="N127" i="31"/>
  <c r="O127" i="31" s="1"/>
  <c r="F17" i="38"/>
  <c r="G17" i="38"/>
  <c r="E15" i="36"/>
  <c r="F15" i="36" s="1"/>
  <c r="B15" i="36"/>
  <c r="A16" i="36"/>
  <c r="P2" i="35" a="1"/>
  <c r="E17" i="40"/>
  <c r="B17" i="40"/>
  <c r="B18" i="41"/>
  <c r="E18" i="41"/>
  <c r="A19" i="38" l="1"/>
  <c r="A20" i="38" s="1"/>
  <c r="E18" i="38"/>
  <c r="F18" i="38" s="1"/>
  <c r="D17" i="38"/>
  <c r="H17" i="38" s="1"/>
  <c r="G22" i="43"/>
  <c r="G22" i="44"/>
  <c r="F24" i="45"/>
  <c r="B23" i="44"/>
  <c r="E23" i="44"/>
  <c r="B23" i="43"/>
  <c r="E23" i="43"/>
  <c r="D25" i="45"/>
  <c r="B25" i="45"/>
  <c r="P2" i="35"/>
  <c r="P1" i="35" s="1" a="1"/>
  <c r="P1" i="35" s="1"/>
  <c r="A15" i="35" s="1"/>
  <c r="D17" i="40"/>
  <c r="C17" i="40"/>
  <c r="A18" i="40" s="1"/>
  <c r="N68" i="31"/>
  <c r="O68" i="31" s="1"/>
  <c r="N50" i="31"/>
  <c r="O50" i="31" s="1"/>
  <c r="N130" i="31"/>
  <c r="O130" i="31" s="1"/>
  <c r="N14" i="31"/>
  <c r="O14" i="31" s="1"/>
  <c r="N65" i="31"/>
  <c r="O65" i="31" s="1"/>
  <c r="N16" i="31"/>
  <c r="O16" i="31" s="1"/>
  <c r="N76" i="31"/>
  <c r="O76" i="31" s="1"/>
  <c r="G17" i="40"/>
  <c r="F17" i="40"/>
  <c r="N38" i="31"/>
  <c r="O38" i="31" s="1"/>
  <c r="N80" i="31"/>
  <c r="O80" i="31" s="1"/>
  <c r="C15" i="36"/>
  <c r="D15" i="36"/>
  <c r="N43" i="31"/>
  <c r="O43" i="31" s="1"/>
  <c r="N27" i="31"/>
  <c r="O27" i="31" s="1"/>
  <c r="N133" i="31"/>
  <c r="O133" i="31" s="1"/>
  <c r="N95" i="31"/>
  <c r="O95" i="31" s="1"/>
  <c r="N142" i="31"/>
  <c r="O142" i="31" s="1"/>
  <c r="N99" i="31"/>
  <c r="O99" i="31" s="1"/>
  <c r="N19" i="31"/>
  <c r="O19" i="31" s="1"/>
  <c r="N20" i="31"/>
  <c r="O20" i="31" s="1"/>
  <c r="N131" i="31"/>
  <c r="O131" i="31" s="1"/>
  <c r="B16" i="36"/>
  <c r="E16" i="36"/>
  <c r="A17" i="36"/>
  <c r="N78" i="31"/>
  <c r="O78" i="31" s="1"/>
  <c r="N69" i="31"/>
  <c r="O69" i="31" s="1"/>
  <c r="N85" i="31"/>
  <c r="O85" i="31" s="1"/>
  <c r="N31" i="31"/>
  <c r="O31" i="31" s="1"/>
  <c r="N135" i="31"/>
  <c r="O135" i="31" s="1"/>
  <c r="N82" i="31"/>
  <c r="O82" i="31" s="1"/>
  <c r="N74" i="31"/>
  <c r="O74" i="31" s="1"/>
  <c r="N42" i="31"/>
  <c r="O42" i="31" s="1"/>
  <c r="N878" i="31"/>
  <c r="O878" i="31" s="1"/>
  <c r="N862" i="31"/>
  <c r="O862" i="31" s="1"/>
  <c r="N846" i="31"/>
  <c r="O846" i="31" s="1"/>
  <c r="N830" i="31"/>
  <c r="O830" i="31" s="1"/>
  <c r="N814" i="31"/>
  <c r="O814" i="31" s="1"/>
  <c r="N798" i="31"/>
  <c r="O798" i="31" s="1"/>
  <c r="N782" i="31"/>
  <c r="O782" i="31" s="1"/>
  <c r="N766" i="31"/>
  <c r="O766" i="31" s="1"/>
  <c r="N750" i="31"/>
  <c r="O750" i="31" s="1"/>
  <c r="N734" i="31"/>
  <c r="O734" i="31" s="1"/>
  <c r="N718" i="31"/>
  <c r="O718" i="31" s="1"/>
  <c r="N702" i="31"/>
  <c r="O702" i="31" s="1"/>
  <c r="N877" i="31"/>
  <c r="O877" i="31" s="1"/>
  <c r="N861" i="31"/>
  <c r="O861" i="31" s="1"/>
  <c r="N845" i="31"/>
  <c r="O845" i="31" s="1"/>
  <c r="N886" i="31"/>
  <c r="O886" i="31" s="1"/>
  <c r="N885" i="31"/>
  <c r="O885" i="31" s="1"/>
  <c r="N869" i="31"/>
  <c r="O869" i="31" s="1"/>
  <c r="N853" i="31"/>
  <c r="O853" i="31" s="1"/>
  <c r="N837" i="31"/>
  <c r="O837" i="31" s="1"/>
  <c r="N821" i="31"/>
  <c r="O821" i="31" s="1"/>
  <c r="N805" i="31"/>
  <c r="O805" i="31" s="1"/>
  <c r="N789" i="31"/>
  <c r="O789" i="31" s="1"/>
  <c r="N773" i="31"/>
  <c r="O773" i="31" s="1"/>
  <c r="N757" i="31"/>
  <c r="O757" i="31" s="1"/>
  <c r="N836" i="31"/>
  <c r="O836" i="31" s="1"/>
  <c r="N884" i="31"/>
  <c r="O884" i="31" s="1"/>
  <c r="N868" i="31"/>
  <c r="O868" i="31" s="1"/>
  <c r="N852" i="31"/>
  <c r="O852" i="31" s="1"/>
  <c r="N883" i="31"/>
  <c r="O883" i="31" s="1"/>
  <c r="N867" i="31"/>
  <c r="O867" i="31" s="1"/>
  <c r="N851" i="31"/>
  <c r="O851" i="31" s="1"/>
  <c r="N835" i="31"/>
  <c r="O835" i="31" s="1"/>
  <c r="N819" i="31"/>
  <c r="O819" i="31" s="1"/>
  <c r="N803" i="31"/>
  <c r="O803" i="31" s="1"/>
  <c r="N787" i="31"/>
  <c r="O787" i="31" s="1"/>
  <c r="N771" i="31"/>
  <c r="O771" i="31" s="1"/>
  <c r="N755" i="31"/>
  <c r="O755" i="31" s="1"/>
  <c r="N739" i="31"/>
  <c r="O739" i="31" s="1"/>
  <c r="N723" i="31"/>
  <c r="O723" i="31" s="1"/>
  <c r="N707" i="31"/>
  <c r="O707" i="31" s="1"/>
  <c r="N882" i="31"/>
  <c r="O882" i="31" s="1"/>
  <c r="N866" i="31"/>
  <c r="O866" i="31" s="1"/>
  <c r="N850" i="31"/>
  <c r="O850" i="31" s="1"/>
  <c r="N834" i="31"/>
  <c r="O834" i="31" s="1"/>
  <c r="N818" i="31"/>
  <c r="O818" i="31" s="1"/>
  <c r="N881" i="31"/>
  <c r="O881" i="31" s="1"/>
  <c r="N865" i="31"/>
  <c r="O865" i="31" s="1"/>
  <c r="N849" i="31"/>
  <c r="O849" i="31" s="1"/>
  <c r="N833" i="31"/>
  <c r="O833" i="31" s="1"/>
  <c r="N817" i="31"/>
  <c r="O817" i="31" s="1"/>
  <c r="N801" i="31"/>
  <c r="O801" i="31" s="1"/>
  <c r="N785" i="31"/>
  <c r="O785" i="31" s="1"/>
  <c r="N769" i="31"/>
  <c r="O769" i="31" s="1"/>
  <c r="N856" i="31"/>
  <c r="O856" i="31" s="1"/>
  <c r="N827" i="31"/>
  <c r="O827" i="31" s="1"/>
  <c r="N754" i="31"/>
  <c r="O754" i="31" s="1"/>
  <c r="N731" i="31"/>
  <c r="O731" i="31" s="1"/>
  <c r="N710" i="31"/>
  <c r="O710" i="31" s="1"/>
  <c r="N688" i="31"/>
  <c r="O688" i="31" s="1"/>
  <c r="N667" i="31"/>
  <c r="O667" i="31" s="1"/>
  <c r="N647" i="31"/>
  <c r="O647" i="31" s="1"/>
  <c r="N606" i="31"/>
  <c r="O606" i="31" s="1"/>
  <c r="N585" i="31"/>
  <c r="O585" i="31" s="1"/>
  <c r="N483" i="31"/>
  <c r="O483" i="31" s="1"/>
  <c r="N463" i="31"/>
  <c r="O463" i="31" s="1"/>
  <c r="N422" i="31"/>
  <c r="O422" i="31" s="1"/>
  <c r="N401" i="31"/>
  <c r="O401" i="31" s="1"/>
  <c r="N380" i="31"/>
  <c r="O380" i="31" s="1"/>
  <c r="N360" i="31"/>
  <c r="O360" i="31" s="1"/>
  <c r="N340" i="31"/>
  <c r="O340" i="31" s="1"/>
  <c r="N298" i="31"/>
  <c r="O298" i="31" s="1"/>
  <c r="N258" i="31"/>
  <c r="O258" i="31" s="1"/>
  <c r="N237" i="31"/>
  <c r="O237" i="31" s="1"/>
  <c r="N197" i="31"/>
  <c r="O197" i="31" s="1"/>
  <c r="N176" i="31"/>
  <c r="O176" i="31" s="1"/>
  <c r="N155" i="31"/>
  <c r="O155" i="31" s="1"/>
  <c r="N826" i="31"/>
  <c r="O826" i="31" s="1"/>
  <c r="N802" i="31"/>
  <c r="O802" i="31" s="1"/>
  <c r="N777" i="31"/>
  <c r="O777" i="31" s="1"/>
  <c r="N753" i="31"/>
  <c r="O753" i="31" s="1"/>
  <c r="N730" i="31"/>
  <c r="O730" i="31" s="1"/>
  <c r="N666" i="31"/>
  <c r="O666" i="31" s="1"/>
  <c r="N626" i="31"/>
  <c r="O626" i="31" s="1"/>
  <c r="N605" i="31"/>
  <c r="O605" i="31" s="1"/>
  <c r="N565" i="31"/>
  <c r="O565" i="31" s="1"/>
  <c r="N544" i="31"/>
  <c r="O544" i="31" s="1"/>
  <c r="N523" i="31"/>
  <c r="O523" i="31" s="1"/>
  <c r="N503" i="31"/>
  <c r="O503" i="31" s="1"/>
  <c r="N462" i="31"/>
  <c r="O462" i="31" s="1"/>
  <c r="N441" i="31"/>
  <c r="O441" i="31" s="1"/>
  <c r="N339" i="31"/>
  <c r="O339" i="31" s="1"/>
  <c r="N319" i="31"/>
  <c r="O319" i="31" s="1"/>
  <c r="N278" i="31"/>
  <c r="O278" i="31" s="1"/>
  <c r="N257" i="31"/>
  <c r="O257" i="31" s="1"/>
  <c r="N236" i="31"/>
  <c r="O236" i="31" s="1"/>
  <c r="N216" i="31"/>
  <c r="O216" i="31" s="1"/>
  <c r="N196" i="31"/>
  <c r="O196" i="31" s="1"/>
  <c r="N154" i="31"/>
  <c r="O154" i="31" s="1"/>
  <c r="N855" i="31"/>
  <c r="O855" i="31" s="1"/>
  <c r="N709" i="31"/>
  <c r="O709" i="31" s="1"/>
  <c r="N687" i="31"/>
  <c r="O687" i="31" s="1"/>
  <c r="N646" i="31"/>
  <c r="O646" i="31" s="1"/>
  <c r="N625" i="31"/>
  <c r="O625" i="31" s="1"/>
  <c r="N604" i="31"/>
  <c r="O604" i="31" s="1"/>
  <c r="N584" i="31"/>
  <c r="O584" i="31" s="1"/>
  <c r="N564" i="31"/>
  <c r="O564" i="31" s="1"/>
  <c r="N522" i="31"/>
  <c r="O522" i="31" s="1"/>
  <c r="N482" i="31"/>
  <c r="O482" i="31" s="1"/>
  <c r="N461" i="31"/>
  <c r="O461" i="31" s="1"/>
  <c r="N421" i="31"/>
  <c r="O421" i="31" s="1"/>
  <c r="N400" i="31"/>
  <c r="O400" i="31" s="1"/>
  <c r="N379" i="31"/>
  <c r="O379" i="31" s="1"/>
  <c r="N359" i="31"/>
  <c r="O359" i="31" s="1"/>
  <c r="N318" i="31"/>
  <c r="O318" i="31" s="1"/>
  <c r="N297" i="31"/>
  <c r="O297" i="31" s="1"/>
  <c r="N195" i="31"/>
  <c r="O195" i="31" s="1"/>
  <c r="N175" i="31"/>
  <c r="O175" i="31" s="1"/>
  <c r="N645" i="31"/>
  <c r="O645" i="31" s="1"/>
  <c r="N603" i="31"/>
  <c r="O603" i="31" s="1"/>
  <c r="N542" i="31"/>
  <c r="O542" i="31" s="1"/>
  <c r="N419" i="31"/>
  <c r="O419" i="31" s="1"/>
  <c r="N358" i="31"/>
  <c r="O358" i="31" s="1"/>
  <c r="N337" i="31"/>
  <c r="O337" i="31" s="1"/>
  <c r="N296" i="31"/>
  <c r="O296" i="31" s="1"/>
  <c r="N234" i="31"/>
  <c r="O234" i="31" s="1"/>
  <c r="N825" i="31"/>
  <c r="O825" i="31" s="1"/>
  <c r="N800" i="31"/>
  <c r="O800" i="31" s="1"/>
  <c r="N776" i="31"/>
  <c r="O776" i="31" s="1"/>
  <c r="N752" i="31"/>
  <c r="O752" i="31" s="1"/>
  <c r="N729" i="31"/>
  <c r="O729" i="31" s="1"/>
  <c r="N708" i="31"/>
  <c r="O708" i="31" s="1"/>
  <c r="N686" i="31"/>
  <c r="O686" i="31" s="1"/>
  <c r="N665" i="31"/>
  <c r="O665" i="31" s="1"/>
  <c r="N563" i="31"/>
  <c r="O563" i="31" s="1"/>
  <c r="N543" i="31"/>
  <c r="O543" i="31" s="1"/>
  <c r="N502" i="31"/>
  <c r="O502" i="31" s="1"/>
  <c r="N481" i="31"/>
  <c r="O481" i="31" s="1"/>
  <c r="N460" i="31"/>
  <c r="O460" i="31" s="1"/>
  <c r="N440" i="31"/>
  <c r="O440" i="31" s="1"/>
  <c r="N420" i="31"/>
  <c r="O420" i="31" s="1"/>
  <c r="N378" i="31"/>
  <c r="O378" i="31" s="1"/>
  <c r="N338" i="31"/>
  <c r="O338" i="31" s="1"/>
  <c r="N317" i="31"/>
  <c r="O317" i="31" s="1"/>
  <c r="N277" i="31"/>
  <c r="O277" i="31" s="1"/>
  <c r="N256" i="31"/>
  <c r="O256" i="31" s="1"/>
  <c r="N235" i="31"/>
  <c r="O235" i="31" s="1"/>
  <c r="N215" i="31"/>
  <c r="O215" i="31" s="1"/>
  <c r="N174" i="31"/>
  <c r="O174" i="31" s="1"/>
  <c r="N153" i="31"/>
  <c r="O153" i="31" s="1"/>
  <c r="N624" i="31"/>
  <c r="O624" i="31" s="1"/>
  <c r="N583" i="31"/>
  <c r="O583" i="31" s="1"/>
  <c r="N521" i="31"/>
  <c r="O521" i="31" s="1"/>
  <c r="N399" i="31"/>
  <c r="O399" i="31" s="1"/>
  <c r="N316" i="31"/>
  <c r="O316" i="31" s="1"/>
  <c r="N276" i="31"/>
  <c r="O276" i="31" s="1"/>
  <c r="N194" i="31"/>
  <c r="O194" i="31" s="1"/>
  <c r="N880" i="31"/>
  <c r="O880" i="31" s="1"/>
  <c r="N854" i="31"/>
  <c r="O854" i="31" s="1"/>
  <c r="N685" i="31"/>
  <c r="O685" i="31" s="1"/>
  <c r="N824" i="31"/>
  <c r="O824" i="31" s="1"/>
  <c r="N799" i="31"/>
  <c r="O799" i="31" s="1"/>
  <c r="N775" i="31"/>
  <c r="O775" i="31" s="1"/>
  <c r="N751" i="31"/>
  <c r="O751" i="31" s="1"/>
  <c r="N728" i="31"/>
  <c r="O728" i="31" s="1"/>
  <c r="N706" i="31"/>
  <c r="O706" i="31" s="1"/>
  <c r="N684" i="31"/>
  <c r="O684" i="31" s="1"/>
  <c r="N664" i="31"/>
  <c r="O664" i="31" s="1"/>
  <c r="N644" i="31"/>
  <c r="O644" i="31" s="1"/>
  <c r="N602" i="31"/>
  <c r="O602" i="31" s="1"/>
  <c r="N562" i="31"/>
  <c r="O562" i="31" s="1"/>
  <c r="N541" i="31"/>
  <c r="O541" i="31" s="1"/>
  <c r="N501" i="31"/>
  <c r="O501" i="31" s="1"/>
  <c r="N480" i="31"/>
  <c r="O480" i="31" s="1"/>
  <c r="N459" i="31"/>
  <c r="O459" i="31" s="1"/>
  <c r="N439" i="31"/>
  <c r="O439" i="31" s="1"/>
  <c r="N398" i="31"/>
  <c r="O398" i="31" s="1"/>
  <c r="N377" i="31"/>
  <c r="O377" i="31" s="1"/>
  <c r="N275" i="31"/>
  <c r="O275" i="31" s="1"/>
  <c r="N255" i="31"/>
  <c r="O255" i="31" s="1"/>
  <c r="N214" i="31"/>
  <c r="O214" i="31" s="1"/>
  <c r="N193" i="31"/>
  <c r="O193" i="31" s="1"/>
  <c r="N172" i="31"/>
  <c r="O172" i="31" s="1"/>
  <c r="N879" i="31"/>
  <c r="O879" i="31" s="1"/>
  <c r="N797" i="31"/>
  <c r="O797" i="31" s="1"/>
  <c r="N749" i="31"/>
  <c r="O749" i="31" s="1"/>
  <c r="N705" i="31"/>
  <c r="O705" i="31" s="1"/>
  <c r="N643" i="31"/>
  <c r="O643" i="31" s="1"/>
  <c r="N623" i="31"/>
  <c r="O623" i="31" s="1"/>
  <c r="N582" i="31"/>
  <c r="O582" i="31" s="1"/>
  <c r="N561" i="31"/>
  <c r="O561" i="31" s="1"/>
  <c r="N540" i="31"/>
  <c r="O540" i="31" s="1"/>
  <c r="N520" i="31"/>
  <c r="O520" i="31" s="1"/>
  <c r="N500" i="31"/>
  <c r="O500" i="31" s="1"/>
  <c r="N458" i="31"/>
  <c r="O458" i="31" s="1"/>
  <c r="N418" i="31"/>
  <c r="O418" i="31" s="1"/>
  <c r="N397" i="31"/>
  <c r="O397" i="31" s="1"/>
  <c r="N357" i="31"/>
  <c r="O357" i="31" s="1"/>
  <c r="N336" i="31"/>
  <c r="O336" i="31" s="1"/>
  <c r="N315" i="31"/>
  <c r="O315" i="31" s="1"/>
  <c r="N295" i="31"/>
  <c r="O295" i="31" s="1"/>
  <c r="N254" i="31"/>
  <c r="O254" i="31" s="1"/>
  <c r="N233" i="31"/>
  <c r="O233" i="31" s="1"/>
  <c r="N848" i="31"/>
  <c r="O848" i="31" s="1"/>
  <c r="N704" i="31"/>
  <c r="O704" i="31" s="1"/>
  <c r="N682" i="31"/>
  <c r="O682" i="31" s="1"/>
  <c r="N642" i="31"/>
  <c r="O642" i="31" s="1"/>
  <c r="N621" i="31"/>
  <c r="O621" i="31" s="1"/>
  <c r="N581" i="31"/>
  <c r="O581" i="31" s="1"/>
  <c r="N560" i="31"/>
  <c r="O560" i="31" s="1"/>
  <c r="N539" i="31"/>
  <c r="O539" i="31" s="1"/>
  <c r="N519" i="31"/>
  <c r="O519" i="31" s="1"/>
  <c r="N478" i="31"/>
  <c r="O478" i="31" s="1"/>
  <c r="N457" i="31"/>
  <c r="O457" i="31" s="1"/>
  <c r="N355" i="31"/>
  <c r="O355" i="31" s="1"/>
  <c r="N875" i="31"/>
  <c r="O875" i="31" s="1"/>
  <c r="N822" i="31"/>
  <c r="O822" i="31" s="1"/>
  <c r="N795" i="31"/>
  <c r="O795" i="31" s="1"/>
  <c r="N772" i="31"/>
  <c r="O772" i="31" s="1"/>
  <c r="N747" i="31"/>
  <c r="O747" i="31" s="1"/>
  <c r="N726" i="31"/>
  <c r="O726" i="31" s="1"/>
  <c r="N662" i="31"/>
  <c r="O662" i="31" s="1"/>
  <c r="N641" i="31"/>
  <c r="O641" i="31" s="1"/>
  <c r="N620" i="31"/>
  <c r="O620" i="31" s="1"/>
  <c r="N600" i="31"/>
  <c r="O600" i="31" s="1"/>
  <c r="N874" i="31"/>
  <c r="O874" i="31" s="1"/>
  <c r="N847" i="31"/>
  <c r="O847" i="31" s="1"/>
  <c r="N794" i="31"/>
  <c r="O794" i="31" s="1"/>
  <c r="N746" i="31"/>
  <c r="O746" i="31" s="1"/>
  <c r="N703" i="31"/>
  <c r="O703" i="31" s="1"/>
  <c r="N681" i="31"/>
  <c r="O681" i="31" s="1"/>
  <c r="N579" i="31"/>
  <c r="O579" i="31" s="1"/>
  <c r="N559" i="31"/>
  <c r="O559" i="31" s="1"/>
  <c r="N518" i="31"/>
  <c r="O518" i="31" s="1"/>
  <c r="N497" i="31"/>
  <c r="O497" i="31" s="1"/>
  <c r="N476" i="31"/>
  <c r="O476" i="31" s="1"/>
  <c r="N456" i="31"/>
  <c r="O456" i="31" s="1"/>
  <c r="N436" i="31"/>
  <c r="O436" i="31" s="1"/>
  <c r="N394" i="31"/>
  <c r="O394" i="31" s="1"/>
  <c r="N354" i="31"/>
  <c r="O354" i="31" s="1"/>
  <c r="N333" i="31"/>
  <c r="O333" i="31" s="1"/>
  <c r="N293" i="31"/>
  <c r="O293" i="31" s="1"/>
  <c r="N272" i="31"/>
  <c r="O272" i="31" s="1"/>
  <c r="N251" i="31"/>
  <c r="O251" i="31" s="1"/>
  <c r="N231" i="31"/>
  <c r="O231" i="31" s="1"/>
  <c r="N190" i="31"/>
  <c r="O190" i="31" s="1"/>
  <c r="N169" i="31"/>
  <c r="O169" i="31" s="1"/>
  <c r="N435" i="31"/>
  <c r="O435" i="31" s="1"/>
  <c r="N374" i="31"/>
  <c r="O374" i="31" s="1"/>
  <c r="N332" i="31"/>
  <c r="O332" i="31" s="1"/>
  <c r="N312" i="31"/>
  <c r="O312" i="31" s="1"/>
  <c r="N250" i="31"/>
  <c r="O250" i="31" s="1"/>
  <c r="N189" i="31"/>
  <c r="O189" i="31" s="1"/>
  <c r="N149" i="31"/>
  <c r="O149" i="31" s="1"/>
  <c r="N844" i="31"/>
  <c r="O844" i="31" s="1"/>
  <c r="N820" i="31"/>
  <c r="O820" i="31" s="1"/>
  <c r="N770" i="31"/>
  <c r="O770" i="31" s="1"/>
  <c r="N725" i="31"/>
  <c r="O725" i="31" s="1"/>
  <c r="N701" i="31"/>
  <c r="O701" i="31" s="1"/>
  <c r="N661" i="31"/>
  <c r="O661" i="31" s="1"/>
  <c r="N640" i="31"/>
  <c r="O640" i="31" s="1"/>
  <c r="N619" i="31"/>
  <c r="O619" i="31" s="1"/>
  <c r="N599" i="31"/>
  <c r="O599" i="31" s="1"/>
  <c r="N558" i="31"/>
  <c r="O558" i="31" s="1"/>
  <c r="N537" i="31"/>
  <c r="O537" i="31" s="1"/>
  <c r="N415" i="31"/>
  <c r="O415" i="31" s="1"/>
  <c r="N353" i="31"/>
  <c r="O353" i="31" s="1"/>
  <c r="N292" i="31"/>
  <c r="O292" i="31" s="1"/>
  <c r="N210" i="31"/>
  <c r="O210" i="31" s="1"/>
  <c r="N873" i="31"/>
  <c r="O873" i="31" s="1"/>
  <c r="N793" i="31"/>
  <c r="O793" i="31" s="1"/>
  <c r="N745" i="31"/>
  <c r="O745" i="31" s="1"/>
  <c r="N724" i="31"/>
  <c r="O724" i="31" s="1"/>
  <c r="N700" i="31"/>
  <c r="O700" i="31" s="1"/>
  <c r="N680" i="31"/>
  <c r="O680" i="31" s="1"/>
  <c r="N660" i="31"/>
  <c r="O660" i="31" s="1"/>
  <c r="N618" i="31"/>
  <c r="O618" i="31" s="1"/>
  <c r="N578" i="31"/>
  <c r="O578" i="31" s="1"/>
  <c r="N557" i="31"/>
  <c r="O557" i="31" s="1"/>
  <c r="N517" i="31"/>
  <c r="O517" i="31" s="1"/>
  <c r="N496" i="31"/>
  <c r="O496" i="31" s="1"/>
  <c r="N475" i="31"/>
  <c r="O475" i="31" s="1"/>
  <c r="N455" i="31"/>
  <c r="O455" i="31" s="1"/>
  <c r="N414" i="31"/>
  <c r="O414" i="31" s="1"/>
  <c r="N393" i="31"/>
  <c r="O393" i="31" s="1"/>
  <c r="N291" i="31"/>
  <c r="O291" i="31" s="1"/>
  <c r="N271" i="31"/>
  <c r="O271" i="31" s="1"/>
  <c r="N843" i="31"/>
  <c r="O843" i="31" s="1"/>
  <c r="N768" i="31"/>
  <c r="O768" i="31" s="1"/>
  <c r="N659" i="31"/>
  <c r="O659" i="31" s="1"/>
  <c r="N639" i="31"/>
  <c r="O639" i="31" s="1"/>
  <c r="N598" i="31"/>
  <c r="O598" i="31" s="1"/>
  <c r="N577" i="31"/>
  <c r="O577" i="31" s="1"/>
  <c r="N556" i="31"/>
  <c r="O556" i="31" s="1"/>
  <c r="N536" i="31"/>
  <c r="O536" i="31" s="1"/>
  <c r="N516" i="31"/>
  <c r="O516" i="31" s="1"/>
  <c r="N474" i="31"/>
  <c r="O474" i="31" s="1"/>
  <c r="N434" i="31"/>
  <c r="O434" i="31" s="1"/>
  <c r="N413" i="31"/>
  <c r="O413" i="31" s="1"/>
  <c r="N373" i="31"/>
  <c r="O373" i="31" s="1"/>
  <c r="N352" i="31"/>
  <c r="O352" i="31" s="1"/>
  <c r="N331" i="31"/>
  <c r="O331" i="31" s="1"/>
  <c r="N311" i="31"/>
  <c r="O311" i="31" s="1"/>
  <c r="N270" i="31"/>
  <c r="O270" i="31" s="1"/>
  <c r="N249" i="31"/>
  <c r="O249" i="31" s="1"/>
  <c r="N147" i="31"/>
  <c r="O147" i="31" s="1"/>
  <c r="N722" i="31"/>
  <c r="O722" i="31" s="1"/>
  <c r="N679" i="31"/>
  <c r="O679" i="31" s="1"/>
  <c r="N617" i="31"/>
  <c r="O617" i="31" s="1"/>
  <c r="N495" i="31"/>
  <c r="O495" i="31" s="1"/>
  <c r="N433" i="31"/>
  <c r="O433" i="31" s="1"/>
  <c r="N412" i="31"/>
  <c r="O412" i="31" s="1"/>
  <c r="N372" i="31"/>
  <c r="O372" i="31" s="1"/>
  <c r="N872" i="31"/>
  <c r="O872" i="31" s="1"/>
  <c r="N842" i="31"/>
  <c r="O842" i="31" s="1"/>
  <c r="N816" i="31"/>
  <c r="O816" i="31" s="1"/>
  <c r="N792" i="31"/>
  <c r="O792" i="31" s="1"/>
  <c r="N744" i="31"/>
  <c r="O744" i="31" s="1"/>
  <c r="N699" i="31"/>
  <c r="O699" i="31" s="1"/>
  <c r="N638" i="31"/>
  <c r="O638" i="31" s="1"/>
  <c r="N515" i="31"/>
  <c r="O515" i="31" s="1"/>
  <c r="N454" i="31"/>
  <c r="O454" i="31" s="1"/>
  <c r="N392" i="31"/>
  <c r="O392" i="31" s="1"/>
  <c r="N767" i="31"/>
  <c r="O767" i="31" s="1"/>
  <c r="N721" i="31"/>
  <c r="O721" i="31" s="1"/>
  <c r="N698" i="31"/>
  <c r="O698" i="31" s="1"/>
  <c r="N658" i="31"/>
  <c r="O658" i="31" s="1"/>
  <c r="N637" i="31"/>
  <c r="O637" i="31" s="1"/>
  <c r="N597" i="31"/>
  <c r="O597" i="31" s="1"/>
  <c r="N576" i="31"/>
  <c r="O576" i="31" s="1"/>
  <c r="N555" i="31"/>
  <c r="O555" i="31" s="1"/>
  <c r="N535" i="31"/>
  <c r="O535" i="31" s="1"/>
  <c r="N494" i="31"/>
  <c r="O494" i="31" s="1"/>
  <c r="N473" i="31"/>
  <c r="O473" i="31" s="1"/>
  <c r="N371" i="31"/>
  <c r="O371" i="31" s="1"/>
  <c r="N351" i="31"/>
  <c r="O351" i="31" s="1"/>
  <c r="N310" i="31"/>
  <c r="O310" i="31" s="1"/>
  <c r="N871" i="31"/>
  <c r="O871" i="31" s="1"/>
  <c r="N841" i="31"/>
  <c r="O841" i="31" s="1"/>
  <c r="N815" i="31"/>
  <c r="O815" i="31" s="1"/>
  <c r="N791" i="31"/>
  <c r="O791" i="31" s="1"/>
  <c r="N765" i="31"/>
  <c r="O765" i="31" s="1"/>
  <c r="N743" i="31"/>
  <c r="O743" i="31" s="1"/>
  <c r="N678" i="31"/>
  <c r="O678" i="31" s="1"/>
  <c r="N657" i="31"/>
  <c r="O657" i="31" s="1"/>
  <c r="N636" i="31"/>
  <c r="O636" i="31" s="1"/>
  <c r="N616" i="31"/>
  <c r="O616" i="31" s="1"/>
  <c r="N596" i="31"/>
  <c r="O596" i="31" s="1"/>
  <c r="N554" i="31"/>
  <c r="O554" i="31" s="1"/>
  <c r="N514" i="31"/>
  <c r="O514" i="31" s="1"/>
  <c r="N493" i="31"/>
  <c r="O493" i="31" s="1"/>
  <c r="N453" i="31"/>
  <c r="O453" i="31" s="1"/>
  <c r="N432" i="31"/>
  <c r="O432" i="31" s="1"/>
  <c r="N411" i="31"/>
  <c r="O411" i="31" s="1"/>
  <c r="N391" i="31"/>
  <c r="O391" i="31" s="1"/>
  <c r="N350" i="31"/>
  <c r="O350" i="31" s="1"/>
  <c r="N329" i="31"/>
  <c r="O329" i="31" s="1"/>
  <c r="N227" i="31"/>
  <c r="O227" i="31" s="1"/>
  <c r="N207" i="31"/>
  <c r="O207" i="31" s="1"/>
  <c r="N166" i="31"/>
  <c r="O166" i="31" s="1"/>
  <c r="N145" i="31"/>
  <c r="O145" i="31" s="1"/>
  <c r="N654" i="31"/>
  <c r="O654" i="31" s="1"/>
  <c r="N408" i="31"/>
  <c r="O408" i="31" s="1"/>
  <c r="N183" i="31"/>
  <c r="O183" i="31" s="1"/>
  <c r="N813" i="31"/>
  <c r="O813" i="31" s="1"/>
  <c r="N764" i="31"/>
  <c r="O764" i="31" s="1"/>
  <c r="N720" i="31"/>
  <c r="O720" i="31" s="1"/>
  <c r="N697" i="31"/>
  <c r="O697" i="31" s="1"/>
  <c r="N595" i="31"/>
  <c r="O595" i="31" s="1"/>
  <c r="N575" i="31"/>
  <c r="O575" i="31" s="1"/>
  <c r="N534" i="31"/>
  <c r="O534" i="31" s="1"/>
  <c r="N513" i="31"/>
  <c r="O513" i="31" s="1"/>
  <c r="N492" i="31"/>
  <c r="O492" i="31" s="1"/>
  <c r="N472" i="31"/>
  <c r="O472" i="31" s="1"/>
  <c r="N452" i="31"/>
  <c r="O452" i="31" s="1"/>
  <c r="N410" i="31"/>
  <c r="O410" i="31" s="1"/>
  <c r="N370" i="31"/>
  <c r="O370" i="31" s="1"/>
  <c r="N349" i="31"/>
  <c r="O349" i="31" s="1"/>
  <c r="N309" i="31"/>
  <c r="O309" i="31" s="1"/>
  <c r="N288" i="31"/>
  <c r="O288" i="31" s="1"/>
  <c r="N267" i="31"/>
  <c r="O267" i="31" s="1"/>
  <c r="N247" i="31"/>
  <c r="O247" i="31" s="1"/>
  <c r="N206" i="31"/>
  <c r="O206" i="31" s="1"/>
  <c r="N185" i="31"/>
  <c r="O185" i="31" s="1"/>
  <c r="N695" i="31"/>
  <c r="O695" i="31" s="1"/>
  <c r="N470" i="31"/>
  <c r="O470" i="31" s="1"/>
  <c r="N224" i="31"/>
  <c r="O224" i="31" s="1"/>
  <c r="N870" i="31"/>
  <c r="O870" i="31" s="1"/>
  <c r="N840" i="31"/>
  <c r="O840" i="31" s="1"/>
  <c r="N812" i="31"/>
  <c r="O812" i="31" s="1"/>
  <c r="N790" i="31"/>
  <c r="O790" i="31" s="1"/>
  <c r="N742" i="31"/>
  <c r="O742" i="31" s="1"/>
  <c r="N677" i="31"/>
  <c r="O677" i="31" s="1"/>
  <c r="N656" i="31"/>
  <c r="O656" i="31" s="1"/>
  <c r="N635" i="31"/>
  <c r="O635" i="31" s="1"/>
  <c r="N615" i="31"/>
  <c r="O615" i="31" s="1"/>
  <c r="N574" i="31"/>
  <c r="O574" i="31" s="1"/>
  <c r="N553" i="31"/>
  <c r="O553" i="31" s="1"/>
  <c r="N451" i="31"/>
  <c r="O451" i="31" s="1"/>
  <c r="N431" i="31"/>
  <c r="O431" i="31" s="1"/>
  <c r="N390" i="31"/>
  <c r="O390" i="31" s="1"/>
  <c r="N369" i="31"/>
  <c r="O369" i="31" s="1"/>
  <c r="N348" i="31"/>
  <c r="O348" i="31" s="1"/>
  <c r="N328" i="31"/>
  <c r="O328" i="31" s="1"/>
  <c r="N308" i="31"/>
  <c r="O308" i="31" s="1"/>
  <c r="N266" i="31"/>
  <c r="O266" i="31" s="1"/>
  <c r="N226" i="31"/>
  <c r="O226" i="31" s="1"/>
  <c r="N205" i="31"/>
  <c r="O205" i="31" s="1"/>
  <c r="N165" i="31"/>
  <c r="O165" i="31" s="1"/>
  <c r="N144" i="31"/>
  <c r="O144" i="31" s="1"/>
  <c r="N810" i="31"/>
  <c r="O810" i="31" s="1"/>
  <c r="N716" i="31"/>
  <c r="O716" i="31" s="1"/>
  <c r="N531" i="31"/>
  <c r="O531" i="31" s="1"/>
  <c r="N428" i="31"/>
  <c r="O428" i="31" s="1"/>
  <c r="N306" i="31"/>
  <c r="O306" i="31" s="1"/>
  <c r="N203" i="31"/>
  <c r="O203" i="31" s="1"/>
  <c r="N763" i="31"/>
  <c r="O763" i="31" s="1"/>
  <c r="N719" i="31"/>
  <c r="O719" i="31" s="1"/>
  <c r="N696" i="31"/>
  <c r="O696" i="31" s="1"/>
  <c r="N676" i="31"/>
  <c r="O676" i="31" s="1"/>
  <c r="N634" i="31"/>
  <c r="O634" i="31" s="1"/>
  <c r="N594" i="31"/>
  <c r="O594" i="31" s="1"/>
  <c r="N573" i="31"/>
  <c r="O573" i="31" s="1"/>
  <c r="N533" i="31"/>
  <c r="O533" i="31" s="1"/>
  <c r="N512" i="31"/>
  <c r="O512" i="31" s="1"/>
  <c r="N491" i="31"/>
  <c r="O491" i="31" s="1"/>
  <c r="N471" i="31"/>
  <c r="O471" i="31" s="1"/>
  <c r="N430" i="31"/>
  <c r="O430" i="31" s="1"/>
  <c r="N409" i="31"/>
  <c r="O409" i="31" s="1"/>
  <c r="N307" i="31"/>
  <c r="O307" i="31" s="1"/>
  <c r="N287" i="31"/>
  <c r="O287" i="31" s="1"/>
  <c r="N246" i="31"/>
  <c r="O246" i="31" s="1"/>
  <c r="N225" i="31"/>
  <c r="O225" i="31" s="1"/>
  <c r="N204" i="31"/>
  <c r="O204" i="31" s="1"/>
  <c r="N184" i="31"/>
  <c r="O184" i="31" s="1"/>
  <c r="N164" i="31"/>
  <c r="O164" i="31" s="1"/>
  <c r="N740" i="31"/>
  <c r="O740" i="31" s="1"/>
  <c r="N633" i="31"/>
  <c r="O633" i="31" s="1"/>
  <c r="N511" i="31"/>
  <c r="O511" i="31" s="1"/>
  <c r="N388" i="31"/>
  <c r="O388" i="31" s="1"/>
  <c r="N285" i="31"/>
  <c r="O285" i="31" s="1"/>
  <c r="N839" i="31"/>
  <c r="O839" i="31" s="1"/>
  <c r="N811" i="31"/>
  <c r="O811" i="31" s="1"/>
  <c r="N788" i="31"/>
  <c r="O788" i="31" s="1"/>
  <c r="N762" i="31"/>
  <c r="O762" i="31" s="1"/>
  <c r="N741" i="31"/>
  <c r="O741" i="31" s="1"/>
  <c r="N717" i="31"/>
  <c r="O717" i="31" s="1"/>
  <c r="N675" i="31"/>
  <c r="O675" i="31" s="1"/>
  <c r="N655" i="31"/>
  <c r="O655" i="31" s="1"/>
  <c r="N614" i="31"/>
  <c r="O614" i="31" s="1"/>
  <c r="N593" i="31"/>
  <c r="O593" i="31" s="1"/>
  <c r="N572" i="31"/>
  <c r="O572" i="31" s="1"/>
  <c r="N552" i="31"/>
  <c r="O552" i="31" s="1"/>
  <c r="N532" i="31"/>
  <c r="O532" i="31" s="1"/>
  <c r="N490" i="31"/>
  <c r="O490" i="31" s="1"/>
  <c r="N450" i="31"/>
  <c r="O450" i="31" s="1"/>
  <c r="N429" i="31"/>
  <c r="O429" i="31" s="1"/>
  <c r="N389" i="31"/>
  <c r="O389" i="31" s="1"/>
  <c r="N368" i="31"/>
  <c r="O368" i="31" s="1"/>
  <c r="N347" i="31"/>
  <c r="O347" i="31" s="1"/>
  <c r="N327" i="31"/>
  <c r="O327" i="31" s="1"/>
  <c r="N286" i="31"/>
  <c r="O286" i="31" s="1"/>
  <c r="N265" i="31"/>
  <c r="O265" i="31" s="1"/>
  <c r="N163" i="31"/>
  <c r="O163" i="31" s="1"/>
  <c r="N449" i="31"/>
  <c r="O449" i="31" s="1"/>
  <c r="N346" i="31"/>
  <c r="O346" i="31" s="1"/>
  <c r="N245" i="31"/>
  <c r="O245" i="31" s="1"/>
  <c r="N809" i="31"/>
  <c r="O809" i="31" s="1"/>
  <c r="N738" i="31"/>
  <c r="O738" i="31" s="1"/>
  <c r="N715" i="31"/>
  <c r="O715" i="31" s="1"/>
  <c r="N694" i="31"/>
  <c r="O694" i="31" s="1"/>
  <c r="N673" i="31"/>
  <c r="O673" i="31" s="1"/>
  <c r="N652" i="31"/>
  <c r="O652" i="31" s="1"/>
  <c r="N632" i="31"/>
  <c r="O632" i="31" s="1"/>
  <c r="N612" i="31"/>
  <c r="O612" i="31" s="1"/>
  <c r="N570" i="31"/>
  <c r="O570" i="31" s="1"/>
  <c r="N530" i="31"/>
  <c r="O530" i="31" s="1"/>
  <c r="N509" i="31"/>
  <c r="O509" i="31" s="1"/>
  <c r="N469" i="31"/>
  <c r="O469" i="31" s="1"/>
  <c r="N448" i="31"/>
  <c r="O448" i="31" s="1"/>
  <c r="N427" i="31"/>
  <c r="O427" i="31" s="1"/>
  <c r="N407" i="31"/>
  <c r="O407" i="31" s="1"/>
  <c r="N366" i="31"/>
  <c r="O366" i="31" s="1"/>
  <c r="N345" i="31"/>
  <c r="O345" i="31" s="1"/>
  <c r="N243" i="31"/>
  <c r="O243" i="31" s="1"/>
  <c r="N223" i="31"/>
  <c r="O223" i="31" s="1"/>
  <c r="N891" i="31"/>
  <c r="O891" i="31" s="1"/>
  <c r="N863" i="31"/>
  <c r="O863" i="31" s="1"/>
  <c r="N784" i="31"/>
  <c r="O784" i="31" s="1"/>
  <c r="N760" i="31"/>
  <c r="O760" i="31" s="1"/>
  <c r="N737" i="31"/>
  <c r="O737" i="31" s="1"/>
  <c r="N714" i="31"/>
  <c r="O714" i="31" s="1"/>
  <c r="N611" i="31"/>
  <c r="O611" i="31" s="1"/>
  <c r="N591" i="31"/>
  <c r="O591" i="31" s="1"/>
  <c r="N550" i="31"/>
  <c r="O550" i="31" s="1"/>
  <c r="N529" i="31"/>
  <c r="O529" i="31" s="1"/>
  <c r="N508" i="31"/>
  <c r="O508" i="31" s="1"/>
  <c r="N488" i="31"/>
  <c r="O488" i="31" s="1"/>
  <c r="N468" i="31"/>
  <c r="O468" i="31" s="1"/>
  <c r="N426" i="31"/>
  <c r="O426" i="31" s="1"/>
  <c r="N386" i="31"/>
  <c r="O386" i="31" s="1"/>
  <c r="N365" i="31"/>
  <c r="O365" i="31" s="1"/>
  <c r="N325" i="31"/>
  <c r="O325" i="31" s="1"/>
  <c r="N304" i="31"/>
  <c r="O304" i="31" s="1"/>
  <c r="N283" i="31"/>
  <c r="O283" i="31" s="1"/>
  <c r="N263" i="31"/>
  <c r="O263" i="31" s="1"/>
  <c r="N222" i="31"/>
  <c r="O222" i="31" s="1"/>
  <c r="N201" i="31"/>
  <c r="O201" i="31" s="1"/>
  <c r="N860" i="31"/>
  <c r="O860" i="31" s="1"/>
  <c r="N672" i="31"/>
  <c r="O672" i="31" s="1"/>
  <c r="N631" i="31"/>
  <c r="O631" i="31" s="1"/>
  <c r="N590" i="31"/>
  <c r="O590" i="31" s="1"/>
  <c r="N890" i="31"/>
  <c r="O890" i="31" s="1"/>
  <c r="N808" i="31"/>
  <c r="O808" i="31" s="1"/>
  <c r="N693" i="31"/>
  <c r="O693" i="31" s="1"/>
  <c r="N651" i="31"/>
  <c r="O651" i="31" s="1"/>
  <c r="N569" i="31"/>
  <c r="O569" i="31" s="1"/>
  <c r="N857" i="31"/>
  <c r="O857" i="31" s="1"/>
  <c r="N828" i="31"/>
  <c r="O828" i="31" s="1"/>
  <c r="N779" i="31"/>
  <c r="O779" i="31" s="1"/>
  <c r="N756" i="31"/>
  <c r="O756" i="31" s="1"/>
  <c r="N732" i="31"/>
  <c r="O732" i="31" s="1"/>
  <c r="N711" i="31"/>
  <c r="O711" i="31" s="1"/>
  <c r="N689" i="31"/>
  <c r="O689" i="31" s="1"/>
  <c r="N668" i="31"/>
  <c r="O668" i="31" s="1"/>
  <c r="N648" i="31"/>
  <c r="O648" i="31" s="1"/>
  <c r="N628" i="31"/>
  <c r="O628" i="31" s="1"/>
  <c r="N586" i="31"/>
  <c r="O586" i="31" s="1"/>
  <c r="N887" i="31"/>
  <c r="O887" i="31" s="1"/>
  <c r="N610" i="31"/>
  <c r="O610" i="31" s="1"/>
  <c r="N402" i="31"/>
  <c r="O402" i="31" s="1"/>
  <c r="N281" i="31"/>
  <c r="O281" i="31" s="1"/>
  <c r="N188" i="31"/>
  <c r="O188" i="31" s="1"/>
  <c r="N148" i="31"/>
  <c r="O148" i="31" s="1"/>
  <c r="N182" i="31"/>
  <c r="O182" i="31" s="1"/>
  <c r="N384" i="31"/>
  <c r="O384" i="31" s="1"/>
  <c r="N269" i="31"/>
  <c r="O269" i="31" s="1"/>
  <c r="N609" i="31"/>
  <c r="O609" i="31" s="1"/>
  <c r="N528" i="31"/>
  <c r="O528" i="31" s="1"/>
  <c r="N464" i="31"/>
  <c r="O464" i="31" s="1"/>
  <c r="N396" i="31"/>
  <c r="O396" i="31" s="1"/>
  <c r="N335" i="31"/>
  <c r="O335" i="31" s="1"/>
  <c r="N232" i="31"/>
  <c r="O232" i="31" s="1"/>
  <c r="N187" i="31"/>
  <c r="O187" i="31" s="1"/>
  <c r="N181" i="31"/>
  <c r="O181" i="31" s="1"/>
  <c r="N322" i="31"/>
  <c r="O322" i="31" s="1"/>
  <c r="N630" i="31"/>
  <c r="O630" i="31" s="1"/>
  <c r="N629" i="31"/>
  <c r="O629" i="31" s="1"/>
  <c r="N807" i="31"/>
  <c r="O807" i="31" s="1"/>
  <c r="N395" i="31"/>
  <c r="O395" i="31" s="1"/>
  <c r="N334" i="31"/>
  <c r="O334" i="31" s="1"/>
  <c r="N280" i="31"/>
  <c r="O280" i="31" s="1"/>
  <c r="N186" i="31"/>
  <c r="O186" i="31" s="1"/>
  <c r="N146" i="31"/>
  <c r="O146" i="31" s="1"/>
  <c r="N180" i="31"/>
  <c r="O180" i="31" s="1"/>
  <c r="N342" i="31"/>
  <c r="O342" i="31" s="1"/>
  <c r="N608" i="31"/>
  <c r="O608" i="31" s="1"/>
  <c r="N527" i="31"/>
  <c r="O527" i="31" s="1"/>
  <c r="N387" i="31"/>
  <c r="O387" i="31" s="1"/>
  <c r="N330" i="31"/>
  <c r="O330" i="31" s="1"/>
  <c r="N230" i="31"/>
  <c r="O230" i="31" s="1"/>
  <c r="N220" i="31"/>
  <c r="O220" i="31" s="1"/>
  <c r="N284" i="31"/>
  <c r="O284" i="31" s="1"/>
  <c r="N806" i="31"/>
  <c r="O806" i="31" s="1"/>
  <c r="N692" i="31"/>
  <c r="O692" i="31" s="1"/>
  <c r="N607" i="31"/>
  <c r="O607" i="31" s="1"/>
  <c r="N526" i="31"/>
  <c r="O526" i="31" s="1"/>
  <c r="N385" i="31"/>
  <c r="O385" i="31" s="1"/>
  <c r="N326" i="31"/>
  <c r="O326" i="31" s="1"/>
  <c r="N279" i="31"/>
  <c r="O279" i="31" s="1"/>
  <c r="N229" i="31"/>
  <c r="O229" i="31" s="1"/>
  <c r="N273" i="31"/>
  <c r="O273" i="31" s="1"/>
  <c r="N804" i="31"/>
  <c r="O804" i="31" s="1"/>
  <c r="N691" i="31"/>
  <c r="O691" i="31" s="1"/>
  <c r="N601" i="31"/>
  <c r="O601" i="31" s="1"/>
  <c r="N525" i="31"/>
  <c r="O525" i="31" s="1"/>
  <c r="N324" i="31"/>
  <c r="O324" i="31" s="1"/>
  <c r="N274" i="31"/>
  <c r="O274" i="31" s="1"/>
  <c r="N228" i="31"/>
  <c r="O228" i="31" s="1"/>
  <c r="N796" i="31"/>
  <c r="O796" i="31" s="1"/>
  <c r="N592" i="31"/>
  <c r="O592" i="31" s="1"/>
  <c r="N524" i="31"/>
  <c r="O524" i="31" s="1"/>
  <c r="N447" i="31"/>
  <c r="O447" i="31" s="1"/>
  <c r="N323" i="31"/>
  <c r="O323" i="31" s="1"/>
  <c r="N727" i="31"/>
  <c r="O727" i="31" s="1"/>
  <c r="N290" i="31"/>
  <c r="O290" i="31" s="1"/>
  <c r="N786" i="31"/>
  <c r="O786" i="31" s="1"/>
  <c r="N690" i="31"/>
  <c r="O690" i="31" s="1"/>
  <c r="N589" i="31"/>
  <c r="O589" i="31" s="1"/>
  <c r="N446" i="31"/>
  <c r="O446" i="31" s="1"/>
  <c r="N221" i="31"/>
  <c r="O221" i="31" s="1"/>
  <c r="N179" i="31"/>
  <c r="O179" i="31" s="1"/>
  <c r="N383" i="31"/>
  <c r="O383" i="31" s="1"/>
  <c r="N192" i="31"/>
  <c r="O192" i="31" s="1"/>
  <c r="N783" i="31"/>
  <c r="O783" i="31" s="1"/>
  <c r="N588" i="31"/>
  <c r="O588" i="31" s="1"/>
  <c r="N445" i="31"/>
  <c r="O445" i="31" s="1"/>
  <c r="N781" i="31"/>
  <c r="O781" i="31" s="1"/>
  <c r="N683" i="31"/>
  <c r="O683" i="31" s="1"/>
  <c r="N510" i="31"/>
  <c r="O510" i="31" s="1"/>
  <c r="N444" i="31"/>
  <c r="O444" i="31" s="1"/>
  <c r="N382" i="31"/>
  <c r="O382" i="31" s="1"/>
  <c r="N321" i="31"/>
  <c r="O321" i="31" s="1"/>
  <c r="N268" i="31"/>
  <c r="O268" i="31" s="1"/>
  <c r="N178" i="31"/>
  <c r="O178" i="31" s="1"/>
  <c r="N240" i="31"/>
  <c r="O240" i="31" s="1"/>
  <c r="N780" i="31"/>
  <c r="O780" i="31" s="1"/>
  <c r="N674" i="31"/>
  <c r="O674" i="31" s="1"/>
  <c r="N587" i="31"/>
  <c r="O587" i="31" s="1"/>
  <c r="N507" i="31"/>
  <c r="O507" i="31" s="1"/>
  <c r="N381" i="31"/>
  <c r="O381" i="31" s="1"/>
  <c r="N264" i="31"/>
  <c r="O264" i="31" s="1"/>
  <c r="N219" i="31"/>
  <c r="O219" i="31" s="1"/>
  <c r="N177" i="31"/>
  <c r="O177" i="31" s="1"/>
  <c r="N506" i="31"/>
  <c r="O506" i="31" s="1"/>
  <c r="N443" i="31"/>
  <c r="O443" i="31" s="1"/>
  <c r="N376" i="31"/>
  <c r="O376" i="31" s="1"/>
  <c r="N320" i="31"/>
  <c r="O320" i="31" s="1"/>
  <c r="N218" i="31"/>
  <c r="O218" i="31" s="1"/>
  <c r="N314" i="31"/>
  <c r="O314" i="31" s="1"/>
  <c r="N404" i="31"/>
  <c r="O404" i="31" s="1"/>
  <c r="N778" i="31"/>
  <c r="O778" i="31" s="1"/>
  <c r="N671" i="31"/>
  <c r="O671" i="31" s="1"/>
  <c r="N442" i="31"/>
  <c r="O442" i="31" s="1"/>
  <c r="N375" i="31"/>
  <c r="O375" i="31" s="1"/>
  <c r="N262" i="31"/>
  <c r="O262" i="31" s="1"/>
  <c r="N173" i="31"/>
  <c r="O173" i="31" s="1"/>
  <c r="N479" i="31"/>
  <c r="O479" i="31" s="1"/>
  <c r="N774" i="31"/>
  <c r="O774" i="31" s="1"/>
  <c r="N670" i="31"/>
  <c r="O670" i="31" s="1"/>
  <c r="N580" i="31"/>
  <c r="O580" i="31" s="1"/>
  <c r="N505" i="31"/>
  <c r="O505" i="31" s="1"/>
  <c r="N438" i="31"/>
  <c r="O438" i="31" s="1"/>
  <c r="N367" i="31"/>
  <c r="O367" i="31" s="1"/>
  <c r="N217" i="31"/>
  <c r="O217" i="31" s="1"/>
  <c r="N171" i="31"/>
  <c r="O171" i="31" s="1"/>
  <c r="N244" i="31"/>
  <c r="O244" i="31" s="1"/>
  <c r="N156" i="31"/>
  <c r="O156" i="31" s="1"/>
  <c r="N889" i="31"/>
  <c r="O889" i="31" s="1"/>
  <c r="N761" i="31"/>
  <c r="O761" i="31" s="1"/>
  <c r="N669" i="31"/>
  <c r="O669" i="31" s="1"/>
  <c r="N571" i="31"/>
  <c r="O571" i="31" s="1"/>
  <c r="N437" i="31"/>
  <c r="O437" i="31" s="1"/>
  <c r="N364" i="31"/>
  <c r="O364" i="31" s="1"/>
  <c r="N313" i="31"/>
  <c r="O313" i="31" s="1"/>
  <c r="N261" i="31"/>
  <c r="O261" i="31" s="1"/>
  <c r="N213" i="31"/>
  <c r="O213" i="31" s="1"/>
  <c r="N170" i="31"/>
  <c r="O170" i="31" s="1"/>
  <c r="N160" i="31"/>
  <c r="O160" i="31" s="1"/>
  <c r="N548" i="31"/>
  <c r="O548" i="31" s="1"/>
  <c r="N467" i="31"/>
  <c r="O467" i="31" s="1"/>
  <c r="N759" i="31"/>
  <c r="O759" i="31" s="1"/>
  <c r="N504" i="31"/>
  <c r="O504" i="31" s="1"/>
  <c r="N260" i="31"/>
  <c r="O260" i="31" s="1"/>
  <c r="N212" i="31"/>
  <c r="O212" i="31" s="1"/>
  <c r="N158" i="31"/>
  <c r="O158" i="31" s="1"/>
  <c r="N888" i="31"/>
  <c r="O888" i="31" s="1"/>
  <c r="N663" i="31"/>
  <c r="O663" i="31" s="1"/>
  <c r="N568" i="31"/>
  <c r="O568" i="31" s="1"/>
  <c r="N499" i="31"/>
  <c r="O499" i="31" s="1"/>
  <c r="N363" i="31"/>
  <c r="O363" i="31" s="1"/>
  <c r="N305" i="31"/>
  <c r="O305" i="31" s="1"/>
  <c r="N259" i="31"/>
  <c r="O259" i="31" s="1"/>
  <c r="N211" i="31"/>
  <c r="O211" i="31" s="1"/>
  <c r="N168" i="31"/>
  <c r="O168" i="31" s="1"/>
  <c r="N356" i="31"/>
  <c r="O356" i="31" s="1"/>
  <c r="N344" i="31"/>
  <c r="O344" i="31" s="1"/>
  <c r="N477" i="31"/>
  <c r="O477" i="31" s="1"/>
  <c r="N405" i="31"/>
  <c r="O405" i="31" s="1"/>
  <c r="N713" i="31"/>
  <c r="O713" i="31" s="1"/>
  <c r="N876" i="31"/>
  <c r="O876" i="31" s="1"/>
  <c r="N758" i="31"/>
  <c r="O758" i="31" s="1"/>
  <c r="N653" i="31"/>
  <c r="O653" i="31" s="1"/>
  <c r="N498" i="31"/>
  <c r="O498" i="31" s="1"/>
  <c r="N425" i="31"/>
  <c r="O425" i="31" s="1"/>
  <c r="N362" i="31"/>
  <c r="O362" i="31" s="1"/>
  <c r="N209" i="31"/>
  <c r="O209" i="31" s="1"/>
  <c r="N167" i="31"/>
  <c r="O167" i="31" s="1"/>
  <c r="N486" i="31"/>
  <c r="O486" i="31" s="1"/>
  <c r="N199" i="31"/>
  <c r="O199" i="31" s="1"/>
  <c r="N831" i="31"/>
  <c r="O831" i="31" s="1"/>
  <c r="N151" i="31"/>
  <c r="O151" i="31" s="1"/>
  <c r="N864" i="31"/>
  <c r="O864" i="31" s="1"/>
  <c r="N650" i="31"/>
  <c r="O650" i="31" s="1"/>
  <c r="N567" i="31"/>
  <c r="O567" i="31" s="1"/>
  <c r="N489" i="31"/>
  <c r="O489" i="31" s="1"/>
  <c r="N303" i="31"/>
  <c r="O303" i="31" s="1"/>
  <c r="N253" i="31"/>
  <c r="O253" i="31" s="1"/>
  <c r="N208" i="31"/>
  <c r="O208" i="31" s="1"/>
  <c r="N423" i="31"/>
  <c r="O423" i="31" s="1"/>
  <c r="N294" i="31"/>
  <c r="O294" i="31" s="1"/>
  <c r="N487" i="31"/>
  <c r="O487" i="31" s="1"/>
  <c r="N424" i="31"/>
  <c r="O424" i="31" s="1"/>
  <c r="N361" i="31"/>
  <c r="O361" i="31" s="1"/>
  <c r="N302" i="31"/>
  <c r="O302" i="31" s="1"/>
  <c r="N252" i="31"/>
  <c r="O252" i="31" s="1"/>
  <c r="N162" i="31"/>
  <c r="O162" i="31" s="1"/>
  <c r="N300" i="31"/>
  <c r="O300" i="31" s="1"/>
  <c r="N547" i="31"/>
  <c r="O547" i="31" s="1"/>
  <c r="N152" i="31"/>
  <c r="O152" i="31" s="1"/>
  <c r="N627" i="31"/>
  <c r="O627" i="31" s="1"/>
  <c r="N859" i="31"/>
  <c r="O859" i="31" s="1"/>
  <c r="N748" i="31"/>
  <c r="O748" i="31" s="1"/>
  <c r="N649" i="31"/>
  <c r="O649" i="31" s="1"/>
  <c r="N566" i="31"/>
  <c r="O566" i="31" s="1"/>
  <c r="N301" i="31"/>
  <c r="O301" i="31" s="1"/>
  <c r="N202" i="31"/>
  <c r="O202" i="31" s="1"/>
  <c r="N161" i="31"/>
  <c r="O161" i="31" s="1"/>
  <c r="N858" i="31"/>
  <c r="O858" i="31" s="1"/>
  <c r="N736" i="31"/>
  <c r="O736" i="31" s="1"/>
  <c r="N546" i="31"/>
  <c r="O546" i="31" s="1"/>
  <c r="N829" i="31"/>
  <c r="O829" i="31" s="1"/>
  <c r="N551" i="31"/>
  <c r="O551" i="31" s="1"/>
  <c r="N485" i="31"/>
  <c r="O485" i="31" s="1"/>
  <c r="N417" i="31"/>
  <c r="O417" i="31" s="1"/>
  <c r="N299" i="31"/>
  <c r="O299" i="31" s="1"/>
  <c r="N248" i="31"/>
  <c r="O248" i="31" s="1"/>
  <c r="N200" i="31"/>
  <c r="O200" i="31" s="1"/>
  <c r="N159" i="31"/>
  <c r="O159" i="31" s="1"/>
  <c r="N549" i="31"/>
  <c r="O549" i="31" s="1"/>
  <c r="N484" i="31"/>
  <c r="O484" i="31" s="1"/>
  <c r="N416" i="31"/>
  <c r="O416" i="31" s="1"/>
  <c r="N242" i="31"/>
  <c r="O242" i="31" s="1"/>
  <c r="N832" i="31"/>
  <c r="O832" i="31" s="1"/>
  <c r="N241" i="31"/>
  <c r="O241" i="31" s="1"/>
  <c r="N735" i="31"/>
  <c r="O735" i="31" s="1"/>
  <c r="N838" i="31"/>
  <c r="O838" i="31" s="1"/>
  <c r="N733" i="31"/>
  <c r="O733" i="31" s="1"/>
  <c r="N157" i="31"/>
  <c r="O157" i="31" s="1"/>
  <c r="N406" i="31"/>
  <c r="O406" i="31" s="1"/>
  <c r="N289" i="31"/>
  <c r="O289" i="31" s="1"/>
  <c r="N622" i="31"/>
  <c r="O622" i="31" s="1"/>
  <c r="N466" i="31"/>
  <c r="O466" i="31" s="1"/>
  <c r="N403" i="31"/>
  <c r="O403" i="31" s="1"/>
  <c r="N282" i="31"/>
  <c r="O282" i="31" s="1"/>
  <c r="N239" i="31"/>
  <c r="O239" i="31" s="1"/>
  <c r="N191" i="31"/>
  <c r="O191" i="31" s="1"/>
  <c r="N545" i="31"/>
  <c r="O545" i="31" s="1"/>
  <c r="N823" i="31"/>
  <c r="O823" i="31" s="1"/>
  <c r="N712" i="31"/>
  <c r="O712" i="31" s="1"/>
  <c r="N613" i="31"/>
  <c r="O613" i="31" s="1"/>
  <c r="N538" i="31"/>
  <c r="O538" i="31" s="1"/>
  <c r="N465" i="31"/>
  <c r="O465" i="31" s="1"/>
  <c r="N341" i="31"/>
  <c r="O341" i="31" s="1"/>
  <c r="N238" i="31"/>
  <c r="O238" i="31" s="1"/>
  <c r="N150" i="31"/>
  <c r="O150" i="31" s="1"/>
  <c r="N343" i="31"/>
  <c r="O343" i="31" s="1"/>
  <c r="N198" i="31"/>
  <c r="O198" i="31" s="1"/>
  <c r="N103" i="31"/>
  <c r="O103" i="31" s="1"/>
  <c r="N71" i="31"/>
  <c r="O71" i="31" s="1"/>
  <c r="N64" i="31"/>
  <c r="O64" i="31" s="1"/>
  <c r="N33" i="31"/>
  <c r="O33" i="31" s="1"/>
  <c r="N105" i="31"/>
  <c r="O105" i="31" s="1"/>
  <c r="N117" i="31"/>
  <c r="O117" i="31" s="1"/>
  <c r="N77" i="31"/>
  <c r="O77" i="31" s="1"/>
  <c r="N121" i="31"/>
  <c r="O121" i="31" s="1"/>
  <c r="N92" i="31"/>
  <c r="O92" i="31" s="1"/>
  <c r="C18" i="41"/>
  <c r="A19" i="41" s="1"/>
  <c r="D18" i="41"/>
  <c r="N5" i="31"/>
  <c r="O5" i="31" s="1"/>
  <c r="N56" i="31"/>
  <c r="O56" i="31" s="1"/>
  <c r="N106" i="31"/>
  <c r="O106" i="31" s="1"/>
  <c r="N125" i="31"/>
  <c r="O125" i="31" s="1"/>
  <c r="N96" i="31"/>
  <c r="O96" i="31" s="1"/>
  <c r="F18" i="41"/>
  <c r="G18" i="41"/>
  <c r="N6" i="31"/>
  <c r="O6" i="31" s="1"/>
  <c r="N11" i="31"/>
  <c r="O11" i="31" s="1"/>
  <c r="N114" i="31"/>
  <c r="O114" i="31" s="1"/>
  <c r="N143" i="31"/>
  <c r="O143" i="31" s="1"/>
  <c r="N123" i="31"/>
  <c r="O123" i="31" s="1"/>
  <c r="N8" i="31"/>
  <c r="O8" i="31" s="1"/>
  <c r="N32" i="31"/>
  <c r="O32" i="31" s="1"/>
  <c r="N141" i="31"/>
  <c r="O141" i="31" s="1"/>
  <c r="N53" i="31"/>
  <c r="O53" i="31" s="1"/>
  <c r="N55" i="31"/>
  <c r="O55" i="31" s="1"/>
  <c r="N66" i="31"/>
  <c r="O66" i="31" s="1"/>
  <c r="N104" i="31"/>
  <c r="O104" i="31" s="1"/>
  <c r="N35" i="31"/>
  <c r="O35" i="31" s="1"/>
  <c r="N73" i="31"/>
  <c r="O73" i="31" s="1"/>
  <c r="N111" i="31"/>
  <c r="O111" i="31" s="1"/>
  <c r="N59" i="31"/>
  <c r="O59" i="31" s="1"/>
  <c r="N10" i="31"/>
  <c r="O10" i="31" s="1"/>
  <c r="N26" i="31"/>
  <c r="O26" i="31" s="1"/>
  <c r="N21" i="31"/>
  <c r="O21" i="31" s="1"/>
  <c r="N61" i="31"/>
  <c r="O61" i="31" s="1"/>
  <c r="N138" i="31"/>
  <c r="O138" i="31" s="1"/>
  <c r="N46" i="31"/>
  <c r="O46" i="31" s="1"/>
  <c r="N48" i="31"/>
  <c r="O48" i="31" s="1"/>
  <c r="D18" i="38"/>
  <c r="C18" i="38"/>
  <c r="N115" i="31"/>
  <c r="O115" i="31" s="1"/>
  <c r="N97" i="31"/>
  <c r="O97" i="31" s="1"/>
  <c r="N140" i="31"/>
  <c r="O140" i="31" s="1"/>
  <c r="N79" i="31"/>
  <c r="O79" i="31" s="1"/>
  <c r="N70" i="31"/>
  <c r="O70" i="31" s="1"/>
  <c r="N54" i="31"/>
  <c r="O54" i="31" s="1"/>
  <c r="N28" i="31"/>
  <c r="O28" i="31" s="1"/>
  <c r="N17" i="31"/>
  <c r="O17" i="31" s="1"/>
  <c r="N112" i="31"/>
  <c r="O112" i="31" s="1"/>
  <c r="N22" i="31"/>
  <c r="O22" i="31" s="1"/>
  <c r="N83" i="31"/>
  <c r="O83" i="31" s="1"/>
  <c r="N100" i="31"/>
  <c r="O100" i="31" s="1"/>
  <c r="E19" i="38" l="1"/>
  <c r="F19" i="38" s="1"/>
  <c r="B19" i="38"/>
  <c r="D19" i="38" s="1"/>
  <c r="G18" i="38"/>
  <c r="H18" i="38" s="1"/>
  <c r="C25" i="45"/>
  <c r="A26" i="45" s="1"/>
  <c r="E25" i="45"/>
  <c r="F23" i="43"/>
  <c r="D23" i="43"/>
  <c r="C23" i="43"/>
  <c r="A24" i="43" s="1"/>
  <c r="C23" i="44"/>
  <c r="A24" i="44" s="1"/>
  <c r="D23" i="44"/>
  <c r="F23" i="44"/>
  <c r="H15" i="36"/>
  <c r="H17" i="40"/>
  <c r="P2" i="31" a="1"/>
  <c r="P2" i="31" s="1"/>
  <c r="H18" i="41"/>
  <c r="B15" i="35"/>
  <c r="E15" i="35"/>
  <c r="A16" i="35"/>
  <c r="E18" i="40"/>
  <c r="B18" i="40"/>
  <c r="E19" i="41"/>
  <c r="B19" i="41"/>
  <c r="B17" i="36"/>
  <c r="E17" i="36"/>
  <c r="A18" i="36"/>
  <c r="D16" i="36"/>
  <c r="C16" i="36"/>
  <c r="F16" i="36"/>
  <c r="G16" i="36"/>
  <c r="E20" i="38"/>
  <c r="B20" i="38"/>
  <c r="A21" i="38"/>
  <c r="C5" i="28"/>
  <c r="B5" i="28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C19" i="38" l="1"/>
  <c r="G19" i="38"/>
  <c r="G23" i="44"/>
  <c r="G23" i="43"/>
  <c r="F25" i="45"/>
  <c r="E24" i="44"/>
  <c r="B24" i="44"/>
  <c r="E24" i="43"/>
  <c r="B24" i="43"/>
  <c r="D26" i="45"/>
  <c r="B26" i="45"/>
  <c r="H16" i="36"/>
  <c r="P1" i="31" a="1"/>
  <c r="P1" i="31" s="1"/>
  <c r="A15" i="31" s="1"/>
  <c r="E15" i="31" s="1"/>
  <c r="N62" i="28"/>
  <c r="O62" i="28" s="1"/>
  <c r="N21" i="28"/>
  <c r="O21" i="28" s="1"/>
  <c r="N127" i="28"/>
  <c r="O127" i="28" s="1"/>
  <c r="N33" i="28"/>
  <c r="O33" i="28" s="1"/>
  <c r="N136" i="28"/>
  <c r="O136" i="28" s="1"/>
  <c r="N118" i="28"/>
  <c r="O118" i="28" s="1"/>
  <c r="N109" i="28"/>
  <c r="O109" i="28" s="1"/>
  <c r="N37" i="28"/>
  <c r="O37" i="28" s="1"/>
  <c r="N100" i="28"/>
  <c r="O100" i="28" s="1"/>
  <c r="N87" i="28"/>
  <c r="O87" i="28" s="1"/>
  <c r="N70" i="28"/>
  <c r="O70" i="28" s="1"/>
  <c r="N41" i="28"/>
  <c r="O41" i="28" s="1"/>
  <c r="N45" i="28"/>
  <c r="O45" i="28" s="1"/>
  <c r="N122" i="28"/>
  <c r="O122" i="28" s="1"/>
  <c r="N74" i="28"/>
  <c r="O74" i="28" s="1"/>
  <c r="N104" i="28"/>
  <c r="O104" i="28" s="1"/>
  <c r="N95" i="28"/>
  <c r="O95" i="28" s="1"/>
  <c r="N78" i="28"/>
  <c r="O78" i="28" s="1"/>
  <c r="N20" i="28"/>
  <c r="O20" i="28" s="1"/>
  <c r="N82" i="28"/>
  <c r="O82" i="28" s="1"/>
  <c r="N65" i="28"/>
  <c r="O65" i="28" s="1"/>
  <c r="N32" i="28"/>
  <c r="O32" i="28" s="1"/>
  <c r="N28" i="28"/>
  <c r="O28" i="28" s="1"/>
  <c r="N24" i="28"/>
  <c r="O24" i="28" s="1"/>
  <c r="N132" i="28"/>
  <c r="O132" i="28" s="1"/>
  <c r="N117" i="28"/>
  <c r="O117" i="28" s="1"/>
  <c r="N36" i="28"/>
  <c r="O36" i="28" s="1"/>
  <c r="N133" i="28"/>
  <c r="O133" i="28" s="1"/>
  <c r="N126" i="28"/>
  <c r="O126" i="28" s="1"/>
  <c r="N60" i="28"/>
  <c r="O60" i="28" s="1"/>
  <c r="N19" i="28"/>
  <c r="O19" i="28" s="1"/>
  <c r="N15" i="28"/>
  <c r="O15" i="28" s="1"/>
  <c r="N107" i="28"/>
  <c r="O107" i="28" s="1"/>
  <c r="N85" i="28"/>
  <c r="O85" i="28" s="1"/>
  <c r="N68" i="28"/>
  <c r="O68" i="28" s="1"/>
  <c r="N39" i="28"/>
  <c r="O39" i="28" s="1"/>
  <c r="N129" i="28"/>
  <c r="O129" i="28" s="1"/>
  <c r="N47" i="28"/>
  <c r="O47" i="28" s="1"/>
  <c r="N102" i="28"/>
  <c r="O102" i="28" s="1"/>
  <c r="N89" i="28"/>
  <c r="O89" i="28" s="1"/>
  <c r="N55" i="28"/>
  <c r="O55" i="28" s="1"/>
  <c r="N93" i="28"/>
  <c r="O93" i="28" s="1"/>
  <c r="N76" i="28"/>
  <c r="O76" i="28" s="1"/>
  <c r="N18" i="28"/>
  <c r="O18" i="28" s="1"/>
  <c r="N124" i="28"/>
  <c r="O124" i="28" s="1"/>
  <c r="N115" i="28"/>
  <c r="O115" i="28" s="1"/>
  <c r="N80" i="28"/>
  <c r="O80" i="28" s="1"/>
  <c r="N63" i="28"/>
  <c r="O63" i="28" s="1"/>
  <c r="N59" i="28"/>
  <c r="O59" i="28" s="1"/>
  <c r="N22" i="28"/>
  <c r="O22" i="28" s="1"/>
  <c r="N14" i="28"/>
  <c r="O14" i="28" s="1"/>
  <c r="N106" i="28"/>
  <c r="O106" i="28" s="1"/>
  <c r="N97" i="28"/>
  <c r="O97" i="28" s="1"/>
  <c r="N67" i="28"/>
  <c r="O67" i="28" s="1"/>
  <c r="N34" i="28"/>
  <c r="O34" i="28" s="1"/>
  <c r="N30" i="28"/>
  <c r="O30" i="28" s="1"/>
  <c r="N119" i="28"/>
  <c r="O119" i="28" s="1"/>
  <c r="N13" i="28"/>
  <c r="O13" i="28" s="1"/>
  <c r="N114" i="28"/>
  <c r="O114" i="28" s="1"/>
  <c r="N92" i="28"/>
  <c r="O92" i="28" s="1"/>
  <c r="N75" i="28"/>
  <c r="O75" i="28" s="1"/>
  <c r="N58" i="28"/>
  <c r="O58" i="28" s="1"/>
  <c r="N121" i="28"/>
  <c r="O121" i="28" s="1"/>
  <c r="N50" i="28"/>
  <c r="O50" i="28" s="1"/>
  <c r="N31" i="28"/>
  <c r="O31" i="28" s="1"/>
  <c r="N29" i="28"/>
  <c r="O29" i="28" s="1"/>
  <c r="N25" i="28"/>
  <c r="O25" i="28" s="1"/>
  <c r="N16" i="28"/>
  <c r="O16" i="28" s="1"/>
  <c r="N43" i="28"/>
  <c r="O43" i="28" s="1"/>
  <c r="N49" i="28"/>
  <c r="O49" i="28" s="1"/>
  <c r="N11" i="28"/>
  <c r="O11" i="28" s="1"/>
  <c r="N91" i="28"/>
  <c r="O91" i="28" s="1"/>
  <c r="N73" i="28"/>
  <c r="O73" i="28" s="1"/>
  <c r="N12" i="28"/>
  <c r="O12" i="28" s="1"/>
  <c r="N27" i="28"/>
  <c r="O27" i="28" s="1"/>
  <c r="N52" i="28"/>
  <c r="O52" i="28" s="1"/>
  <c r="N48" i="28"/>
  <c r="O48" i="28" s="1"/>
  <c r="N120" i="28"/>
  <c r="O120" i="28" s="1"/>
  <c r="N61" i="28"/>
  <c r="O61" i="28" s="1"/>
  <c r="N134" i="28"/>
  <c r="O134" i="28" s="1"/>
  <c r="N71" i="28"/>
  <c r="O71" i="28" s="1"/>
  <c r="N51" i="28"/>
  <c r="O51" i="28" s="1"/>
  <c r="N105" i="28"/>
  <c r="O105" i="28" s="1"/>
  <c r="N40" i="28"/>
  <c r="O40" i="28" s="1"/>
  <c r="N10" i="28"/>
  <c r="O10" i="28" s="1"/>
  <c r="N64" i="28"/>
  <c r="O64" i="28" s="1"/>
  <c r="N86" i="28"/>
  <c r="O86" i="28" s="1"/>
  <c r="N90" i="28"/>
  <c r="O90" i="28" s="1"/>
  <c r="N113" i="28"/>
  <c r="O113" i="28" s="1"/>
  <c r="N88" i="28"/>
  <c r="O88" i="28" s="1"/>
  <c r="N130" i="28"/>
  <c r="O130" i="28" s="1"/>
  <c r="N23" i="28"/>
  <c r="O23" i="28" s="1"/>
  <c r="N81" i="28"/>
  <c r="O81" i="28" s="1"/>
  <c r="N98" i="28"/>
  <c r="O98" i="28" s="1"/>
  <c r="N101" i="28"/>
  <c r="O101" i="28" s="1"/>
  <c r="N57" i="28"/>
  <c r="O57" i="28" s="1"/>
  <c r="N112" i="28"/>
  <c r="O112" i="28" s="1"/>
  <c r="N110" i="28"/>
  <c r="O110" i="28" s="1"/>
  <c r="N116" i="28"/>
  <c r="O116" i="28" s="1"/>
  <c r="N103" i="28"/>
  <c r="O103" i="28" s="1"/>
  <c r="N46" i="28"/>
  <c r="O46" i="28" s="1"/>
  <c r="N35" i="28"/>
  <c r="O35" i="28" s="1"/>
  <c r="N54" i="28"/>
  <c r="O54" i="28" s="1"/>
  <c r="N125" i="28"/>
  <c r="O125" i="28" s="1"/>
  <c r="N66" i="28"/>
  <c r="O66" i="28" s="1"/>
  <c r="N44" i="28"/>
  <c r="O44" i="28" s="1"/>
  <c r="N17" i="28"/>
  <c r="O17" i="28" s="1"/>
  <c r="N9" i="28"/>
  <c r="O9" i="28" s="1"/>
  <c r="N3" i="28"/>
  <c r="O3" i="28" s="1"/>
  <c r="N8" i="28"/>
  <c r="O8" i="28" s="1"/>
  <c r="N7" i="28"/>
  <c r="O7" i="28" s="1"/>
  <c r="N5" i="28"/>
  <c r="O5" i="28" s="1"/>
  <c r="N4" i="28"/>
  <c r="O4" i="28" s="1"/>
  <c r="N6" i="28"/>
  <c r="O6" i="28" s="1"/>
  <c r="E14" i="28"/>
  <c r="D18" i="40"/>
  <c r="C18" i="40"/>
  <c r="A19" i="40" s="1"/>
  <c r="G18" i="40"/>
  <c r="F18" i="40"/>
  <c r="E16" i="35"/>
  <c r="B16" i="35"/>
  <c r="A17" i="35"/>
  <c r="F15" i="35"/>
  <c r="G15" i="35"/>
  <c r="D15" i="35"/>
  <c r="C15" i="35"/>
  <c r="E21" i="38"/>
  <c r="B21" i="38"/>
  <c r="A22" i="38"/>
  <c r="D20" i="38"/>
  <c r="C20" i="38"/>
  <c r="G20" i="38"/>
  <c r="F20" i="38"/>
  <c r="B18" i="36"/>
  <c r="E18" i="36"/>
  <c r="A19" i="36"/>
  <c r="G17" i="36"/>
  <c r="F17" i="36"/>
  <c r="D17" i="36"/>
  <c r="C17" i="36"/>
  <c r="D19" i="41"/>
  <c r="C19" i="41"/>
  <c r="A20" i="41" s="1"/>
  <c r="F19" i="41"/>
  <c r="G19" i="41"/>
  <c r="H19" i="38" l="1"/>
  <c r="E26" i="45"/>
  <c r="C26" i="45"/>
  <c r="A27" i="45" s="1"/>
  <c r="F24" i="43"/>
  <c r="D24" i="43"/>
  <c r="C24" i="43"/>
  <c r="A25" i="43" s="1"/>
  <c r="D24" i="44"/>
  <c r="F24" i="44"/>
  <c r="C24" i="44"/>
  <c r="A25" i="44" s="1"/>
  <c r="H15" i="35"/>
  <c r="H17" i="36"/>
  <c r="H20" i="38"/>
  <c r="H19" i="41"/>
  <c r="H18" i="40"/>
  <c r="A16" i="31"/>
  <c r="B15" i="31"/>
  <c r="B17" i="35"/>
  <c r="E17" i="35"/>
  <c r="A18" i="35"/>
  <c r="N643" i="28"/>
  <c r="O643" i="28" s="1"/>
  <c r="N579" i="28"/>
  <c r="O579" i="28" s="1"/>
  <c r="N531" i="28"/>
  <c r="O531" i="28" s="1"/>
  <c r="N499" i="28"/>
  <c r="O499" i="28" s="1"/>
  <c r="N467" i="28"/>
  <c r="O467" i="28" s="1"/>
  <c r="N435" i="28"/>
  <c r="O435" i="28" s="1"/>
  <c r="N403" i="28"/>
  <c r="O403" i="28" s="1"/>
  <c r="N371" i="28"/>
  <c r="O371" i="28" s="1"/>
  <c r="N355" i="28"/>
  <c r="O355" i="28" s="1"/>
  <c r="N323" i="28"/>
  <c r="O323" i="28" s="1"/>
  <c r="N291" i="28"/>
  <c r="O291" i="28" s="1"/>
  <c r="N915" i="28"/>
  <c r="O915" i="28" s="1"/>
  <c r="N899" i="28"/>
  <c r="O899" i="28" s="1"/>
  <c r="N883" i="28"/>
  <c r="O883" i="28" s="1"/>
  <c r="N867" i="28"/>
  <c r="O867" i="28" s="1"/>
  <c r="N851" i="28"/>
  <c r="O851" i="28" s="1"/>
  <c r="N835" i="28"/>
  <c r="O835" i="28" s="1"/>
  <c r="N819" i="28"/>
  <c r="O819" i="28" s="1"/>
  <c r="N803" i="28"/>
  <c r="O803" i="28" s="1"/>
  <c r="N787" i="28"/>
  <c r="O787" i="28" s="1"/>
  <c r="N771" i="28"/>
  <c r="O771" i="28" s="1"/>
  <c r="N755" i="28"/>
  <c r="O755" i="28" s="1"/>
  <c r="N739" i="28"/>
  <c r="O739" i="28" s="1"/>
  <c r="N723" i="28"/>
  <c r="O723" i="28" s="1"/>
  <c r="N707" i="28"/>
  <c r="O707" i="28" s="1"/>
  <c r="N691" i="28"/>
  <c r="O691" i="28" s="1"/>
  <c r="N675" i="28"/>
  <c r="O675" i="28" s="1"/>
  <c r="N659" i="28"/>
  <c r="O659" i="28" s="1"/>
  <c r="N627" i="28"/>
  <c r="O627" i="28" s="1"/>
  <c r="N611" i="28"/>
  <c r="O611" i="28" s="1"/>
  <c r="N595" i="28"/>
  <c r="O595" i="28" s="1"/>
  <c r="N563" i="28"/>
  <c r="O563" i="28" s="1"/>
  <c r="N547" i="28"/>
  <c r="O547" i="28" s="1"/>
  <c r="N515" i="28"/>
  <c r="O515" i="28" s="1"/>
  <c r="N483" i="28"/>
  <c r="O483" i="28" s="1"/>
  <c r="N451" i="28"/>
  <c r="O451" i="28" s="1"/>
  <c r="N419" i="28"/>
  <c r="O419" i="28" s="1"/>
  <c r="N387" i="28"/>
  <c r="O387" i="28" s="1"/>
  <c r="N339" i="28"/>
  <c r="O339" i="28" s="1"/>
  <c r="N307" i="28"/>
  <c r="O307" i="28" s="1"/>
  <c r="N275" i="28"/>
  <c r="O275" i="28" s="1"/>
  <c r="N914" i="28"/>
  <c r="O914" i="28" s="1"/>
  <c r="N898" i="28"/>
  <c r="O898" i="28" s="1"/>
  <c r="N882" i="28"/>
  <c r="O882" i="28" s="1"/>
  <c r="N866" i="28"/>
  <c r="O866" i="28" s="1"/>
  <c r="N850" i="28"/>
  <c r="O850" i="28" s="1"/>
  <c r="N834" i="28"/>
  <c r="O834" i="28" s="1"/>
  <c r="N818" i="28"/>
  <c r="O818" i="28" s="1"/>
  <c r="N802" i="28"/>
  <c r="O802" i="28" s="1"/>
  <c r="N786" i="28"/>
  <c r="O786" i="28" s="1"/>
  <c r="N770" i="28"/>
  <c r="O770" i="28" s="1"/>
  <c r="N754" i="28"/>
  <c r="O754" i="28" s="1"/>
  <c r="N738" i="28"/>
  <c r="O738" i="28" s="1"/>
  <c r="N722" i="28"/>
  <c r="O722" i="28" s="1"/>
  <c r="N706" i="28"/>
  <c r="O706" i="28" s="1"/>
  <c r="N913" i="28"/>
  <c r="O913" i="28" s="1"/>
  <c r="N911" i="28"/>
  <c r="O911" i="28" s="1"/>
  <c r="N895" i="28"/>
  <c r="O895" i="28" s="1"/>
  <c r="N879" i="28"/>
  <c r="O879" i="28" s="1"/>
  <c r="N863" i="28"/>
  <c r="O863" i="28" s="1"/>
  <c r="N847" i="28"/>
  <c r="O847" i="28" s="1"/>
  <c r="N831" i="28"/>
  <c r="O831" i="28" s="1"/>
  <c r="N815" i="28"/>
  <c r="O815" i="28" s="1"/>
  <c r="N799" i="28"/>
  <c r="O799" i="28" s="1"/>
  <c r="N910" i="28"/>
  <c r="O910" i="28" s="1"/>
  <c r="N894" i="28"/>
  <c r="O894" i="28" s="1"/>
  <c r="N878" i="28"/>
  <c r="O878" i="28" s="1"/>
  <c r="N862" i="28"/>
  <c r="O862" i="28" s="1"/>
  <c r="N846" i="28"/>
  <c r="O846" i="28" s="1"/>
  <c r="N830" i="28"/>
  <c r="O830" i="28" s="1"/>
  <c r="N814" i="28"/>
  <c r="O814" i="28" s="1"/>
  <c r="N782" i="28"/>
  <c r="O782" i="28" s="1"/>
  <c r="N766" i="28"/>
  <c r="O766" i="28" s="1"/>
  <c r="N909" i="28"/>
  <c r="O909" i="28" s="1"/>
  <c r="N893" i="28"/>
  <c r="O893" i="28" s="1"/>
  <c r="N877" i="28"/>
  <c r="O877" i="28" s="1"/>
  <c r="N861" i="28"/>
  <c r="O861" i="28" s="1"/>
  <c r="N908" i="28"/>
  <c r="O908" i="28" s="1"/>
  <c r="N892" i="28"/>
  <c r="O892" i="28" s="1"/>
  <c r="N876" i="28"/>
  <c r="O876" i="28" s="1"/>
  <c r="N860" i="28"/>
  <c r="O860" i="28" s="1"/>
  <c r="N844" i="28"/>
  <c r="O844" i="28" s="1"/>
  <c r="N828" i="28"/>
  <c r="O828" i="28" s="1"/>
  <c r="N812" i="28"/>
  <c r="O812" i="28" s="1"/>
  <c r="N796" i="28"/>
  <c r="O796" i="28" s="1"/>
  <c r="N780" i="28"/>
  <c r="O780" i="28" s="1"/>
  <c r="N764" i="28"/>
  <c r="O764" i="28" s="1"/>
  <c r="N748" i="28"/>
  <c r="O748" i="28" s="1"/>
  <c r="N732" i="28"/>
  <c r="O732" i="28" s="1"/>
  <c r="N716" i="28"/>
  <c r="O716" i="28" s="1"/>
  <c r="N700" i="28"/>
  <c r="O700" i="28" s="1"/>
  <c r="N684" i="28"/>
  <c r="O684" i="28" s="1"/>
  <c r="N668" i="28"/>
  <c r="O668" i="28" s="1"/>
  <c r="N652" i="28"/>
  <c r="O652" i="28" s="1"/>
  <c r="N636" i="28"/>
  <c r="O636" i="28" s="1"/>
  <c r="N620" i="28"/>
  <c r="O620" i="28" s="1"/>
  <c r="N604" i="28"/>
  <c r="O604" i="28" s="1"/>
  <c r="N588" i="28"/>
  <c r="O588" i="28" s="1"/>
  <c r="N572" i="28"/>
  <c r="O572" i="28" s="1"/>
  <c r="N556" i="28"/>
  <c r="O556" i="28" s="1"/>
  <c r="N540" i="28"/>
  <c r="O540" i="28" s="1"/>
  <c r="N524" i="28"/>
  <c r="O524" i="28" s="1"/>
  <c r="N508" i="28"/>
  <c r="O508" i="28" s="1"/>
  <c r="N492" i="28"/>
  <c r="O492" i="28" s="1"/>
  <c r="N476" i="28"/>
  <c r="O476" i="28" s="1"/>
  <c r="N460" i="28"/>
  <c r="O460" i="28" s="1"/>
  <c r="N651" i="28"/>
  <c r="O651" i="28" s="1"/>
  <c r="N539" i="28"/>
  <c r="O539" i="28" s="1"/>
  <c r="N491" i="28"/>
  <c r="O491" i="28" s="1"/>
  <c r="N459" i="28"/>
  <c r="O459" i="28" s="1"/>
  <c r="N427" i="28"/>
  <c r="O427" i="28" s="1"/>
  <c r="N411" i="28"/>
  <c r="O411" i="28" s="1"/>
  <c r="N907" i="28"/>
  <c r="O907" i="28" s="1"/>
  <c r="N891" i="28"/>
  <c r="O891" i="28" s="1"/>
  <c r="N875" i="28"/>
  <c r="O875" i="28" s="1"/>
  <c r="N859" i="28"/>
  <c r="O859" i="28" s="1"/>
  <c r="N843" i="28"/>
  <c r="O843" i="28" s="1"/>
  <c r="N827" i="28"/>
  <c r="O827" i="28" s="1"/>
  <c r="N811" i="28"/>
  <c r="O811" i="28" s="1"/>
  <c r="N795" i="28"/>
  <c r="O795" i="28" s="1"/>
  <c r="N779" i="28"/>
  <c r="O779" i="28" s="1"/>
  <c r="N763" i="28"/>
  <c r="O763" i="28" s="1"/>
  <c r="N747" i="28"/>
  <c r="O747" i="28" s="1"/>
  <c r="N731" i="28"/>
  <c r="O731" i="28" s="1"/>
  <c r="N715" i="28"/>
  <c r="O715" i="28" s="1"/>
  <c r="N699" i="28"/>
  <c r="O699" i="28" s="1"/>
  <c r="N683" i="28"/>
  <c r="O683" i="28" s="1"/>
  <c r="N667" i="28"/>
  <c r="O667" i="28" s="1"/>
  <c r="N635" i="28"/>
  <c r="O635" i="28" s="1"/>
  <c r="N619" i="28"/>
  <c r="O619" i="28" s="1"/>
  <c r="N603" i="28"/>
  <c r="O603" i="28" s="1"/>
  <c r="N587" i="28"/>
  <c r="O587" i="28" s="1"/>
  <c r="N571" i="28"/>
  <c r="O571" i="28" s="1"/>
  <c r="N555" i="28"/>
  <c r="O555" i="28" s="1"/>
  <c r="N523" i="28"/>
  <c r="O523" i="28" s="1"/>
  <c r="N507" i="28"/>
  <c r="O507" i="28" s="1"/>
  <c r="N475" i="28"/>
  <c r="O475" i="28" s="1"/>
  <c r="N443" i="28"/>
  <c r="O443" i="28" s="1"/>
  <c r="N395" i="28"/>
  <c r="O395" i="28" s="1"/>
  <c r="N906" i="28"/>
  <c r="O906" i="28" s="1"/>
  <c r="N890" i="28"/>
  <c r="O890" i="28" s="1"/>
  <c r="N874" i="28"/>
  <c r="O874" i="28" s="1"/>
  <c r="N858" i="28"/>
  <c r="O858" i="28" s="1"/>
  <c r="N842" i="28"/>
  <c r="O842" i="28" s="1"/>
  <c r="N826" i="28"/>
  <c r="O826" i="28" s="1"/>
  <c r="N810" i="28"/>
  <c r="O810" i="28" s="1"/>
  <c r="N794" i="28"/>
  <c r="O794" i="28" s="1"/>
  <c r="N778" i="28"/>
  <c r="O778" i="28" s="1"/>
  <c r="N762" i="28"/>
  <c r="O762" i="28" s="1"/>
  <c r="N746" i="28"/>
  <c r="O746" i="28" s="1"/>
  <c r="N730" i="28"/>
  <c r="O730" i="28" s="1"/>
  <c r="N714" i="28"/>
  <c r="O714" i="28" s="1"/>
  <c r="N698" i="28"/>
  <c r="O698" i="28" s="1"/>
  <c r="N682" i="28"/>
  <c r="O682" i="28" s="1"/>
  <c r="N666" i="28"/>
  <c r="O666" i="28" s="1"/>
  <c r="N650" i="28"/>
  <c r="O650" i="28" s="1"/>
  <c r="N634" i="28"/>
  <c r="O634" i="28" s="1"/>
  <c r="N618" i="28"/>
  <c r="O618" i="28" s="1"/>
  <c r="N602" i="28"/>
  <c r="O602" i="28" s="1"/>
  <c r="N586" i="28"/>
  <c r="O586" i="28" s="1"/>
  <c r="N570" i="28"/>
  <c r="O570" i="28" s="1"/>
  <c r="N554" i="28"/>
  <c r="O554" i="28" s="1"/>
  <c r="N538" i="28"/>
  <c r="O538" i="28" s="1"/>
  <c r="N522" i="28"/>
  <c r="O522" i="28" s="1"/>
  <c r="N905" i="28"/>
  <c r="O905" i="28" s="1"/>
  <c r="N873" i="28"/>
  <c r="O873" i="28" s="1"/>
  <c r="N889" i="28"/>
  <c r="O889" i="28" s="1"/>
  <c r="N903" i="28"/>
  <c r="O903" i="28" s="1"/>
  <c r="N887" i="28"/>
  <c r="O887" i="28" s="1"/>
  <c r="N871" i="28"/>
  <c r="O871" i="28" s="1"/>
  <c r="N836" i="28"/>
  <c r="O836" i="28" s="1"/>
  <c r="N800" i="28"/>
  <c r="O800" i="28" s="1"/>
  <c r="N765" i="28"/>
  <c r="O765" i="28" s="1"/>
  <c r="N733" i="28"/>
  <c r="O733" i="28" s="1"/>
  <c r="N701" i="28"/>
  <c r="O701" i="28" s="1"/>
  <c r="N671" i="28"/>
  <c r="O671" i="28" s="1"/>
  <c r="N580" i="28"/>
  <c r="O580" i="28" s="1"/>
  <c r="N489" i="28"/>
  <c r="O489" i="28" s="1"/>
  <c r="N463" i="28"/>
  <c r="O463" i="28" s="1"/>
  <c r="N434" i="28"/>
  <c r="O434" i="28" s="1"/>
  <c r="N407" i="28"/>
  <c r="O407" i="28" s="1"/>
  <c r="N381" i="28"/>
  <c r="O381" i="28" s="1"/>
  <c r="N356" i="28"/>
  <c r="O356" i="28" s="1"/>
  <c r="N329" i="28"/>
  <c r="O329" i="28" s="1"/>
  <c r="N279" i="28"/>
  <c r="O279" i="28" s="1"/>
  <c r="N256" i="28"/>
  <c r="O256" i="28" s="1"/>
  <c r="N209" i="28"/>
  <c r="O209" i="28" s="1"/>
  <c r="N185" i="28"/>
  <c r="O185" i="28" s="1"/>
  <c r="N162" i="28"/>
  <c r="O162" i="28" s="1"/>
  <c r="N798" i="28"/>
  <c r="O798" i="28" s="1"/>
  <c r="N761" i="28"/>
  <c r="O761" i="28" s="1"/>
  <c r="N729" i="28"/>
  <c r="O729" i="28" s="1"/>
  <c r="N697" i="28"/>
  <c r="O697" i="28" s="1"/>
  <c r="N670" i="28"/>
  <c r="O670" i="28" s="1"/>
  <c r="N640" i="28"/>
  <c r="O640" i="28" s="1"/>
  <c r="N609" i="28"/>
  <c r="O609" i="28" s="1"/>
  <c r="N578" i="28"/>
  <c r="O578" i="28" s="1"/>
  <c r="N549" i="28"/>
  <c r="O549" i="28" s="1"/>
  <c r="N518" i="28"/>
  <c r="O518" i="28" s="1"/>
  <c r="N488" i="28"/>
  <c r="O488" i="28" s="1"/>
  <c r="N462" i="28"/>
  <c r="O462" i="28" s="1"/>
  <c r="N380" i="28"/>
  <c r="O380" i="28" s="1"/>
  <c r="N870" i="28"/>
  <c r="O870" i="28" s="1"/>
  <c r="N833" i="28"/>
  <c r="O833" i="28" s="1"/>
  <c r="N797" i="28"/>
  <c r="O797" i="28" s="1"/>
  <c r="N760" i="28"/>
  <c r="O760" i="28" s="1"/>
  <c r="N728" i="28"/>
  <c r="O728" i="28" s="1"/>
  <c r="N696" i="28"/>
  <c r="O696" i="28" s="1"/>
  <c r="N669" i="28"/>
  <c r="O669" i="28" s="1"/>
  <c r="N639" i="28"/>
  <c r="O639" i="28" s="1"/>
  <c r="N548" i="28"/>
  <c r="O548" i="28" s="1"/>
  <c r="N461" i="28"/>
  <c r="O461" i="28" s="1"/>
  <c r="N433" i="28"/>
  <c r="O433" i="28" s="1"/>
  <c r="N406" i="28"/>
  <c r="O406" i="28" s="1"/>
  <c r="N379" i="28"/>
  <c r="O379" i="28" s="1"/>
  <c r="N303" i="28"/>
  <c r="O303" i="28" s="1"/>
  <c r="N278" i="28"/>
  <c r="O278" i="28" s="1"/>
  <c r="N254" i="28"/>
  <c r="O254" i="28" s="1"/>
  <c r="N208" i="28"/>
  <c r="O208" i="28" s="1"/>
  <c r="N161" i="28"/>
  <c r="O161" i="28" s="1"/>
  <c r="N137" i="28"/>
  <c r="O137" i="28" s="1"/>
  <c r="N405" i="28"/>
  <c r="O405" i="28" s="1"/>
  <c r="N301" i="28"/>
  <c r="O301" i="28" s="1"/>
  <c r="N206" i="28"/>
  <c r="O206" i="28" s="1"/>
  <c r="N868" i="28"/>
  <c r="O868" i="28" s="1"/>
  <c r="N606" i="28"/>
  <c r="O606" i="28" s="1"/>
  <c r="N545" i="28"/>
  <c r="O545" i="28" s="1"/>
  <c r="N486" i="28"/>
  <c r="O486" i="28" s="1"/>
  <c r="N431" i="28"/>
  <c r="O431" i="28" s="1"/>
  <c r="N352" i="28"/>
  <c r="O352" i="28" s="1"/>
  <c r="N205" i="28"/>
  <c r="O205" i="28" s="1"/>
  <c r="N793" i="28"/>
  <c r="O793" i="28" s="1"/>
  <c r="N665" i="28"/>
  <c r="O665" i="28" s="1"/>
  <c r="N638" i="28"/>
  <c r="O638" i="28" s="1"/>
  <c r="N608" i="28"/>
  <c r="O608" i="28" s="1"/>
  <c r="N577" i="28"/>
  <c r="O577" i="28" s="1"/>
  <c r="N546" i="28"/>
  <c r="O546" i="28" s="1"/>
  <c r="N517" i="28"/>
  <c r="O517" i="28" s="1"/>
  <c r="N487" i="28"/>
  <c r="O487" i="28" s="1"/>
  <c r="N458" i="28"/>
  <c r="O458" i="28" s="1"/>
  <c r="N378" i="28"/>
  <c r="O378" i="28" s="1"/>
  <c r="N353" i="28"/>
  <c r="O353" i="28" s="1"/>
  <c r="N327" i="28"/>
  <c r="O327" i="28" s="1"/>
  <c r="N302" i="28"/>
  <c r="O302" i="28" s="1"/>
  <c r="N253" i="28"/>
  <c r="O253" i="28" s="1"/>
  <c r="N230" i="28"/>
  <c r="O230" i="28" s="1"/>
  <c r="N207" i="28"/>
  <c r="O207" i="28" s="1"/>
  <c r="N183" i="28"/>
  <c r="O183" i="28" s="1"/>
  <c r="N432" i="28"/>
  <c r="O432" i="28" s="1"/>
  <c r="N277" i="28"/>
  <c r="O277" i="28" s="1"/>
  <c r="N252" i="28"/>
  <c r="O252" i="28" s="1"/>
  <c r="N829" i="28"/>
  <c r="O829" i="28" s="1"/>
  <c r="N633" i="28"/>
  <c r="O633" i="28" s="1"/>
  <c r="N576" i="28"/>
  <c r="O576" i="28" s="1"/>
  <c r="N456" i="28"/>
  <c r="O456" i="28" s="1"/>
  <c r="N376" i="28"/>
  <c r="O376" i="28" s="1"/>
  <c r="N326" i="28"/>
  <c r="O326" i="28" s="1"/>
  <c r="N276" i="28"/>
  <c r="O276" i="28" s="1"/>
  <c r="N251" i="28"/>
  <c r="O251" i="28" s="1"/>
  <c r="N229" i="28"/>
  <c r="O229" i="28" s="1"/>
  <c r="N182" i="28"/>
  <c r="O182" i="28" s="1"/>
  <c r="N869" i="28"/>
  <c r="O869" i="28" s="1"/>
  <c r="N832" i="28"/>
  <c r="O832" i="28" s="1"/>
  <c r="N792" i="28"/>
  <c r="O792" i="28" s="1"/>
  <c r="N759" i="28"/>
  <c r="O759" i="28" s="1"/>
  <c r="N727" i="28"/>
  <c r="O727" i="28" s="1"/>
  <c r="N695" i="28"/>
  <c r="O695" i="28" s="1"/>
  <c r="N664" i="28"/>
  <c r="O664" i="28" s="1"/>
  <c r="N637" i="28"/>
  <c r="O637" i="28" s="1"/>
  <c r="N607" i="28"/>
  <c r="O607" i="28" s="1"/>
  <c r="N516" i="28"/>
  <c r="O516" i="28" s="1"/>
  <c r="N457" i="28"/>
  <c r="O457" i="28" s="1"/>
  <c r="N377" i="28"/>
  <c r="O377" i="28" s="1"/>
  <c r="N160" i="28"/>
  <c r="O160" i="28" s="1"/>
  <c r="N514" i="28"/>
  <c r="O514" i="28" s="1"/>
  <c r="N404" i="28"/>
  <c r="O404" i="28" s="1"/>
  <c r="N300" i="28"/>
  <c r="O300" i="28" s="1"/>
  <c r="N159" i="28"/>
  <c r="O159" i="28" s="1"/>
  <c r="N825" i="28"/>
  <c r="O825" i="28" s="1"/>
  <c r="N791" i="28"/>
  <c r="O791" i="28" s="1"/>
  <c r="N758" i="28"/>
  <c r="O758" i="28" s="1"/>
  <c r="N726" i="28"/>
  <c r="O726" i="28" s="1"/>
  <c r="N694" i="28"/>
  <c r="O694" i="28" s="1"/>
  <c r="N663" i="28"/>
  <c r="O663" i="28" s="1"/>
  <c r="N632" i="28"/>
  <c r="O632" i="28" s="1"/>
  <c r="N605" i="28"/>
  <c r="O605" i="28" s="1"/>
  <c r="N575" i="28"/>
  <c r="O575" i="28" s="1"/>
  <c r="N430" i="28"/>
  <c r="O430" i="28" s="1"/>
  <c r="N402" i="28"/>
  <c r="O402" i="28" s="1"/>
  <c r="N351" i="28"/>
  <c r="O351" i="28" s="1"/>
  <c r="N299" i="28"/>
  <c r="O299" i="28" s="1"/>
  <c r="N274" i="28"/>
  <c r="O274" i="28" s="1"/>
  <c r="N228" i="28"/>
  <c r="O228" i="28" s="1"/>
  <c r="N204" i="28"/>
  <c r="O204" i="28" s="1"/>
  <c r="N158" i="28"/>
  <c r="O158" i="28" s="1"/>
  <c r="N912" i="28"/>
  <c r="O912" i="28" s="1"/>
  <c r="N865" i="28"/>
  <c r="O865" i="28" s="1"/>
  <c r="N824" i="28"/>
  <c r="O824" i="28" s="1"/>
  <c r="N601" i="28"/>
  <c r="O601" i="28" s="1"/>
  <c r="N574" i="28"/>
  <c r="O574" i="28" s="1"/>
  <c r="N544" i="28"/>
  <c r="O544" i="28" s="1"/>
  <c r="N513" i="28"/>
  <c r="O513" i="28" s="1"/>
  <c r="N485" i="28"/>
  <c r="O485" i="28" s="1"/>
  <c r="N455" i="28"/>
  <c r="O455" i="28" s="1"/>
  <c r="N429" i="28"/>
  <c r="O429" i="28" s="1"/>
  <c r="N375" i="28"/>
  <c r="O375" i="28" s="1"/>
  <c r="N350" i="28"/>
  <c r="O350" i="28" s="1"/>
  <c r="N325" i="28"/>
  <c r="O325" i="28" s="1"/>
  <c r="N298" i="28"/>
  <c r="O298" i="28" s="1"/>
  <c r="N250" i="28"/>
  <c r="O250" i="28" s="1"/>
  <c r="N904" i="28"/>
  <c r="O904" i="28" s="1"/>
  <c r="N790" i="28"/>
  <c r="O790" i="28" s="1"/>
  <c r="N757" i="28"/>
  <c r="O757" i="28" s="1"/>
  <c r="N725" i="28"/>
  <c r="O725" i="28" s="1"/>
  <c r="N693" i="28"/>
  <c r="O693" i="28" s="1"/>
  <c r="N662" i="28"/>
  <c r="O662" i="28" s="1"/>
  <c r="N631" i="28"/>
  <c r="O631" i="28" s="1"/>
  <c r="N600" i="28"/>
  <c r="O600" i="28" s="1"/>
  <c r="N573" i="28"/>
  <c r="O573" i="28" s="1"/>
  <c r="N543" i="28"/>
  <c r="O543" i="28" s="1"/>
  <c r="N484" i="28"/>
  <c r="O484" i="28" s="1"/>
  <c r="N428" i="28"/>
  <c r="O428" i="28" s="1"/>
  <c r="N401" i="28"/>
  <c r="O401" i="28" s="1"/>
  <c r="N349" i="28"/>
  <c r="O349" i="28" s="1"/>
  <c r="N324" i="28"/>
  <c r="O324" i="28" s="1"/>
  <c r="N297" i="28"/>
  <c r="O297" i="28" s="1"/>
  <c r="N273" i="28"/>
  <c r="O273" i="28" s="1"/>
  <c r="N249" i="28"/>
  <c r="O249" i="28" s="1"/>
  <c r="N226" i="28"/>
  <c r="O226" i="28" s="1"/>
  <c r="N180" i="28"/>
  <c r="O180" i="28" s="1"/>
  <c r="N156" i="28"/>
  <c r="O156" i="28" s="1"/>
  <c r="N542" i="28"/>
  <c r="O542" i="28" s="1"/>
  <c r="N454" i="28"/>
  <c r="O454" i="28" s="1"/>
  <c r="N374" i="28"/>
  <c r="O374" i="28" s="1"/>
  <c r="N322" i="28"/>
  <c r="O322" i="28" s="1"/>
  <c r="N296" i="28"/>
  <c r="O296" i="28" s="1"/>
  <c r="N248" i="28"/>
  <c r="O248" i="28" s="1"/>
  <c r="N202" i="28"/>
  <c r="O202" i="28" s="1"/>
  <c r="N155" i="28"/>
  <c r="O155" i="28" s="1"/>
  <c r="N864" i="28"/>
  <c r="O864" i="28" s="1"/>
  <c r="N823" i="28"/>
  <c r="O823" i="28" s="1"/>
  <c r="N756" i="28"/>
  <c r="O756" i="28" s="1"/>
  <c r="N724" i="28"/>
  <c r="O724" i="28" s="1"/>
  <c r="N692" i="28"/>
  <c r="O692" i="28" s="1"/>
  <c r="N569" i="28"/>
  <c r="O569" i="28" s="1"/>
  <c r="N512" i="28"/>
  <c r="O512" i="28" s="1"/>
  <c r="N482" i="28"/>
  <c r="O482" i="28" s="1"/>
  <c r="N426" i="28"/>
  <c r="O426" i="28" s="1"/>
  <c r="N348" i="28"/>
  <c r="O348" i="28" s="1"/>
  <c r="N179" i="28"/>
  <c r="O179" i="28" s="1"/>
  <c r="N200" i="28"/>
  <c r="O200" i="28" s="1"/>
  <c r="N857" i="28"/>
  <c r="O857" i="28" s="1"/>
  <c r="N789" i="28"/>
  <c r="O789" i="28" s="1"/>
  <c r="N690" i="28"/>
  <c r="O690" i="28" s="1"/>
  <c r="N661" i="28"/>
  <c r="O661" i="28" s="1"/>
  <c r="N630" i="28"/>
  <c r="O630" i="28" s="1"/>
  <c r="N599" i="28"/>
  <c r="O599" i="28" s="1"/>
  <c r="N568" i="28"/>
  <c r="O568" i="28" s="1"/>
  <c r="N541" i="28"/>
  <c r="O541" i="28" s="1"/>
  <c r="N511" i="28"/>
  <c r="O511" i="28" s="1"/>
  <c r="N425" i="28"/>
  <c r="O425" i="28" s="1"/>
  <c r="N400" i="28"/>
  <c r="O400" i="28" s="1"/>
  <c r="N347" i="28"/>
  <c r="O347" i="28" s="1"/>
  <c r="N272" i="28"/>
  <c r="O272" i="28" s="1"/>
  <c r="N225" i="28"/>
  <c r="O225" i="28" s="1"/>
  <c r="N201" i="28"/>
  <c r="O201" i="28" s="1"/>
  <c r="N178" i="28"/>
  <c r="O178" i="28" s="1"/>
  <c r="N902" i="28"/>
  <c r="O902" i="28" s="1"/>
  <c r="N856" i="28"/>
  <c r="O856" i="28" s="1"/>
  <c r="N822" i="28"/>
  <c r="O822" i="28" s="1"/>
  <c r="N788" i="28"/>
  <c r="O788" i="28" s="1"/>
  <c r="N753" i="28"/>
  <c r="O753" i="28" s="1"/>
  <c r="N721" i="28"/>
  <c r="O721" i="28" s="1"/>
  <c r="N660" i="28"/>
  <c r="O660" i="28" s="1"/>
  <c r="N537" i="28"/>
  <c r="O537" i="28" s="1"/>
  <c r="N510" i="28"/>
  <c r="O510" i="28" s="1"/>
  <c r="N481" i="28"/>
  <c r="O481" i="28" s="1"/>
  <c r="N453" i="28"/>
  <c r="O453" i="28" s="1"/>
  <c r="N424" i="28"/>
  <c r="O424" i="28" s="1"/>
  <c r="N399" i="28"/>
  <c r="O399" i="28" s="1"/>
  <c r="N373" i="28"/>
  <c r="O373" i="28" s="1"/>
  <c r="N346" i="28"/>
  <c r="O346" i="28" s="1"/>
  <c r="N321" i="28"/>
  <c r="O321" i="28" s="1"/>
  <c r="N295" i="28"/>
  <c r="O295" i="28" s="1"/>
  <c r="N271" i="28"/>
  <c r="O271" i="28" s="1"/>
  <c r="N247" i="28"/>
  <c r="O247" i="28" s="1"/>
  <c r="N154" i="28"/>
  <c r="O154" i="28" s="1"/>
  <c r="N901" i="28"/>
  <c r="O901" i="28" s="1"/>
  <c r="N855" i="28"/>
  <c r="O855" i="28" s="1"/>
  <c r="N821" i="28"/>
  <c r="O821" i="28" s="1"/>
  <c r="N785" i="28"/>
  <c r="O785" i="28" s="1"/>
  <c r="N752" i="28"/>
  <c r="O752" i="28" s="1"/>
  <c r="N720" i="28"/>
  <c r="O720" i="28" s="1"/>
  <c r="N628" i="28"/>
  <c r="O628" i="28" s="1"/>
  <c r="N506" i="28"/>
  <c r="O506" i="28" s="1"/>
  <c r="N900" i="28"/>
  <c r="O900" i="28" s="1"/>
  <c r="N820" i="28"/>
  <c r="O820" i="28" s="1"/>
  <c r="N751" i="28"/>
  <c r="O751" i="28" s="1"/>
  <c r="N719" i="28"/>
  <c r="O719" i="28" s="1"/>
  <c r="N688" i="28"/>
  <c r="O688" i="28" s="1"/>
  <c r="N657" i="28"/>
  <c r="O657" i="28" s="1"/>
  <c r="N626" i="28"/>
  <c r="O626" i="28" s="1"/>
  <c r="N597" i="28"/>
  <c r="O597" i="28" s="1"/>
  <c r="N566" i="28"/>
  <c r="O566" i="28" s="1"/>
  <c r="N535" i="28"/>
  <c r="O535" i="28" s="1"/>
  <c r="N505" i="28"/>
  <c r="O505" i="28" s="1"/>
  <c r="N854" i="28"/>
  <c r="O854" i="28" s="1"/>
  <c r="N784" i="28"/>
  <c r="O784" i="28" s="1"/>
  <c r="N750" i="28"/>
  <c r="O750" i="28" s="1"/>
  <c r="N718" i="28"/>
  <c r="O718" i="28" s="1"/>
  <c r="N687" i="28"/>
  <c r="O687" i="28" s="1"/>
  <c r="N596" i="28"/>
  <c r="O596" i="28" s="1"/>
  <c r="N504" i="28"/>
  <c r="O504" i="28" s="1"/>
  <c r="N478" i="28"/>
  <c r="O478" i="28" s="1"/>
  <c r="N449" i="28"/>
  <c r="O449" i="28" s="1"/>
  <c r="N422" i="28"/>
  <c r="O422" i="28" s="1"/>
  <c r="N394" i="28"/>
  <c r="O394" i="28" s="1"/>
  <c r="N369" i="28"/>
  <c r="O369" i="28" s="1"/>
  <c r="N343" i="28"/>
  <c r="O343" i="28" s="1"/>
  <c r="N318" i="28"/>
  <c r="O318" i="28" s="1"/>
  <c r="N293" i="28"/>
  <c r="O293" i="28" s="1"/>
  <c r="N267" i="28"/>
  <c r="O267" i="28" s="1"/>
  <c r="N245" i="28"/>
  <c r="O245" i="28" s="1"/>
  <c r="N221" i="28"/>
  <c r="O221" i="28" s="1"/>
  <c r="N198" i="28"/>
  <c r="O198" i="28" s="1"/>
  <c r="N175" i="28"/>
  <c r="O175" i="28" s="1"/>
  <c r="N151" i="28"/>
  <c r="O151" i="28" s="1"/>
  <c r="N897" i="28"/>
  <c r="O897" i="28" s="1"/>
  <c r="N817" i="28"/>
  <c r="O817" i="28" s="1"/>
  <c r="N783" i="28"/>
  <c r="O783" i="28" s="1"/>
  <c r="N749" i="28"/>
  <c r="O749" i="28" s="1"/>
  <c r="N717" i="28"/>
  <c r="O717" i="28" s="1"/>
  <c r="N853" i="28"/>
  <c r="O853" i="28" s="1"/>
  <c r="N781" i="28"/>
  <c r="O781" i="28" s="1"/>
  <c r="N745" i="28"/>
  <c r="O745" i="28" s="1"/>
  <c r="N713" i="28"/>
  <c r="O713" i="28" s="1"/>
  <c r="N685" i="28"/>
  <c r="O685" i="28" s="1"/>
  <c r="N655" i="28"/>
  <c r="O655" i="28" s="1"/>
  <c r="N564" i="28"/>
  <c r="O564" i="28" s="1"/>
  <c r="N503" i="28"/>
  <c r="O503" i="28" s="1"/>
  <c r="N896" i="28"/>
  <c r="O896" i="28" s="1"/>
  <c r="N852" i="28"/>
  <c r="O852" i="28" s="1"/>
  <c r="N816" i="28"/>
  <c r="O816" i="28" s="1"/>
  <c r="N777" i="28"/>
  <c r="O777" i="28" s="1"/>
  <c r="N744" i="28"/>
  <c r="O744" i="28" s="1"/>
  <c r="N712" i="28"/>
  <c r="O712" i="28" s="1"/>
  <c r="N681" i="28"/>
  <c r="O681" i="28" s="1"/>
  <c r="N654" i="28"/>
  <c r="O654" i="28" s="1"/>
  <c r="N624" i="28"/>
  <c r="O624" i="28" s="1"/>
  <c r="N593" i="28"/>
  <c r="O593" i="28" s="1"/>
  <c r="N562" i="28"/>
  <c r="O562" i="28" s="1"/>
  <c r="N533" i="28"/>
  <c r="O533" i="28" s="1"/>
  <c r="N473" i="28"/>
  <c r="O473" i="28" s="1"/>
  <c r="N447" i="28"/>
  <c r="O447" i="28" s="1"/>
  <c r="N420" i="28"/>
  <c r="O420" i="28" s="1"/>
  <c r="N367" i="28"/>
  <c r="O367" i="28" s="1"/>
  <c r="N315" i="28"/>
  <c r="O315" i="28" s="1"/>
  <c r="N265" i="28"/>
  <c r="O265" i="28" s="1"/>
  <c r="N242" i="28"/>
  <c r="O242" i="28" s="1"/>
  <c r="N196" i="28"/>
  <c r="O196" i="28" s="1"/>
  <c r="N172" i="28"/>
  <c r="O172" i="28" s="1"/>
  <c r="N888" i="28"/>
  <c r="O888" i="28" s="1"/>
  <c r="N813" i="28"/>
  <c r="O813" i="28" s="1"/>
  <c r="N776" i="28"/>
  <c r="O776" i="28" s="1"/>
  <c r="N680" i="28"/>
  <c r="O680" i="28" s="1"/>
  <c r="N653" i="28"/>
  <c r="O653" i="28" s="1"/>
  <c r="N623" i="28"/>
  <c r="O623" i="28" s="1"/>
  <c r="N532" i="28"/>
  <c r="O532" i="28" s="1"/>
  <c r="N502" i="28"/>
  <c r="O502" i="28" s="1"/>
  <c r="N472" i="28"/>
  <c r="O472" i="28" s="1"/>
  <c r="N446" i="28"/>
  <c r="O446" i="28" s="1"/>
  <c r="N418" i="28"/>
  <c r="O418" i="28" s="1"/>
  <c r="N391" i="28"/>
  <c r="O391" i="28" s="1"/>
  <c r="N366" i="28"/>
  <c r="O366" i="28" s="1"/>
  <c r="N341" i="28"/>
  <c r="O341" i="28" s="1"/>
  <c r="N314" i="28"/>
  <c r="O314" i="28" s="1"/>
  <c r="N289" i="28"/>
  <c r="O289" i="28" s="1"/>
  <c r="N264" i="28"/>
  <c r="O264" i="28" s="1"/>
  <c r="N218" i="28"/>
  <c r="O218" i="28" s="1"/>
  <c r="N195" i="28"/>
  <c r="O195" i="28" s="1"/>
  <c r="N171" i="28"/>
  <c r="O171" i="28" s="1"/>
  <c r="N149" i="28"/>
  <c r="O149" i="28" s="1"/>
  <c r="N775" i="28"/>
  <c r="O775" i="28" s="1"/>
  <c r="N648" i="28"/>
  <c r="O648" i="28" s="1"/>
  <c r="N591" i="28"/>
  <c r="O591" i="28" s="1"/>
  <c r="N501" i="28"/>
  <c r="O501" i="28" s="1"/>
  <c r="N849" i="28"/>
  <c r="O849" i="28" s="1"/>
  <c r="N809" i="28"/>
  <c r="O809" i="28" s="1"/>
  <c r="N743" i="28"/>
  <c r="O743" i="28" s="1"/>
  <c r="N711" i="28"/>
  <c r="O711" i="28" s="1"/>
  <c r="N649" i="28"/>
  <c r="O649" i="28" s="1"/>
  <c r="N622" i="28"/>
  <c r="O622" i="28" s="1"/>
  <c r="N592" i="28"/>
  <c r="O592" i="28" s="1"/>
  <c r="N561" i="28"/>
  <c r="O561" i="28" s="1"/>
  <c r="N530" i="28"/>
  <c r="O530" i="28" s="1"/>
  <c r="N445" i="28"/>
  <c r="O445" i="28" s="1"/>
  <c r="N365" i="28"/>
  <c r="O365" i="28" s="1"/>
  <c r="N340" i="28"/>
  <c r="O340" i="28" s="1"/>
  <c r="N313" i="28"/>
  <c r="O313" i="28" s="1"/>
  <c r="N241" i="28"/>
  <c r="O241" i="28" s="1"/>
  <c r="N217" i="28"/>
  <c r="O217" i="28" s="1"/>
  <c r="N194" i="28"/>
  <c r="O194" i="28" s="1"/>
  <c r="N148" i="28"/>
  <c r="O148" i="28" s="1"/>
  <c r="N808" i="28"/>
  <c r="O808" i="28" s="1"/>
  <c r="N679" i="28"/>
  <c r="O679" i="28" s="1"/>
  <c r="N621" i="28"/>
  <c r="O621" i="28" s="1"/>
  <c r="N471" i="28"/>
  <c r="O471" i="28" s="1"/>
  <c r="N886" i="28"/>
  <c r="O886" i="28" s="1"/>
  <c r="N848" i="28"/>
  <c r="O848" i="28" s="1"/>
  <c r="N742" i="28"/>
  <c r="O742" i="28" s="1"/>
  <c r="N710" i="28"/>
  <c r="O710" i="28" s="1"/>
  <c r="N617" i="28"/>
  <c r="O617" i="28" s="1"/>
  <c r="N590" i="28"/>
  <c r="O590" i="28" s="1"/>
  <c r="N560" i="28"/>
  <c r="O560" i="28" s="1"/>
  <c r="N529" i="28"/>
  <c r="O529" i="28" s="1"/>
  <c r="N500" i="28"/>
  <c r="O500" i="28" s="1"/>
  <c r="N442" i="28"/>
  <c r="O442" i="28" s="1"/>
  <c r="N363" i="28"/>
  <c r="O363" i="28" s="1"/>
  <c r="N287" i="28"/>
  <c r="O287" i="28" s="1"/>
  <c r="N240" i="28"/>
  <c r="O240" i="28" s="1"/>
  <c r="N193" i="28"/>
  <c r="O193" i="28" s="1"/>
  <c r="N169" i="28"/>
  <c r="O169" i="28" s="1"/>
  <c r="N146" i="28"/>
  <c r="O146" i="28" s="1"/>
  <c r="N521" i="28"/>
  <c r="O521" i="28" s="1"/>
  <c r="N308" i="28"/>
  <c r="O308" i="28" s="1"/>
  <c r="N845" i="28"/>
  <c r="O845" i="28" s="1"/>
  <c r="N807" i="28"/>
  <c r="O807" i="28" s="1"/>
  <c r="N774" i="28"/>
  <c r="O774" i="28" s="1"/>
  <c r="N678" i="28"/>
  <c r="O678" i="28" s="1"/>
  <c r="N647" i="28"/>
  <c r="O647" i="28" s="1"/>
  <c r="N616" i="28"/>
  <c r="O616" i="28" s="1"/>
  <c r="N589" i="28"/>
  <c r="O589" i="28" s="1"/>
  <c r="N559" i="28"/>
  <c r="O559" i="28" s="1"/>
  <c r="N498" i="28"/>
  <c r="O498" i="28" s="1"/>
  <c r="N470" i="28"/>
  <c r="O470" i="28" s="1"/>
  <c r="N441" i="28"/>
  <c r="O441" i="28" s="1"/>
  <c r="N416" i="28"/>
  <c r="O416" i="28" s="1"/>
  <c r="N389" i="28"/>
  <c r="O389" i="28" s="1"/>
  <c r="N362" i="28"/>
  <c r="O362" i="28" s="1"/>
  <c r="N337" i="28"/>
  <c r="O337" i="28" s="1"/>
  <c r="N311" i="28"/>
  <c r="O311" i="28" s="1"/>
  <c r="N286" i="28"/>
  <c r="O286" i="28" s="1"/>
  <c r="N262" i="28"/>
  <c r="O262" i="28" s="1"/>
  <c r="N239" i="28"/>
  <c r="O239" i="28" s="1"/>
  <c r="N215" i="28"/>
  <c r="O215" i="28" s="1"/>
  <c r="N168" i="28"/>
  <c r="O168" i="28" s="1"/>
  <c r="N438" i="28"/>
  <c r="O438" i="28" s="1"/>
  <c r="N212" i="28"/>
  <c r="O212" i="28" s="1"/>
  <c r="N885" i="28"/>
  <c r="O885" i="28" s="1"/>
  <c r="N841" i="28"/>
  <c r="O841" i="28" s="1"/>
  <c r="N741" i="28"/>
  <c r="O741" i="28" s="1"/>
  <c r="N709" i="28"/>
  <c r="O709" i="28" s="1"/>
  <c r="N585" i="28"/>
  <c r="O585" i="28" s="1"/>
  <c r="N558" i="28"/>
  <c r="O558" i="28" s="1"/>
  <c r="N528" i="28"/>
  <c r="O528" i="28" s="1"/>
  <c r="N440" i="28"/>
  <c r="O440" i="28" s="1"/>
  <c r="N415" i="28"/>
  <c r="O415" i="28" s="1"/>
  <c r="N388" i="28"/>
  <c r="O388" i="28" s="1"/>
  <c r="N361" i="28"/>
  <c r="O361" i="28" s="1"/>
  <c r="N285" i="28"/>
  <c r="O285" i="28" s="1"/>
  <c r="N238" i="28"/>
  <c r="O238" i="28" s="1"/>
  <c r="N192" i="28"/>
  <c r="O192" i="28" s="1"/>
  <c r="N145" i="28"/>
  <c r="O145" i="28" s="1"/>
  <c r="N310" i="28"/>
  <c r="O310" i="28" s="1"/>
  <c r="N214" i="28"/>
  <c r="O214" i="28" s="1"/>
  <c r="N167" i="28"/>
  <c r="O167" i="28" s="1"/>
  <c r="N769" i="28"/>
  <c r="O769" i="28" s="1"/>
  <c r="N333" i="28"/>
  <c r="O333" i="28" s="1"/>
  <c r="N884" i="28"/>
  <c r="O884" i="28" s="1"/>
  <c r="N840" i="28"/>
  <c r="O840" i="28" s="1"/>
  <c r="N806" i="28"/>
  <c r="O806" i="28" s="1"/>
  <c r="N773" i="28"/>
  <c r="O773" i="28" s="1"/>
  <c r="N740" i="28"/>
  <c r="O740" i="28" s="1"/>
  <c r="N708" i="28"/>
  <c r="O708" i="28" s="1"/>
  <c r="N677" i="28"/>
  <c r="O677" i="28" s="1"/>
  <c r="N646" i="28"/>
  <c r="O646" i="28" s="1"/>
  <c r="N615" i="28"/>
  <c r="O615" i="28" s="1"/>
  <c r="N584" i="28"/>
  <c r="O584" i="28" s="1"/>
  <c r="N557" i="28"/>
  <c r="O557" i="28" s="1"/>
  <c r="N527" i="28"/>
  <c r="O527" i="28" s="1"/>
  <c r="N497" i="28"/>
  <c r="O497" i="28" s="1"/>
  <c r="N469" i="28"/>
  <c r="O469" i="28" s="1"/>
  <c r="N414" i="28"/>
  <c r="O414" i="28" s="1"/>
  <c r="N386" i="28"/>
  <c r="O386" i="28" s="1"/>
  <c r="N360" i="28"/>
  <c r="O360" i="28" s="1"/>
  <c r="N336" i="28"/>
  <c r="O336" i="28" s="1"/>
  <c r="N284" i="28"/>
  <c r="O284" i="28" s="1"/>
  <c r="N261" i="28"/>
  <c r="O261" i="28" s="1"/>
  <c r="N237" i="28"/>
  <c r="O237" i="28" s="1"/>
  <c r="N191" i="28"/>
  <c r="O191" i="28" s="1"/>
  <c r="N804" i="28"/>
  <c r="O804" i="28" s="1"/>
  <c r="N410" i="28"/>
  <c r="O410" i="28" s="1"/>
  <c r="N188" i="28"/>
  <c r="O188" i="28" s="1"/>
  <c r="N772" i="28"/>
  <c r="O772" i="28" s="1"/>
  <c r="N676" i="28"/>
  <c r="O676" i="28" s="1"/>
  <c r="N553" i="28"/>
  <c r="O553" i="28" s="1"/>
  <c r="N526" i="28"/>
  <c r="O526" i="28" s="1"/>
  <c r="N468" i="28"/>
  <c r="O468" i="28" s="1"/>
  <c r="N439" i="28"/>
  <c r="O439" i="28" s="1"/>
  <c r="N413" i="28"/>
  <c r="O413" i="28" s="1"/>
  <c r="N335" i="28"/>
  <c r="O335" i="28" s="1"/>
  <c r="N283" i="28"/>
  <c r="O283" i="28" s="1"/>
  <c r="N260" i="28"/>
  <c r="O260" i="28" s="1"/>
  <c r="N236" i="28"/>
  <c r="O236" i="28" s="1"/>
  <c r="N190" i="28"/>
  <c r="O190" i="28" s="1"/>
  <c r="N144" i="28"/>
  <c r="O144" i="28" s="1"/>
  <c r="N359" i="28"/>
  <c r="O359" i="28" s="1"/>
  <c r="N259" i="28"/>
  <c r="O259" i="28" s="1"/>
  <c r="N213" i="28"/>
  <c r="O213" i="28" s="1"/>
  <c r="N143" i="28"/>
  <c r="O143" i="28" s="1"/>
  <c r="N495" i="28"/>
  <c r="O495" i="28" s="1"/>
  <c r="N282" i="28"/>
  <c r="O282" i="28" s="1"/>
  <c r="N142" i="28"/>
  <c r="O142" i="28" s="1"/>
  <c r="N881" i="28"/>
  <c r="O881" i="28" s="1"/>
  <c r="N839" i="28"/>
  <c r="O839" i="28" s="1"/>
  <c r="N805" i="28"/>
  <c r="O805" i="28" s="1"/>
  <c r="N737" i="28"/>
  <c r="O737" i="28" s="1"/>
  <c r="N705" i="28"/>
  <c r="O705" i="28" s="1"/>
  <c r="N674" i="28"/>
  <c r="O674" i="28" s="1"/>
  <c r="N645" i="28"/>
  <c r="O645" i="28" s="1"/>
  <c r="N614" i="28"/>
  <c r="O614" i="28" s="1"/>
  <c r="N583" i="28"/>
  <c r="O583" i="28" s="1"/>
  <c r="N552" i="28"/>
  <c r="O552" i="28" s="1"/>
  <c r="N525" i="28"/>
  <c r="O525" i="28" s="1"/>
  <c r="N496" i="28"/>
  <c r="O496" i="28" s="1"/>
  <c r="N466" i="28"/>
  <c r="O466" i="28" s="1"/>
  <c r="N412" i="28"/>
  <c r="O412" i="28" s="1"/>
  <c r="N385" i="28"/>
  <c r="O385" i="28" s="1"/>
  <c r="N334" i="28"/>
  <c r="O334" i="28" s="1"/>
  <c r="N309" i="28"/>
  <c r="O309" i="28" s="1"/>
  <c r="N235" i="28"/>
  <c r="O235" i="28" s="1"/>
  <c r="N189" i="28"/>
  <c r="O189" i="28" s="1"/>
  <c r="N166" i="28"/>
  <c r="O166" i="28" s="1"/>
  <c r="N644" i="28"/>
  <c r="O644" i="28" s="1"/>
  <c r="N258" i="28"/>
  <c r="O258" i="28" s="1"/>
  <c r="N872" i="28"/>
  <c r="O872" i="28" s="1"/>
  <c r="N801" i="28"/>
  <c r="O801" i="28" s="1"/>
  <c r="N768" i="28"/>
  <c r="O768" i="28" s="1"/>
  <c r="N735" i="28"/>
  <c r="O735" i="28" s="1"/>
  <c r="N837" i="28"/>
  <c r="O837" i="28" s="1"/>
  <c r="N767" i="28"/>
  <c r="O767" i="28" s="1"/>
  <c r="N734" i="28"/>
  <c r="O734" i="28" s="1"/>
  <c r="N702" i="28"/>
  <c r="O702" i="28" s="1"/>
  <c r="N672" i="28"/>
  <c r="O672" i="28" s="1"/>
  <c r="N641" i="28"/>
  <c r="O641" i="28" s="1"/>
  <c r="N610" i="28"/>
  <c r="O610" i="28" s="1"/>
  <c r="N581" i="28"/>
  <c r="O581" i="28" s="1"/>
  <c r="N550" i="28"/>
  <c r="O550" i="28" s="1"/>
  <c r="N519" i="28"/>
  <c r="O519" i="28" s="1"/>
  <c r="N490" i="28"/>
  <c r="O490" i="28" s="1"/>
  <c r="N464" i="28"/>
  <c r="O464" i="28" s="1"/>
  <c r="N436" i="28"/>
  <c r="O436" i="28" s="1"/>
  <c r="N382" i="28"/>
  <c r="O382" i="28" s="1"/>
  <c r="N357" i="28"/>
  <c r="O357" i="28" s="1"/>
  <c r="N330" i="28"/>
  <c r="O330" i="28" s="1"/>
  <c r="N305" i="28"/>
  <c r="O305" i="28" s="1"/>
  <c r="N232" i="28"/>
  <c r="O232" i="28" s="1"/>
  <c r="N186" i="28"/>
  <c r="O186" i="28" s="1"/>
  <c r="N163" i="28"/>
  <c r="O163" i="28" s="1"/>
  <c r="N139" i="28"/>
  <c r="O139" i="28" s="1"/>
  <c r="N880" i="28"/>
  <c r="O880" i="28" s="1"/>
  <c r="N398" i="28"/>
  <c r="O398" i="28" s="1"/>
  <c r="N312" i="28"/>
  <c r="O312" i="28" s="1"/>
  <c r="N224" i="28"/>
  <c r="O224" i="28" s="1"/>
  <c r="N703" i="28"/>
  <c r="O703" i="28" s="1"/>
  <c r="N270" i="28"/>
  <c r="O270" i="28" s="1"/>
  <c r="N187" i="28"/>
  <c r="O187" i="28" s="1"/>
  <c r="N444" i="28"/>
  <c r="O444" i="28" s="1"/>
  <c r="N536" i="28"/>
  <c r="O536" i="28" s="1"/>
  <c r="N397" i="28"/>
  <c r="O397" i="28" s="1"/>
  <c r="N306" i="28"/>
  <c r="O306" i="28" s="1"/>
  <c r="N223" i="28"/>
  <c r="O223" i="28" s="1"/>
  <c r="N479" i="28"/>
  <c r="O479" i="28" s="1"/>
  <c r="N368" i="28"/>
  <c r="O368" i="28" s="1"/>
  <c r="N658" i="28"/>
  <c r="O658" i="28" s="1"/>
  <c r="N244" i="28"/>
  <c r="O244" i="28" s="1"/>
  <c r="N838" i="28"/>
  <c r="O838" i="28" s="1"/>
  <c r="N534" i="28"/>
  <c r="O534" i="28" s="1"/>
  <c r="N396" i="28"/>
  <c r="O396" i="28" s="1"/>
  <c r="N222" i="28"/>
  <c r="O222" i="28" s="1"/>
  <c r="N150" i="28"/>
  <c r="O150" i="28" s="1"/>
  <c r="N210" i="28"/>
  <c r="O210" i="28" s="1"/>
  <c r="N203" i="28"/>
  <c r="O203" i="28" s="1"/>
  <c r="N199" i="28"/>
  <c r="O199" i="28" s="1"/>
  <c r="N364" i="28"/>
  <c r="O364" i="28" s="1"/>
  <c r="N520" i="28"/>
  <c r="O520" i="28" s="1"/>
  <c r="N393" i="28"/>
  <c r="O393" i="28" s="1"/>
  <c r="N304" i="28"/>
  <c r="O304" i="28" s="1"/>
  <c r="N220" i="28"/>
  <c r="O220" i="28" s="1"/>
  <c r="N147" i="28"/>
  <c r="O147" i="28" s="1"/>
  <c r="N494" i="28"/>
  <c r="O494" i="28" s="1"/>
  <c r="N197" i="28"/>
  <c r="O197" i="28" s="1"/>
  <c r="N184" i="28"/>
  <c r="O184" i="28" s="1"/>
  <c r="N392" i="28"/>
  <c r="O392" i="28" s="1"/>
  <c r="N219" i="28"/>
  <c r="O219" i="28" s="1"/>
  <c r="N141" i="28"/>
  <c r="O141" i="28" s="1"/>
  <c r="N474" i="28"/>
  <c r="O474" i="28" s="1"/>
  <c r="N452" i="28"/>
  <c r="O452" i="28" s="1"/>
  <c r="N263" i="28"/>
  <c r="O263" i="28" s="1"/>
  <c r="N509" i="28"/>
  <c r="O509" i="28" s="1"/>
  <c r="N390" i="28"/>
  <c r="O390" i="28" s="1"/>
  <c r="N294" i="28"/>
  <c r="O294" i="28" s="1"/>
  <c r="N216" i="28"/>
  <c r="O216" i="28" s="1"/>
  <c r="N140" i="28"/>
  <c r="O140" i="28" s="1"/>
  <c r="N138" i="28"/>
  <c r="O138" i="28" s="1"/>
  <c r="N292" i="28"/>
  <c r="O292" i="28" s="1"/>
  <c r="N477" i="28"/>
  <c r="O477" i="28" s="1"/>
  <c r="N269" i="28"/>
  <c r="O269" i="28" s="1"/>
  <c r="N268" i="28"/>
  <c r="O268" i="28" s="1"/>
  <c r="N211" i="28"/>
  <c r="O211" i="28" s="1"/>
  <c r="N288" i="28"/>
  <c r="O288" i="28" s="1"/>
  <c r="N465" i="28"/>
  <c r="O465" i="28" s="1"/>
  <c r="N255" i="28"/>
  <c r="O255" i="28" s="1"/>
  <c r="N319" i="28"/>
  <c r="O319" i="28" s="1"/>
  <c r="N152" i="28"/>
  <c r="O152" i="28" s="1"/>
  <c r="N384" i="28"/>
  <c r="O384" i="28" s="1"/>
  <c r="N736" i="28"/>
  <c r="O736" i="28" s="1"/>
  <c r="N493" i="28"/>
  <c r="O493" i="28" s="1"/>
  <c r="N383" i="28"/>
  <c r="O383" i="28" s="1"/>
  <c r="N290" i="28"/>
  <c r="O290" i="28" s="1"/>
  <c r="N372" i="28"/>
  <c r="O372" i="28" s="1"/>
  <c r="N280" i="28"/>
  <c r="O280" i="28" s="1"/>
  <c r="N358" i="28"/>
  <c r="O358" i="28" s="1"/>
  <c r="N165" i="28"/>
  <c r="O165" i="28" s="1"/>
  <c r="N320" i="28"/>
  <c r="O320" i="28" s="1"/>
  <c r="N417" i="28"/>
  <c r="O417" i="28" s="1"/>
  <c r="N231" i="28"/>
  <c r="O231" i="28" s="1"/>
  <c r="N328" i="28"/>
  <c r="O328" i="28" s="1"/>
  <c r="N227" i="28"/>
  <c r="O227" i="28" s="1"/>
  <c r="N704" i="28"/>
  <c r="O704" i="28" s="1"/>
  <c r="N480" i="28"/>
  <c r="O480" i="28" s="1"/>
  <c r="N370" i="28"/>
  <c r="O370" i="28" s="1"/>
  <c r="N281" i="28"/>
  <c r="O281" i="28" s="1"/>
  <c r="N181" i="28"/>
  <c r="O181" i="28" s="1"/>
  <c r="N689" i="28"/>
  <c r="O689" i="28" s="1"/>
  <c r="N686" i="28"/>
  <c r="O686" i="28" s="1"/>
  <c r="N673" i="28"/>
  <c r="O673" i="28" s="1"/>
  <c r="N243" i="28"/>
  <c r="O243" i="28" s="1"/>
  <c r="N233" i="28"/>
  <c r="O233" i="28" s="1"/>
  <c r="N656" i="28"/>
  <c r="O656" i="28" s="1"/>
  <c r="N450" i="28"/>
  <c r="O450" i="28" s="1"/>
  <c r="N354" i="28"/>
  <c r="O354" i="28" s="1"/>
  <c r="N266" i="28"/>
  <c r="O266" i="28" s="1"/>
  <c r="N642" i="28"/>
  <c r="O642" i="28" s="1"/>
  <c r="N345" i="28"/>
  <c r="O345" i="28" s="1"/>
  <c r="N344" i="28"/>
  <c r="O344" i="28" s="1"/>
  <c r="N629" i="28"/>
  <c r="O629" i="28" s="1"/>
  <c r="N448" i="28"/>
  <c r="O448" i="28" s="1"/>
  <c r="N257" i="28"/>
  <c r="O257" i="28" s="1"/>
  <c r="N177" i="28"/>
  <c r="O177" i="28" s="1"/>
  <c r="N567" i="28"/>
  <c r="O567" i="28" s="1"/>
  <c r="N625" i="28"/>
  <c r="O625" i="28" s="1"/>
  <c r="N170" i="28"/>
  <c r="O170" i="28" s="1"/>
  <c r="N613" i="28"/>
  <c r="O613" i="28" s="1"/>
  <c r="N342" i="28"/>
  <c r="O342" i="28" s="1"/>
  <c r="N176" i="28"/>
  <c r="O176" i="28" s="1"/>
  <c r="N164" i="28"/>
  <c r="O164" i="28" s="1"/>
  <c r="N612" i="28"/>
  <c r="O612" i="28" s="1"/>
  <c r="N437" i="28"/>
  <c r="O437" i="28" s="1"/>
  <c r="N338" i="28"/>
  <c r="O338" i="28" s="1"/>
  <c r="N246" i="28"/>
  <c r="O246" i="28" s="1"/>
  <c r="N174" i="28"/>
  <c r="O174" i="28" s="1"/>
  <c r="N598" i="28"/>
  <c r="O598" i="28" s="1"/>
  <c r="N332" i="28"/>
  <c r="O332" i="28" s="1"/>
  <c r="N173" i="28"/>
  <c r="O173" i="28" s="1"/>
  <c r="N421" i="28"/>
  <c r="O421" i="28" s="1"/>
  <c r="N594" i="28"/>
  <c r="O594" i="28" s="1"/>
  <c r="N423" i="28"/>
  <c r="O423" i="28" s="1"/>
  <c r="N331" i="28"/>
  <c r="O331" i="28" s="1"/>
  <c r="N582" i="28"/>
  <c r="O582" i="28" s="1"/>
  <c r="N234" i="28"/>
  <c r="O234" i="28" s="1"/>
  <c r="N565" i="28"/>
  <c r="O565" i="28" s="1"/>
  <c r="N157" i="28"/>
  <c r="O157" i="28" s="1"/>
  <c r="N153" i="28"/>
  <c r="O153" i="28" s="1"/>
  <c r="N409" i="28"/>
  <c r="O409" i="28" s="1"/>
  <c r="N317" i="28"/>
  <c r="O317" i="28" s="1"/>
  <c r="N551" i="28"/>
  <c r="O551" i="28" s="1"/>
  <c r="N408" i="28"/>
  <c r="O408" i="28" s="1"/>
  <c r="N316" i="28"/>
  <c r="O316" i="28" s="1"/>
  <c r="N111" i="28"/>
  <c r="O111" i="28" s="1"/>
  <c r="N38" i="28"/>
  <c r="O38" i="28" s="1"/>
  <c r="N56" i="28"/>
  <c r="O56" i="28" s="1"/>
  <c r="N135" i="28"/>
  <c r="O135" i="28" s="1"/>
  <c r="B19" i="40"/>
  <c r="E19" i="40"/>
  <c r="N77" i="28"/>
  <c r="O77" i="28" s="1"/>
  <c r="N83" i="28"/>
  <c r="O83" i="28" s="1"/>
  <c r="B19" i="36"/>
  <c r="E19" i="36"/>
  <c r="A20" i="36"/>
  <c r="C21" i="38"/>
  <c r="D21" i="38"/>
  <c r="G16" i="35"/>
  <c r="F16" i="35"/>
  <c r="E20" i="41"/>
  <c r="B20" i="41"/>
  <c r="G18" i="36"/>
  <c r="F18" i="36"/>
  <c r="G21" i="38"/>
  <c r="F21" i="38"/>
  <c r="N94" i="28"/>
  <c r="O94" i="28" s="1"/>
  <c r="N128" i="28"/>
  <c r="O128" i="28" s="1"/>
  <c r="N69" i="28"/>
  <c r="O69" i="28" s="1"/>
  <c r="N79" i="28"/>
  <c r="O79" i="28" s="1"/>
  <c r="E22" i="38"/>
  <c r="B22" i="38"/>
  <c r="A23" i="38"/>
  <c r="B14" i="28"/>
  <c r="N99" i="28"/>
  <c r="O99" i="28" s="1"/>
  <c r="N96" i="28"/>
  <c r="O96" i="28" s="1"/>
  <c r="D16" i="35"/>
  <c r="C16" i="35"/>
  <c r="D18" i="36"/>
  <c r="C18" i="36"/>
  <c r="N72" i="28"/>
  <c r="O72" i="28" s="1"/>
  <c r="N26" i="28"/>
  <c r="O26" i="28" s="1"/>
  <c r="N108" i="28"/>
  <c r="O108" i="28" s="1"/>
  <c r="N123" i="28"/>
  <c r="O123" i="28" s="1"/>
  <c r="N53" i="28"/>
  <c r="O53" i="28" s="1"/>
  <c r="N42" i="28"/>
  <c r="O42" i="28" s="1"/>
  <c r="N84" i="28"/>
  <c r="O84" i="28" s="1"/>
  <c r="N131" i="28"/>
  <c r="O131" i="28" s="1"/>
  <c r="F26" i="45" l="1"/>
  <c r="D15" i="31"/>
  <c r="F15" i="31"/>
  <c r="C15" i="31"/>
  <c r="B16" i="31"/>
  <c r="E16" i="31"/>
  <c r="G15" i="31"/>
  <c r="G24" i="43"/>
  <c r="G24" i="44"/>
  <c r="A17" i="31"/>
  <c r="A18" i="31" s="1"/>
  <c r="E25" i="44"/>
  <c r="B25" i="44"/>
  <c r="E25" i="43"/>
  <c r="B25" i="43"/>
  <c r="B27" i="45"/>
  <c r="D27" i="45"/>
  <c r="H21" i="38"/>
  <c r="H16" i="35"/>
  <c r="H18" i="36"/>
  <c r="P2" i="28" a="1"/>
  <c r="P2" i="28" s="1"/>
  <c r="B23" i="38"/>
  <c r="E23" i="38"/>
  <c r="A24" i="38"/>
  <c r="C22" i="38"/>
  <c r="D22" i="38"/>
  <c r="F19" i="40"/>
  <c r="G19" i="40"/>
  <c r="D19" i="40"/>
  <c r="C19" i="40"/>
  <c r="A20" i="40" s="1"/>
  <c r="D20" i="41"/>
  <c r="C20" i="41"/>
  <c r="A21" i="41" s="1"/>
  <c r="E20" i="36"/>
  <c r="B20" i="36"/>
  <c r="A21" i="36"/>
  <c r="E18" i="35"/>
  <c r="B18" i="35"/>
  <c r="A19" i="35"/>
  <c r="G22" i="38"/>
  <c r="F22" i="38"/>
  <c r="F19" i="36"/>
  <c r="G19" i="36"/>
  <c r="G17" i="35"/>
  <c r="F17" i="35"/>
  <c r="G20" i="41"/>
  <c r="F20" i="41"/>
  <c r="C17" i="35"/>
  <c r="D17" i="35"/>
  <c r="D19" i="36"/>
  <c r="C19" i="36"/>
  <c r="C5" i="26"/>
  <c r="B5" i="26"/>
  <c r="H15" i="31" l="1"/>
  <c r="C16" i="31"/>
  <c r="D16" i="31"/>
  <c r="B17" i="31"/>
  <c r="E17" i="31"/>
  <c r="B18" i="31"/>
  <c r="E18" i="31"/>
  <c r="F16" i="31"/>
  <c r="G16" i="31"/>
  <c r="E27" i="45"/>
  <c r="C27" i="45"/>
  <c r="A28" i="45" s="1"/>
  <c r="C25" i="43"/>
  <c r="A26" i="43" s="1"/>
  <c r="F25" i="43"/>
  <c r="D25" i="43"/>
  <c r="D25" i="44"/>
  <c r="C25" i="44"/>
  <c r="A26" i="44" s="1"/>
  <c r="F25" i="44"/>
  <c r="H19" i="36"/>
  <c r="H17" i="35"/>
  <c r="H22" i="38"/>
  <c r="H20" i="41"/>
  <c r="H19" i="40"/>
  <c r="P1" i="28" a="1"/>
  <c r="P1" i="28" s="1"/>
  <c r="A15" i="28" s="1"/>
  <c r="E15" i="28" s="1"/>
  <c r="N121" i="26"/>
  <c r="O121" i="26" s="1"/>
  <c r="N105" i="26"/>
  <c r="O105" i="26" s="1"/>
  <c r="N73" i="26"/>
  <c r="O73" i="26" s="1"/>
  <c r="N57" i="26"/>
  <c r="O57" i="26" s="1"/>
  <c r="N41" i="26"/>
  <c r="O41" i="26" s="1"/>
  <c r="N76" i="26"/>
  <c r="O76" i="26" s="1"/>
  <c r="N60" i="26"/>
  <c r="O60" i="26" s="1"/>
  <c r="N28" i="26"/>
  <c r="O28" i="26" s="1"/>
  <c r="N139" i="26"/>
  <c r="O139" i="26" s="1"/>
  <c r="N79" i="26"/>
  <c r="O79" i="26" s="1"/>
  <c r="N56" i="26"/>
  <c r="O56" i="26" s="1"/>
  <c r="N114" i="26"/>
  <c r="O114" i="26" s="1"/>
  <c r="N50" i="26"/>
  <c r="O50" i="26" s="1"/>
  <c r="N34" i="26"/>
  <c r="O34" i="26" s="1"/>
  <c r="N136" i="26"/>
  <c r="O136" i="26" s="1"/>
  <c r="N137" i="26"/>
  <c r="O137" i="26" s="1"/>
  <c r="N117" i="26"/>
  <c r="O117" i="26" s="1"/>
  <c r="N85" i="26"/>
  <c r="O85" i="26" s="1"/>
  <c r="N69" i="26"/>
  <c r="O69" i="26" s="1"/>
  <c r="N53" i="26"/>
  <c r="O53" i="26" s="1"/>
  <c r="N120" i="26"/>
  <c r="O120" i="26" s="1"/>
  <c r="N88" i="26"/>
  <c r="O88" i="26" s="1"/>
  <c r="N84" i="26"/>
  <c r="O84" i="26" s="1"/>
  <c r="N36" i="26"/>
  <c r="O36" i="26" s="1"/>
  <c r="N87" i="26"/>
  <c r="O87" i="26" s="1"/>
  <c r="N39" i="26"/>
  <c r="O39" i="26" s="1"/>
  <c r="N116" i="26"/>
  <c r="O116" i="26" s="1"/>
  <c r="N68" i="26"/>
  <c r="O68" i="26" s="1"/>
  <c r="N12" i="26"/>
  <c r="O12" i="26" s="1"/>
  <c r="N71" i="26"/>
  <c r="O71" i="26" s="1"/>
  <c r="N23" i="26"/>
  <c r="O23" i="26" s="1"/>
  <c r="N55" i="26"/>
  <c r="O55" i="26" s="1"/>
  <c r="N122" i="26"/>
  <c r="O122" i="26" s="1"/>
  <c r="N106" i="26"/>
  <c r="O106" i="26" s="1"/>
  <c r="N32" i="26"/>
  <c r="O32" i="26" s="1"/>
  <c r="N142" i="26"/>
  <c r="O142" i="26" s="1"/>
  <c r="N62" i="26"/>
  <c r="O62" i="26" s="1"/>
  <c r="N61" i="26"/>
  <c r="O61" i="26" s="1"/>
  <c r="N19" i="26"/>
  <c r="O19" i="26" s="1"/>
  <c r="N51" i="26"/>
  <c r="O51" i="26" s="1"/>
  <c r="N129" i="26"/>
  <c r="O129" i="26" s="1"/>
  <c r="N22" i="26"/>
  <c r="O22" i="26" s="1"/>
  <c r="N65" i="26"/>
  <c r="O65" i="26" s="1"/>
  <c r="N13" i="26"/>
  <c r="O13" i="26" s="1"/>
  <c r="N17" i="26"/>
  <c r="O17" i="26" s="1"/>
  <c r="N83" i="26"/>
  <c r="O83" i="26" s="1"/>
  <c r="N99" i="26"/>
  <c r="O99" i="26" s="1"/>
  <c r="N86" i="26"/>
  <c r="O86" i="26" s="1"/>
  <c r="N38" i="26"/>
  <c r="O38" i="26" s="1"/>
  <c r="N93" i="26"/>
  <c r="O93" i="26" s="1"/>
  <c r="N49" i="26"/>
  <c r="O49" i="26" s="1"/>
  <c r="N9" i="26"/>
  <c r="O9" i="26" s="1"/>
  <c r="N8" i="26"/>
  <c r="O8" i="26" s="1"/>
  <c r="N7" i="26"/>
  <c r="O7" i="26" s="1"/>
  <c r="N5" i="26"/>
  <c r="O5" i="26" s="1"/>
  <c r="N4" i="26"/>
  <c r="O4" i="26" s="1"/>
  <c r="N3" i="26"/>
  <c r="O3" i="26" s="1"/>
  <c r="N47" i="26"/>
  <c r="O47" i="26" s="1"/>
  <c r="E24" i="38"/>
  <c r="B24" i="38"/>
  <c r="A25" i="38"/>
  <c r="E19" i="35"/>
  <c r="B19" i="35"/>
  <c r="A20" i="35"/>
  <c r="G23" i="38"/>
  <c r="F23" i="38"/>
  <c r="D18" i="35"/>
  <c r="C18" i="35"/>
  <c r="C23" i="38"/>
  <c r="D23" i="38"/>
  <c r="G18" i="35"/>
  <c r="F18" i="35"/>
  <c r="A22" i="36"/>
  <c r="E21" i="36"/>
  <c r="B21" i="36"/>
  <c r="D20" i="36"/>
  <c r="C20" i="36"/>
  <c r="F20" i="36"/>
  <c r="G20" i="36"/>
  <c r="B21" i="41"/>
  <c r="E21" i="41"/>
  <c r="A19" i="31"/>
  <c r="B20" i="40"/>
  <c r="E20" i="40"/>
  <c r="F27" i="45" l="1"/>
  <c r="C18" i="31"/>
  <c r="D18" i="31"/>
  <c r="C17" i="31"/>
  <c r="D17" i="31"/>
  <c r="H16" i="31"/>
  <c r="G25" i="43"/>
  <c r="G25" i="44"/>
  <c r="G18" i="31"/>
  <c r="F18" i="31"/>
  <c r="B19" i="31"/>
  <c r="E19" i="31"/>
  <c r="F17" i="31"/>
  <c r="G17" i="31"/>
  <c r="B26" i="44"/>
  <c r="E26" i="44"/>
  <c r="E26" i="43"/>
  <c r="B26" i="43"/>
  <c r="D28" i="45"/>
  <c r="B28" i="45"/>
  <c r="H20" i="36"/>
  <c r="H18" i="35"/>
  <c r="H23" i="38"/>
  <c r="A16" i="28"/>
  <c r="E16" i="28" s="1"/>
  <c r="B15" i="28"/>
  <c r="F15" i="28" s="1"/>
  <c r="N102" i="26"/>
  <c r="O102" i="26" s="1"/>
  <c r="N16" i="26"/>
  <c r="O16" i="26" s="1"/>
  <c r="N52" i="26"/>
  <c r="O52" i="26" s="1"/>
  <c r="N138" i="26"/>
  <c r="O138" i="26" s="1"/>
  <c r="N48" i="26"/>
  <c r="O48" i="26" s="1"/>
  <c r="N100" i="26"/>
  <c r="O100" i="26" s="1"/>
  <c r="N104" i="26"/>
  <c r="O104" i="26" s="1"/>
  <c r="N94" i="26"/>
  <c r="O94" i="26" s="1"/>
  <c r="N64" i="26"/>
  <c r="O64" i="26" s="1"/>
  <c r="N97" i="26"/>
  <c r="O97" i="26" s="1"/>
  <c r="N40" i="26"/>
  <c r="O40" i="26" s="1"/>
  <c r="N14" i="26"/>
  <c r="O14" i="26" s="1"/>
  <c r="N80" i="26"/>
  <c r="O80" i="26" s="1"/>
  <c r="N113" i="26"/>
  <c r="O113" i="26" s="1"/>
  <c r="N111" i="26"/>
  <c r="O111" i="26" s="1"/>
  <c r="N67" i="26"/>
  <c r="O67" i="26" s="1"/>
  <c r="N96" i="26"/>
  <c r="O96" i="26" s="1"/>
  <c r="N133" i="26"/>
  <c r="O133" i="26" s="1"/>
  <c r="N72" i="26"/>
  <c r="O72" i="26" s="1"/>
  <c r="N78" i="26"/>
  <c r="O78" i="26" s="1"/>
  <c r="N112" i="26"/>
  <c r="O112" i="26" s="1"/>
  <c r="N107" i="26"/>
  <c r="O107" i="26" s="1"/>
  <c r="N15" i="26"/>
  <c r="O15" i="26" s="1"/>
  <c r="N118" i="26"/>
  <c r="O118" i="26" s="1"/>
  <c r="N128" i="26"/>
  <c r="O128" i="26" s="1"/>
  <c r="N27" i="26"/>
  <c r="O27" i="26" s="1"/>
  <c r="N31" i="26"/>
  <c r="O31" i="26" s="1"/>
  <c r="F20" i="40"/>
  <c r="G20" i="40"/>
  <c r="E20" i="35"/>
  <c r="B20" i="35"/>
  <c r="A21" i="35"/>
  <c r="N30" i="26"/>
  <c r="O30" i="26" s="1"/>
  <c r="N42" i="26"/>
  <c r="O42" i="26" s="1"/>
  <c r="N43" i="26"/>
  <c r="O43" i="26" s="1"/>
  <c r="N95" i="26"/>
  <c r="O95" i="26" s="1"/>
  <c r="D19" i="35"/>
  <c r="C19" i="35"/>
  <c r="N54" i="26"/>
  <c r="O54" i="26" s="1"/>
  <c r="N58" i="26"/>
  <c r="O58" i="26" s="1"/>
  <c r="N59" i="26"/>
  <c r="O59" i="26" s="1"/>
  <c r="N44" i="26"/>
  <c r="O44" i="26" s="1"/>
  <c r="F19" i="35"/>
  <c r="G19" i="35"/>
  <c r="N70" i="26"/>
  <c r="O70" i="26" s="1"/>
  <c r="N74" i="26"/>
  <c r="O74" i="26" s="1"/>
  <c r="N75" i="26"/>
  <c r="O75" i="26" s="1"/>
  <c r="N92" i="26"/>
  <c r="O92" i="26" s="1"/>
  <c r="A20" i="31"/>
  <c r="A26" i="38"/>
  <c r="B25" i="38"/>
  <c r="E25" i="38"/>
  <c r="N110" i="26"/>
  <c r="O110" i="26" s="1"/>
  <c r="N90" i="26"/>
  <c r="O90" i="26" s="1"/>
  <c r="N91" i="26"/>
  <c r="O91" i="26" s="1"/>
  <c r="N108" i="26"/>
  <c r="O108" i="26" s="1"/>
  <c r="D20" i="40"/>
  <c r="C20" i="40"/>
  <c r="A21" i="40" s="1"/>
  <c r="C24" i="38"/>
  <c r="D24" i="38"/>
  <c r="N29" i="26"/>
  <c r="O29" i="26" s="1"/>
  <c r="N10" i="26"/>
  <c r="O10" i="26" s="1"/>
  <c r="N123" i="26"/>
  <c r="O123" i="26" s="1"/>
  <c r="N124" i="26"/>
  <c r="O124" i="26" s="1"/>
  <c r="G21" i="41"/>
  <c r="F21" i="41"/>
  <c r="F24" i="38"/>
  <c r="G24" i="38"/>
  <c r="N126" i="26"/>
  <c r="O126" i="26" s="1"/>
  <c r="N26" i="26"/>
  <c r="O26" i="26" s="1"/>
  <c r="N135" i="26"/>
  <c r="O135" i="26" s="1"/>
  <c r="N140" i="26"/>
  <c r="O140" i="26" s="1"/>
  <c r="D21" i="41"/>
  <c r="C21" i="41"/>
  <c r="A22" i="41" s="1"/>
  <c r="N46" i="26"/>
  <c r="O46" i="26" s="1"/>
  <c r="N130" i="26"/>
  <c r="O130" i="26" s="1"/>
  <c r="N21" i="26"/>
  <c r="O21" i="26" s="1"/>
  <c r="N429" i="26"/>
  <c r="O429" i="26" s="1"/>
  <c r="N413" i="26"/>
  <c r="O413" i="26" s="1"/>
  <c r="N397" i="26"/>
  <c r="O397" i="26" s="1"/>
  <c r="N381" i="26"/>
  <c r="O381" i="26" s="1"/>
  <c r="N365" i="26"/>
  <c r="O365" i="26" s="1"/>
  <c r="N349" i="26"/>
  <c r="O349" i="26" s="1"/>
  <c r="N333" i="26"/>
  <c r="O333" i="26" s="1"/>
  <c r="N317" i="26"/>
  <c r="O317" i="26" s="1"/>
  <c r="N301" i="26"/>
  <c r="O301" i="26" s="1"/>
  <c r="N285" i="26"/>
  <c r="O285" i="26" s="1"/>
  <c r="N269" i="26"/>
  <c r="O269" i="26" s="1"/>
  <c r="N253" i="26"/>
  <c r="O253" i="26" s="1"/>
  <c r="N237" i="26"/>
  <c r="O237" i="26" s="1"/>
  <c r="N221" i="26"/>
  <c r="O221" i="26" s="1"/>
  <c r="N205" i="26"/>
  <c r="O205" i="26" s="1"/>
  <c r="N189" i="26"/>
  <c r="O189" i="26" s="1"/>
  <c r="N157" i="26"/>
  <c r="O157" i="26" s="1"/>
  <c r="N347" i="26"/>
  <c r="O347" i="26" s="1"/>
  <c r="N219" i="26"/>
  <c r="O219" i="26" s="1"/>
  <c r="N171" i="26"/>
  <c r="O171" i="26" s="1"/>
  <c r="N364" i="26"/>
  <c r="O364" i="26" s="1"/>
  <c r="N316" i="26"/>
  <c r="O316" i="26" s="1"/>
  <c r="N284" i="26"/>
  <c r="O284" i="26" s="1"/>
  <c r="N252" i="26"/>
  <c r="O252" i="26" s="1"/>
  <c r="N220" i="26"/>
  <c r="O220" i="26" s="1"/>
  <c r="N188" i="26"/>
  <c r="O188" i="26" s="1"/>
  <c r="N156" i="26"/>
  <c r="O156" i="26" s="1"/>
  <c r="N299" i="26"/>
  <c r="O299" i="26" s="1"/>
  <c r="N267" i="26"/>
  <c r="O267" i="26" s="1"/>
  <c r="N187" i="26"/>
  <c r="O187" i="26" s="1"/>
  <c r="N152" i="26"/>
  <c r="O152" i="26" s="1"/>
  <c r="N428" i="26"/>
  <c r="O428" i="26" s="1"/>
  <c r="N412" i="26"/>
  <c r="O412" i="26" s="1"/>
  <c r="N396" i="26"/>
  <c r="O396" i="26" s="1"/>
  <c r="N380" i="26"/>
  <c r="O380" i="26" s="1"/>
  <c r="N348" i="26"/>
  <c r="O348" i="26" s="1"/>
  <c r="N332" i="26"/>
  <c r="O332" i="26" s="1"/>
  <c r="N300" i="26"/>
  <c r="O300" i="26" s="1"/>
  <c r="N268" i="26"/>
  <c r="O268" i="26" s="1"/>
  <c r="N236" i="26"/>
  <c r="O236" i="26" s="1"/>
  <c r="N204" i="26"/>
  <c r="O204" i="26" s="1"/>
  <c r="N172" i="26"/>
  <c r="O172" i="26" s="1"/>
  <c r="N331" i="26"/>
  <c r="O331" i="26" s="1"/>
  <c r="N235" i="26"/>
  <c r="O235" i="26" s="1"/>
  <c r="N155" i="26"/>
  <c r="O155" i="26" s="1"/>
  <c r="N427" i="26"/>
  <c r="O427" i="26" s="1"/>
  <c r="N395" i="26"/>
  <c r="O395" i="26" s="1"/>
  <c r="N379" i="26"/>
  <c r="O379" i="26" s="1"/>
  <c r="N363" i="26"/>
  <c r="O363" i="26" s="1"/>
  <c r="N251" i="26"/>
  <c r="O251" i="26" s="1"/>
  <c r="N411" i="26"/>
  <c r="O411" i="26" s="1"/>
  <c r="N283" i="26"/>
  <c r="O283" i="26" s="1"/>
  <c r="N203" i="26"/>
  <c r="O203" i="26" s="1"/>
  <c r="N426" i="26"/>
  <c r="O426" i="26" s="1"/>
  <c r="N410" i="26"/>
  <c r="O410" i="26" s="1"/>
  <c r="N394" i="26"/>
  <c r="O394" i="26" s="1"/>
  <c r="N378" i="26"/>
  <c r="O378" i="26" s="1"/>
  <c r="N362" i="26"/>
  <c r="O362" i="26" s="1"/>
  <c r="N346" i="26"/>
  <c r="O346" i="26" s="1"/>
  <c r="N330" i="26"/>
  <c r="O330" i="26" s="1"/>
  <c r="N314" i="26"/>
  <c r="O314" i="26" s="1"/>
  <c r="N298" i="26"/>
  <c r="O298" i="26" s="1"/>
  <c r="N282" i="26"/>
  <c r="O282" i="26" s="1"/>
  <c r="N266" i="26"/>
  <c r="O266" i="26" s="1"/>
  <c r="N250" i="26"/>
  <c r="O250" i="26" s="1"/>
  <c r="N234" i="26"/>
  <c r="O234" i="26" s="1"/>
  <c r="N218" i="26"/>
  <c r="O218" i="26" s="1"/>
  <c r="N202" i="26"/>
  <c r="O202" i="26" s="1"/>
  <c r="N186" i="26"/>
  <c r="O186" i="26" s="1"/>
  <c r="N170" i="26"/>
  <c r="O170" i="26" s="1"/>
  <c r="N154" i="26"/>
  <c r="O154" i="26" s="1"/>
  <c r="N425" i="26"/>
  <c r="O425" i="26" s="1"/>
  <c r="N409" i="26"/>
  <c r="O409" i="26" s="1"/>
  <c r="N393" i="26"/>
  <c r="O393" i="26" s="1"/>
  <c r="N377" i="26"/>
  <c r="O377" i="26" s="1"/>
  <c r="N361" i="26"/>
  <c r="O361" i="26" s="1"/>
  <c r="N345" i="26"/>
  <c r="O345" i="26" s="1"/>
  <c r="N329" i="26"/>
  <c r="O329" i="26" s="1"/>
  <c r="N313" i="26"/>
  <c r="O313" i="26" s="1"/>
  <c r="N297" i="26"/>
  <c r="O297" i="26" s="1"/>
  <c r="N281" i="26"/>
  <c r="O281" i="26" s="1"/>
  <c r="N265" i="26"/>
  <c r="O265" i="26" s="1"/>
  <c r="N249" i="26"/>
  <c r="O249" i="26" s="1"/>
  <c r="N233" i="26"/>
  <c r="O233" i="26" s="1"/>
  <c r="N217" i="26"/>
  <c r="O217" i="26" s="1"/>
  <c r="N201" i="26"/>
  <c r="O201" i="26" s="1"/>
  <c r="N185" i="26"/>
  <c r="O185" i="26" s="1"/>
  <c r="N169" i="26"/>
  <c r="O169" i="26" s="1"/>
  <c r="N153" i="26"/>
  <c r="O153" i="26" s="1"/>
  <c r="N424" i="26"/>
  <c r="O424" i="26" s="1"/>
  <c r="N408" i="26"/>
  <c r="O408" i="26" s="1"/>
  <c r="N392" i="26"/>
  <c r="O392" i="26" s="1"/>
  <c r="N376" i="26"/>
  <c r="O376" i="26" s="1"/>
  <c r="N360" i="26"/>
  <c r="O360" i="26" s="1"/>
  <c r="N344" i="26"/>
  <c r="O344" i="26" s="1"/>
  <c r="N328" i="26"/>
  <c r="O328" i="26" s="1"/>
  <c r="N312" i="26"/>
  <c r="O312" i="26" s="1"/>
  <c r="N296" i="26"/>
  <c r="O296" i="26" s="1"/>
  <c r="N280" i="26"/>
  <c r="O280" i="26" s="1"/>
  <c r="N264" i="26"/>
  <c r="O264" i="26" s="1"/>
  <c r="N248" i="26"/>
  <c r="O248" i="26" s="1"/>
  <c r="N232" i="26"/>
  <c r="O232" i="26" s="1"/>
  <c r="N216" i="26"/>
  <c r="O216" i="26" s="1"/>
  <c r="N200" i="26"/>
  <c r="O200" i="26" s="1"/>
  <c r="N184" i="26"/>
  <c r="O184" i="26" s="1"/>
  <c r="N168" i="26"/>
  <c r="O168" i="26" s="1"/>
  <c r="N311" i="26"/>
  <c r="O311" i="26" s="1"/>
  <c r="N247" i="26"/>
  <c r="O247" i="26" s="1"/>
  <c r="N215" i="26"/>
  <c r="O215" i="26" s="1"/>
  <c r="N167" i="26"/>
  <c r="O167" i="26" s="1"/>
  <c r="N246" i="26"/>
  <c r="O246" i="26" s="1"/>
  <c r="N423" i="26"/>
  <c r="O423" i="26" s="1"/>
  <c r="N407" i="26"/>
  <c r="O407" i="26" s="1"/>
  <c r="N391" i="26"/>
  <c r="O391" i="26" s="1"/>
  <c r="N375" i="26"/>
  <c r="O375" i="26" s="1"/>
  <c r="N359" i="26"/>
  <c r="O359" i="26" s="1"/>
  <c r="N343" i="26"/>
  <c r="O343" i="26" s="1"/>
  <c r="N327" i="26"/>
  <c r="O327" i="26" s="1"/>
  <c r="N295" i="26"/>
  <c r="O295" i="26" s="1"/>
  <c r="N279" i="26"/>
  <c r="O279" i="26" s="1"/>
  <c r="N263" i="26"/>
  <c r="O263" i="26" s="1"/>
  <c r="N231" i="26"/>
  <c r="O231" i="26" s="1"/>
  <c r="N199" i="26"/>
  <c r="O199" i="26" s="1"/>
  <c r="N183" i="26"/>
  <c r="O183" i="26" s="1"/>
  <c r="N151" i="26"/>
  <c r="O151" i="26" s="1"/>
  <c r="N262" i="26"/>
  <c r="O262" i="26" s="1"/>
  <c r="N198" i="26"/>
  <c r="O198" i="26" s="1"/>
  <c r="N422" i="26"/>
  <c r="O422" i="26" s="1"/>
  <c r="N406" i="26"/>
  <c r="O406" i="26" s="1"/>
  <c r="N390" i="26"/>
  <c r="O390" i="26" s="1"/>
  <c r="N374" i="26"/>
  <c r="O374" i="26" s="1"/>
  <c r="N358" i="26"/>
  <c r="O358" i="26" s="1"/>
  <c r="N342" i="26"/>
  <c r="O342" i="26" s="1"/>
  <c r="N326" i="26"/>
  <c r="O326" i="26" s="1"/>
  <c r="N310" i="26"/>
  <c r="O310" i="26" s="1"/>
  <c r="N294" i="26"/>
  <c r="O294" i="26" s="1"/>
  <c r="N278" i="26"/>
  <c r="O278" i="26" s="1"/>
  <c r="N230" i="26"/>
  <c r="O230" i="26" s="1"/>
  <c r="N214" i="26"/>
  <c r="O214" i="26" s="1"/>
  <c r="N182" i="26"/>
  <c r="O182" i="26" s="1"/>
  <c r="N421" i="26"/>
  <c r="O421" i="26" s="1"/>
  <c r="N405" i="26"/>
  <c r="O405" i="26" s="1"/>
  <c r="N389" i="26"/>
  <c r="O389" i="26" s="1"/>
  <c r="N373" i="26"/>
  <c r="O373" i="26" s="1"/>
  <c r="N357" i="26"/>
  <c r="O357" i="26" s="1"/>
  <c r="N341" i="26"/>
  <c r="O341" i="26" s="1"/>
  <c r="N325" i="26"/>
  <c r="O325" i="26" s="1"/>
  <c r="N309" i="26"/>
  <c r="O309" i="26" s="1"/>
  <c r="N293" i="26"/>
  <c r="O293" i="26" s="1"/>
  <c r="N277" i="26"/>
  <c r="O277" i="26" s="1"/>
  <c r="N261" i="26"/>
  <c r="O261" i="26" s="1"/>
  <c r="N245" i="26"/>
  <c r="O245" i="26" s="1"/>
  <c r="N229" i="26"/>
  <c r="O229" i="26" s="1"/>
  <c r="N213" i="26"/>
  <c r="O213" i="26" s="1"/>
  <c r="N197" i="26"/>
  <c r="O197" i="26" s="1"/>
  <c r="N181" i="26"/>
  <c r="O181" i="26" s="1"/>
  <c r="N165" i="26"/>
  <c r="O165" i="26" s="1"/>
  <c r="N149" i="26"/>
  <c r="O149" i="26" s="1"/>
  <c r="N356" i="26"/>
  <c r="O356" i="26" s="1"/>
  <c r="N308" i="26"/>
  <c r="O308" i="26" s="1"/>
  <c r="N260" i="26"/>
  <c r="O260" i="26" s="1"/>
  <c r="N228" i="26"/>
  <c r="O228" i="26" s="1"/>
  <c r="N212" i="26"/>
  <c r="O212" i="26" s="1"/>
  <c r="N180" i="26"/>
  <c r="O180" i="26" s="1"/>
  <c r="N148" i="26"/>
  <c r="O148" i="26" s="1"/>
  <c r="N401" i="26"/>
  <c r="O401" i="26" s="1"/>
  <c r="N420" i="26"/>
  <c r="O420" i="26" s="1"/>
  <c r="N404" i="26"/>
  <c r="O404" i="26" s="1"/>
  <c r="N388" i="26"/>
  <c r="O388" i="26" s="1"/>
  <c r="N372" i="26"/>
  <c r="O372" i="26" s="1"/>
  <c r="N340" i="26"/>
  <c r="O340" i="26" s="1"/>
  <c r="N324" i="26"/>
  <c r="O324" i="26" s="1"/>
  <c r="N292" i="26"/>
  <c r="O292" i="26" s="1"/>
  <c r="N276" i="26"/>
  <c r="O276" i="26" s="1"/>
  <c r="N244" i="26"/>
  <c r="O244" i="26" s="1"/>
  <c r="N196" i="26"/>
  <c r="O196" i="26" s="1"/>
  <c r="N164" i="26"/>
  <c r="O164" i="26" s="1"/>
  <c r="N433" i="26"/>
  <c r="O433" i="26" s="1"/>
  <c r="N403" i="26"/>
  <c r="O403" i="26" s="1"/>
  <c r="N387" i="26"/>
  <c r="O387" i="26" s="1"/>
  <c r="N371" i="26"/>
  <c r="O371" i="26" s="1"/>
  <c r="N355" i="26"/>
  <c r="O355" i="26" s="1"/>
  <c r="N339" i="26"/>
  <c r="O339" i="26" s="1"/>
  <c r="N323" i="26"/>
  <c r="O323" i="26" s="1"/>
  <c r="N307" i="26"/>
  <c r="O307" i="26" s="1"/>
  <c r="N291" i="26"/>
  <c r="O291" i="26" s="1"/>
  <c r="N275" i="26"/>
  <c r="O275" i="26" s="1"/>
  <c r="N259" i="26"/>
  <c r="O259" i="26" s="1"/>
  <c r="N243" i="26"/>
  <c r="O243" i="26" s="1"/>
  <c r="N227" i="26"/>
  <c r="O227" i="26" s="1"/>
  <c r="N211" i="26"/>
  <c r="O211" i="26" s="1"/>
  <c r="N195" i="26"/>
  <c r="O195" i="26" s="1"/>
  <c r="N179" i="26"/>
  <c r="O179" i="26" s="1"/>
  <c r="N147" i="26"/>
  <c r="O147" i="26" s="1"/>
  <c r="N417" i="26"/>
  <c r="O417" i="26" s="1"/>
  <c r="N419" i="26"/>
  <c r="O419" i="26" s="1"/>
  <c r="N163" i="26"/>
  <c r="O163" i="26" s="1"/>
  <c r="N338" i="26"/>
  <c r="O338" i="26" s="1"/>
  <c r="N242" i="26"/>
  <c r="O242" i="26" s="1"/>
  <c r="N210" i="26"/>
  <c r="O210" i="26" s="1"/>
  <c r="N178" i="26"/>
  <c r="O178" i="26" s="1"/>
  <c r="N434" i="26"/>
  <c r="O434" i="26" s="1"/>
  <c r="N418" i="26"/>
  <c r="O418" i="26" s="1"/>
  <c r="N402" i="26"/>
  <c r="O402" i="26" s="1"/>
  <c r="N386" i="26"/>
  <c r="O386" i="26" s="1"/>
  <c r="N370" i="26"/>
  <c r="O370" i="26" s="1"/>
  <c r="N354" i="26"/>
  <c r="O354" i="26" s="1"/>
  <c r="N322" i="26"/>
  <c r="O322" i="26" s="1"/>
  <c r="N306" i="26"/>
  <c r="O306" i="26" s="1"/>
  <c r="N290" i="26"/>
  <c r="O290" i="26" s="1"/>
  <c r="N274" i="26"/>
  <c r="O274" i="26" s="1"/>
  <c r="N258" i="26"/>
  <c r="O258" i="26" s="1"/>
  <c r="N226" i="26"/>
  <c r="O226" i="26" s="1"/>
  <c r="N194" i="26"/>
  <c r="O194" i="26" s="1"/>
  <c r="N162" i="26"/>
  <c r="O162" i="26" s="1"/>
  <c r="N146" i="26"/>
  <c r="O146" i="26" s="1"/>
  <c r="N432" i="26"/>
  <c r="O432" i="26" s="1"/>
  <c r="N416" i="26"/>
  <c r="O416" i="26" s="1"/>
  <c r="N400" i="26"/>
  <c r="O400" i="26" s="1"/>
  <c r="N384" i="26"/>
  <c r="O384" i="26" s="1"/>
  <c r="N368" i="26"/>
  <c r="O368" i="26" s="1"/>
  <c r="N352" i="26"/>
  <c r="O352" i="26" s="1"/>
  <c r="N336" i="26"/>
  <c r="O336" i="26" s="1"/>
  <c r="N320" i="26"/>
  <c r="O320" i="26" s="1"/>
  <c r="N304" i="26"/>
  <c r="O304" i="26" s="1"/>
  <c r="N288" i="26"/>
  <c r="O288" i="26" s="1"/>
  <c r="N272" i="26"/>
  <c r="O272" i="26" s="1"/>
  <c r="N256" i="26"/>
  <c r="O256" i="26" s="1"/>
  <c r="N240" i="26"/>
  <c r="O240" i="26" s="1"/>
  <c r="N224" i="26"/>
  <c r="O224" i="26" s="1"/>
  <c r="N208" i="26"/>
  <c r="O208" i="26" s="1"/>
  <c r="N192" i="26"/>
  <c r="O192" i="26" s="1"/>
  <c r="N176" i="26"/>
  <c r="O176" i="26" s="1"/>
  <c r="N160" i="26"/>
  <c r="O160" i="26" s="1"/>
  <c r="N144" i="26"/>
  <c r="O144" i="26" s="1"/>
  <c r="N430" i="26"/>
  <c r="O430" i="26" s="1"/>
  <c r="N414" i="26"/>
  <c r="O414" i="26" s="1"/>
  <c r="N398" i="26"/>
  <c r="O398" i="26" s="1"/>
  <c r="N382" i="26"/>
  <c r="O382" i="26" s="1"/>
  <c r="N366" i="26"/>
  <c r="O366" i="26" s="1"/>
  <c r="N350" i="26"/>
  <c r="O350" i="26" s="1"/>
  <c r="N334" i="26"/>
  <c r="O334" i="26" s="1"/>
  <c r="N318" i="26"/>
  <c r="O318" i="26" s="1"/>
  <c r="N302" i="26"/>
  <c r="O302" i="26" s="1"/>
  <c r="N286" i="26"/>
  <c r="O286" i="26" s="1"/>
  <c r="N270" i="26"/>
  <c r="O270" i="26" s="1"/>
  <c r="N254" i="26"/>
  <c r="O254" i="26" s="1"/>
  <c r="N238" i="26"/>
  <c r="O238" i="26" s="1"/>
  <c r="N222" i="26"/>
  <c r="O222" i="26" s="1"/>
  <c r="N206" i="26"/>
  <c r="O206" i="26" s="1"/>
  <c r="N173" i="26"/>
  <c r="O173" i="26" s="1"/>
  <c r="N315" i="26"/>
  <c r="O315" i="26" s="1"/>
  <c r="N273" i="26"/>
  <c r="O273" i="26" s="1"/>
  <c r="N150" i="26"/>
  <c r="O150" i="26" s="1"/>
  <c r="N367" i="26"/>
  <c r="O367" i="26" s="1"/>
  <c r="N239" i="26"/>
  <c r="O239" i="26" s="1"/>
  <c r="N193" i="26"/>
  <c r="O193" i="26" s="1"/>
  <c r="N415" i="26"/>
  <c r="O415" i="26" s="1"/>
  <c r="N225" i="26"/>
  <c r="O225" i="26" s="1"/>
  <c r="N353" i="26"/>
  <c r="O353" i="26" s="1"/>
  <c r="N289" i="26"/>
  <c r="O289" i="26" s="1"/>
  <c r="N143" i="26"/>
  <c r="O143" i="26" s="1"/>
  <c r="N223" i="26"/>
  <c r="O223" i="26" s="1"/>
  <c r="N351" i="26"/>
  <c r="O351" i="26" s="1"/>
  <c r="N175" i="26"/>
  <c r="O175" i="26" s="1"/>
  <c r="N159" i="26"/>
  <c r="O159" i="26" s="1"/>
  <c r="N145" i="26"/>
  <c r="O145" i="26" s="1"/>
  <c r="N337" i="26"/>
  <c r="O337" i="26" s="1"/>
  <c r="N209" i="26"/>
  <c r="O209" i="26" s="1"/>
  <c r="N174" i="26"/>
  <c r="O174" i="26" s="1"/>
  <c r="N161" i="26"/>
  <c r="O161" i="26" s="1"/>
  <c r="N271" i="26"/>
  <c r="O271" i="26" s="1"/>
  <c r="N241" i="26"/>
  <c r="O241" i="26" s="1"/>
  <c r="N335" i="26"/>
  <c r="O335" i="26" s="1"/>
  <c r="N207" i="26"/>
  <c r="O207" i="26" s="1"/>
  <c r="N321" i="26"/>
  <c r="O321" i="26" s="1"/>
  <c r="N303" i="26"/>
  <c r="O303" i="26" s="1"/>
  <c r="N431" i="26"/>
  <c r="O431" i="26" s="1"/>
  <c r="N158" i="26"/>
  <c r="O158" i="26" s="1"/>
  <c r="N319" i="26"/>
  <c r="O319" i="26" s="1"/>
  <c r="N191" i="26"/>
  <c r="O191" i="26" s="1"/>
  <c r="N287" i="26"/>
  <c r="O287" i="26" s="1"/>
  <c r="N305" i="26"/>
  <c r="O305" i="26" s="1"/>
  <c r="N190" i="26"/>
  <c r="O190" i="26" s="1"/>
  <c r="N177" i="26"/>
  <c r="O177" i="26" s="1"/>
  <c r="N166" i="26"/>
  <c r="O166" i="26" s="1"/>
  <c r="N385" i="26"/>
  <c r="O385" i="26" s="1"/>
  <c r="N399" i="26"/>
  <c r="O399" i="26" s="1"/>
  <c r="N257" i="26"/>
  <c r="O257" i="26" s="1"/>
  <c r="N255" i="26"/>
  <c r="O255" i="26" s="1"/>
  <c r="N383" i="26"/>
  <c r="O383" i="26" s="1"/>
  <c r="N369" i="26"/>
  <c r="O369" i="26" s="1"/>
  <c r="N127" i="26"/>
  <c r="O127" i="26" s="1"/>
  <c r="N11" i="26"/>
  <c r="O11" i="26" s="1"/>
  <c r="N37" i="26"/>
  <c r="O37" i="26" s="1"/>
  <c r="N63" i="26"/>
  <c r="O63" i="26" s="1"/>
  <c r="N6" i="26"/>
  <c r="O6" i="26" s="1"/>
  <c r="N33" i="26"/>
  <c r="O33" i="26" s="1"/>
  <c r="N119" i="26"/>
  <c r="O119" i="26" s="1"/>
  <c r="N101" i="26"/>
  <c r="O101" i="26" s="1"/>
  <c r="N25" i="26"/>
  <c r="O25" i="26" s="1"/>
  <c r="N35" i="26"/>
  <c r="O35" i="26" s="1"/>
  <c r="N45" i="26"/>
  <c r="O45" i="26" s="1"/>
  <c r="N132" i="26"/>
  <c r="O132" i="26" s="1"/>
  <c r="N18" i="26"/>
  <c r="O18" i="26" s="1"/>
  <c r="N89" i="26"/>
  <c r="O89" i="26" s="1"/>
  <c r="F21" i="36"/>
  <c r="G21" i="36"/>
  <c r="N24" i="26"/>
  <c r="O24" i="26" s="1"/>
  <c r="N134" i="26"/>
  <c r="O134" i="26" s="1"/>
  <c r="N103" i="26"/>
  <c r="O103" i="26" s="1"/>
  <c r="N66" i="26"/>
  <c r="O66" i="26" s="1"/>
  <c r="N125" i="26"/>
  <c r="O125" i="26" s="1"/>
  <c r="C21" i="36"/>
  <c r="D21" i="36"/>
  <c r="B22" i="36"/>
  <c r="A23" i="36"/>
  <c r="E22" i="36"/>
  <c r="N81" i="26"/>
  <c r="O81" i="26" s="1"/>
  <c r="N77" i="26"/>
  <c r="O77" i="26" s="1"/>
  <c r="N131" i="26"/>
  <c r="O131" i="26" s="1"/>
  <c r="N82" i="26"/>
  <c r="O82" i="26" s="1"/>
  <c r="N141" i="26"/>
  <c r="O141" i="26" s="1"/>
  <c r="N115" i="26"/>
  <c r="O115" i="26" s="1"/>
  <c r="N109" i="26"/>
  <c r="O109" i="26" s="1"/>
  <c r="N20" i="26"/>
  <c r="O20" i="26" s="1"/>
  <c r="N98" i="26"/>
  <c r="O98" i="26" s="1"/>
  <c r="H18" i="31" l="1"/>
  <c r="C19" i="31"/>
  <c r="D19" i="31"/>
  <c r="H17" i="31"/>
  <c r="F19" i="31"/>
  <c r="G19" i="31"/>
  <c r="B20" i="31"/>
  <c r="E20" i="31"/>
  <c r="C26" i="43"/>
  <c r="A27" i="43" s="1"/>
  <c r="D26" i="43"/>
  <c r="F26" i="43"/>
  <c r="G15" i="28"/>
  <c r="C28" i="45"/>
  <c r="A29" i="45" s="1"/>
  <c r="E28" i="45"/>
  <c r="D15" i="28"/>
  <c r="D26" i="44"/>
  <c r="C26" i="44"/>
  <c r="A27" i="44" s="1"/>
  <c r="F26" i="44"/>
  <c r="A17" i="28"/>
  <c r="E17" i="28" s="1"/>
  <c r="B16" i="28"/>
  <c r="F16" i="28" s="1"/>
  <c r="H19" i="35"/>
  <c r="C15" i="28"/>
  <c r="H21" i="36"/>
  <c r="H24" i="38"/>
  <c r="H21" i="41"/>
  <c r="P2" i="26" a="1"/>
  <c r="P2" i="26" s="1"/>
  <c r="H20" i="40"/>
  <c r="A27" i="38"/>
  <c r="E26" i="38"/>
  <c r="B26" i="38"/>
  <c r="A21" i="31"/>
  <c r="E22" i="41"/>
  <c r="B22" i="41"/>
  <c r="E21" i="40"/>
  <c r="B21" i="40"/>
  <c r="A22" i="35"/>
  <c r="B21" i="35"/>
  <c r="E21" i="35"/>
  <c r="D20" i="35"/>
  <c r="C20" i="35"/>
  <c r="G20" i="35"/>
  <c r="F20" i="35"/>
  <c r="F22" i="36"/>
  <c r="G22" i="36"/>
  <c r="E23" i="36"/>
  <c r="B23" i="36"/>
  <c r="A24" i="36"/>
  <c r="D22" i="36"/>
  <c r="C22" i="36"/>
  <c r="G25" i="38"/>
  <c r="F25" i="38"/>
  <c r="D25" i="38"/>
  <c r="C25" i="38"/>
  <c r="D5" i="25"/>
  <c r="C5" i="25"/>
  <c r="B5" i="25"/>
  <c r="H15" i="28" l="1"/>
  <c r="F28" i="45"/>
  <c r="H19" i="31"/>
  <c r="C20" i="31"/>
  <c r="D20" i="31"/>
  <c r="F20" i="31"/>
  <c r="G20" i="31"/>
  <c r="B21" i="31"/>
  <c r="E21" i="31"/>
  <c r="G26" i="44"/>
  <c r="G26" i="43"/>
  <c r="B17" i="28"/>
  <c r="F17" i="28" s="1"/>
  <c r="B27" i="44"/>
  <c r="E27" i="44"/>
  <c r="B29" i="45"/>
  <c r="D29" i="45"/>
  <c r="E27" i="43"/>
  <c r="B27" i="43"/>
  <c r="A18" i="28"/>
  <c r="B18" i="28" s="1"/>
  <c r="G16" i="28"/>
  <c r="C16" i="28"/>
  <c r="D16" i="28"/>
  <c r="H20" i="35"/>
  <c r="H22" i="36"/>
  <c r="H25" i="38"/>
  <c r="P1" i="26" a="1"/>
  <c r="P1" i="26" s="1"/>
  <c r="A15" i="26" s="1"/>
  <c r="A16" i="26" s="1"/>
  <c r="S121" i="25"/>
  <c r="T121" i="25" s="1"/>
  <c r="S89" i="25"/>
  <c r="T89" i="25" s="1"/>
  <c r="S57" i="25"/>
  <c r="T57" i="25" s="1"/>
  <c r="S25" i="25"/>
  <c r="T25" i="25" s="1"/>
  <c r="S111" i="25"/>
  <c r="T111" i="25" s="1"/>
  <c r="S79" i="25"/>
  <c r="T79" i="25" s="1"/>
  <c r="S47" i="25"/>
  <c r="T47" i="25" s="1"/>
  <c r="S15" i="25"/>
  <c r="T15" i="25" s="1"/>
  <c r="S135" i="25"/>
  <c r="T135" i="25" s="1"/>
  <c r="S106" i="25"/>
  <c r="T106" i="25" s="1"/>
  <c r="S42" i="25"/>
  <c r="T42" i="25" s="1"/>
  <c r="S74" i="25"/>
  <c r="T74" i="25" s="1"/>
  <c r="S101" i="25"/>
  <c r="T101" i="25" s="1"/>
  <c r="S69" i="25"/>
  <c r="T69" i="25" s="1"/>
  <c r="S37" i="25"/>
  <c r="T37" i="25" s="1"/>
  <c r="S123" i="25"/>
  <c r="T123" i="25" s="1"/>
  <c r="S91" i="25"/>
  <c r="T91" i="25" s="1"/>
  <c r="S59" i="25"/>
  <c r="T59" i="25" s="1"/>
  <c r="S27" i="25"/>
  <c r="T27" i="25" s="1"/>
  <c r="S113" i="25"/>
  <c r="T113" i="25" s="1"/>
  <c r="S81" i="25"/>
  <c r="T81" i="25" s="1"/>
  <c r="S49" i="25"/>
  <c r="T49" i="25" s="1"/>
  <c r="S17" i="25"/>
  <c r="T17" i="25" s="1"/>
  <c r="S103" i="25"/>
  <c r="T103" i="25" s="1"/>
  <c r="S93" i="25"/>
  <c r="T93" i="25" s="1"/>
  <c r="S61" i="25"/>
  <c r="T61" i="25" s="1"/>
  <c r="S29" i="25"/>
  <c r="T29" i="25" s="1"/>
  <c r="S115" i="25"/>
  <c r="T115" i="25" s="1"/>
  <c r="S83" i="25"/>
  <c r="T83" i="25" s="1"/>
  <c r="S51" i="25"/>
  <c r="T51" i="25" s="1"/>
  <c r="S19" i="25"/>
  <c r="T19" i="25" s="1"/>
  <c r="S105" i="25"/>
  <c r="T105" i="25" s="1"/>
  <c r="S73" i="25"/>
  <c r="T73" i="25" s="1"/>
  <c r="S41" i="25"/>
  <c r="T41" i="25" s="1"/>
  <c r="S95" i="25"/>
  <c r="T95" i="25" s="1"/>
  <c r="S63" i="25"/>
  <c r="T63" i="25" s="1"/>
  <c r="S31" i="25"/>
  <c r="T31" i="25" s="1"/>
  <c r="S117" i="25"/>
  <c r="T117" i="25" s="1"/>
  <c r="S85" i="25"/>
  <c r="T85" i="25" s="1"/>
  <c r="S53" i="25"/>
  <c r="T53" i="25" s="1"/>
  <c r="S21" i="25"/>
  <c r="T21" i="25" s="1"/>
  <c r="S107" i="25"/>
  <c r="T107" i="25" s="1"/>
  <c r="S75" i="25"/>
  <c r="T75" i="25" s="1"/>
  <c r="S43" i="25"/>
  <c r="T43" i="25" s="1"/>
  <c r="S97" i="25"/>
  <c r="T97" i="25" s="1"/>
  <c r="S65" i="25"/>
  <c r="T65" i="25" s="1"/>
  <c r="S33" i="25"/>
  <c r="T33" i="25" s="1"/>
  <c r="S119" i="25"/>
  <c r="T119" i="25" s="1"/>
  <c r="S87" i="25"/>
  <c r="T87" i="25" s="1"/>
  <c r="S55" i="25"/>
  <c r="T55" i="25" s="1"/>
  <c r="S23" i="25"/>
  <c r="T23" i="25" s="1"/>
  <c r="S109" i="25"/>
  <c r="T109" i="25" s="1"/>
  <c r="S77" i="25"/>
  <c r="T77" i="25" s="1"/>
  <c r="S45" i="25"/>
  <c r="T45" i="25" s="1"/>
  <c r="S99" i="25"/>
  <c r="T99" i="25" s="1"/>
  <c r="S67" i="25"/>
  <c r="T67" i="25" s="1"/>
  <c r="S35" i="25"/>
  <c r="T35" i="25" s="1"/>
  <c r="S137" i="25"/>
  <c r="T137" i="25" s="1"/>
  <c r="S94" i="25"/>
  <c r="T94" i="25" s="1"/>
  <c r="S128" i="25"/>
  <c r="T128" i="25" s="1"/>
  <c r="S64" i="25"/>
  <c r="T64" i="25" s="1"/>
  <c r="S126" i="25"/>
  <c r="T126" i="25" s="1"/>
  <c r="S44" i="25"/>
  <c r="T44" i="25" s="1"/>
  <c r="S48" i="25"/>
  <c r="T48" i="25" s="1"/>
  <c r="S38" i="25"/>
  <c r="T38" i="25" s="1"/>
  <c r="S127" i="25"/>
  <c r="T127" i="25" s="1"/>
  <c r="S102" i="25"/>
  <c r="T102" i="25" s="1"/>
  <c r="S54" i="25"/>
  <c r="T54" i="25" s="1"/>
  <c r="S96" i="25"/>
  <c r="T96" i="25" s="1"/>
  <c r="S78" i="25"/>
  <c r="T78" i="25" s="1"/>
  <c r="S84" i="25"/>
  <c r="T84" i="25" s="1"/>
  <c r="S13" i="25"/>
  <c r="T13" i="25" s="1"/>
  <c r="S11" i="25"/>
  <c r="T11" i="25" s="1"/>
  <c r="S10" i="25"/>
  <c r="T10" i="25" s="1"/>
  <c r="S125" i="25"/>
  <c r="T125" i="25" s="1"/>
  <c r="S39" i="25"/>
  <c r="T39" i="25" s="1"/>
  <c r="S68" i="25"/>
  <c r="T68" i="25" s="1"/>
  <c r="S58" i="25"/>
  <c r="T58" i="25" s="1"/>
  <c r="S124" i="25"/>
  <c r="T124" i="25" s="1"/>
  <c r="S34" i="25"/>
  <c r="T34" i="25" s="1"/>
  <c r="S24" i="25"/>
  <c r="T24" i="25" s="1"/>
  <c r="S14" i="25"/>
  <c r="T14" i="25" s="1"/>
  <c r="S112" i="25"/>
  <c r="T112" i="25" s="1"/>
  <c r="S12" i="25"/>
  <c r="T12" i="25" s="1"/>
  <c r="S118" i="25"/>
  <c r="T118" i="25" s="1"/>
  <c r="S90" i="25"/>
  <c r="T90" i="25" s="1"/>
  <c r="S72" i="25"/>
  <c r="T72" i="25" s="1"/>
  <c r="S62" i="25"/>
  <c r="T62" i="25" s="1"/>
  <c r="S88" i="25"/>
  <c r="T88" i="25" s="1"/>
  <c r="S32" i="25"/>
  <c r="T32" i="25" s="1"/>
  <c r="S22" i="25"/>
  <c r="T22" i="25" s="1"/>
  <c r="S122" i="25"/>
  <c r="T122" i="25" s="1"/>
  <c r="S52" i="25"/>
  <c r="T52" i="25" s="1"/>
  <c r="S116" i="25"/>
  <c r="T116" i="25" s="1"/>
  <c r="S110" i="25"/>
  <c r="T110" i="25" s="1"/>
  <c r="S82" i="25"/>
  <c r="T82" i="25" s="1"/>
  <c r="S71" i="25"/>
  <c r="T71" i="25" s="1"/>
  <c r="S76" i="25"/>
  <c r="T76" i="25" s="1"/>
  <c r="S66" i="25"/>
  <c r="T66" i="25" s="1"/>
  <c r="S130" i="25"/>
  <c r="T130" i="25" s="1"/>
  <c r="S20" i="25"/>
  <c r="T20" i="25" s="1"/>
  <c r="S56" i="25"/>
  <c r="T56" i="25" s="1"/>
  <c r="S16" i="25"/>
  <c r="T16" i="25" s="1"/>
  <c r="S129" i="25"/>
  <c r="T129" i="25" s="1"/>
  <c r="S9" i="25"/>
  <c r="T9" i="25" s="1"/>
  <c r="S104" i="25"/>
  <c r="T104" i="25" s="1"/>
  <c r="S46" i="25"/>
  <c r="T46" i="25" s="1"/>
  <c r="S36" i="25"/>
  <c r="T36" i="25" s="1"/>
  <c r="S30" i="25"/>
  <c r="T30" i="25" s="1"/>
  <c r="S139" i="25"/>
  <c r="T139" i="25" s="1"/>
  <c r="S98" i="25"/>
  <c r="T98" i="25" s="1"/>
  <c r="S138" i="25"/>
  <c r="T138" i="25" s="1"/>
  <c r="S26" i="25"/>
  <c r="T26" i="25" s="1"/>
  <c r="S133" i="25"/>
  <c r="T133" i="25" s="1"/>
  <c r="S131" i="25"/>
  <c r="T131" i="25" s="1"/>
  <c r="S108" i="25"/>
  <c r="T108" i="25" s="1"/>
  <c r="S100" i="25"/>
  <c r="T100" i="25" s="1"/>
  <c r="S18" i="25"/>
  <c r="T18" i="25" s="1"/>
  <c r="S136" i="25"/>
  <c r="T136" i="25" s="1"/>
  <c r="S60" i="25"/>
  <c r="T60" i="25" s="1"/>
  <c r="S134" i="25"/>
  <c r="T134" i="25" s="1"/>
  <c r="S120" i="25"/>
  <c r="T120" i="25" s="1"/>
  <c r="S92" i="25"/>
  <c r="T92" i="25" s="1"/>
  <c r="S70" i="25"/>
  <c r="T70" i="25" s="1"/>
  <c r="S86" i="25"/>
  <c r="T86" i="25" s="1"/>
  <c r="S132" i="25"/>
  <c r="T132" i="25" s="1"/>
  <c r="S50" i="25"/>
  <c r="T50" i="25" s="1"/>
  <c r="S114" i="25"/>
  <c r="T114" i="25" s="1"/>
  <c r="S40" i="25"/>
  <c r="T40" i="25" s="1"/>
  <c r="S80" i="25"/>
  <c r="T80" i="25" s="1"/>
  <c r="S28" i="25"/>
  <c r="T28" i="25" s="1"/>
  <c r="S8" i="25"/>
  <c r="T8" i="25" s="1"/>
  <c r="S7" i="25"/>
  <c r="T7" i="25" s="1"/>
  <c r="S6" i="25"/>
  <c r="T6" i="25" s="1"/>
  <c r="S4" i="25"/>
  <c r="T4" i="25" s="1"/>
  <c r="S3" i="25"/>
  <c r="T3" i="25" s="1"/>
  <c r="S5" i="25"/>
  <c r="T5" i="25" s="1"/>
  <c r="D22" i="41"/>
  <c r="C22" i="41"/>
  <c r="A23" i="41" s="1"/>
  <c r="G22" i="41"/>
  <c r="F22" i="41"/>
  <c r="G21" i="35"/>
  <c r="F21" i="35"/>
  <c r="A22" i="31"/>
  <c r="D21" i="35"/>
  <c r="C21" i="35"/>
  <c r="A23" i="35"/>
  <c r="B22" i="35"/>
  <c r="E22" i="35"/>
  <c r="C26" i="38"/>
  <c r="D26" i="38"/>
  <c r="F26" i="38"/>
  <c r="G26" i="38"/>
  <c r="E27" i="38"/>
  <c r="B27" i="38"/>
  <c r="A28" i="38"/>
  <c r="D21" i="40"/>
  <c r="C21" i="40"/>
  <c r="A22" i="40" s="1"/>
  <c r="G21" i="40"/>
  <c r="F21" i="40"/>
  <c r="A25" i="36"/>
  <c r="E24" i="36"/>
  <c r="B24" i="36"/>
  <c r="D23" i="36"/>
  <c r="C23" i="36"/>
  <c r="F23" i="36"/>
  <c r="G23" i="36"/>
  <c r="G17" i="28" l="1"/>
  <c r="D17" i="28"/>
  <c r="C17" i="28"/>
  <c r="C21" i="31"/>
  <c r="D21" i="31"/>
  <c r="A19" i="28"/>
  <c r="E19" i="28" s="1"/>
  <c r="E18" i="28"/>
  <c r="F18" i="28" s="1"/>
  <c r="H20" i="31"/>
  <c r="B22" i="31"/>
  <c r="E22" i="31"/>
  <c r="G21" i="31"/>
  <c r="F21" i="31"/>
  <c r="H16" i="28"/>
  <c r="F27" i="43"/>
  <c r="D27" i="43"/>
  <c r="C27" i="43"/>
  <c r="A28" i="43" s="1"/>
  <c r="C29" i="45"/>
  <c r="A30" i="45" s="1"/>
  <c r="E29" i="45"/>
  <c r="F27" i="44"/>
  <c r="D27" i="44"/>
  <c r="C27" i="44"/>
  <c r="A28" i="44" s="1"/>
  <c r="H21" i="35"/>
  <c r="H21" i="40"/>
  <c r="H22" i="41"/>
  <c r="H26" i="38"/>
  <c r="H23" i="36"/>
  <c r="B15" i="26"/>
  <c r="E15" i="26"/>
  <c r="G27" i="38"/>
  <c r="F27" i="38"/>
  <c r="B25" i="36"/>
  <c r="A26" i="36"/>
  <c r="E25" i="36"/>
  <c r="A29" i="38"/>
  <c r="B28" i="38"/>
  <c r="E28" i="38"/>
  <c r="B22" i="40"/>
  <c r="E22" i="40"/>
  <c r="A23" i="31"/>
  <c r="B16" i="26"/>
  <c r="E16" i="26"/>
  <c r="A17" i="26"/>
  <c r="G18" i="28"/>
  <c r="D18" i="28"/>
  <c r="C18" i="28"/>
  <c r="E23" i="41"/>
  <c r="B23" i="41"/>
  <c r="D27" i="38"/>
  <c r="C27" i="38"/>
  <c r="G22" i="35"/>
  <c r="F22" i="35"/>
  <c r="D22" i="35"/>
  <c r="C22" i="35"/>
  <c r="S504" i="25"/>
  <c r="T504" i="25" s="1"/>
  <c r="S568" i="25"/>
  <c r="T568" i="25" s="1"/>
  <c r="S552" i="25"/>
  <c r="T552" i="25" s="1"/>
  <c r="S536" i="25"/>
  <c r="T536" i="25" s="1"/>
  <c r="S520" i="25"/>
  <c r="T520" i="25" s="1"/>
  <c r="S488" i="25"/>
  <c r="T488" i="25" s="1"/>
  <c r="S472" i="25"/>
  <c r="T472" i="25" s="1"/>
  <c r="S456" i="25"/>
  <c r="T456" i="25" s="1"/>
  <c r="S440" i="25"/>
  <c r="T440" i="25" s="1"/>
  <c r="S424" i="25"/>
  <c r="T424" i="25" s="1"/>
  <c r="S408" i="25"/>
  <c r="T408" i="25" s="1"/>
  <c r="S392" i="25"/>
  <c r="T392" i="25" s="1"/>
  <c r="S376" i="25"/>
  <c r="T376" i="25" s="1"/>
  <c r="S360" i="25"/>
  <c r="T360" i="25" s="1"/>
  <c r="S344" i="25"/>
  <c r="T344" i="25" s="1"/>
  <c r="S328" i="25"/>
  <c r="T328" i="25" s="1"/>
  <c r="S312" i="25"/>
  <c r="T312" i="25" s="1"/>
  <c r="S296" i="25"/>
  <c r="T296" i="25" s="1"/>
  <c r="S280" i="25"/>
  <c r="T280" i="25" s="1"/>
  <c r="S567" i="25"/>
  <c r="T567" i="25" s="1"/>
  <c r="S535" i="25"/>
  <c r="T535" i="25" s="1"/>
  <c r="S503" i="25"/>
  <c r="T503" i="25" s="1"/>
  <c r="S471" i="25"/>
  <c r="T471" i="25" s="1"/>
  <c r="S439" i="25"/>
  <c r="T439" i="25" s="1"/>
  <c r="S407" i="25"/>
  <c r="T407" i="25" s="1"/>
  <c r="S375" i="25"/>
  <c r="T375" i="25" s="1"/>
  <c r="S343" i="25"/>
  <c r="T343" i="25" s="1"/>
  <c r="S311" i="25"/>
  <c r="T311" i="25" s="1"/>
  <c r="S279" i="25"/>
  <c r="T279" i="25" s="1"/>
  <c r="S247" i="25"/>
  <c r="T247" i="25" s="1"/>
  <c r="S215" i="25"/>
  <c r="T215" i="25" s="1"/>
  <c r="S199" i="25"/>
  <c r="T199" i="25" s="1"/>
  <c r="S167" i="25"/>
  <c r="T167" i="25" s="1"/>
  <c r="S278" i="25"/>
  <c r="T278" i="25" s="1"/>
  <c r="S246" i="25"/>
  <c r="T246" i="25" s="1"/>
  <c r="S551" i="25"/>
  <c r="T551" i="25" s="1"/>
  <c r="S519" i="25"/>
  <c r="T519" i="25" s="1"/>
  <c r="S487" i="25"/>
  <c r="T487" i="25" s="1"/>
  <c r="S455" i="25"/>
  <c r="T455" i="25" s="1"/>
  <c r="S423" i="25"/>
  <c r="T423" i="25" s="1"/>
  <c r="S391" i="25"/>
  <c r="T391" i="25" s="1"/>
  <c r="S359" i="25"/>
  <c r="T359" i="25" s="1"/>
  <c r="S327" i="25"/>
  <c r="T327" i="25" s="1"/>
  <c r="S295" i="25"/>
  <c r="T295" i="25" s="1"/>
  <c r="S263" i="25"/>
  <c r="T263" i="25" s="1"/>
  <c r="S231" i="25"/>
  <c r="T231" i="25" s="1"/>
  <c r="S183" i="25"/>
  <c r="T183" i="25" s="1"/>
  <c r="S151" i="25"/>
  <c r="T151" i="25" s="1"/>
  <c r="S294" i="25"/>
  <c r="T294" i="25" s="1"/>
  <c r="S230" i="25"/>
  <c r="T230" i="25" s="1"/>
  <c r="S534" i="25"/>
  <c r="T534" i="25" s="1"/>
  <c r="S454" i="25"/>
  <c r="T454" i="25" s="1"/>
  <c r="S422" i="25"/>
  <c r="T422" i="25" s="1"/>
  <c r="S390" i="25"/>
  <c r="T390" i="25" s="1"/>
  <c r="S358" i="25"/>
  <c r="T358" i="25" s="1"/>
  <c r="S310" i="25"/>
  <c r="T310" i="25" s="1"/>
  <c r="S262" i="25"/>
  <c r="T262" i="25" s="1"/>
  <c r="S566" i="25"/>
  <c r="T566" i="25" s="1"/>
  <c r="S550" i="25"/>
  <c r="T550" i="25" s="1"/>
  <c r="S518" i="25"/>
  <c r="T518" i="25" s="1"/>
  <c r="S502" i="25"/>
  <c r="T502" i="25" s="1"/>
  <c r="S486" i="25"/>
  <c r="T486" i="25" s="1"/>
  <c r="S470" i="25"/>
  <c r="T470" i="25" s="1"/>
  <c r="S438" i="25"/>
  <c r="T438" i="25" s="1"/>
  <c r="S406" i="25"/>
  <c r="T406" i="25" s="1"/>
  <c r="S374" i="25"/>
  <c r="T374" i="25" s="1"/>
  <c r="S342" i="25"/>
  <c r="T342" i="25" s="1"/>
  <c r="S326" i="25"/>
  <c r="T326" i="25" s="1"/>
  <c r="S214" i="25"/>
  <c r="T214" i="25" s="1"/>
  <c r="S533" i="25"/>
  <c r="T533" i="25" s="1"/>
  <c r="S485" i="25"/>
  <c r="T485" i="25" s="1"/>
  <c r="S453" i="25"/>
  <c r="T453" i="25" s="1"/>
  <c r="S421" i="25"/>
  <c r="T421" i="25" s="1"/>
  <c r="S389" i="25"/>
  <c r="T389" i="25" s="1"/>
  <c r="S373" i="25"/>
  <c r="T373" i="25" s="1"/>
  <c r="S325" i="25"/>
  <c r="T325" i="25" s="1"/>
  <c r="S293" i="25"/>
  <c r="T293" i="25" s="1"/>
  <c r="S277" i="25"/>
  <c r="T277" i="25" s="1"/>
  <c r="S245" i="25"/>
  <c r="T245" i="25" s="1"/>
  <c r="S213" i="25"/>
  <c r="T213" i="25" s="1"/>
  <c r="S565" i="25"/>
  <c r="T565" i="25" s="1"/>
  <c r="S549" i="25"/>
  <c r="T549" i="25" s="1"/>
  <c r="S517" i="25"/>
  <c r="T517" i="25" s="1"/>
  <c r="S501" i="25"/>
  <c r="T501" i="25" s="1"/>
  <c r="S469" i="25"/>
  <c r="T469" i="25" s="1"/>
  <c r="S437" i="25"/>
  <c r="T437" i="25" s="1"/>
  <c r="S405" i="25"/>
  <c r="T405" i="25" s="1"/>
  <c r="S357" i="25"/>
  <c r="T357" i="25" s="1"/>
  <c r="S341" i="25"/>
  <c r="T341" i="25" s="1"/>
  <c r="S309" i="25"/>
  <c r="T309" i="25" s="1"/>
  <c r="S261" i="25"/>
  <c r="T261" i="25" s="1"/>
  <c r="S229" i="25"/>
  <c r="T229" i="25" s="1"/>
  <c r="S468" i="25"/>
  <c r="T468" i="25" s="1"/>
  <c r="S404" i="25"/>
  <c r="T404" i="25" s="1"/>
  <c r="S372" i="25"/>
  <c r="T372" i="25" s="1"/>
  <c r="S564" i="25"/>
  <c r="T564" i="25" s="1"/>
  <c r="S548" i="25"/>
  <c r="T548" i="25" s="1"/>
  <c r="S532" i="25"/>
  <c r="T532" i="25" s="1"/>
  <c r="S516" i="25"/>
  <c r="T516" i="25" s="1"/>
  <c r="S500" i="25"/>
  <c r="T500" i="25" s="1"/>
  <c r="S484" i="25"/>
  <c r="T484" i="25" s="1"/>
  <c r="S452" i="25"/>
  <c r="T452" i="25" s="1"/>
  <c r="S436" i="25"/>
  <c r="T436" i="25" s="1"/>
  <c r="S420" i="25"/>
  <c r="T420" i="25" s="1"/>
  <c r="S388" i="25"/>
  <c r="T388" i="25" s="1"/>
  <c r="S563" i="25"/>
  <c r="T563" i="25" s="1"/>
  <c r="S547" i="25"/>
  <c r="T547" i="25" s="1"/>
  <c r="S450" i="25"/>
  <c r="T450" i="25" s="1"/>
  <c r="S402" i="25"/>
  <c r="T402" i="25" s="1"/>
  <c r="S370" i="25"/>
  <c r="T370" i="25" s="1"/>
  <c r="S562" i="25"/>
  <c r="T562" i="25" s="1"/>
  <c r="S546" i="25"/>
  <c r="T546" i="25" s="1"/>
  <c r="S530" i="25"/>
  <c r="T530" i="25" s="1"/>
  <c r="S514" i="25"/>
  <c r="T514" i="25" s="1"/>
  <c r="S498" i="25"/>
  <c r="T498" i="25" s="1"/>
  <c r="S482" i="25"/>
  <c r="T482" i="25" s="1"/>
  <c r="S466" i="25"/>
  <c r="T466" i="25" s="1"/>
  <c r="S434" i="25"/>
  <c r="T434" i="25" s="1"/>
  <c r="S418" i="25"/>
  <c r="T418" i="25" s="1"/>
  <c r="S386" i="25"/>
  <c r="T386" i="25" s="1"/>
  <c r="S354" i="25"/>
  <c r="T354" i="25" s="1"/>
  <c r="S545" i="25"/>
  <c r="T545" i="25" s="1"/>
  <c r="S481" i="25"/>
  <c r="T481" i="25" s="1"/>
  <c r="S449" i="25"/>
  <c r="T449" i="25" s="1"/>
  <c r="S433" i="25"/>
  <c r="T433" i="25" s="1"/>
  <c r="S401" i="25"/>
  <c r="T401" i="25" s="1"/>
  <c r="S369" i="25"/>
  <c r="T369" i="25" s="1"/>
  <c r="S353" i="25"/>
  <c r="T353" i="25" s="1"/>
  <c r="S337" i="25"/>
  <c r="T337" i="25" s="1"/>
  <c r="S305" i="25"/>
  <c r="T305" i="25" s="1"/>
  <c r="S289" i="25"/>
  <c r="T289" i="25" s="1"/>
  <c r="S257" i="25"/>
  <c r="T257" i="25" s="1"/>
  <c r="S241" i="25"/>
  <c r="T241" i="25" s="1"/>
  <c r="S209" i="25"/>
  <c r="T209" i="25" s="1"/>
  <c r="S193" i="25"/>
  <c r="T193" i="25" s="1"/>
  <c r="S561" i="25"/>
  <c r="T561" i="25" s="1"/>
  <c r="S529" i="25"/>
  <c r="T529" i="25" s="1"/>
  <c r="S513" i="25"/>
  <c r="T513" i="25" s="1"/>
  <c r="S497" i="25"/>
  <c r="T497" i="25" s="1"/>
  <c r="S465" i="25"/>
  <c r="T465" i="25" s="1"/>
  <c r="S417" i="25"/>
  <c r="T417" i="25" s="1"/>
  <c r="S385" i="25"/>
  <c r="T385" i="25" s="1"/>
  <c r="S321" i="25"/>
  <c r="T321" i="25" s="1"/>
  <c r="S273" i="25"/>
  <c r="T273" i="25" s="1"/>
  <c r="S225" i="25"/>
  <c r="T225" i="25" s="1"/>
  <c r="S177" i="25"/>
  <c r="T177" i="25" s="1"/>
  <c r="S528" i="25"/>
  <c r="T528" i="25" s="1"/>
  <c r="S448" i="25"/>
  <c r="T448" i="25" s="1"/>
  <c r="S400" i="25"/>
  <c r="T400" i="25" s="1"/>
  <c r="S368" i="25"/>
  <c r="T368" i="25" s="1"/>
  <c r="S560" i="25"/>
  <c r="T560" i="25" s="1"/>
  <c r="S544" i="25"/>
  <c r="T544" i="25" s="1"/>
  <c r="S512" i="25"/>
  <c r="T512" i="25" s="1"/>
  <c r="S496" i="25"/>
  <c r="T496" i="25" s="1"/>
  <c r="S480" i="25"/>
  <c r="T480" i="25" s="1"/>
  <c r="S464" i="25"/>
  <c r="T464" i="25" s="1"/>
  <c r="S432" i="25"/>
  <c r="T432" i="25" s="1"/>
  <c r="S416" i="25"/>
  <c r="T416" i="25" s="1"/>
  <c r="S384" i="25"/>
  <c r="T384" i="25" s="1"/>
  <c r="S352" i="25"/>
  <c r="T352" i="25" s="1"/>
  <c r="S559" i="25"/>
  <c r="T559" i="25" s="1"/>
  <c r="S543" i="25"/>
  <c r="T543" i="25" s="1"/>
  <c r="S527" i="25"/>
  <c r="T527" i="25" s="1"/>
  <c r="S511" i="25"/>
  <c r="T511" i="25" s="1"/>
  <c r="S318" i="25"/>
  <c r="T318" i="25" s="1"/>
  <c r="S254" i="25"/>
  <c r="T254" i="25" s="1"/>
  <c r="S222" i="25"/>
  <c r="T222" i="25" s="1"/>
  <c r="S174" i="25"/>
  <c r="T174" i="25" s="1"/>
  <c r="S558" i="25"/>
  <c r="T558" i="25" s="1"/>
  <c r="S542" i="25"/>
  <c r="T542" i="25" s="1"/>
  <c r="S526" i="25"/>
  <c r="T526" i="25" s="1"/>
  <c r="S510" i="25"/>
  <c r="T510" i="25" s="1"/>
  <c r="S494" i="25"/>
  <c r="T494" i="25" s="1"/>
  <c r="S478" i="25"/>
  <c r="T478" i="25" s="1"/>
  <c r="S462" i="25"/>
  <c r="T462" i="25" s="1"/>
  <c r="S446" i="25"/>
  <c r="T446" i="25" s="1"/>
  <c r="S430" i="25"/>
  <c r="T430" i="25" s="1"/>
  <c r="S414" i="25"/>
  <c r="T414" i="25" s="1"/>
  <c r="S398" i="25"/>
  <c r="T398" i="25" s="1"/>
  <c r="S382" i="25"/>
  <c r="T382" i="25" s="1"/>
  <c r="S366" i="25"/>
  <c r="T366" i="25" s="1"/>
  <c r="S350" i="25"/>
  <c r="T350" i="25" s="1"/>
  <c r="S334" i="25"/>
  <c r="T334" i="25" s="1"/>
  <c r="S302" i="25"/>
  <c r="T302" i="25" s="1"/>
  <c r="S286" i="25"/>
  <c r="T286" i="25" s="1"/>
  <c r="S270" i="25"/>
  <c r="T270" i="25" s="1"/>
  <c r="S238" i="25"/>
  <c r="T238" i="25" s="1"/>
  <c r="S206" i="25"/>
  <c r="T206" i="25" s="1"/>
  <c r="S190" i="25"/>
  <c r="T190" i="25" s="1"/>
  <c r="S541" i="25"/>
  <c r="T541" i="25" s="1"/>
  <c r="S477" i="25"/>
  <c r="T477" i="25" s="1"/>
  <c r="S445" i="25"/>
  <c r="T445" i="25" s="1"/>
  <c r="S413" i="25"/>
  <c r="T413" i="25" s="1"/>
  <c r="S381" i="25"/>
  <c r="T381" i="25" s="1"/>
  <c r="S365" i="25"/>
  <c r="T365" i="25" s="1"/>
  <c r="S333" i="25"/>
  <c r="T333" i="25" s="1"/>
  <c r="S301" i="25"/>
  <c r="T301" i="25" s="1"/>
  <c r="S269" i="25"/>
  <c r="T269" i="25" s="1"/>
  <c r="S253" i="25"/>
  <c r="T253" i="25" s="1"/>
  <c r="S557" i="25"/>
  <c r="T557" i="25" s="1"/>
  <c r="S525" i="25"/>
  <c r="T525" i="25" s="1"/>
  <c r="S509" i="25"/>
  <c r="T509" i="25" s="1"/>
  <c r="S493" i="25"/>
  <c r="T493" i="25" s="1"/>
  <c r="S461" i="25"/>
  <c r="T461" i="25" s="1"/>
  <c r="S429" i="25"/>
  <c r="T429" i="25" s="1"/>
  <c r="S397" i="25"/>
  <c r="T397" i="25" s="1"/>
  <c r="S349" i="25"/>
  <c r="T349" i="25" s="1"/>
  <c r="S317" i="25"/>
  <c r="T317" i="25" s="1"/>
  <c r="S285" i="25"/>
  <c r="T285" i="25" s="1"/>
  <c r="S237" i="25"/>
  <c r="T237" i="25" s="1"/>
  <c r="S508" i="25"/>
  <c r="T508" i="25" s="1"/>
  <c r="S428" i="25"/>
  <c r="T428" i="25" s="1"/>
  <c r="S396" i="25"/>
  <c r="T396" i="25" s="1"/>
  <c r="S364" i="25"/>
  <c r="T364" i="25" s="1"/>
  <c r="S332" i="25"/>
  <c r="T332" i="25" s="1"/>
  <c r="S556" i="25"/>
  <c r="T556" i="25" s="1"/>
  <c r="S540" i="25"/>
  <c r="T540" i="25" s="1"/>
  <c r="S524" i="25"/>
  <c r="T524" i="25" s="1"/>
  <c r="S492" i="25"/>
  <c r="T492" i="25" s="1"/>
  <c r="S476" i="25"/>
  <c r="T476" i="25" s="1"/>
  <c r="S460" i="25"/>
  <c r="T460" i="25" s="1"/>
  <c r="S444" i="25"/>
  <c r="T444" i="25" s="1"/>
  <c r="S412" i="25"/>
  <c r="T412" i="25" s="1"/>
  <c r="S380" i="25"/>
  <c r="T380" i="25" s="1"/>
  <c r="S348" i="25"/>
  <c r="T348" i="25" s="1"/>
  <c r="S316" i="25"/>
  <c r="T316" i="25" s="1"/>
  <c r="S555" i="25"/>
  <c r="T555" i="25" s="1"/>
  <c r="S539" i="25"/>
  <c r="T539" i="25" s="1"/>
  <c r="S523" i="25"/>
  <c r="T523" i="25" s="1"/>
  <c r="S507" i="25"/>
  <c r="T507" i="25" s="1"/>
  <c r="S491" i="25"/>
  <c r="T491" i="25" s="1"/>
  <c r="S475" i="25"/>
  <c r="T475" i="25" s="1"/>
  <c r="S459" i="25"/>
  <c r="T459" i="25" s="1"/>
  <c r="S443" i="25"/>
  <c r="T443" i="25" s="1"/>
  <c r="S427" i="25"/>
  <c r="T427" i="25" s="1"/>
  <c r="S411" i="25"/>
  <c r="T411" i="25" s="1"/>
  <c r="S395" i="25"/>
  <c r="T395" i="25" s="1"/>
  <c r="S379" i="25"/>
  <c r="T379" i="25" s="1"/>
  <c r="S363" i="25"/>
  <c r="T363" i="25" s="1"/>
  <c r="S347" i="25"/>
  <c r="T347" i="25" s="1"/>
  <c r="S331" i="25"/>
  <c r="T331" i="25" s="1"/>
  <c r="S554" i="25"/>
  <c r="T554" i="25" s="1"/>
  <c r="S538" i="25"/>
  <c r="T538" i="25" s="1"/>
  <c r="S489" i="25"/>
  <c r="T489" i="25" s="1"/>
  <c r="S425" i="25"/>
  <c r="T425" i="25" s="1"/>
  <c r="S377" i="25"/>
  <c r="T377" i="25" s="1"/>
  <c r="S345" i="25"/>
  <c r="T345" i="25" s="1"/>
  <c r="S313" i="25"/>
  <c r="T313" i="25" s="1"/>
  <c r="S281" i="25"/>
  <c r="T281" i="25" s="1"/>
  <c r="S249" i="25"/>
  <c r="T249" i="25" s="1"/>
  <c r="S217" i="25"/>
  <c r="T217" i="25" s="1"/>
  <c r="S169" i="25"/>
  <c r="T169" i="25" s="1"/>
  <c r="S153" i="25"/>
  <c r="T153" i="25" s="1"/>
  <c r="S569" i="25"/>
  <c r="T569" i="25" s="1"/>
  <c r="S553" i="25"/>
  <c r="T553" i="25" s="1"/>
  <c r="S537" i="25"/>
  <c r="T537" i="25" s="1"/>
  <c r="S521" i="25"/>
  <c r="T521" i="25" s="1"/>
  <c r="S505" i="25"/>
  <c r="T505" i="25" s="1"/>
  <c r="S473" i="25"/>
  <c r="T473" i="25" s="1"/>
  <c r="S457" i="25"/>
  <c r="T457" i="25" s="1"/>
  <c r="S441" i="25"/>
  <c r="T441" i="25" s="1"/>
  <c r="S409" i="25"/>
  <c r="T409" i="25" s="1"/>
  <c r="S393" i="25"/>
  <c r="T393" i="25" s="1"/>
  <c r="S361" i="25"/>
  <c r="T361" i="25" s="1"/>
  <c r="S329" i="25"/>
  <c r="T329" i="25" s="1"/>
  <c r="S297" i="25"/>
  <c r="T297" i="25" s="1"/>
  <c r="S265" i="25"/>
  <c r="T265" i="25" s="1"/>
  <c r="S233" i="25"/>
  <c r="T233" i="25" s="1"/>
  <c r="S201" i="25"/>
  <c r="T201" i="25" s="1"/>
  <c r="S185" i="25"/>
  <c r="T185" i="25" s="1"/>
  <c r="S474" i="25"/>
  <c r="T474" i="25" s="1"/>
  <c r="S324" i="25"/>
  <c r="T324" i="25" s="1"/>
  <c r="S260" i="25"/>
  <c r="T260" i="25" s="1"/>
  <c r="S207" i="25"/>
  <c r="T207" i="25" s="1"/>
  <c r="S164" i="25"/>
  <c r="T164" i="25" s="1"/>
  <c r="S258" i="25"/>
  <c r="T258" i="25" s="1"/>
  <c r="S250" i="25"/>
  <c r="T250" i="25" s="1"/>
  <c r="S248" i="25"/>
  <c r="T248" i="25" s="1"/>
  <c r="S155" i="25"/>
  <c r="T155" i="25" s="1"/>
  <c r="S419" i="25"/>
  <c r="T419" i="25" s="1"/>
  <c r="S242" i="25"/>
  <c r="T242" i="25" s="1"/>
  <c r="S467" i="25"/>
  <c r="T467" i="25" s="1"/>
  <c r="S323" i="25"/>
  <c r="T323" i="25" s="1"/>
  <c r="S259" i="25"/>
  <c r="T259" i="25" s="1"/>
  <c r="S205" i="25"/>
  <c r="T205" i="25" s="1"/>
  <c r="S163" i="25"/>
  <c r="T163" i="25" s="1"/>
  <c r="S204" i="25"/>
  <c r="T204" i="25" s="1"/>
  <c r="S308" i="25"/>
  <c r="T308" i="25" s="1"/>
  <c r="S156" i="25"/>
  <c r="T156" i="25" s="1"/>
  <c r="S303" i="25"/>
  <c r="T303" i="25" s="1"/>
  <c r="S463" i="25"/>
  <c r="T463" i="25" s="1"/>
  <c r="S322" i="25"/>
  <c r="T322" i="25" s="1"/>
  <c r="S162" i="25"/>
  <c r="T162" i="25" s="1"/>
  <c r="S307" i="25"/>
  <c r="T307" i="25" s="1"/>
  <c r="S244" i="25"/>
  <c r="T244" i="25" s="1"/>
  <c r="S304" i="25"/>
  <c r="T304" i="25" s="1"/>
  <c r="S192" i="25"/>
  <c r="T192" i="25" s="1"/>
  <c r="S458" i="25"/>
  <c r="T458" i="25" s="1"/>
  <c r="S320" i="25"/>
  <c r="T320" i="25" s="1"/>
  <c r="S256" i="25"/>
  <c r="T256" i="25" s="1"/>
  <c r="S203" i="25"/>
  <c r="T203" i="25" s="1"/>
  <c r="S161" i="25"/>
  <c r="T161" i="25" s="1"/>
  <c r="S251" i="25"/>
  <c r="T251" i="25" s="1"/>
  <c r="S158" i="25"/>
  <c r="T158" i="25" s="1"/>
  <c r="S157" i="25"/>
  <c r="T157" i="25" s="1"/>
  <c r="S196" i="25"/>
  <c r="T196" i="25" s="1"/>
  <c r="S306" i="25"/>
  <c r="T306" i="25" s="1"/>
  <c r="S154" i="25"/>
  <c r="T154" i="25" s="1"/>
  <c r="S191" i="25"/>
  <c r="T191" i="25" s="1"/>
  <c r="S451" i="25"/>
  <c r="T451" i="25" s="1"/>
  <c r="S319" i="25"/>
  <c r="T319" i="25" s="1"/>
  <c r="S255" i="25"/>
  <c r="T255" i="25" s="1"/>
  <c r="S202" i="25"/>
  <c r="T202" i="25" s="1"/>
  <c r="S160" i="25"/>
  <c r="T160" i="25" s="1"/>
  <c r="S314" i="25"/>
  <c r="T314" i="25" s="1"/>
  <c r="S198" i="25"/>
  <c r="T198" i="25" s="1"/>
  <c r="S197" i="25"/>
  <c r="T197" i="25" s="1"/>
  <c r="S195" i="25"/>
  <c r="T195" i="25" s="1"/>
  <c r="S194" i="25"/>
  <c r="T194" i="25" s="1"/>
  <c r="S152" i="25"/>
  <c r="T152" i="25" s="1"/>
  <c r="S447" i="25"/>
  <c r="T447" i="25" s="1"/>
  <c r="S315" i="25"/>
  <c r="T315" i="25" s="1"/>
  <c r="S252" i="25"/>
  <c r="T252" i="25" s="1"/>
  <c r="S200" i="25"/>
  <c r="T200" i="25" s="1"/>
  <c r="S159" i="25"/>
  <c r="T159" i="25" s="1"/>
  <c r="S442" i="25"/>
  <c r="T442" i="25" s="1"/>
  <c r="S435" i="25"/>
  <c r="T435" i="25" s="1"/>
  <c r="S431" i="25"/>
  <c r="T431" i="25" s="1"/>
  <c r="S426" i="25"/>
  <c r="T426" i="25" s="1"/>
  <c r="S243" i="25"/>
  <c r="T243" i="25" s="1"/>
  <c r="S415" i="25"/>
  <c r="T415" i="25" s="1"/>
  <c r="S410" i="25"/>
  <c r="T410" i="25" s="1"/>
  <c r="S403" i="25"/>
  <c r="T403" i="25" s="1"/>
  <c r="S299" i="25"/>
  <c r="T299" i="25" s="1"/>
  <c r="S239" i="25"/>
  <c r="T239" i="25" s="1"/>
  <c r="S189" i="25"/>
  <c r="T189" i="25" s="1"/>
  <c r="S149" i="25"/>
  <c r="T149" i="25" s="1"/>
  <c r="S186" i="25"/>
  <c r="T186" i="25" s="1"/>
  <c r="S146" i="25"/>
  <c r="T146" i="25" s="1"/>
  <c r="S184" i="25"/>
  <c r="T184" i="25" s="1"/>
  <c r="S399" i="25"/>
  <c r="T399" i="25" s="1"/>
  <c r="S298" i="25"/>
  <c r="T298" i="25" s="1"/>
  <c r="S236" i="25"/>
  <c r="T236" i="25" s="1"/>
  <c r="S188" i="25"/>
  <c r="T188" i="25" s="1"/>
  <c r="S148" i="25"/>
  <c r="T148" i="25" s="1"/>
  <c r="S234" i="25"/>
  <c r="T234" i="25" s="1"/>
  <c r="S145" i="25"/>
  <c r="T145" i="25" s="1"/>
  <c r="S394" i="25"/>
  <c r="T394" i="25" s="1"/>
  <c r="S292" i="25"/>
  <c r="T292" i="25" s="1"/>
  <c r="S235" i="25"/>
  <c r="T235" i="25" s="1"/>
  <c r="S187" i="25"/>
  <c r="T187" i="25" s="1"/>
  <c r="S147" i="25"/>
  <c r="T147" i="25" s="1"/>
  <c r="S291" i="25"/>
  <c r="T291" i="25" s="1"/>
  <c r="S232" i="25"/>
  <c r="T232" i="25" s="1"/>
  <c r="S387" i="25"/>
  <c r="T387" i="25" s="1"/>
  <c r="S144" i="25"/>
  <c r="T144" i="25" s="1"/>
  <c r="S383" i="25"/>
  <c r="T383" i="25" s="1"/>
  <c r="S290" i="25"/>
  <c r="T290" i="25" s="1"/>
  <c r="S378" i="25"/>
  <c r="T378" i="25" s="1"/>
  <c r="S288" i="25"/>
  <c r="T288" i="25" s="1"/>
  <c r="S228" i="25"/>
  <c r="T228" i="25" s="1"/>
  <c r="S182" i="25"/>
  <c r="T182" i="25" s="1"/>
  <c r="S371" i="25"/>
  <c r="T371" i="25" s="1"/>
  <c r="S287" i="25"/>
  <c r="T287" i="25" s="1"/>
  <c r="S227" i="25"/>
  <c r="T227" i="25" s="1"/>
  <c r="S181" i="25"/>
  <c r="T181" i="25" s="1"/>
  <c r="S143" i="25"/>
  <c r="T143" i="25" s="1"/>
  <c r="S142" i="25"/>
  <c r="T142" i="25" s="1"/>
  <c r="S168" i="25"/>
  <c r="T168" i="25" s="1"/>
  <c r="S479" i="25"/>
  <c r="T479" i="25" s="1"/>
  <c r="S367" i="25"/>
  <c r="T367" i="25" s="1"/>
  <c r="S284" i="25"/>
  <c r="T284" i="25" s="1"/>
  <c r="S226" i="25"/>
  <c r="T226" i="25" s="1"/>
  <c r="S180" i="25"/>
  <c r="T180" i="25" s="1"/>
  <c r="S362" i="25"/>
  <c r="T362" i="25" s="1"/>
  <c r="S283" i="25"/>
  <c r="T283" i="25" s="1"/>
  <c r="S224" i="25"/>
  <c r="T224" i="25" s="1"/>
  <c r="S179" i="25"/>
  <c r="T179" i="25" s="1"/>
  <c r="S141" i="25"/>
  <c r="T141" i="25" s="1"/>
  <c r="S267" i="25"/>
  <c r="T267" i="25" s="1"/>
  <c r="S356" i="25"/>
  <c r="T356" i="25" s="1"/>
  <c r="S282" i="25"/>
  <c r="T282" i="25" s="1"/>
  <c r="S223" i="25"/>
  <c r="T223" i="25" s="1"/>
  <c r="S178" i="25"/>
  <c r="T178" i="25" s="1"/>
  <c r="S140" i="25"/>
  <c r="T140" i="25" s="1"/>
  <c r="S171" i="25"/>
  <c r="T171" i="25" s="1"/>
  <c r="S165" i="25"/>
  <c r="T165" i="25" s="1"/>
  <c r="S300" i="25"/>
  <c r="T300" i="25" s="1"/>
  <c r="S531" i="25"/>
  <c r="T531" i="25" s="1"/>
  <c r="S355" i="25"/>
  <c r="T355" i="25" s="1"/>
  <c r="S276" i="25"/>
  <c r="T276" i="25" s="1"/>
  <c r="S221" i="25"/>
  <c r="T221" i="25" s="1"/>
  <c r="S176" i="25"/>
  <c r="T176" i="25" s="1"/>
  <c r="S336" i="25"/>
  <c r="T336" i="25" s="1"/>
  <c r="S208" i="25"/>
  <c r="T208" i="25" s="1"/>
  <c r="S522" i="25"/>
  <c r="T522" i="25" s="1"/>
  <c r="S351" i="25"/>
  <c r="T351" i="25" s="1"/>
  <c r="S275" i="25"/>
  <c r="T275" i="25" s="1"/>
  <c r="S220" i="25"/>
  <c r="T220" i="25" s="1"/>
  <c r="S175" i="25"/>
  <c r="T175" i="25" s="1"/>
  <c r="S173" i="25"/>
  <c r="T173" i="25" s="1"/>
  <c r="S515" i="25"/>
  <c r="T515" i="25" s="1"/>
  <c r="S346" i="25"/>
  <c r="T346" i="25" s="1"/>
  <c r="S274" i="25"/>
  <c r="T274" i="25" s="1"/>
  <c r="S219" i="25"/>
  <c r="T219" i="25" s="1"/>
  <c r="S166" i="25"/>
  <c r="T166" i="25" s="1"/>
  <c r="S506" i="25"/>
  <c r="T506" i="25" s="1"/>
  <c r="S340" i="25"/>
  <c r="T340" i="25" s="1"/>
  <c r="S272" i="25"/>
  <c r="T272" i="25" s="1"/>
  <c r="S218" i="25"/>
  <c r="T218" i="25" s="1"/>
  <c r="S172" i="25"/>
  <c r="T172" i="25" s="1"/>
  <c r="S271" i="25"/>
  <c r="T271" i="25" s="1"/>
  <c r="S490" i="25"/>
  <c r="T490" i="25" s="1"/>
  <c r="S330" i="25"/>
  <c r="T330" i="25" s="1"/>
  <c r="S240" i="25"/>
  <c r="T240" i="25" s="1"/>
  <c r="S499" i="25"/>
  <c r="T499" i="25" s="1"/>
  <c r="S339" i="25"/>
  <c r="T339" i="25" s="1"/>
  <c r="S216" i="25"/>
  <c r="T216" i="25" s="1"/>
  <c r="S211" i="25"/>
  <c r="T211" i="25" s="1"/>
  <c r="S150" i="25"/>
  <c r="T150" i="25" s="1"/>
  <c r="S495" i="25"/>
  <c r="T495" i="25" s="1"/>
  <c r="S338" i="25"/>
  <c r="T338" i="25" s="1"/>
  <c r="S268" i="25"/>
  <c r="T268" i="25" s="1"/>
  <c r="S212" i="25"/>
  <c r="T212" i="25" s="1"/>
  <c r="S170" i="25"/>
  <c r="T170" i="25" s="1"/>
  <c r="S264" i="25"/>
  <c r="T264" i="25" s="1"/>
  <c r="S483" i="25"/>
  <c r="T483" i="25" s="1"/>
  <c r="S335" i="25"/>
  <c r="T335" i="25" s="1"/>
  <c r="S266" i="25"/>
  <c r="T266" i="25" s="1"/>
  <c r="S210" i="25"/>
  <c r="T210" i="25" s="1"/>
  <c r="C24" i="36"/>
  <c r="D24" i="36"/>
  <c r="B23" i="35"/>
  <c r="A24" i="35"/>
  <c r="E23" i="35"/>
  <c r="G24" i="36"/>
  <c r="F24" i="36"/>
  <c r="F29" i="45" l="1"/>
  <c r="H17" i="28"/>
  <c r="B19" i="28"/>
  <c r="D19" i="28" s="1"/>
  <c r="A20" i="28"/>
  <c r="B20" i="28" s="1"/>
  <c r="G27" i="43"/>
  <c r="H21" i="31"/>
  <c r="C22" i="31"/>
  <c r="D22" i="31"/>
  <c r="B23" i="31"/>
  <c r="E23" i="31"/>
  <c r="F22" i="31"/>
  <c r="G22" i="31"/>
  <c r="G27" i="44"/>
  <c r="B30" i="45"/>
  <c r="D30" i="45"/>
  <c r="B28" i="43"/>
  <c r="E28" i="43"/>
  <c r="E28" i="44"/>
  <c r="B28" i="44"/>
  <c r="H18" i="28"/>
  <c r="H27" i="38"/>
  <c r="H22" i="35"/>
  <c r="F15" i="26"/>
  <c r="H24" i="36"/>
  <c r="U2" i="25" a="1"/>
  <c r="U2" i="25" s="1"/>
  <c r="C15" i="26"/>
  <c r="G15" i="26"/>
  <c r="D15" i="26"/>
  <c r="C16" i="26"/>
  <c r="D16" i="26"/>
  <c r="F16" i="26"/>
  <c r="G16" i="26"/>
  <c r="A24" i="31"/>
  <c r="G22" i="40"/>
  <c r="F22" i="40"/>
  <c r="E17" i="26"/>
  <c r="B17" i="26"/>
  <c r="A18" i="26"/>
  <c r="C22" i="40"/>
  <c r="A23" i="40" s="1"/>
  <c r="D22" i="40"/>
  <c r="G28" i="38"/>
  <c r="F28" i="38"/>
  <c r="C28" i="38"/>
  <c r="D28" i="38"/>
  <c r="B29" i="38"/>
  <c r="A30" i="38"/>
  <c r="E29" i="38"/>
  <c r="D23" i="41"/>
  <c r="C23" i="41"/>
  <c r="A24" i="41" s="1"/>
  <c r="F23" i="41"/>
  <c r="G23" i="41"/>
  <c r="F25" i="36"/>
  <c r="G25" i="36"/>
  <c r="D23" i="35"/>
  <c r="C23" i="35"/>
  <c r="B26" i="36"/>
  <c r="A27" i="36"/>
  <c r="E26" i="36"/>
  <c r="C25" i="36"/>
  <c r="D25" i="36"/>
  <c r="A25" i="35"/>
  <c r="E24" i="35"/>
  <c r="B24" i="35"/>
  <c r="F23" i="35"/>
  <c r="G23" i="35"/>
  <c r="G19" i="28" l="1"/>
  <c r="F19" i="28"/>
  <c r="C19" i="28"/>
  <c r="A21" i="28"/>
  <c r="E21" i="28" s="1"/>
  <c r="E20" i="28"/>
  <c r="F20" i="28" s="1"/>
  <c r="C23" i="31"/>
  <c r="D23" i="31"/>
  <c r="H22" i="31"/>
  <c r="E24" i="31"/>
  <c r="B24" i="31"/>
  <c r="G23" i="31"/>
  <c r="F23" i="31"/>
  <c r="H25" i="36"/>
  <c r="H23" i="41"/>
  <c r="D28" i="43"/>
  <c r="C28" i="43"/>
  <c r="A29" i="43" s="1"/>
  <c r="F28" i="43"/>
  <c r="F28" i="44"/>
  <c r="D28" i="44"/>
  <c r="C28" i="44"/>
  <c r="A29" i="44" s="1"/>
  <c r="E30" i="45"/>
  <c r="C30" i="45"/>
  <c r="A31" i="45" s="1"/>
  <c r="H16" i="26"/>
  <c r="H28" i="38"/>
  <c r="H23" i="35"/>
  <c r="H22" i="40"/>
  <c r="U1" i="25" a="1"/>
  <c r="U1" i="25" s="1"/>
  <c r="A15" i="25" s="1"/>
  <c r="H15" i="25" s="1"/>
  <c r="H15" i="26"/>
  <c r="N106" i="34"/>
  <c r="O106" i="34" s="1"/>
  <c r="N74" i="34"/>
  <c r="O74" i="34" s="1"/>
  <c r="N42" i="34"/>
  <c r="O42" i="34" s="1"/>
  <c r="N12" i="34"/>
  <c r="O12" i="34" s="1"/>
  <c r="N88" i="34"/>
  <c r="O88" i="34" s="1"/>
  <c r="N102" i="34"/>
  <c r="O102" i="34" s="1"/>
  <c r="N70" i="34"/>
  <c r="O70" i="34" s="1"/>
  <c r="N38" i="34"/>
  <c r="O38" i="34" s="1"/>
  <c r="N10" i="34"/>
  <c r="O10" i="34" s="1"/>
  <c r="N116" i="34"/>
  <c r="O116" i="34" s="1"/>
  <c r="N84" i="34"/>
  <c r="O84" i="34" s="1"/>
  <c r="N52" i="34"/>
  <c r="O52" i="34" s="1"/>
  <c r="N20" i="34"/>
  <c r="O20" i="34" s="1"/>
  <c r="N98" i="34"/>
  <c r="O98" i="34" s="1"/>
  <c r="N66" i="34"/>
  <c r="O66" i="34" s="1"/>
  <c r="N34" i="34"/>
  <c r="O34" i="34" s="1"/>
  <c r="N112" i="34"/>
  <c r="O112" i="34" s="1"/>
  <c r="N80" i="34"/>
  <c r="O80" i="34" s="1"/>
  <c r="N48" i="34"/>
  <c r="O48" i="34" s="1"/>
  <c r="N16" i="34"/>
  <c r="O16" i="34" s="1"/>
  <c r="N94" i="34"/>
  <c r="O94" i="34" s="1"/>
  <c r="N62" i="34"/>
  <c r="O62" i="34" s="1"/>
  <c r="N30" i="34"/>
  <c r="O30" i="34" s="1"/>
  <c r="N90" i="34"/>
  <c r="O90" i="34" s="1"/>
  <c r="N58" i="34"/>
  <c r="O58" i="34" s="1"/>
  <c r="N26" i="34"/>
  <c r="O26" i="34" s="1"/>
  <c r="N86" i="34"/>
  <c r="O86" i="34" s="1"/>
  <c r="N54" i="34"/>
  <c r="O54" i="34" s="1"/>
  <c r="N22" i="34"/>
  <c r="O22" i="34" s="1"/>
  <c r="N100" i="34"/>
  <c r="O100" i="34" s="1"/>
  <c r="N68" i="34"/>
  <c r="O68" i="34" s="1"/>
  <c r="N36" i="34"/>
  <c r="O36" i="34" s="1"/>
  <c r="N92" i="34"/>
  <c r="O92" i="34" s="1"/>
  <c r="N60" i="34"/>
  <c r="O60" i="34" s="1"/>
  <c r="N28" i="34"/>
  <c r="O28" i="34" s="1"/>
  <c r="N13" i="34"/>
  <c r="O13" i="34" s="1"/>
  <c r="N163" i="34"/>
  <c r="O163" i="34" s="1"/>
  <c r="N138" i="34"/>
  <c r="O138" i="34" s="1"/>
  <c r="N37" i="34"/>
  <c r="O37" i="34" s="1"/>
  <c r="N32" i="34"/>
  <c r="O32" i="34" s="1"/>
  <c r="N57" i="34"/>
  <c r="O57" i="34" s="1"/>
  <c r="N206" i="34"/>
  <c r="O206" i="34" s="1"/>
  <c r="N157" i="34"/>
  <c r="O157" i="34" s="1"/>
  <c r="N186" i="34"/>
  <c r="O186" i="34" s="1"/>
  <c r="N162" i="34"/>
  <c r="O162" i="34" s="1"/>
  <c r="N137" i="34"/>
  <c r="O137" i="34" s="1"/>
  <c r="N89" i="34"/>
  <c r="O89" i="34" s="1"/>
  <c r="N63" i="34"/>
  <c r="O63" i="34" s="1"/>
  <c r="N185" i="34"/>
  <c r="O185" i="34" s="1"/>
  <c r="N161" i="34"/>
  <c r="O161" i="34" s="1"/>
  <c r="N136" i="34"/>
  <c r="O136" i="34" s="1"/>
  <c r="N105" i="34"/>
  <c r="O105" i="34" s="1"/>
  <c r="N73" i="34"/>
  <c r="O73" i="34" s="1"/>
  <c r="N208" i="34"/>
  <c r="O208" i="34" s="1"/>
  <c r="N159" i="34"/>
  <c r="O159" i="34" s="1"/>
  <c r="N135" i="34"/>
  <c r="O135" i="34" s="1"/>
  <c r="N83" i="34"/>
  <c r="O83" i="34" s="1"/>
  <c r="N51" i="34"/>
  <c r="O51" i="34" s="1"/>
  <c r="N184" i="34"/>
  <c r="O184" i="34" s="1"/>
  <c r="N160" i="34"/>
  <c r="O160" i="34" s="1"/>
  <c r="N47" i="34"/>
  <c r="O47" i="34" s="1"/>
  <c r="N21" i="34"/>
  <c r="O21" i="34" s="1"/>
  <c r="N110" i="34"/>
  <c r="O110" i="34" s="1"/>
  <c r="N131" i="34"/>
  <c r="O131" i="34" s="1"/>
  <c r="N78" i="34"/>
  <c r="O78" i="34" s="1"/>
  <c r="N183" i="34"/>
  <c r="O183" i="34" s="1"/>
  <c r="N99" i="34"/>
  <c r="O99" i="34" s="1"/>
  <c r="N109" i="34"/>
  <c r="O109" i="34" s="1"/>
  <c r="N207" i="34"/>
  <c r="O207" i="34" s="1"/>
  <c r="N158" i="34"/>
  <c r="O158" i="34" s="1"/>
  <c r="N134" i="34"/>
  <c r="O134" i="34" s="1"/>
  <c r="N205" i="34"/>
  <c r="O205" i="34" s="1"/>
  <c r="N182" i="34"/>
  <c r="O182" i="34" s="1"/>
  <c r="N115" i="34"/>
  <c r="O115" i="34" s="1"/>
  <c r="N31" i="34"/>
  <c r="O31" i="34" s="1"/>
  <c r="N104" i="34"/>
  <c r="O104" i="34" s="1"/>
  <c r="N77" i="34"/>
  <c r="O77" i="34" s="1"/>
  <c r="N133" i="34"/>
  <c r="O133" i="34" s="1"/>
  <c r="N156" i="34"/>
  <c r="O156" i="34" s="1"/>
  <c r="N15" i="34"/>
  <c r="O15" i="34" s="1"/>
  <c r="N203" i="34"/>
  <c r="O203" i="34" s="1"/>
  <c r="N180" i="34"/>
  <c r="O180" i="34" s="1"/>
  <c r="N202" i="34"/>
  <c r="O202" i="34" s="1"/>
  <c r="N178" i="34"/>
  <c r="O178" i="34" s="1"/>
  <c r="N153" i="34"/>
  <c r="O153" i="34" s="1"/>
  <c r="N129" i="34"/>
  <c r="O129" i="34" s="1"/>
  <c r="N87" i="34"/>
  <c r="O87" i="34" s="1"/>
  <c r="N61" i="34"/>
  <c r="O61" i="34" s="1"/>
  <c r="N56" i="34"/>
  <c r="O56" i="34" s="1"/>
  <c r="N201" i="34"/>
  <c r="O201" i="34" s="1"/>
  <c r="N177" i="34"/>
  <c r="O177" i="34" s="1"/>
  <c r="N152" i="34"/>
  <c r="O152" i="34" s="1"/>
  <c r="N128" i="34"/>
  <c r="O128" i="34" s="1"/>
  <c r="N114" i="34"/>
  <c r="O114" i="34" s="1"/>
  <c r="N40" i="34"/>
  <c r="O40" i="34" s="1"/>
  <c r="N50" i="34"/>
  <c r="O50" i="34" s="1"/>
  <c r="N14" i="34"/>
  <c r="O14" i="34" s="1"/>
  <c r="N200" i="34"/>
  <c r="O200" i="34" s="1"/>
  <c r="N176" i="34"/>
  <c r="O176" i="34" s="1"/>
  <c r="N127" i="34"/>
  <c r="O127" i="34" s="1"/>
  <c r="N35" i="34"/>
  <c r="O35" i="34" s="1"/>
  <c r="N45" i="34"/>
  <c r="O45" i="34" s="1"/>
  <c r="N124" i="34"/>
  <c r="O124" i="34" s="1"/>
  <c r="N29" i="34"/>
  <c r="O29" i="34" s="1"/>
  <c r="N24" i="34"/>
  <c r="O24" i="34" s="1"/>
  <c r="N111" i="34"/>
  <c r="O111" i="34" s="1"/>
  <c r="N132" i="34"/>
  <c r="O132" i="34" s="1"/>
  <c r="N82" i="34"/>
  <c r="O82" i="34" s="1"/>
  <c r="N175" i="34"/>
  <c r="O175" i="34" s="1"/>
  <c r="N151" i="34"/>
  <c r="O151" i="34" s="1"/>
  <c r="N126" i="34"/>
  <c r="O126" i="34" s="1"/>
  <c r="N103" i="34"/>
  <c r="O103" i="34" s="1"/>
  <c r="N76" i="34"/>
  <c r="O76" i="34" s="1"/>
  <c r="N71" i="34"/>
  <c r="O71" i="34" s="1"/>
  <c r="N199" i="34"/>
  <c r="O199" i="34" s="1"/>
  <c r="N174" i="34"/>
  <c r="O174" i="34" s="1"/>
  <c r="N125" i="34"/>
  <c r="O125" i="34" s="1"/>
  <c r="N108" i="34"/>
  <c r="O108" i="34" s="1"/>
  <c r="N19" i="34"/>
  <c r="O19" i="34" s="1"/>
  <c r="N198" i="34"/>
  <c r="O198" i="34" s="1"/>
  <c r="N93" i="34"/>
  <c r="O93" i="34" s="1"/>
  <c r="N154" i="34"/>
  <c r="O154" i="34" s="1"/>
  <c r="N188" i="34"/>
  <c r="O188" i="34" s="1"/>
  <c r="N173" i="34"/>
  <c r="O173" i="34" s="1"/>
  <c r="N150" i="34"/>
  <c r="O150" i="34" s="1"/>
  <c r="N97" i="34"/>
  <c r="O97" i="34" s="1"/>
  <c r="N81" i="34"/>
  <c r="O81" i="34" s="1"/>
  <c r="N55" i="34"/>
  <c r="O55" i="34" s="1"/>
  <c r="N139" i="34"/>
  <c r="O139" i="34" s="1"/>
  <c r="N187" i="34"/>
  <c r="O187" i="34" s="1"/>
  <c r="N172" i="34"/>
  <c r="O172" i="34" s="1"/>
  <c r="N149" i="34"/>
  <c r="O149" i="34" s="1"/>
  <c r="N123" i="34"/>
  <c r="O123" i="34" s="1"/>
  <c r="N65" i="34"/>
  <c r="O65" i="34" s="1"/>
  <c r="N142" i="34"/>
  <c r="O142" i="34" s="1"/>
  <c r="N69" i="34"/>
  <c r="O69" i="34" s="1"/>
  <c r="N118" i="34"/>
  <c r="O118" i="34" s="1"/>
  <c r="N43" i="34"/>
  <c r="O43" i="34" s="1"/>
  <c r="N189" i="34"/>
  <c r="O189" i="34" s="1"/>
  <c r="N41" i="34"/>
  <c r="O41" i="34" s="1"/>
  <c r="N204" i="34"/>
  <c r="O204" i="34" s="1"/>
  <c r="N197" i="34"/>
  <c r="O197" i="34" s="1"/>
  <c r="N171" i="34"/>
  <c r="O171" i="34" s="1"/>
  <c r="N148" i="34"/>
  <c r="O148" i="34" s="1"/>
  <c r="N113" i="34"/>
  <c r="O113" i="34" s="1"/>
  <c r="N11" i="34"/>
  <c r="O11" i="34" s="1"/>
  <c r="N194" i="34"/>
  <c r="O194" i="34" s="1"/>
  <c r="N169" i="34"/>
  <c r="O169" i="34" s="1"/>
  <c r="N145" i="34"/>
  <c r="O145" i="34" s="1"/>
  <c r="N120" i="34"/>
  <c r="O120" i="34" s="1"/>
  <c r="N49" i="34"/>
  <c r="O49" i="34" s="1"/>
  <c r="N23" i="34"/>
  <c r="O23" i="34" s="1"/>
  <c r="N140" i="34"/>
  <c r="O140" i="34" s="1"/>
  <c r="N95" i="34"/>
  <c r="O95" i="34" s="1"/>
  <c r="N196" i="34"/>
  <c r="O196" i="34" s="1"/>
  <c r="N147" i="34"/>
  <c r="O147" i="34" s="1"/>
  <c r="N122" i="34"/>
  <c r="O122" i="34" s="1"/>
  <c r="N91" i="34"/>
  <c r="O91" i="34" s="1"/>
  <c r="N75" i="34"/>
  <c r="O75" i="34" s="1"/>
  <c r="N44" i="34"/>
  <c r="O44" i="34" s="1"/>
  <c r="N39" i="34"/>
  <c r="O39" i="34" s="1"/>
  <c r="N191" i="34"/>
  <c r="O191" i="34" s="1"/>
  <c r="N79" i="34"/>
  <c r="O79" i="34" s="1"/>
  <c r="N195" i="34"/>
  <c r="O195" i="34" s="1"/>
  <c r="N170" i="34"/>
  <c r="O170" i="34" s="1"/>
  <c r="N146" i="34"/>
  <c r="O146" i="34" s="1"/>
  <c r="N121" i="34"/>
  <c r="O121" i="34" s="1"/>
  <c r="N107" i="34"/>
  <c r="O107" i="34" s="1"/>
  <c r="N18" i="34"/>
  <c r="O18" i="34" s="1"/>
  <c r="N193" i="34"/>
  <c r="O193" i="34" s="1"/>
  <c r="N168" i="34"/>
  <c r="O168" i="34" s="1"/>
  <c r="N144" i="34"/>
  <c r="O144" i="34" s="1"/>
  <c r="N96" i="34"/>
  <c r="O96" i="34" s="1"/>
  <c r="N192" i="34"/>
  <c r="O192" i="34" s="1"/>
  <c r="N143" i="34"/>
  <c r="O143" i="34" s="1"/>
  <c r="N119" i="34"/>
  <c r="O119" i="34" s="1"/>
  <c r="N101" i="34"/>
  <c r="O101" i="34" s="1"/>
  <c r="N59" i="34"/>
  <c r="O59" i="34" s="1"/>
  <c r="N33" i="34"/>
  <c r="O33" i="34" s="1"/>
  <c r="N64" i="34"/>
  <c r="O64" i="34" s="1"/>
  <c r="N190" i="34"/>
  <c r="O190" i="34" s="1"/>
  <c r="N166" i="34"/>
  <c r="O166" i="34" s="1"/>
  <c r="N53" i="34"/>
  <c r="O53" i="34" s="1"/>
  <c r="N181" i="34"/>
  <c r="O181" i="34" s="1"/>
  <c r="N46" i="34"/>
  <c r="O46" i="34" s="1"/>
  <c r="N167" i="34"/>
  <c r="O167" i="34" s="1"/>
  <c r="N85" i="34"/>
  <c r="O85" i="34" s="1"/>
  <c r="N141" i="34"/>
  <c r="O141" i="34" s="1"/>
  <c r="N17" i="34"/>
  <c r="O17" i="34" s="1"/>
  <c r="N130" i="34"/>
  <c r="O130" i="34" s="1"/>
  <c r="N67" i="34"/>
  <c r="O67" i="34" s="1"/>
  <c r="N179" i="34"/>
  <c r="O179" i="34" s="1"/>
  <c r="N117" i="34"/>
  <c r="O117" i="34" s="1"/>
  <c r="N165" i="34"/>
  <c r="O165" i="34" s="1"/>
  <c r="N155" i="34"/>
  <c r="O155" i="34" s="1"/>
  <c r="N25" i="34"/>
  <c r="O25" i="34" s="1"/>
  <c r="N72" i="34"/>
  <c r="O72" i="34" s="1"/>
  <c r="N164" i="34"/>
  <c r="O164" i="34" s="1"/>
  <c r="N27" i="34"/>
  <c r="O27" i="34" s="1"/>
  <c r="N8" i="34"/>
  <c r="O8" i="34" s="1"/>
  <c r="N9" i="34"/>
  <c r="O9" i="34" s="1"/>
  <c r="N4" i="34"/>
  <c r="O4" i="34" s="1"/>
  <c r="N7" i="34"/>
  <c r="O7" i="34" s="1"/>
  <c r="N5" i="34"/>
  <c r="O5" i="34" s="1"/>
  <c r="N6" i="34"/>
  <c r="O6" i="34" s="1"/>
  <c r="N3" i="34"/>
  <c r="O3" i="34" s="1"/>
  <c r="G29" i="38"/>
  <c r="F29" i="38"/>
  <c r="G24" i="35"/>
  <c r="F24" i="35"/>
  <c r="E23" i="40"/>
  <c r="B23" i="40"/>
  <c r="A25" i="31"/>
  <c r="D20" i="28"/>
  <c r="G20" i="28"/>
  <c r="C20" i="28"/>
  <c r="A26" i="35"/>
  <c r="E25" i="35"/>
  <c r="B25" i="35"/>
  <c r="E18" i="26"/>
  <c r="B18" i="26"/>
  <c r="A19" i="26"/>
  <c r="D24" i="35"/>
  <c r="C24" i="35"/>
  <c r="G17" i="26"/>
  <c r="F17" i="26"/>
  <c r="D17" i="26"/>
  <c r="C17" i="26"/>
  <c r="C29" i="38"/>
  <c r="D29" i="38"/>
  <c r="E27" i="36"/>
  <c r="B27" i="36"/>
  <c r="A28" i="36"/>
  <c r="D26" i="36"/>
  <c r="C26" i="36"/>
  <c r="G26" i="36"/>
  <c r="F26" i="36"/>
  <c r="E24" i="41"/>
  <c r="B24" i="41"/>
  <c r="B30" i="38"/>
  <c r="A31" i="38"/>
  <c r="E30" i="38"/>
  <c r="N932" i="34"/>
  <c r="O932" i="34" s="1"/>
  <c r="N916" i="34"/>
  <c r="O916" i="34" s="1"/>
  <c r="N900" i="34"/>
  <c r="O900" i="34" s="1"/>
  <c r="N884" i="34"/>
  <c r="O884" i="34" s="1"/>
  <c r="N868" i="34"/>
  <c r="O868" i="34" s="1"/>
  <c r="N836" i="34"/>
  <c r="O836" i="34" s="1"/>
  <c r="N820" i="34"/>
  <c r="O820" i="34" s="1"/>
  <c r="N804" i="34"/>
  <c r="O804" i="34" s="1"/>
  <c r="N788" i="34"/>
  <c r="O788" i="34" s="1"/>
  <c r="N772" i="34"/>
  <c r="O772" i="34" s="1"/>
  <c r="N756" i="34"/>
  <c r="O756" i="34" s="1"/>
  <c r="N740" i="34"/>
  <c r="O740" i="34" s="1"/>
  <c r="N708" i="34"/>
  <c r="O708" i="34" s="1"/>
  <c r="N692" i="34"/>
  <c r="O692" i="34" s="1"/>
  <c r="N931" i="34"/>
  <c r="O931" i="34" s="1"/>
  <c r="N915" i="34"/>
  <c r="O915" i="34" s="1"/>
  <c r="N899" i="34"/>
  <c r="O899" i="34" s="1"/>
  <c r="N913" i="34"/>
  <c r="O913" i="34" s="1"/>
  <c r="N833" i="34"/>
  <c r="O833" i="34" s="1"/>
  <c r="N945" i="34"/>
  <c r="O945" i="34" s="1"/>
  <c r="N929" i="34"/>
  <c r="O929" i="34" s="1"/>
  <c r="N897" i="34"/>
  <c r="O897" i="34" s="1"/>
  <c r="N881" i="34"/>
  <c r="O881" i="34" s="1"/>
  <c r="N865" i="34"/>
  <c r="O865" i="34" s="1"/>
  <c r="N849" i="34"/>
  <c r="O849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32" i="34"/>
  <c r="O832" i="34" s="1"/>
  <c r="N847" i="34"/>
  <c r="O847" i="34" s="1"/>
  <c r="N943" i="34"/>
  <c r="O943" i="34" s="1"/>
  <c r="N927" i="34"/>
  <c r="O927" i="34" s="1"/>
  <c r="N911" i="34"/>
  <c r="O911" i="34" s="1"/>
  <c r="N895" i="34"/>
  <c r="O895" i="34" s="1"/>
  <c r="N879" i="34"/>
  <c r="O879" i="34" s="1"/>
  <c r="N863" i="34"/>
  <c r="O863" i="34" s="1"/>
  <c r="N831" i="34"/>
  <c r="O831" i="34" s="1"/>
  <c r="N815" i="34"/>
  <c r="O815" i="34" s="1"/>
  <c r="N799" i="34"/>
  <c r="O799" i="34" s="1"/>
  <c r="N894" i="34"/>
  <c r="O894" i="34" s="1"/>
  <c r="N830" i="34"/>
  <c r="O830" i="34" s="1"/>
  <c r="N942" i="34"/>
  <c r="O942" i="34" s="1"/>
  <c r="N926" i="34"/>
  <c r="O926" i="34" s="1"/>
  <c r="N910" i="34"/>
  <c r="O910" i="34" s="1"/>
  <c r="N878" i="34"/>
  <c r="O878" i="34" s="1"/>
  <c r="N862" i="34"/>
  <c r="O862" i="34" s="1"/>
  <c r="N846" i="34"/>
  <c r="O846" i="34" s="1"/>
  <c r="N814" i="34"/>
  <c r="O814" i="34" s="1"/>
  <c r="N925" i="34"/>
  <c r="O925" i="34" s="1"/>
  <c r="N909" i="34"/>
  <c r="O909" i="34" s="1"/>
  <c r="N941" i="34"/>
  <c r="O941" i="34" s="1"/>
  <c r="N940" i="34"/>
  <c r="O940" i="34" s="1"/>
  <c r="N924" i="34"/>
  <c r="O924" i="34" s="1"/>
  <c r="N908" i="34"/>
  <c r="O908" i="34" s="1"/>
  <c r="N892" i="34"/>
  <c r="O892" i="34" s="1"/>
  <c r="N876" i="34"/>
  <c r="O876" i="34" s="1"/>
  <c r="N860" i="34"/>
  <c r="O860" i="34" s="1"/>
  <c r="N844" i="34"/>
  <c r="O844" i="34" s="1"/>
  <c r="N828" i="34"/>
  <c r="O828" i="34" s="1"/>
  <c r="N843" i="34"/>
  <c r="O843" i="34" s="1"/>
  <c r="N747" i="34"/>
  <c r="O747" i="34" s="1"/>
  <c r="N731" i="34"/>
  <c r="O731" i="34" s="1"/>
  <c r="N715" i="34"/>
  <c r="O715" i="34" s="1"/>
  <c r="N699" i="34"/>
  <c r="O699" i="34" s="1"/>
  <c r="N939" i="34"/>
  <c r="O939" i="34" s="1"/>
  <c r="N923" i="34"/>
  <c r="O923" i="34" s="1"/>
  <c r="N907" i="34"/>
  <c r="O907" i="34" s="1"/>
  <c r="N891" i="34"/>
  <c r="O891" i="34" s="1"/>
  <c r="N875" i="34"/>
  <c r="O875" i="34" s="1"/>
  <c r="N859" i="34"/>
  <c r="O859" i="34" s="1"/>
  <c r="N827" i="34"/>
  <c r="O827" i="34" s="1"/>
  <c r="N811" i="34"/>
  <c r="O811" i="34" s="1"/>
  <c r="N795" i="34"/>
  <c r="O795" i="34" s="1"/>
  <c r="N779" i="34"/>
  <c r="O779" i="34" s="1"/>
  <c r="N763" i="34"/>
  <c r="O763" i="34" s="1"/>
  <c r="N938" i="34"/>
  <c r="O938" i="34" s="1"/>
  <c r="N922" i="34"/>
  <c r="O922" i="34" s="1"/>
  <c r="N906" i="34"/>
  <c r="O906" i="34" s="1"/>
  <c r="N890" i="34"/>
  <c r="O890" i="34" s="1"/>
  <c r="N874" i="34"/>
  <c r="O874" i="34" s="1"/>
  <c r="N858" i="34"/>
  <c r="O858" i="34" s="1"/>
  <c r="N842" i="34"/>
  <c r="O842" i="34" s="1"/>
  <c r="N826" i="34"/>
  <c r="O826" i="34" s="1"/>
  <c r="N810" i="34"/>
  <c r="O810" i="34" s="1"/>
  <c r="N794" i="34"/>
  <c r="O794" i="34" s="1"/>
  <c r="N778" i="34"/>
  <c r="O778" i="34" s="1"/>
  <c r="N762" i="34"/>
  <c r="O762" i="34" s="1"/>
  <c r="N825" i="34"/>
  <c r="O825" i="34" s="1"/>
  <c r="N937" i="34"/>
  <c r="O937" i="34" s="1"/>
  <c r="N921" i="34"/>
  <c r="O921" i="34" s="1"/>
  <c r="N905" i="34"/>
  <c r="O905" i="34" s="1"/>
  <c r="N889" i="34"/>
  <c r="O889" i="34" s="1"/>
  <c r="N873" i="34"/>
  <c r="O873" i="34" s="1"/>
  <c r="N857" i="34"/>
  <c r="O857" i="34" s="1"/>
  <c r="N841" i="34"/>
  <c r="O841" i="34" s="1"/>
  <c r="N809" i="34"/>
  <c r="O809" i="34" s="1"/>
  <c r="N793" i="34"/>
  <c r="O793" i="34" s="1"/>
  <c r="N936" i="34"/>
  <c r="O936" i="34" s="1"/>
  <c r="N888" i="34"/>
  <c r="O888" i="34" s="1"/>
  <c r="N920" i="34"/>
  <c r="O920" i="34" s="1"/>
  <c r="N904" i="34"/>
  <c r="O904" i="34" s="1"/>
  <c r="N935" i="34"/>
  <c r="O935" i="34" s="1"/>
  <c r="N919" i="34"/>
  <c r="O919" i="34" s="1"/>
  <c r="N903" i="34"/>
  <c r="O903" i="34" s="1"/>
  <c r="N887" i="34"/>
  <c r="O887" i="34" s="1"/>
  <c r="N871" i="34"/>
  <c r="O871" i="34" s="1"/>
  <c r="N855" i="34"/>
  <c r="O855" i="34" s="1"/>
  <c r="N839" i="34"/>
  <c r="O839" i="34" s="1"/>
  <c r="N823" i="34"/>
  <c r="O823" i="34" s="1"/>
  <c r="N807" i="34"/>
  <c r="O807" i="34" s="1"/>
  <c r="N791" i="34"/>
  <c r="O791" i="34" s="1"/>
  <c r="N775" i="34"/>
  <c r="O775" i="34" s="1"/>
  <c r="N759" i="34"/>
  <c r="O759" i="34" s="1"/>
  <c r="N743" i="34"/>
  <c r="O743" i="34" s="1"/>
  <c r="N727" i="34"/>
  <c r="O727" i="34" s="1"/>
  <c r="N711" i="34"/>
  <c r="O711" i="34" s="1"/>
  <c r="N695" i="34"/>
  <c r="O695" i="34" s="1"/>
  <c r="N933" i="34"/>
  <c r="O933" i="34" s="1"/>
  <c r="N917" i="34"/>
  <c r="O917" i="34" s="1"/>
  <c r="N901" i="34"/>
  <c r="O901" i="34" s="1"/>
  <c r="N885" i="34"/>
  <c r="O885" i="34" s="1"/>
  <c r="N869" i="34"/>
  <c r="O869" i="34" s="1"/>
  <c r="N853" i="34"/>
  <c r="O853" i="34" s="1"/>
  <c r="N837" i="34"/>
  <c r="O837" i="34" s="1"/>
  <c r="N852" i="34"/>
  <c r="O852" i="34" s="1"/>
  <c r="N724" i="34"/>
  <c r="O724" i="34" s="1"/>
  <c r="N676" i="34"/>
  <c r="O676" i="34" s="1"/>
  <c r="N872" i="34"/>
  <c r="O872" i="34" s="1"/>
  <c r="N730" i="34"/>
  <c r="O730" i="34" s="1"/>
  <c r="N701" i="34"/>
  <c r="O701" i="34" s="1"/>
  <c r="N675" i="34"/>
  <c r="O675" i="34" s="1"/>
  <c r="N650" i="34"/>
  <c r="O650" i="34" s="1"/>
  <c r="N626" i="34"/>
  <c r="O626" i="34" s="1"/>
  <c r="N601" i="34"/>
  <c r="O601" i="34" s="1"/>
  <c r="N577" i="34"/>
  <c r="O577" i="34" s="1"/>
  <c r="N552" i="34"/>
  <c r="O552" i="34" s="1"/>
  <c r="N528" i="34"/>
  <c r="O528" i="34" s="1"/>
  <c r="N479" i="34"/>
  <c r="O479" i="34" s="1"/>
  <c r="N455" i="34"/>
  <c r="O455" i="34" s="1"/>
  <c r="N430" i="34"/>
  <c r="O430" i="34" s="1"/>
  <c r="N381" i="34"/>
  <c r="O381" i="34" s="1"/>
  <c r="N358" i="34"/>
  <c r="O358" i="34" s="1"/>
  <c r="N284" i="34"/>
  <c r="O284" i="34" s="1"/>
  <c r="N261" i="34"/>
  <c r="O261" i="34" s="1"/>
  <c r="N235" i="34"/>
  <c r="O235" i="34" s="1"/>
  <c r="N212" i="34"/>
  <c r="O212" i="34" s="1"/>
  <c r="N622" i="34"/>
  <c r="O622" i="34" s="1"/>
  <c r="N427" i="34"/>
  <c r="O427" i="34" s="1"/>
  <c r="N404" i="34"/>
  <c r="O404" i="34" s="1"/>
  <c r="N330" i="34"/>
  <c r="O330" i="34" s="1"/>
  <c r="N257" i="34"/>
  <c r="O257" i="34" s="1"/>
  <c r="N256" i="34"/>
  <c r="O256" i="34" s="1"/>
  <c r="N377" i="34"/>
  <c r="O377" i="34" s="1"/>
  <c r="N376" i="34"/>
  <c r="O376" i="34" s="1"/>
  <c r="N253" i="34"/>
  <c r="O253" i="34" s="1"/>
  <c r="N789" i="34"/>
  <c r="O789" i="34" s="1"/>
  <c r="N758" i="34"/>
  <c r="O758" i="34" s="1"/>
  <c r="N729" i="34"/>
  <c r="O729" i="34" s="1"/>
  <c r="N674" i="34"/>
  <c r="O674" i="34" s="1"/>
  <c r="N649" i="34"/>
  <c r="O649" i="34" s="1"/>
  <c r="N625" i="34"/>
  <c r="O625" i="34" s="1"/>
  <c r="N600" i="34"/>
  <c r="O600" i="34" s="1"/>
  <c r="N576" i="34"/>
  <c r="O576" i="34" s="1"/>
  <c r="N527" i="34"/>
  <c r="O527" i="34" s="1"/>
  <c r="N503" i="34"/>
  <c r="O503" i="34" s="1"/>
  <c r="N478" i="34"/>
  <c r="O478" i="34" s="1"/>
  <c r="N429" i="34"/>
  <c r="O429" i="34" s="1"/>
  <c r="N406" i="34"/>
  <c r="O406" i="34" s="1"/>
  <c r="N332" i="34"/>
  <c r="O332" i="34" s="1"/>
  <c r="N309" i="34"/>
  <c r="O309" i="34" s="1"/>
  <c r="N283" i="34"/>
  <c r="O283" i="34" s="1"/>
  <c r="N260" i="34"/>
  <c r="O260" i="34" s="1"/>
  <c r="N211" i="34"/>
  <c r="O211" i="34" s="1"/>
  <c r="N234" i="34"/>
  <c r="O234" i="34" s="1"/>
  <c r="N210" i="34"/>
  <c r="O210" i="34" s="1"/>
  <c r="N258" i="34"/>
  <c r="O258" i="34" s="1"/>
  <c r="N476" i="34"/>
  <c r="O476" i="34" s="1"/>
  <c r="N355" i="34"/>
  <c r="O355" i="34" s="1"/>
  <c r="N281" i="34"/>
  <c r="O281" i="34" s="1"/>
  <c r="N280" i="34"/>
  <c r="O280" i="34" s="1"/>
  <c r="N304" i="34"/>
  <c r="O304" i="34" s="1"/>
  <c r="N231" i="34"/>
  <c r="O231" i="34" s="1"/>
  <c r="N279" i="34"/>
  <c r="O279" i="34" s="1"/>
  <c r="N302" i="34"/>
  <c r="O302" i="34" s="1"/>
  <c r="N822" i="34"/>
  <c r="O822" i="34" s="1"/>
  <c r="N787" i="34"/>
  <c r="O787" i="34" s="1"/>
  <c r="N728" i="34"/>
  <c r="O728" i="34" s="1"/>
  <c r="N700" i="34"/>
  <c r="O700" i="34" s="1"/>
  <c r="N673" i="34"/>
  <c r="O673" i="34" s="1"/>
  <c r="N648" i="34"/>
  <c r="O648" i="34" s="1"/>
  <c r="N624" i="34"/>
  <c r="O624" i="34" s="1"/>
  <c r="N575" i="34"/>
  <c r="O575" i="34" s="1"/>
  <c r="N551" i="34"/>
  <c r="O551" i="34" s="1"/>
  <c r="N526" i="34"/>
  <c r="O526" i="34" s="1"/>
  <c r="N477" i="34"/>
  <c r="O477" i="34" s="1"/>
  <c r="N454" i="34"/>
  <c r="O454" i="34" s="1"/>
  <c r="N380" i="34"/>
  <c r="O380" i="34" s="1"/>
  <c r="N357" i="34"/>
  <c r="O357" i="34" s="1"/>
  <c r="N331" i="34"/>
  <c r="O331" i="34" s="1"/>
  <c r="N308" i="34"/>
  <c r="O308" i="34" s="1"/>
  <c r="N259" i="34"/>
  <c r="O259" i="34" s="1"/>
  <c r="N233" i="34"/>
  <c r="O233" i="34" s="1"/>
  <c r="N573" i="34"/>
  <c r="O573" i="34" s="1"/>
  <c r="N934" i="34"/>
  <c r="O934" i="34" s="1"/>
  <c r="N870" i="34"/>
  <c r="O870" i="34" s="1"/>
  <c r="N786" i="34"/>
  <c r="O786" i="34" s="1"/>
  <c r="N757" i="34"/>
  <c r="O757" i="34" s="1"/>
  <c r="N672" i="34"/>
  <c r="O672" i="34" s="1"/>
  <c r="N623" i="34"/>
  <c r="O623" i="34" s="1"/>
  <c r="N599" i="34"/>
  <c r="O599" i="34" s="1"/>
  <c r="N574" i="34"/>
  <c r="O574" i="34" s="1"/>
  <c r="N525" i="34"/>
  <c r="O525" i="34" s="1"/>
  <c r="N502" i="34"/>
  <c r="O502" i="34" s="1"/>
  <c r="N428" i="34"/>
  <c r="O428" i="34" s="1"/>
  <c r="N405" i="34"/>
  <c r="O405" i="34" s="1"/>
  <c r="N379" i="34"/>
  <c r="O379" i="34" s="1"/>
  <c r="N356" i="34"/>
  <c r="O356" i="34" s="1"/>
  <c r="N307" i="34"/>
  <c r="O307" i="34" s="1"/>
  <c r="N282" i="34"/>
  <c r="O282" i="34" s="1"/>
  <c r="N209" i="34"/>
  <c r="O209" i="34" s="1"/>
  <c r="N550" i="34"/>
  <c r="O550" i="34" s="1"/>
  <c r="N453" i="34"/>
  <c r="O453" i="34" s="1"/>
  <c r="N232" i="34"/>
  <c r="O232" i="34" s="1"/>
  <c r="N353" i="34"/>
  <c r="O353" i="34" s="1"/>
  <c r="N254" i="34"/>
  <c r="O254" i="34" s="1"/>
  <c r="N230" i="34"/>
  <c r="O230" i="34" s="1"/>
  <c r="N821" i="34"/>
  <c r="O821" i="34" s="1"/>
  <c r="N785" i="34"/>
  <c r="O785" i="34" s="1"/>
  <c r="N755" i="34"/>
  <c r="O755" i="34" s="1"/>
  <c r="N698" i="34"/>
  <c r="O698" i="34" s="1"/>
  <c r="N671" i="34"/>
  <c r="O671" i="34" s="1"/>
  <c r="N647" i="34"/>
  <c r="O647" i="34" s="1"/>
  <c r="N306" i="34"/>
  <c r="O306" i="34" s="1"/>
  <c r="N328" i="34"/>
  <c r="O328" i="34" s="1"/>
  <c r="N930" i="34"/>
  <c r="O930" i="34" s="1"/>
  <c r="N867" i="34"/>
  <c r="O867" i="34" s="1"/>
  <c r="N819" i="34"/>
  <c r="O819" i="34" s="1"/>
  <c r="N784" i="34"/>
  <c r="O784" i="34" s="1"/>
  <c r="N754" i="34"/>
  <c r="O754" i="34" s="1"/>
  <c r="N726" i="34"/>
  <c r="O726" i="34" s="1"/>
  <c r="N697" i="34"/>
  <c r="O697" i="34" s="1"/>
  <c r="N670" i="34"/>
  <c r="O670" i="34" s="1"/>
  <c r="N621" i="34"/>
  <c r="O621" i="34" s="1"/>
  <c r="N598" i="34"/>
  <c r="O598" i="34" s="1"/>
  <c r="N524" i="34"/>
  <c r="O524" i="34" s="1"/>
  <c r="N501" i="34"/>
  <c r="O501" i="34" s="1"/>
  <c r="N475" i="34"/>
  <c r="O475" i="34" s="1"/>
  <c r="N452" i="34"/>
  <c r="O452" i="34" s="1"/>
  <c r="N403" i="34"/>
  <c r="O403" i="34" s="1"/>
  <c r="N378" i="34"/>
  <c r="O378" i="34" s="1"/>
  <c r="N354" i="34"/>
  <c r="O354" i="34" s="1"/>
  <c r="N329" i="34"/>
  <c r="O329" i="34" s="1"/>
  <c r="N305" i="34"/>
  <c r="O305" i="34" s="1"/>
  <c r="N402" i="34"/>
  <c r="O402" i="34" s="1"/>
  <c r="N352" i="34"/>
  <c r="O352" i="34" s="1"/>
  <c r="N866" i="34"/>
  <c r="O866" i="34" s="1"/>
  <c r="N818" i="34"/>
  <c r="O818" i="34" s="1"/>
  <c r="N783" i="34"/>
  <c r="O783" i="34" s="1"/>
  <c r="N753" i="34"/>
  <c r="O753" i="34" s="1"/>
  <c r="N696" i="34"/>
  <c r="O696" i="34" s="1"/>
  <c r="N669" i="34"/>
  <c r="O669" i="34" s="1"/>
  <c r="N646" i="34"/>
  <c r="O646" i="34" s="1"/>
  <c r="N572" i="34"/>
  <c r="O572" i="34" s="1"/>
  <c r="N549" i="34"/>
  <c r="O549" i="34" s="1"/>
  <c r="N523" i="34"/>
  <c r="O523" i="34" s="1"/>
  <c r="N500" i="34"/>
  <c r="O500" i="34" s="1"/>
  <c r="N451" i="34"/>
  <c r="O451" i="34" s="1"/>
  <c r="N426" i="34"/>
  <c r="O426" i="34" s="1"/>
  <c r="N255" i="34"/>
  <c r="O255" i="34" s="1"/>
  <c r="N327" i="34"/>
  <c r="O327" i="34" s="1"/>
  <c r="N861" i="34"/>
  <c r="O861" i="34" s="1"/>
  <c r="N817" i="34"/>
  <c r="O817" i="34" s="1"/>
  <c r="N782" i="34"/>
  <c r="O782" i="34" s="1"/>
  <c r="N752" i="34"/>
  <c r="O752" i="34" s="1"/>
  <c r="N725" i="34"/>
  <c r="O725" i="34" s="1"/>
  <c r="N620" i="34"/>
  <c r="O620" i="34" s="1"/>
  <c r="N597" i="34"/>
  <c r="O597" i="34" s="1"/>
  <c r="N571" i="34"/>
  <c r="O571" i="34" s="1"/>
  <c r="N548" i="34"/>
  <c r="O548" i="34" s="1"/>
  <c r="N499" i="34"/>
  <c r="O499" i="34" s="1"/>
  <c r="N474" i="34"/>
  <c r="O474" i="34" s="1"/>
  <c r="N450" i="34"/>
  <c r="O450" i="34" s="1"/>
  <c r="N425" i="34"/>
  <c r="O425" i="34" s="1"/>
  <c r="N401" i="34"/>
  <c r="O401" i="34" s="1"/>
  <c r="N303" i="34"/>
  <c r="O303" i="34" s="1"/>
  <c r="N816" i="34"/>
  <c r="O816" i="34" s="1"/>
  <c r="N781" i="34"/>
  <c r="O781" i="34" s="1"/>
  <c r="N751" i="34"/>
  <c r="O751" i="34" s="1"/>
  <c r="N723" i="34"/>
  <c r="O723" i="34" s="1"/>
  <c r="N668" i="34"/>
  <c r="O668" i="34" s="1"/>
  <c r="N645" i="34"/>
  <c r="O645" i="34" s="1"/>
  <c r="N619" i="34"/>
  <c r="O619" i="34" s="1"/>
  <c r="N596" i="34"/>
  <c r="O596" i="34" s="1"/>
  <c r="N547" i="34"/>
  <c r="O547" i="34" s="1"/>
  <c r="N522" i="34"/>
  <c r="O522" i="34" s="1"/>
  <c r="N498" i="34"/>
  <c r="O498" i="34" s="1"/>
  <c r="N473" i="34"/>
  <c r="O473" i="34" s="1"/>
  <c r="N449" i="34"/>
  <c r="O449" i="34" s="1"/>
  <c r="N424" i="34"/>
  <c r="O424" i="34" s="1"/>
  <c r="N400" i="34"/>
  <c r="O400" i="34" s="1"/>
  <c r="N351" i="34"/>
  <c r="O351" i="34" s="1"/>
  <c r="N813" i="34"/>
  <c r="O813" i="34" s="1"/>
  <c r="N750" i="34"/>
  <c r="O750" i="34" s="1"/>
  <c r="N722" i="34"/>
  <c r="O722" i="34" s="1"/>
  <c r="N694" i="34"/>
  <c r="O694" i="34" s="1"/>
  <c r="N667" i="34"/>
  <c r="O667" i="34" s="1"/>
  <c r="N644" i="34"/>
  <c r="O644" i="34" s="1"/>
  <c r="N595" i="34"/>
  <c r="O595" i="34" s="1"/>
  <c r="N570" i="34"/>
  <c r="O570" i="34" s="1"/>
  <c r="N546" i="34"/>
  <c r="O546" i="34" s="1"/>
  <c r="N521" i="34"/>
  <c r="O521" i="34" s="1"/>
  <c r="N497" i="34"/>
  <c r="O497" i="34" s="1"/>
  <c r="N472" i="34"/>
  <c r="O472" i="34" s="1"/>
  <c r="N448" i="34"/>
  <c r="O448" i="34" s="1"/>
  <c r="N399" i="34"/>
  <c r="O399" i="34" s="1"/>
  <c r="N375" i="34"/>
  <c r="O375" i="34" s="1"/>
  <c r="N350" i="34"/>
  <c r="O350" i="34" s="1"/>
  <c r="N918" i="34"/>
  <c r="O918" i="34" s="1"/>
  <c r="N856" i="34"/>
  <c r="O856" i="34" s="1"/>
  <c r="N780" i="34"/>
  <c r="O780" i="34" s="1"/>
  <c r="N749" i="34"/>
  <c r="O749" i="34" s="1"/>
  <c r="N721" i="34"/>
  <c r="O721" i="34" s="1"/>
  <c r="N643" i="34"/>
  <c r="O643" i="34" s="1"/>
  <c r="N618" i="34"/>
  <c r="O618" i="34" s="1"/>
  <c r="N594" i="34"/>
  <c r="O594" i="34" s="1"/>
  <c r="N569" i="34"/>
  <c r="O569" i="34" s="1"/>
  <c r="N545" i="34"/>
  <c r="O545" i="34" s="1"/>
  <c r="N520" i="34"/>
  <c r="O520" i="34" s="1"/>
  <c r="N496" i="34"/>
  <c r="O496" i="34" s="1"/>
  <c r="N447" i="34"/>
  <c r="O447" i="34" s="1"/>
  <c r="N423" i="34"/>
  <c r="O423" i="34" s="1"/>
  <c r="N398" i="34"/>
  <c r="O398" i="34" s="1"/>
  <c r="N349" i="34"/>
  <c r="O349" i="34" s="1"/>
  <c r="N326" i="34"/>
  <c r="O326" i="34" s="1"/>
  <c r="N252" i="34"/>
  <c r="O252" i="34" s="1"/>
  <c r="N229" i="34"/>
  <c r="O229" i="34" s="1"/>
  <c r="N812" i="34"/>
  <c r="O812" i="34" s="1"/>
  <c r="N720" i="34"/>
  <c r="O720" i="34" s="1"/>
  <c r="N693" i="34"/>
  <c r="O693" i="34" s="1"/>
  <c r="N666" i="34"/>
  <c r="O666" i="34" s="1"/>
  <c r="N642" i="34"/>
  <c r="O642" i="34" s="1"/>
  <c r="N617" i="34"/>
  <c r="O617" i="34" s="1"/>
  <c r="N593" i="34"/>
  <c r="O593" i="34" s="1"/>
  <c r="N568" i="34"/>
  <c r="O568" i="34" s="1"/>
  <c r="N544" i="34"/>
  <c r="O544" i="34" s="1"/>
  <c r="N495" i="34"/>
  <c r="O495" i="34" s="1"/>
  <c r="N471" i="34"/>
  <c r="O471" i="34" s="1"/>
  <c r="N446" i="34"/>
  <c r="O446" i="34" s="1"/>
  <c r="N397" i="34"/>
  <c r="O397" i="34" s="1"/>
  <c r="N374" i="34"/>
  <c r="O374" i="34" s="1"/>
  <c r="N300" i="34"/>
  <c r="O300" i="34" s="1"/>
  <c r="N277" i="34"/>
  <c r="O277" i="34" s="1"/>
  <c r="N914" i="34"/>
  <c r="O914" i="34" s="1"/>
  <c r="N777" i="34"/>
  <c r="O777" i="34" s="1"/>
  <c r="N748" i="34"/>
  <c r="O748" i="34" s="1"/>
  <c r="N719" i="34"/>
  <c r="O719" i="34" s="1"/>
  <c r="N691" i="34"/>
  <c r="O691" i="34" s="1"/>
  <c r="N665" i="34"/>
  <c r="O665" i="34" s="1"/>
  <c r="N641" i="34"/>
  <c r="O641" i="34" s="1"/>
  <c r="N616" i="34"/>
  <c r="O616" i="34" s="1"/>
  <c r="N592" i="34"/>
  <c r="O592" i="34" s="1"/>
  <c r="N543" i="34"/>
  <c r="O543" i="34" s="1"/>
  <c r="N519" i="34"/>
  <c r="O519" i="34" s="1"/>
  <c r="N494" i="34"/>
  <c r="O494" i="34" s="1"/>
  <c r="N445" i="34"/>
  <c r="O445" i="34" s="1"/>
  <c r="N422" i="34"/>
  <c r="O422" i="34" s="1"/>
  <c r="N348" i="34"/>
  <c r="O348" i="34" s="1"/>
  <c r="N325" i="34"/>
  <c r="O325" i="34" s="1"/>
  <c r="N299" i="34"/>
  <c r="O299" i="34" s="1"/>
  <c r="N276" i="34"/>
  <c r="O276" i="34" s="1"/>
  <c r="N227" i="34"/>
  <c r="O227" i="34" s="1"/>
  <c r="N854" i="34"/>
  <c r="O854" i="34" s="1"/>
  <c r="N808" i="34"/>
  <c r="O808" i="34" s="1"/>
  <c r="N776" i="34"/>
  <c r="O776" i="34" s="1"/>
  <c r="N718" i="34"/>
  <c r="O718" i="34" s="1"/>
  <c r="N690" i="34"/>
  <c r="O690" i="34" s="1"/>
  <c r="N664" i="34"/>
  <c r="O664" i="34" s="1"/>
  <c r="N640" i="34"/>
  <c r="O640" i="34" s="1"/>
  <c r="N591" i="34"/>
  <c r="O591" i="34" s="1"/>
  <c r="N567" i="34"/>
  <c r="O567" i="34" s="1"/>
  <c r="N542" i="34"/>
  <c r="O542" i="34" s="1"/>
  <c r="N493" i="34"/>
  <c r="O493" i="34" s="1"/>
  <c r="N470" i="34"/>
  <c r="O470" i="34" s="1"/>
  <c r="N396" i="34"/>
  <c r="O396" i="34" s="1"/>
  <c r="N373" i="34"/>
  <c r="O373" i="34" s="1"/>
  <c r="N347" i="34"/>
  <c r="O347" i="34" s="1"/>
  <c r="N324" i="34"/>
  <c r="O324" i="34" s="1"/>
  <c r="N275" i="34"/>
  <c r="O275" i="34" s="1"/>
  <c r="N250" i="34"/>
  <c r="O250" i="34" s="1"/>
  <c r="N226" i="34"/>
  <c r="O226" i="34" s="1"/>
  <c r="N419" i="34"/>
  <c r="O419" i="34" s="1"/>
  <c r="N272" i="34"/>
  <c r="O272" i="34" s="1"/>
  <c r="N278" i="34"/>
  <c r="O278" i="34" s="1"/>
  <c r="N746" i="34"/>
  <c r="O746" i="34" s="1"/>
  <c r="N717" i="34"/>
  <c r="O717" i="34" s="1"/>
  <c r="N689" i="34"/>
  <c r="O689" i="34" s="1"/>
  <c r="N639" i="34"/>
  <c r="O639" i="34" s="1"/>
  <c r="N615" i="34"/>
  <c r="O615" i="34" s="1"/>
  <c r="N590" i="34"/>
  <c r="O590" i="34" s="1"/>
  <c r="N541" i="34"/>
  <c r="O541" i="34" s="1"/>
  <c r="N518" i="34"/>
  <c r="O518" i="34" s="1"/>
  <c r="N444" i="34"/>
  <c r="O444" i="34" s="1"/>
  <c r="N421" i="34"/>
  <c r="O421" i="34" s="1"/>
  <c r="N395" i="34"/>
  <c r="O395" i="34" s="1"/>
  <c r="N372" i="34"/>
  <c r="O372" i="34" s="1"/>
  <c r="N323" i="34"/>
  <c r="O323" i="34" s="1"/>
  <c r="N298" i="34"/>
  <c r="O298" i="34" s="1"/>
  <c r="N274" i="34"/>
  <c r="O274" i="34" s="1"/>
  <c r="N249" i="34"/>
  <c r="O249" i="34" s="1"/>
  <c r="N225" i="34"/>
  <c r="O225" i="34" s="1"/>
  <c r="N394" i="34"/>
  <c r="O394" i="34" s="1"/>
  <c r="N321" i="34"/>
  <c r="O321" i="34" s="1"/>
  <c r="N223" i="34"/>
  <c r="O223" i="34" s="1"/>
  <c r="N238" i="34"/>
  <c r="O238" i="34" s="1"/>
  <c r="N851" i="34"/>
  <c r="O851" i="34" s="1"/>
  <c r="N745" i="34"/>
  <c r="O745" i="34" s="1"/>
  <c r="N688" i="34"/>
  <c r="O688" i="34" s="1"/>
  <c r="N663" i="34"/>
  <c r="O663" i="34" s="1"/>
  <c r="N638" i="34"/>
  <c r="O638" i="34" s="1"/>
  <c r="N589" i="34"/>
  <c r="O589" i="34" s="1"/>
  <c r="N566" i="34"/>
  <c r="O566" i="34" s="1"/>
  <c r="N492" i="34"/>
  <c r="O492" i="34" s="1"/>
  <c r="N469" i="34"/>
  <c r="O469" i="34" s="1"/>
  <c r="N443" i="34"/>
  <c r="O443" i="34" s="1"/>
  <c r="N420" i="34"/>
  <c r="O420" i="34" s="1"/>
  <c r="N371" i="34"/>
  <c r="O371" i="34" s="1"/>
  <c r="N346" i="34"/>
  <c r="O346" i="34" s="1"/>
  <c r="N322" i="34"/>
  <c r="O322" i="34" s="1"/>
  <c r="N297" i="34"/>
  <c r="O297" i="34" s="1"/>
  <c r="N273" i="34"/>
  <c r="O273" i="34" s="1"/>
  <c r="N248" i="34"/>
  <c r="O248" i="34" s="1"/>
  <c r="N224" i="34"/>
  <c r="O224" i="34" s="1"/>
  <c r="N540" i="34"/>
  <c r="O540" i="34" s="1"/>
  <c r="N517" i="34"/>
  <c r="O517" i="34" s="1"/>
  <c r="N468" i="34"/>
  <c r="O468" i="34" s="1"/>
  <c r="N370" i="34"/>
  <c r="O370" i="34" s="1"/>
  <c r="N296" i="34"/>
  <c r="O296" i="34" s="1"/>
  <c r="N263" i="34"/>
  <c r="O263" i="34" s="1"/>
  <c r="N850" i="34"/>
  <c r="O850" i="34" s="1"/>
  <c r="N806" i="34"/>
  <c r="O806" i="34" s="1"/>
  <c r="N774" i="34"/>
  <c r="O774" i="34" s="1"/>
  <c r="N744" i="34"/>
  <c r="O744" i="34" s="1"/>
  <c r="N716" i="34"/>
  <c r="O716" i="34" s="1"/>
  <c r="N687" i="34"/>
  <c r="O687" i="34" s="1"/>
  <c r="N637" i="34"/>
  <c r="O637" i="34" s="1"/>
  <c r="N614" i="34"/>
  <c r="O614" i="34" s="1"/>
  <c r="N491" i="34"/>
  <c r="O491" i="34" s="1"/>
  <c r="N345" i="34"/>
  <c r="O345" i="34" s="1"/>
  <c r="N221" i="34"/>
  <c r="O221" i="34" s="1"/>
  <c r="N902" i="34"/>
  <c r="O902" i="34" s="1"/>
  <c r="N848" i="34"/>
  <c r="O848" i="34" s="1"/>
  <c r="N686" i="34"/>
  <c r="O686" i="34" s="1"/>
  <c r="N662" i="34"/>
  <c r="O662" i="34" s="1"/>
  <c r="N588" i="34"/>
  <c r="O588" i="34" s="1"/>
  <c r="N565" i="34"/>
  <c r="O565" i="34" s="1"/>
  <c r="N539" i="34"/>
  <c r="O539" i="34" s="1"/>
  <c r="N516" i="34"/>
  <c r="O516" i="34" s="1"/>
  <c r="N467" i="34"/>
  <c r="O467" i="34" s="1"/>
  <c r="N442" i="34"/>
  <c r="O442" i="34" s="1"/>
  <c r="N418" i="34"/>
  <c r="O418" i="34" s="1"/>
  <c r="N393" i="34"/>
  <c r="O393" i="34" s="1"/>
  <c r="N369" i="34"/>
  <c r="O369" i="34" s="1"/>
  <c r="N344" i="34"/>
  <c r="O344" i="34" s="1"/>
  <c r="N320" i="34"/>
  <c r="O320" i="34" s="1"/>
  <c r="N271" i="34"/>
  <c r="O271" i="34" s="1"/>
  <c r="N247" i="34"/>
  <c r="O247" i="34" s="1"/>
  <c r="N222" i="34"/>
  <c r="O222" i="34" s="1"/>
  <c r="N270" i="34"/>
  <c r="O270" i="34" s="1"/>
  <c r="N845" i="34"/>
  <c r="O845" i="34" s="1"/>
  <c r="N805" i="34"/>
  <c r="O805" i="34" s="1"/>
  <c r="N773" i="34"/>
  <c r="O773" i="34" s="1"/>
  <c r="N714" i="34"/>
  <c r="O714" i="34" s="1"/>
  <c r="N685" i="34"/>
  <c r="O685" i="34" s="1"/>
  <c r="N636" i="34"/>
  <c r="O636" i="34" s="1"/>
  <c r="N613" i="34"/>
  <c r="O613" i="34" s="1"/>
  <c r="N587" i="34"/>
  <c r="O587" i="34" s="1"/>
  <c r="N564" i="34"/>
  <c r="O564" i="34" s="1"/>
  <c r="N515" i="34"/>
  <c r="O515" i="34" s="1"/>
  <c r="N490" i="34"/>
  <c r="O490" i="34" s="1"/>
  <c r="N466" i="34"/>
  <c r="O466" i="34" s="1"/>
  <c r="N441" i="34"/>
  <c r="O441" i="34" s="1"/>
  <c r="N417" i="34"/>
  <c r="O417" i="34" s="1"/>
  <c r="N392" i="34"/>
  <c r="O392" i="34" s="1"/>
  <c r="N368" i="34"/>
  <c r="O368" i="34" s="1"/>
  <c r="N319" i="34"/>
  <c r="O319" i="34" s="1"/>
  <c r="N295" i="34"/>
  <c r="O295" i="34" s="1"/>
  <c r="N898" i="34"/>
  <c r="O898" i="34" s="1"/>
  <c r="N803" i="34"/>
  <c r="O803" i="34" s="1"/>
  <c r="N771" i="34"/>
  <c r="O771" i="34" s="1"/>
  <c r="N742" i="34"/>
  <c r="O742" i="34" s="1"/>
  <c r="N713" i="34"/>
  <c r="O713" i="34" s="1"/>
  <c r="N661" i="34"/>
  <c r="O661" i="34" s="1"/>
  <c r="N635" i="34"/>
  <c r="O635" i="34" s="1"/>
  <c r="N612" i="34"/>
  <c r="O612" i="34" s="1"/>
  <c r="N563" i="34"/>
  <c r="O563" i="34" s="1"/>
  <c r="N538" i="34"/>
  <c r="O538" i="34" s="1"/>
  <c r="N514" i="34"/>
  <c r="O514" i="34" s="1"/>
  <c r="N489" i="34"/>
  <c r="O489" i="34" s="1"/>
  <c r="N465" i="34"/>
  <c r="O465" i="34" s="1"/>
  <c r="N440" i="34"/>
  <c r="O440" i="34" s="1"/>
  <c r="N416" i="34"/>
  <c r="O416" i="34" s="1"/>
  <c r="N367" i="34"/>
  <c r="O367" i="34" s="1"/>
  <c r="N343" i="34"/>
  <c r="O343" i="34" s="1"/>
  <c r="N318" i="34"/>
  <c r="O318" i="34" s="1"/>
  <c r="N269" i="34"/>
  <c r="O269" i="34" s="1"/>
  <c r="N246" i="34"/>
  <c r="O246" i="34" s="1"/>
  <c r="N315" i="34"/>
  <c r="O315" i="34" s="1"/>
  <c r="N243" i="34"/>
  <c r="O243" i="34" s="1"/>
  <c r="N289" i="34"/>
  <c r="O289" i="34" s="1"/>
  <c r="N893" i="34"/>
  <c r="O893" i="34" s="1"/>
  <c r="N802" i="34"/>
  <c r="O802" i="34" s="1"/>
  <c r="N770" i="34"/>
  <c r="O770" i="34" s="1"/>
  <c r="N712" i="34"/>
  <c r="O712" i="34" s="1"/>
  <c r="N684" i="34"/>
  <c r="O684" i="34" s="1"/>
  <c r="N660" i="34"/>
  <c r="O660" i="34" s="1"/>
  <c r="N611" i="34"/>
  <c r="O611" i="34" s="1"/>
  <c r="N586" i="34"/>
  <c r="O586" i="34" s="1"/>
  <c r="N562" i="34"/>
  <c r="O562" i="34" s="1"/>
  <c r="N537" i="34"/>
  <c r="O537" i="34" s="1"/>
  <c r="N513" i="34"/>
  <c r="O513" i="34" s="1"/>
  <c r="N488" i="34"/>
  <c r="O488" i="34" s="1"/>
  <c r="N464" i="34"/>
  <c r="O464" i="34" s="1"/>
  <c r="N415" i="34"/>
  <c r="O415" i="34" s="1"/>
  <c r="N391" i="34"/>
  <c r="O391" i="34" s="1"/>
  <c r="N366" i="34"/>
  <c r="O366" i="34" s="1"/>
  <c r="N317" i="34"/>
  <c r="O317" i="34" s="1"/>
  <c r="N294" i="34"/>
  <c r="O294" i="34" s="1"/>
  <c r="N220" i="34"/>
  <c r="O220" i="34" s="1"/>
  <c r="N292" i="34"/>
  <c r="O292" i="34" s="1"/>
  <c r="N313" i="34"/>
  <c r="O313" i="34" s="1"/>
  <c r="N239" i="34"/>
  <c r="O239" i="34" s="1"/>
  <c r="N333" i="34"/>
  <c r="O333" i="34" s="1"/>
  <c r="N228" i="34"/>
  <c r="O228" i="34" s="1"/>
  <c r="N840" i="34"/>
  <c r="O840" i="34" s="1"/>
  <c r="N801" i="34"/>
  <c r="O801" i="34" s="1"/>
  <c r="N769" i="34"/>
  <c r="O769" i="34" s="1"/>
  <c r="N741" i="34"/>
  <c r="O741" i="34" s="1"/>
  <c r="N683" i="34"/>
  <c r="O683" i="34" s="1"/>
  <c r="N659" i="34"/>
  <c r="O659" i="34" s="1"/>
  <c r="N634" i="34"/>
  <c r="O634" i="34" s="1"/>
  <c r="N610" i="34"/>
  <c r="O610" i="34" s="1"/>
  <c r="N585" i="34"/>
  <c r="O585" i="34" s="1"/>
  <c r="N561" i="34"/>
  <c r="O561" i="34" s="1"/>
  <c r="N536" i="34"/>
  <c r="O536" i="34" s="1"/>
  <c r="N512" i="34"/>
  <c r="O512" i="34" s="1"/>
  <c r="N463" i="34"/>
  <c r="O463" i="34" s="1"/>
  <c r="N439" i="34"/>
  <c r="O439" i="34" s="1"/>
  <c r="N414" i="34"/>
  <c r="O414" i="34" s="1"/>
  <c r="N365" i="34"/>
  <c r="O365" i="34" s="1"/>
  <c r="N342" i="34"/>
  <c r="O342" i="34" s="1"/>
  <c r="N268" i="34"/>
  <c r="O268" i="34" s="1"/>
  <c r="N245" i="34"/>
  <c r="O245" i="34" s="1"/>
  <c r="N219" i="34"/>
  <c r="O219" i="34" s="1"/>
  <c r="N341" i="34"/>
  <c r="O341" i="34" s="1"/>
  <c r="N213" i="34"/>
  <c r="O213" i="34" s="1"/>
  <c r="N800" i="34"/>
  <c r="O800" i="34" s="1"/>
  <c r="N768" i="34"/>
  <c r="O768" i="34" s="1"/>
  <c r="N739" i="34"/>
  <c r="O739" i="34" s="1"/>
  <c r="N658" i="34"/>
  <c r="O658" i="34" s="1"/>
  <c r="N633" i="34"/>
  <c r="O633" i="34" s="1"/>
  <c r="N609" i="34"/>
  <c r="O609" i="34" s="1"/>
  <c r="N584" i="34"/>
  <c r="O584" i="34" s="1"/>
  <c r="N560" i="34"/>
  <c r="O560" i="34" s="1"/>
  <c r="N511" i="34"/>
  <c r="O511" i="34" s="1"/>
  <c r="N487" i="34"/>
  <c r="O487" i="34" s="1"/>
  <c r="N462" i="34"/>
  <c r="O462" i="34" s="1"/>
  <c r="N413" i="34"/>
  <c r="O413" i="34" s="1"/>
  <c r="N390" i="34"/>
  <c r="O390" i="34" s="1"/>
  <c r="N316" i="34"/>
  <c r="O316" i="34" s="1"/>
  <c r="N293" i="34"/>
  <c r="O293" i="34" s="1"/>
  <c r="N267" i="34"/>
  <c r="O267" i="34" s="1"/>
  <c r="N244" i="34"/>
  <c r="O244" i="34" s="1"/>
  <c r="N535" i="34"/>
  <c r="O535" i="34" s="1"/>
  <c r="N510" i="34"/>
  <c r="O510" i="34" s="1"/>
  <c r="N461" i="34"/>
  <c r="O461" i="34" s="1"/>
  <c r="N438" i="34"/>
  <c r="O438" i="34" s="1"/>
  <c r="N364" i="34"/>
  <c r="O364" i="34" s="1"/>
  <c r="N798" i="34"/>
  <c r="O798" i="34" s="1"/>
  <c r="N767" i="34"/>
  <c r="O767" i="34" s="1"/>
  <c r="N738" i="34"/>
  <c r="O738" i="34" s="1"/>
  <c r="N710" i="34"/>
  <c r="O710" i="34" s="1"/>
  <c r="N682" i="34"/>
  <c r="O682" i="34" s="1"/>
  <c r="N657" i="34"/>
  <c r="O657" i="34" s="1"/>
  <c r="N632" i="34"/>
  <c r="O632" i="34" s="1"/>
  <c r="N608" i="34"/>
  <c r="O608" i="34" s="1"/>
  <c r="N559" i="34"/>
  <c r="O559" i="34" s="1"/>
  <c r="N218" i="34"/>
  <c r="O218" i="34" s="1"/>
  <c r="N215" i="34"/>
  <c r="O215" i="34" s="1"/>
  <c r="N310" i="34"/>
  <c r="O310" i="34" s="1"/>
  <c r="N838" i="34"/>
  <c r="O838" i="34" s="1"/>
  <c r="N797" i="34"/>
  <c r="O797" i="34" s="1"/>
  <c r="N766" i="34"/>
  <c r="O766" i="34" s="1"/>
  <c r="N737" i="34"/>
  <c r="O737" i="34" s="1"/>
  <c r="N681" i="34"/>
  <c r="O681" i="34" s="1"/>
  <c r="N656" i="34"/>
  <c r="O656" i="34" s="1"/>
  <c r="N607" i="34"/>
  <c r="O607" i="34" s="1"/>
  <c r="N583" i="34"/>
  <c r="O583" i="34" s="1"/>
  <c r="N558" i="34"/>
  <c r="O558" i="34" s="1"/>
  <c r="N509" i="34"/>
  <c r="O509" i="34" s="1"/>
  <c r="N486" i="34"/>
  <c r="O486" i="34" s="1"/>
  <c r="N412" i="34"/>
  <c r="O412" i="34" s="1"/>
  <c r="N389" i="34"/>
  <c r="O389" i="34" s="1"/>
  <c r="N363" i="34"/>
  <c r="O363" i="34" s="1"/>
  <c r="N340" i="34"/>
  <c r="O340" i="34" s="1"/>
  <c r="N291" i="34"/>
  <c r="O291" i="34" s="1"/>
  <c r="N266" i="34"/>
  <c r="O266" i="34" s="1"/>
  <c r="N242" i="34"/>
  <c r="O242" i="34" s="1"/>
  <c r="N217" i="34"/>
  <c r="O217" i="34" s="1"/>
  <c r="N290" i="34"/>
  <c r="O290" i="34" s="1"/>
  <c r="N241" i="34"/>
  <c r="O241" i="34" s="1"/>
  <c r="N387" i="34"/>
  <c r="O387" i="34" s="1"/>
  <c r="N338" i="34"/>
  <c r="O338" i="34" s="1"/>
  <c r="N264" i="34"/>
  <c r="O264" i="34" s="1"/>
  <c r="N240" i="34"/>
  <c r="O240" i="34" s="1"/>
  <c r="N886" i="34"/>
  <c r="O886" i="34" s="1"/>
  <c r="N765" i="34"/>
  <c r="O765" i="34" s="1"/>
  <c r="N736" i="34"/>
  <c r="O736" i="34" s="1"/>
  <c r="N709" i="34"/>
  <c r="O709" i="34" s="1"/>
  <c r="N680" i="34"/>
  <c r="O680" i="34" s="1"/>
  <c r="N655" i="34"/>
  <c r="O655" i="34" s="1"/>
  <c r="N631" i="34"/>
  <c r="O631" i="34" s="1"/>
  <c r="N606" i="34"/>
  <c r="O606" i="34" s="1"/>
  <c r="N557" i="34"/>
  <c r="O557" i="34" s="1"/>
  <c r="N534" i="34"/>
  <c r="O534" i="34" s="1"/>
  <c r="N460" i="34"/>
  <c r="O460" i="34" s="1"/>
  <c r="N437" i="34"/>
  <c r="O437" i="34" s="1"/>
  <c r="N411" i="34"/>
  <c r="O411" i="34" s="1"/>
  <c r="N388" i="34"/>
  <c r="O388" i="34" s="1"/>
  <c r="N339" i="34"/>
  <c r="O339" i="34" s="1"/>
  <c r="N314" i="34"/>
  <c r="O314" i="34" s="1"/>
  <c r="N265" i="34"/>
  <c r="O265" i="34" s="1"/>
  <c r="N216" i="34"/>
  <c r="O216" i="34" s="1"/>
  <c r="N362" i="34"/>
  <c r="O362" i="34" s="1"/>
  <c r="N236" i="34"/>
  <c r="O236" i="34" s="1"/>
  <c r="N835" i="34"/>
  <c r="O835" i="34" s="1"/>
  <c r="N796" i="34"/>
  <c r="O796" i="34" s="1"/>
  <c r="N735" i="34"/>
  <c r="O735" i="34" s="1"/>
  <c r="N707" i="34"/>
  <c r="O707" i="34" s="1"/>
  <c r="N654" i="34"/>
  <c r="O654" i="34" s="1"/>
  <c r="N605" i="34"/>
  <c r="O605" i="34" s="1"/>
  <c r="N582" i="34"/>
  <c r="O582" i="34" s="1"/>
  <c r="N508" i="34"/>
  <c r="O508" i="34" s="1"/>
  <c r="N485" i="34"/>
  <c r="O485" i="34" s="1"/>
  <c r="N459" i="34"/>
  <c r="O459" i="34" s="1"/>
  <c r="N436" i="34"/>
  <c r="O436" i="34" s="1"/>
  <c r="N883" i="34"/>
  <c r="O883" i="34" s="1"/>
  <c r="N834" i="34"/>
  <c r="O834" i="34" s="1"/>
  <c r="N764" i="34"/>
  <c r="O764" i="34" s="1"/>
  <c r="N734" i="34"/>
  <c r="O734" i="34" s="1"/>
  <c r="N706" i="34"/>
  <c r="O706" i="34" s="1"/>
  <c r="N679" i="34"/>
  <c r="O679" i="34" s="1"/>
  <c r="N653" i="34"/>
  <c r="O653" i="34" s="1"/>
  <c r="N630" i="34"/>
  <c r="O630" i="34" s="1"/>
  <c r="N556" i="34"/>
  <c r="O556" i="34" s="1"/>
  <c r="N533" i="34"/>
  <c r="O533" i="34" s="1"/>
  <c r="N507" i="34"/>
  <c r="O507" i="34" s="1"/>
  <c r="N484" i="34"/>
  <c r="O484" i="34" s="1"/>
  <c r="N435" i="34"/>
  <c r="O435" i="34" s="1"/>
  <c r="N410" i="34"/>
  <c r="O410" i="34" s="1"/>
  <c r="N386" i="34"/>
  <c r="O386" i="34" s="1"/>
  <c r="N361" i="34"/>
  <c r="O361" i="34" s="1"/>
  <c r="N337" i="34"/>
  <c r="O337" i="34" s="1"/>
  <c r="N312" i="34"/>
  <c r="O312" i="34" s="1"/>
  <c r="N288" i="34"/>
  <c r="O288" i="34" s="1"/>
  <c r="N301" i="34"/>
  <c r="O301" i="34" s="1"/>
  <c r="N882" i="34"/>
  <c r="O882" i="34" s="1"/>
  <c r="N829" i="34"/>
  <c r="O829" i="34" s="1"/>
  <c r="N792" i="34"/>
  <c r="O792" i="34" s="1"/>
  <c r="N733" i="34"/>
  <c r="O733" i="34" s="1"/>
  <c r="N705" i="34"/>
  <c r="O705" i="34" s="1"/>
  <c r="N604" i="34"/>
  <c r="O604" i="34" s="1"/>
  <c r="N581" i="34"/>
  <c r="O581" i="34" s="1"/>
  <c r="N555" i="34"/>
  <c r="O555" i="34" s="1"/>
  <c r="N532" i="34"/>
  <c r="O532" i="34" s="1"/>
  <c r="N483" i="34"/>
  <c r="O483" i="34" s="1"/>
  <c r="N458" i="34"/>
  <c r="O458" i="34" s="1"/>
  <c r="N434" i="34"/>
  <c r="O434" i="34" s="1"/>
  <c r="N409" i="34"/>
  <c r="O409" i="34" s="1"/>
  <c r="N385" i="34"/>
  <c r="O385" i="34" s="1"/>
  <c r="N360" i="34"/>
  <c r="O360" i="34" s="1"/>
  <c r="N336" i="34"/>
  <c r="O336" i="34" s="1"/>
  <c r="N287" i="34"/>
  <c r="O287" i="34" s="1"/>
  <c r="N877" i="34"/>
  <c r="O877" i="34" s="1"/>
  <c r="N761" i="34"/>
  <c r="O761" i="34" s="1"/>
  <c r="N704" i="34"/>
  <c r="O704" i="34" s="1"/>
  <c r="N678" i="34"/>
  <c r="O678" i="34" s="1"/>
  <c r="N652" i="34"/>
  <c r="O652" i="34" s="1"/>
  <c r="N629" i="34"/>
  <c r="O629" i="34" s="1"/>
  <c r="N603" i="34"/>
  <c r="O603" i="34" s="1"/>
  <c r="N580" i="34"/>
  <c r="O580" i="34" s="1"/>
  <c r="N531" i="34"/>
  <c r="O531" i="34" s="1"/>
  <c r="N506" i="34"/>
  <c r="O506" i="34" s="1"/>
  <c r="N482" i="34"/>
  <c r="O482" i="34" s="1"/>
  <c r="N457" i="34"/>
  <c r="O457" i="34" s="1"/>
  <c r="N433" i="34"/>
  <c r="O433" i="34" s="1"/>
  <c r="N408" i="34"/>
  <c r="O408" i="34" s="1"/>
  <c r="N384" i="34"/>
  <c r="O384" i="34" s="1"/>
  <c r="N335" i="34"/>
  <c r="O335" i="34" s="1"/>
  <c r="N311" i="34"/>
  <c r="O311" i="34" s="1"/>
  <c r="N286" i="34"/>
  <c r="O286" i="34" s="1"/>
  <c r="N237" i="34"/>
  <c r="O237" i="34" s="1"/>
  <c r="N214" i="34"/>
  <c r="O214" i="34" s="1"/>
  <c r="N760" i="34"/>
  <c r="O760" i="34" s="1"/>
  <c r="N732" i="34"/>
  <c r="O732" i="34" s="1"/>
  <c r="N703" i="34"/>
  <c r="O703" i="34" s="1"/>
  <c r="N651" i="34"/>
  <c r="O651" i="34" s="1"/>
  <c r="N628" i="34"/>
  <c r="O628" i="34" s="1"/>
  <c r="N579" i="34"/>
  <c r="O579" i="34" s="1"/>
  <c r="N554" i="34"/>
  <c r="O554" i="34" s="1"/>
  <c r="N530" i="34"/>
  <c r="O530" i="34" s="1"/>
  <c r="N505" i="34"/>
  <c r="O505" i="34" s="1"/>
  <c r="N481" i="34"/>
  <c r="O481" i="34" s="1"/>
  <c r="N456" i="34"/>
  <c r="O456" i="34" s="1"/>
  <c r="N432" i="34"/>
  <c r="O432" i="34" s="1"/>
  <c r="N383" i="34"/>
  <c r="O383" i="34" s="1"/>
  <c r="N359" i="34"/>
  <c r="O359" i="34" s="1"/>
  <c r="N334" i="34"/>
  <c r="O334" i="34" s="1"/>
  <c r="N285" i="34"/>
  <c r="O285" i="34" s="1"/>
  <c r="N262" i="34"/>
  <c r="O262" i="34" s="1"/>
  <c r="N824" i="34"/>
  <c r="O824" i="34" s="1"/>
  <c r="N790" i="34"/>
  <c r="O790" i="34" s="1"/>
  <c r="N702" i="34"/>
  <c r="O702" i="34" s="1"/>
  <c r="N677" i="34"/>
  <c r="O677" i="34" s="1"/>
  <c r="N627" i="34"/>
  <c r="O627" i="34" s="1"/>
  <c r="N602" i="34"/>
  <c r="O602" i="34" s="1"/>
  <c r="N578" i="34"/>
  <c r="O578" i="34" s="1"/>
  <c r="N553" i="34"/>
  <c r="O553" i="34" s="1"/>
  <c r="N529" i="34"/>
  <c r="O529" i="34" s="1"/>
  <c r="N504" i="34"/>
  <c r="O504" i="34" s="1"/>
  <c r="N480" i="34"/>
  <c r="O480" i="34" s="1"/>
  <c r="N431" i="34"/>
  <c r="O431" i="34" s="1"/>
  <c r="N407" i="34"/>
  <c r="O407" i="34" s="1"/>
  <c r="N382" i="34"/>
  <c r="O382" i="34" s="1"/>
  <c r="N251" i="34"/>
  <c r="O251" i="34" s="1"/>
  <c r="J1" i="34"/>
  <c r="H19" i="28" l="1"/>
  <c r="F30" i="45"/>
  <c r="B21" i="28"/>
  <c r="A22" i="28"/>
  <c r="E22" i="28" s="1"/>
  <c r="C24" i="31"/>
  <c r="D24" i="31"/>
  <c r="H23" i="31"/>
  <c r="G28" i="44"/>
  <c r="E25" i="31"/>
  <c r="B25" i="31"/>
  <c r="F24" i="31"/>
  <c r="G24" i="31"/>
  <c r="G28" i="43"/>
  <c r="H26" i="36"/>
  <c r="D31" i="45"/>
  <c r="B31" i="45"/>
  <c r="B29" i="44"/>
  <c r="E29" i="44"/>
  <c r="E29" i="43"/>
  <c r="B29" i="43"/>
  <c r="H20" i="28"/>
  <c r="H17" i="26"/>
  <c r="H29" i="38"/>
  <c r="H24" i="35"/>
  <c r="A16" i="25"/>
  <c r="A17" i="25" s="1"/>
  <c r="E15" i="25"/>
  <c r="B15" i="25"/>
  <c r="P2" i="34" a="1"/>
  <c r="P2" i="34" s="1"/>
  <c r="F18" i="26"/>
  <c r="G18" i="26"/>
  <c r="D18" i="26"/>
  <c r="C18" i="26"/>
  <c r="E19" i="26"/>
  <c r="B19" i="26"/>
  <c r="A20" i="26"/>
  <c r="C25" i="35"/>
  <c r="D25" i="35"/>
  <c r="F25" i="35"/>
  <c r="G25" i="35"/>
  <c r="G30" i="38"/>
  <c r="F30" i="38"/>
  <c r="A27" i="35"/>
  <c r="B26" i="35"/>
  <c r="E26" i="35"/>
  <c r="A32" i="38"/>
  <c r="B31" i="38"/>
  <c r="E31" i="38"/>
  <c r="D30" i="38"/>
  <c r="C30" i="38"/>
  <c r="D24" i="41"/>
  <c r="C24" i="41"/>
  <c r="A25" i="41" s="1"/>
  <c r="F24" i="41"/>
  <c r="G24" i="41"/>
  <c r="D21" i="28"/>
  <c r="G21" i="28"/>
  <c r="F21" i="28"/>
  <c r="C21" i="28"/>
  <c r="A26" i="31"/>
  <c r="B28" i="36"/>
  <c r="E28" i="36"/>
  <c r="A29" i="36"/>
  <c r="D27" i="36"/>
  <c r="C27" i="36"/>
  <c r="G27" i="36"/>
  <c r="F27" i="36"/>
  <c r="D23" i="40"/>
  <c r="C23" i="40"/>
  <c r="A24" i="40" s="1"/>
  <c r="G23" i="40"/>
  <c r="F23" i="40"/>
  <c r="A23" i="28" l="1"/>
  <c r="B23" i="28" s="1"/>
  <c r="B22" i="28"/>
  <c r="D22" i="28" s="1"/>
  <c r="C25" i="31"/>
  <c r="D25" i="31"/>
  <c r="H24" i="31"/>
  <c r="B26" i="31"/>
  <c r="E26" i="31"/>
  <c r="F25" i="31"/>
  <c r="G25" i="31"/>
  <c r="H25" i="35"/>
  <c r="H24" i="41"/>
  <c r="H27" i="36"/>
  <c r="B16" i="25"/>
  <c r="G16" i="25" s="1"/>
  <c r="E16" i="25"/>
  <c r="D29" i="44"/>
  <c r="C29" i="44"/>
  <c r="A30" i="44" s="1"/>
  <c r="F29" i="44"/>
  <c r="E31" i="45"/>
  <c r="C31" i="45"/>
  <c r="A32" i="45" s="1"/>
  <c r="F31" i="45"/>
  <c r="C29" i="43"/>
  <c r="A30" i="43" s="1"/>
  <c r="D29" i="43"/>
  <c r="F29" i="43"/>
  <c r="F15" i="25"/>
  <c r="H16" i="25"/>
  <c r="H23" i="40"/>
  <c r="H21" i="28"/>
  <c r="H18" i="26"/>
  <c r="D15" i="25"/>
  <c r="J15" i="25"/>
  <c r="H30" i="38"/>
  <c r="C15" i="25"/>
  <c r="G15" i="25"/>
  <c r="I15" i="25"/>
  <c r="P1" i="34" a="1"/>
  <c r="P1" i="34" s="1"/>
  <c r="A15" i="34" s="1"/>
  <c r="E15" i="34" s="1"/>
  <c r="G28" i="36"/>
  <c r="F28" i="36"/>
  <c r="D28" i="36"/>
  <c r="C28" i="36"/>
  <c r="F31" i="38"/>
  <c r="G31" i="38"/>
  <c r="B24" i="40"/>
  <c r="E24" i="40"/>
  <c r="D31" i="38"/>
  <c r="C31" i="38"/>
  <c r="B29" i="36"/>
  <c r="E29" i="36"/>
  <c r="A30" i="36"/>
  <c r="B32" i="38"/>
  <c r="E32" i="38"/>
  <c r="A33" i="38"/>
  <c r="A27" i="31"/>
  <c r="H17" i="25"/>
  <c r="B17" i="25"/>
  <c r="E17" i="25"/>
  <c r="A18" i="25"/>
  <c r="B25" i="41"/>
  <c r="E25" i="41"/>
  <c r="D19" i="26"/>
  <c r="C19" i="26"/>
  <c r="F19" i="26"/>
  <c r="G19" i="26"/>
  <c r="D26" i="35"/>
  <c r="C26" i="35"/>
  <c r="E27" i="35"/>
  <c r="B27" i="35"/>
  <c r="A28" i="35"/>
  <c r="E20" i="26"/>
  <c r="B20" i="26"/>
  <c r="A21" i="26"/>
  <c r="G26" i="35"/>
  <c r="F26" i="35"/>
  <c r="B5" i="19"/>
  <c r="G22" i="28" l="1"/>
  <c r="F22" i="28"/>
  <c r="C22" i="28"/>
  <c r="A24" i="28"/>
  <c r="B24" i="28" s="1"/>
  <c r="E23" i="28"/>
  <c r="F23" i="28" s="1"/>
  <c r="H28" i="36"/>
  <c r="H26" i="35"/>
  <c r="I16" i="25"/>
  <c r="C26" i="31"/>
  <c r="D26" i="31"/>
  <c r="F16" i="25"/>
  <c r="D16" i="25"/>
  <c r="H31" i="38"/>
  <c r="H25" i="31"/>
  <c r="B27" i="31"/>
  <c r="E27" i="31"/>
  <c r="J16" i="25"/>
  <c r="C16" i="25"/>
  <c r="F26" i="31"/>
  <c r="G26" i="31"/>
  <c r="G29" i="44"/>
  <c r="G29" i="43"/>
  <c r="B30" i="43"/>
  <c r="E30" i="43"/>
  <c r="B30" i="44"/>
  <c r="E30" i="44"/>
  <c r="B32" i="45"/>
  <c r="D32" i="45"/>
  <c r="K15" i="25"/>
  <c r="H19" i="26"/>
  <c r="B15" i="34"/>
  <c r="C15" i="34" s="1"/>
  <c r="A16" i="34"/>
  <c r="B16" i="34" s="1"/>
  <c r="A34" i="38"/>
  <c r="E33" i="38"/>
  <c r="B33" i="38"/>
  <c r="E21" i="26"/>
  <c r="B21" i="26"/>
  <c r="A22" i="26"/>
  <c r="G20" i="26"/>
  <c r="F20" i="26"/>
  <c r="D20" i="26"/>
  <c r="C20" i="26"/>
  <c r="D32" i="38"/>
  <c r="C32" i="38"/>
  <c r="F27" i="35"/>
  <c r="G27" i="35"/>
  <c r="B30" i="36"/>
  <c r="A31" i="36"/>
  <c r="E30" i="36"/>
  <c r="G29" i="36"/>
  <c r="F29" i="36"/>
  <c r="D29" i="36"/>
  <c r="C29" i="36"/>
  <c r="F24" i="40"/>
  <c r="G24" i="40"/>
  <c r="D24" i="40"/>
  <c r="C24" i="40"/>
  <c r="A25" i="40" s="1"/>
  <c r="G32" i="38"/>
  <c r="F32" i="38"/>
  <c r="D27" i="35"/>
  <c r="C27" i="35"/>
  <c r="E18" i="25"/>
  <c r="H18" i="25"/>
  <c r="B18" i="25"/>
  <c r="A19" i="25"/>
  <c r="D23" i="28"/>
  <c r="C23" i="28"/>
  <c r="G23" i="28"/>
  <c r="D25" i="41"/>
  <c r="C25" i="41"/>
  <c r="A26" i="41" s="1"/>
  <c r="F17" i="25"/>
  <c r="D17" i="25"/>
  <c r="J17" i="25"/>
  <c r="I17" i="25"/>
  <c r="G17" i="25"/>
  <c r="C17" i="25"/>
  <c r="E28" i="35"/>
  <c r="B28" i="35"/>
  <c r="A29" i="35"/>
  <c r="G25" i="41"/>
  <c r="F25" i="41"/>
  <c r="A28" i="31"/>
  <c r="H29" i="36" l="1"/>
  <c r="H22" i="28"/>
  <c r="A25" i="28"/>
  <c r="E25" i="28" s="1"/>
  <c r="E24" i="28"/>
  <c r="F24" i="28" s="1"/>
  <c r="C27" i="31"/>
  <c r="D27" i="31"/>
  <c r="K16" i="25"/>
  <c r="H26" i="31"/>
  <c r="B28" i="31"/>
  <c r="E28" i="31"/>
  <c r="H27" i="35"/>
  <c r="H32" i="38"/>
  <c r="G27" i="31"/>
  <c r="F27" i="31"/>
  <c r="H25" i="41"/>
  <c r="D30" i="44"/>
  <c r="C30" i="44"/>
  <c r="A31" i="44" s="1"/>
  <c r="F30" i="44"/>
  <c r="E32" i="45"/>
  <c r="C32" i="45"/>
  <c r="A33" i="45" s="1"/>
  <c r="F32" i="45"/>
  <c r="F30" i="43"/>
  <c r="D30" i="43"/>
  <c r="C30" i="43"/>
  <c r="A31" i="43" s="1"/>
  <c r="H20" i="26"/>
  <c r="E16" i="34"/>
  <c r="F16" i="34" s="1"/>
  <c r="A17" i="34"/>
  <c r="A18" i="34" s="1"/>
  <c r="K17" i="25"/>
  <c r="H23" i="28"/>
  <c r="H24" i="40"/>
  <c r="D15" i="34"/>
  <c r="F15" i="34"/>
  <c r="N112" i="19"/>
  <c r="O112" i="19" s="1"/>
  <c r="N80" i="19"/>
  <c r="O80" i="19" s="1"/>
  <c r="N48" i="19"/>
  <c r="O48" i="19" s="1"/>
  <c r="N16" i="19"/>
  <c r="O16" i="19" s="1"/>
  <c r="N141" i="19"/>
  <c r="O141" i="19" s="1"/>
  <c r="N119" i="19"/>
  <c r="O119" i="19" s="1"/>
  <c r="N55" i="19"/>
  <c r="O55" i="19" s="1"/>
  <c r="N203" i="19"/>
  <c r="O203" i="19" s="1"/>
  <c r="N19" i="19"/>
  <c r="O19" i="19" s="1"/>
  <c r="N205" i="19"/>
  <c r="O205" i="19" s="1"/>
  <c r="N189" i="19"/>
  <c r="O189" i="19" s="1"/>
  <c r="N173" i="19"/>
  <c r="O173" i="19" s="1"/>
  <c r="N157" i="19"/>
  <c r="O157" i="19" s="1"/>
  <c r="N87" i="19"/>
  <c r="O87" i="19" s="1"/>
  <c r="N23" i="19"/>
  <c r="O23" i="19" s="1"/>
  <c r="N155" i="19"/>
  <c r="O155" i="19" s="1"/>
  <c r="N51" i="19"/>
  <c r="O51" i="19" s="1"/>
  <c r="N122" i="19"/>
  <c r="O122" i="19" s="1"/>
  <c r="N126" i="19"/>
  <c r="O126" i="19" s="1"/>
  <c r="N94" i="19"/>
  <c r="O94" i="19" s="1"/>
  <c r="N62" i="19"/>
  <c r="O62" i="19" s="1"/>
  <c r="N30" i="19"/>
  <c r="O30" i="19" s="1"/>
  <c r="N156" i="19"/>
  <c r="O156" i="19" s="1"/>
  <c r="N37" i="19"/>
  <c r="O37" i="19" s="1"/>
  <c r="N187" i="19"/>
  <c r="O187" i="19" s="1"/>
  <c r="N171" i="19"/>
  <c r="O171" i="19" s="1"/>
  <c r="N83" i="19"/>
  <c r="O83" i="19" s="1"/>
  <c r="N26" i="19"/>
  <c r="O26" i="19" s="1"/>
  <c r="N204" i="19"/>
  <c r="O204" i="19" s="1"/>
  <c r="N188" i="19"/>
  <c r="O188" i="19" s="1"/>
  <c r="N172" i="19"/>
  <c r="O172" i="19" s="1"/>
  <c r="N140" i="19"/>
  <c r="O140" i="19" s="1"/>
  <c r="N101" i="19"/>
  <c r="O101" i="19" s="1"/>
  <c r="N69" i="19"/>
  <c r="O69" i="19" s="1"/>
  <c r="N139" i="19"/>
  <c r="O139" i="19" s="1"/>
  <c r="N115" i="19"/>
  <c r="O115" i="19" s="1"/>
  <c r="N90" i="19"/>
  <c r="O90" i="19" s="1"/>
  <c r="N58" i="19"/>
  <c r="O58" i="19" s="1"/>
  <c r="N108" i="19"/>
  <c r="O108" i="19" s="1"/>
  <c r="N76" i="19"/>
  <c r="O76" i="19" s="1"/>
  <c r="N44" i="19"/>
  <c r="O44" i="19" s="1"/>
  <c r="N118" i="19"/>
  <c r="O118" i="19" s="1"/>
  <c r="N86" i="19"/>
  <c r="O86" i="19" s="1"/>
  <c r="N54" i="19"/>
  <c r="O54" i="19" s="1"/>
  <c r="N22" i="19"/>
  <c r="O22" i="19" s="1"/>
  <c r="N128" i="19"/>
  <c r="O128" i="19" s="1"/>
  <c r="N96" i="19"/>
  <c r="O96" i="19" s="1"/>
  <c r="N64" i="19"/>
  <c r="O64" i="19" s="1"/>
  <c r="N32" i="19"/>
  <c r="O32" i="19" s="1"/>
  <c r="N194" i="19"/>
  <c r="O194" i="19" s="1"/>
  <c r="N178" i="19"/>
  <c r="O178" i="19" s="1"/>
  <c r="N162" i="19"/>
  <c r="O162" i="19" s="1"/>
  <c r="N146" i="19"/>
  <c r="O146" i="19" s="1"/>
  <c r="N113" i="19"/>
  <c r="O113" i="19" s="1"/>
  <c r="N81" i="19"/>
  <c r="O81" i="19" s="1"/>
  <c r="N49" i="19"/>
  <c r="O49" i="19" s="1"/>
  <c r="N17" i="19"/>
  <c r="O17" i="19" s="1"/>
  <c r="N120" i="19"/>
  <c r="O120" i="19" s="1"/>
  <c r="N88" i="19"/>
  <c r="O88" i="19" s="1"/>
  <c r="N56" i="19"/>
  <c r="O56" i="19" s="1"/>
  <c r="N24" i="19"/>
  <c r="O24" i="19" s="1"/>
  <c r="N11" i="19"/>
  <c r="O11" i="19" s="1"/>
  <c r="N193" i="19"/>
  <c r="O193" i="19" s="1"/>
  <c r="N177" i="19"/>
  <c r="O177" i="19" s="1"/>
  <c r="N161" i="19"/>
  <c r="O161" i="19" s="1"/>
  <c r="N145" i="19"/>
  <c r="O145" i="19" s="1"/>
  <c r="N127" i="19"/>
  <c r="O127" i="19" s="1"/>
  <c r="N95" i="19"/>
  <c r="O95" i="19" s="1"/>
  <c r="N63" i="19"/>
  <c r="O63" i="19" s="1"/>
  <c r="N31" i="19"/>
  <c r="O31" i="19" s="1"/>
  <c r="N208" i="19"/>
  <c r="O208" i="19" s="1"/>
  <c r="N176" i="19"/>
  <c r="O176" i="19" s="1"/>
  <c r="N160" i="19"/>
  <c r="O160" i="19" s="1"/>
  <c r="N77" i="19"/>
  <c r="O77" i="19" s="1"/>
  <c r="N102" i="19"/>
  <c r="O102" i="19" s="1"/>
  <c r="N70" i="19"/>
  <c r="O70" i="19" s="1"/>
  <c r="N38" i="19"/>
  <c r="O38" i="19" s="1"/>
  <c r="N10" i="19"/>
  <c r="O10" i="19" s="1"/>
  <c r="N109" i="19"/>
  <c r="O109" i="19" s="1"/>
  <c r="N45" i="19"/>
  <c r="O45" i="19" s="1"/>
  <c r="N192" i="19"/>
  <c r="O192" i="19" s="1"/>
  <c r="N144" i="19"/>
  <c r="O144" i="19" s="1"/>
  <c r="N153" i="19"/>
  <c r="O153" i="19" s="1"/>
  <c r="N130" i="19"/>
  <c r="O130" i="19" s="1"/>
  <c r="N79" i="19"/>
  <c r="O79" i="19" s="1"/>
  <c r="N67" i="19"/>
  <c r="O67" i="19" s="1"/>
  <c r="N182" i="19"/>
  <c r="O182" i="19" s="1"/>
  <c r="N104" i="19"/>
  <c r="O104" i="19" s="1"/>
  <c r="N35" i="19"/>
  <c r="O35" i="19" s="1"/>
  <c r="N152" i="19"/>
  <c r="O152" i="19" s="1"/>
  <c r="N92" i="19"/>
  <c r="O92" i="19" s="1"/>
  <c r="N73" i="19"/>
  <c r="O73" i="19" s="1"/>
  <c r="N181" i="19"/>
  <c r="O181" i="19" s="1"/>
  <c r="N129" i="19"/>
  <c r="O129" i="19" s="1"/>
  <c r="N98" i="19"/>
  <c r="O98" i="19" s="1"/>
  <c r="N47" i="19"/>
  <c r="O47" i="19" s="1"/>
  <c r="N180" i="19"/>
  <c r="O180" i="19" s="1"/>
  <c r="N179" i="19"/>
  <c r="O179" i="19" s="1"/>
  <c r="N116" i="19"/>
  <c r="O116" i="19" s="1"/>
  <c r="N65" i="19"/>
  <c r="O65" i="19" s="1"/>
  <c r="N14" i="19"/>
  <c r="O14" i="19" s="1"/>
  <c r="N197" i="19"/>
  <c r="O197" i="19" s="1"/>
  <c r="N36" i="19"/>
  <c r="O36" i="19" s="1"/>
  <c r="N74" i="19"/>
  <c r="O74" i="19" s="1"/>
  <c r="N117" i="19"/>
  <c r="O117" i="19" s="1"/>
  <c r="N97" i="19"/>
  <c r="O97" i="19" s="1"/>
  <c r="N85" i="19"/>
  <c r="O85" i="19" s="1"/>
  <c r="N66" i="19"/>
  <c r="O66" i="19" s="1"/>
  <c r="N15" i="19"/>
  <c r="O15" i="19" s="1"/>
  <c r="N34" i="19"/>
  <c r="O34" i="19" s="1"/>
  <c r="N148" i="19"/>
  <c r="O148" i="19" s="1"/>
  <c r="N46" i="19"/>
  <c r="O46" i="19" s="1"/>
  <c r="N174" i="19"/>
  <c r="O174" i="19" s="1"/>
  <c r="N169" i="19"/>
  <c r="O169" i="19" s="1"/>
  <c r="N167" i="19"/>
  <c r="O167" i="19" s="1"/>
  <c r="N196" i="19"/>
  <c r="O196" i="19" s="1"/>
  <c r="N151" i="19"/>
  <c r="O151" i="19" s="1"/>
  <c r="N123" i="19"/>
  <c r="O123" i="19" s="1"/>
  <c r="N72" i="19"/>
  <c r="O72" i="19" s="1"/>
  <c r="N60" i="19"/>
  <c r="O60" i="19" s="1"/>
  <c r="N41" i="19"/>
  <c r="O41" i="19" s="1"/>
  <c r="N53" i="19"/>
  <c r="O53" i="19" s="1"/>
  <c r="N84" i="19"/>
  <c r="O84" i="19" s="1"/>
  <c r="N33" i="19"/>
  <c r="O33" i="19" s="1"/>
  <c r="N149" i="19"/>
  <c r="O149" i="19" s="1"/>
  <c r="N27" i="19"/>
  <c r="O27" i="19" s="1"/>
  <c r="N142" i="19"/>
  <c r="O142" i="19" s="1"/>
  <c r="N89" i="19"/>
  <c r="O89" i="19" s="1"/>
  <c r="N57" i="19"/>
  <c r="O57" i="19" s="1"/>
  <c r="N207" i="19"/>
  <c r="O207" i="19" s="1"/>
  <c r="N150" i="19"/>
  <c r="O150" i="19" s="1"/>
  <c r="N110" i="19"/>
  <c r="O110" i="19" s="1"/>
  <c r="N91" i="19"/>
  <c r="O91" i="19" s="1"/>
  <c r="N40" i="19"/>
  <c r="O40" i="19" s="1"/>
  <c r="N28" i="19"/>
  <c r="O28" i="19" s="1"/>
  <c r="N103" i="19"/>
  <c r="O103" i="19" s="1"/>
  <c r="N21" i="19"/>
  <c r="O21" i="19" s="1"/>
  <c r="N175" i="19"/>
  <c r="O175" i="19" s="1"/>
  <c r="N200" i="19"/>
  <c r="O200" i="19" s="1"/>
  <c r="N20" i="19"/>
  <c r="O20" i="19" s="1"/>
  <c r="N138" i="19"/>
  <c r="O138" i="19" s="1"/>
  <c r="N114" i="19"/>
  <c r="O114" i="19" s="1"/>
  <c r="N206" i="19"/>
  <c r="O206" i="19" s="1"/>
  <c r="N78" i="19"/>
  <c r="O78" i="19" s="1"/>
  <c r="N59" i="19"/>
  <c r="O59" i="19" s="1"/>
  <c r="N202" i="19"/>
  <c r="O202" i="19" s="1"/>
  <c r="N137" i="19"/>
  <c r="O137" i="19" s="1"/>
  <c r="N82" i="19"/>
  <c r="O82" i="19" s="1"/>
  <c r="N170" i="19"/>
  <c r="O170" i="19" s="1"/>
  <c r="N201" i="19"/>
  <c r="O201" i="19" s="1"/>
  <c r="N147" i="19"/>
  <c r="O147" i="19" s="1"/>
  <c r="N71" i="19"/>
  <c r="O71" i="19" s="1"/>
  <c r="N52" i="19"/>
  <c r="O52" i="19" s="1"/>
  <c r="N168" i="19"/>
  <c r="O168" i="19" s="1"/>
  <c r="N39" i="19"/>
  <c r="O39" i="19" s="1"/>
  <c r="N198" i="19"/>
  <c r="O198" i="19" s="1"/>
  <c r="N132" i="19"/>
  <c r="O132" i="19" s="1"/>
  <c r="N199" i="19"/>
  <c r="O199" i="19" s="1"/>
  <c r="N143" i="19"/>
  <c r="O143" i="19" s="1"/>
  <c r="N121" i="19"/>
  <c r="O121" i="19" s="1"/>
  <c r="N13" i="19"/>
  <c r="O13" i="19" s="1"/>
  <c r="N12" i="19"/>
  <c r="O12" i="19" s="1"/>
  <c r="N166" i="19"/>
  <c r="O166" i="19" s="1"/>
  <c r="N136" i="19"/>
  <c r="O136" i="19" s="1"/>
  <c r="N107" i="19"/>
  <c r="O107" i="19" s="1"/>
  <c r="N25" i="19"/>
  <c r="O25" i="19" s="1"/>
  <c r="N135" i="19"/>
  <c r="O135" i="19" s="1"/>
  <c r="N75" i="19"/>
  <c r="O75" i="19" s="1"/>
  <c r="N190" i="19"/>
  <c r="O190" i="19" s="1"/>
  <c r="N195" i="19"/>
  <c r="O195" i="19" s="1"/>
  <c r="N165" i="19"/>
  <c r="O165" i="19" s="1"/>
  <c r="N50" i="19"/>
  <c r="O50" i="19" s="1"/>
  <c r="N18" i="19"/>
  <c r="O18" i="19" s="1"/>
  <c r="N29" i="19"/>
  <c r="O29" i="19" s="1"/>
  <c r="N93" i="19"/>
  <c r="O93" i="19" s="1"/>
  <c r="N164" i="19"/>
  <c r="O164" i="19" s="1"/>
  <c r="N100" i="19"/>
  <c r="O100" i="19" s="1"/>
  <c r="N191" i="19"/>
  <c r="O191" i="19" s="1"/>
  <c r="N134" i="19"/>
  <c r="O134" i="19" s="1"/>
  <c r="N125" i="19"/>
  <c r="O125" i="19" s="1"/>
  <c r="N43" i="19"/>
  <c r="O43" i="19" s="1"/>
  <c r="N163" i="19"/>
  <c r="O163" i="19" s="1"/>
  <c r="N133" i="19"/>
  <c r="O133" i="19" s="1"/>
  <c r="N68" i="19"/>
  <c r="O68" i="19" s="1"/>
  <c r="N186" i="19"/>
  <c r="O186" i="19" s="1"/>
  <c r="N159" i="19"/>
  <c r="O159" i="19" s="1"/>
  <c r="N106" i="19"/>
  <c r="O106" i="19" s="1"/>
  <c r="N61" i="19"/>
  <c r="O61" i="19" s="1"/>
  <c r="N185" i="19"/>
  <c r="O185" i="19" s="1"/>
  <c r="N131" i="19"/>
  <c r="O131" i="19" s="1"/>
  <c r="N184" i="19"/>
  <c r="O184" i="19" s="1"/>
  <c r="N158" i="19"/>
  <c r="O158" i="19" s="1"/>
  <c r="N154" i="19"/>
  <c r="O154" i="19" s="1"/>
  <c r="N111" i="19"/>
  <c r="O111" i="19" s="1"/>
  <c r="N99" i="19"/>
  <c r="O99" i="19" s="1"/>
  <c r="N183" i="19"/>
  <c r="O183" i="19" s="1"/>
  <c r="N124" i="19"/>
  <c r="O124" i="19" s="1"/>
  <c r="N105" i="19"/>
  <c r="O105" i="19" s="1"/>
  <c r="N42" i="19"/>
  <c r="O42" i="19" s="1"/>
  <c r="N5" i="19"/>
  <c r="O5" i="19" s="1"/>
  <c r="N7" i="19"/>
  <c r="O7" i="19" s="1"/>
  <c r="N6" i="19"/>
  <c r="O6" i="19" s="1"/>
  <c r="N4" i="19"/>
  <c r="O4" i="19" s="1"/>
  <c r="N9" i="19"/>
  <c r="O9" i="19" s="1"/>
  <c r="N8" i="19"/>
  <c r="O8" i="19" s="1"/>
  <c r="N3" i="19"/>
  <c r="O3" i="19" s="1"/>
  <c r="B26" i="41"/>
  <c r="E26" i="41"/>
  <c r="G30" i="36"/>
  <c r="F30" i="36"/>
  <c r="A29" i="31"/>
  <c r="B31" i="36"/>
  <c r="A32" i="36"/>
  <c r="E31" i="36"/>
  <c r="D30" i="36"/>
  <c r="C30" i="36"/>
  <c r="H19" i="25"/>
  <c r="B19" i="25"/>
  <c r="E19" i="25"/>
  <c r="A20" i="25"/>
  <c r="G18" i="25"/>
  <c r="D18" i="25"/>
  <c r="C18" i="25"/>
  <c r="I18" i="25"/>
  <c r="J18" i="25"/>
  <c r="F18" i="25"/>
  <c r="D24" i="28"/>
  <c r="G24" i="28"/>
  <c r="C24" i="28"/>
  <c r="E29" i="35"/>
  <c r="A30" i="35"/>
  <c r="B29" i="35"/>
  <c r="D28" i="35"/>
  <c r="C28" i="35"/>
  <c r="D16" i="34"/>
  <c r="C16" i="34"/>
  <c r="G28" i="35"/>
  <c r="F28" i="35"/>
  <c r="D33" i="38"/>
  <c r="C33" i="38"/>
  <c r="G21" i="26"/>
  <c r="F21" i="26"/>
  <c r="D21" i="26"/>
  <c r="C21" i="26"/>
  <c r="E25" i="40"/>
  <c r="B25" i="40"/>
  <c r="E34" i="38"/>
  <c r="B34" i="38"/>
  <c r="A35" i="38"/>
  <c r="E22" i="26"/>
  <c r="B22" i="26"/>
  <c r="A23" i="26"/>
  <c r="F33" i="38"/>
  <c r="G33" i="38"/>
  <c r="N925" i="19"/>
  <c r="O925" i="19" s="1"/>
  <c r="N909" i="19"/>
  <c r="O909" i="19" s="1"/>
  <c r="N877" i="19"/>
  <c r="O877" i="19" s="1"/>
  <c r="N845" i="19"/>
  <c r="O845" i="19" s="1"/>
  <c r="N797" i="19"/>
  <c r="O797" i="19" s="1"/>
  <c r="N765" i="19"/>
  <c r="O765" i="19" s="1"/>
  <c r="N733" i="19"/>
  <c r="O733" i="19" s="1"/>
  <c r="N701" i="19"/>
  <c r="O701" i="19" s="1"/>
  <c r="N685" i="19"/>
  <c r="O685" i="19" s="1"/>
  <c r="N653" i="19"/>
  <c r="O653" i="19" s="1"/>
  <c r="N621" i="19"/>
  <c r="O621" i="19" s="1"/>
  <c r="N589" i="19"/>
  <c r="O589" i="19" s="1"/>
  <c r="N557" i="19"/>
  <c r="O557" i="19" s="1"/>
  <c r="N525" i="19"/>
  <c r="O525" i="19" s="1"/>
  <c r="N493" i="19"/>
  <c r="O493" i="19" s="1"/>
  <c r="N461" i="19"/>
  <c r="O461" i="19" s="1"/>
  <c r="N429" i="19"/>
  <c r="O429" i="19" s="1"/>
  <c r="N397" i="19"/>
  <c r="O397" i="19" s="1"/>
  <c r="N365" i="19"/>
  <c r="O365" i="19" s="1"/>
  <c r="N349" i="19"/>
  <c r="O349" i="19" s="1"/>
  <c r="N317" i="19"/>
  <c r="O317" i="19" s="1"/>
  <c r="N285" i="19"/>
  <c r="O285" i="19" s="1"/>
  <c r="N253" i="19"/>
  <c r="O253" i="19" s="1"/>
  <c r="N221" i="19"/>
  <c r="O221" i="19" s="1"/>
  <c r="N827" i="19"/>
  <c r="O827" i="19" s="1"/>
  <c r="N747" i="19"/>
  <c r="O747" i="19" s="1"/>
  <c r="N667" i="19"/>
  <c r="O667" i="19" s="1"/>
  <c r="N587" i="19"/>
  <c r="O587" i="19" s="1"/>
  <c r="N491" i="19"/>
  <c r="O491" i="19" s="1"/>
  <c r="N379" i="19"/>
  <c r="O379" i="19" s="1"/>
  <c r="N315" i="19"/>
  <c r="O315" i="19" s="1"/>
  <c r="N810" i="19"/>
  <c r="O810" i="19" s="1"/>
  <c r="N714" i="19"/>
  <c r="O714" i="19" s="1"/>
  <c r="N634" i="19"/>
  <c r="O634" i="19" s="1"/>
  <c r="N522" i="19"/>
  <c r="O522" i="19" s="1"/>
  <c r="N442" i="19"/>
  <c r="O442" i="19" s="1"/>
  <c r="N941" i="19"/>
  <c r="O941" i="19" s="1"/>
  <c r="N893" i="19"/>
  <c r="O893" i="19" s="1"/>
  <c r="N861" i="19"/>
  <c r="O861" i="19" s="1"/>
  <c r="N829" i="19"/>
  <c r="O829" i="19" s="1"/>
  <c r="N813" i="19"/>
  <c r="O813" i="19" s="1"/>
  <c r="N781" i="19"/>
  <c r="O781" i="19" s="1"/>
  <c r="N749" i="19"/>
  <c r="O749" i="19" s="1"/>
  <c r="N717" i="19"/>
  <c r="O717" i="19" s="1"/>
  <c r="N669" i="19"/>
  <c r="O669" i="19" s="1"/>
  <c r="N637" i="19"/>
  <c r="O637" i="19" s="1"/>
  <c r="N605" i="19"/>
  <c r="O605" i="19" s="1"/>
  <c r="N573" i="19"/>
  <c r="O573" i="19" s="1"/>
  <c r="N541" i="19"/>
  <c r="O541" i="19" s="1"/>
  <c r="N509" i="19"/>
  <c r="O509" i="19" s="1"/>
  <c r="N477" i="19"/>
  <c r="O477" i="19" s="1"/>
  <c r="N445" i="19"/>
  <c r="O445" i="19" s="1"/>
  <c r="N413" i="19"/>
  <c r="O413" i="19" s="1"/>
  <c r="N381" i="19"/>
  <c r="O381" i="19" s="1"/>
  <c r="N333" i="19"/>
  <c r="O333" i="19" s="1"/>
  <c r="N301" i="19"/>
  <c r="O301" i="19" s="1"/>
  <c r="N269" i="19"/>
  <c r="O269" i="19" s="1"/>
  <c r="N237" i="19"/>
  <c r="O237" i="19" s="1"/>
  <c r="N843" i="19"/>
  <c r="O843" i="19" s="1"/>
  <c r="N779" i="19"/>
  <c r="O779" i="19" s="1"/>
  <c r="N683" i="19"/>
  <c r="O683" i="19" s="1"/>
  <c r="N571" i="19"/>
  <c r="O571" i="19" s="1"/>
  <c r="N523" i="19"/>
  <c r="O523" i="19" s="1"/>
  <c r="N443" i="19"/>
  <c r="O443" i="19" s="1"/>
  <c r="N363" i="19"/>
  <c r="O363" i="19" s="1"/>
  <c r="N283" i="19"/>
  <c r="O283" i="19" s="1"/>
  <c r="N219" i="19"/>
  <c r="O219" i="19" s="1"/>
  <c r="N906" i="19"/>
  <c r="O906" i="19" s="1"/>
  <c r="N826" i="19"/>
  <c r="O826" i="19" s="1"/>
  <c r="N746" i="19"/>
  <c r="O746" i="19" s="1"/>
  <c r="N682" i="19"/>
  <c r="O682" i="19" s="1"/>
  <c r="N554" i="19"/>
  <c r="O554" i="19" s="1"/>
  <c r="N458" i="19"/>
  <c r="O458" i="19" s="1"/>
  <c r="N378" i="19"/>
  <c r="O378" i="19" s="1"/>
  <c r="N876" i="19"/>
  <c r="O876" i="19" s="1"/>
  <c r="N796" i="19"/>
  <c r="O796" i="19" s="1"/>
  <c r="N748" i="19"/>
  <c r="O748" i="19" s="1"/>
  <c r="N716" i="19"/>
  <c r="O716" i="19" s="1"/>
  <c r="N668" i="19"/>
  <c r="O668" i="19" s="1"/>
  <c r="N636" i="19"/>
  <c r="O636" i="19" s="1"/>
  <c r="N604" i="19"/>
  <c r="O604" i="19" s="1"/>
  <c r="N572" i="19"/>
  <c r="O572" i="19" s="1"/>
  <c r="N540" i="19"/>
  <c r="O540" i="19" s="1"/>
  <c r="N508" i="19"/>
  <c r="O508" i="19" s="1"/>
  <c r="N476" i="19"/>
  <c r="O476" i="19" s="1"/>
  <c r="N444" i="19"/>
  <c r="O444" i="19" s="1"/>
  <c r="N412" i="19"/>
  <c r="O412" i="19" s="1"/>
  <c r="N380" i="19"/>
  <c r="O380" i="19" s="1"/>
  <c r="N348" i="19"/>
  <c r="O348" i="19" s="1"/>
  <c r="N332" i="19"/>
  <c r="O332" i="19" s="1"/>
  <c r="N300" i="19"/>
  <c r="O300" i="19" s="1"/>
  <c r="N268" i="19"/>
  <c r="O268" i="19" s="1"/>
  <c r="N252" i="19"/>
  <c r="O252" i="19" s="1"/>
  <c r="N220" i="19"/>
  <c r="O220" i="19" s="1"/>
  <c r="N859" i="19"/>
  <c r="O859" i="19" s="1"/>
  <c r="N731" i="19"/>
  <c r="O731" i="19" s="1"/>
  <c r="N635" i="19"/>
  <c r="O635" i="19" s="1"/>
  <c r="N539" i="19"/>
  <c r="O539" i="19" s="1"/>
  <c r="N459" i="19"/>
  <c r="O459" i="19" s="1"/>
  <c r="N395" i="19"/>
  <c r="O395" i="19" s="1"/>
  <c r="N331" i="19"/>
  <c r="O331" i="19" s="1"/>
  <c r="N251" i="19"/>
  <c r="O251" i="19" s="1"/>
  <c r="N890" i="19"/>
  <c r="O890" i="19" s="1"/>
  <c r="N762" i="19"/>
  <c r="O762" i="19" s="1"/>
  <c r="N698" i="19"/>
  <c r="O698" i="19" s="1"/>
  <c r="N618" i="19"/>
  <c r="O618" i="19" s="1"/>
  <c r="N586" i="19"/>
  <c r="O586" i="19" s="1"/>
  <c r="N490" i="19"/>
  <c r="O490" i="19" s="1"/>
  <c r="N410" i="19"/>
  <c r="O410" i="19" s="1"/>
  <c r="N940" i="19"/>
  <c r="O940" i="19" s="1"/>
  <c r="N924" i="19"/>
  <c r="O924" i="19" s="1"/>
  <c r="N908" i="19"/>
  <c r="O908" i="19" s="1"/>
  <c r="N892" i="19"/>
  <c r="O892" i="19" s="1"/>
  <c r="N860" i="19"/>
  <c r="O860" i="19" s="1"/>
  <c r="N844" i="19"/>
  <c r="O844" i="19" s="1"/>
  <c r="N828" i="19"/>
  <c r="O828" i="19" s="1"/>
  <c r="N812" i="19"/>
  <c r="O812" i="19" s="1"/>
  <c r="N780" i="19"/>
  <c r="O780" i="19" s="1"/>
  <c r="N764" i="19"/>
  <c r="O764" i="19" s="1"/>
  <c r="N732" i="19"/>
  <c r="O732" i="19" s="1"/>
  <c r="N700" i="19"/>
  <c r="O700" i="19" s="1"/>
  <c r="N684" i="19"/>
  <c r="O684" i="19" s="1"/>
  <c r="N652" i="19"/>
  <c r="O652" i="19" s="1"/>
  <c r="N620" i="19"/>
  <c r="O620" i="19" s="1"/>
  <c r="N588" i="19"/>
  <c r="O588" i="19" s="1"/>
  <c r="N556" i="19"/>
  <c r="O556" i="19" s="1"/>
  <c r="N524" i="19"/>
  <c r="O524" i="19" s="1"/>
  <c r="N492" i="19"/>
  <c r="O492" i="19" s="1"/>
  <c r="N460" i="19"/>
  <c r="O460" i="19" s="1"/>
  <c r="N428" i="19"/>
  <c r="O428" i="19" s="1"/>
  <c r="N396" i="19"/>
  <c r="O396" i="19" s="1"/>
  <c r="N364" i="19"/>
  <c r="O364" i="19" s="1"/>
  <c r="N316" i="19"/>
  <c r="O316" i="19" s="1"/>
  <c r="N284" i="19"/>
  <c r="O284" i="19" s="1"/>
  <c r="N236" i="19"/>
  <c r="O236" i="19" s="1"/>
  <c r="N811" i="19"/>
  <c r="O811" i="19" s="1"/>
  <c r="N763" i="19"/>
  <c r="O763" i="19" s="1"/>
  <c r="N699" i="19"/>
  <c r="O699" i="19" s="1"/>
  <c r="N603" i="19"/>
  <c r="O603" i="19" s="1"/>
  <c r="N507" i="19"/>
  <c r="O507" i="19" s="1"/>
  <c r="N427" i="19"/>
  <c r="O427" i="19" s="1"/>
  <c r="N347" i="19"/>
  <c r="O347" i="19" s="1"/>
  <c r="N267" i="19"/>
  <c r="O267" i="19" s="1"/>
  <c r="N858" i="19"/>
  <c r="O858" i="19" s="1"/>
  <c r="N794" i="19"/>
  <c r="O794" i="19" s="1"/>
  <c r="N730" i="19"/>
  <c r="O730" i="19" s="1"/>
  <c r="N666" i="19"/>
  <c r="O666" i="19" s="1"/>
  <c r="N602" i="19"/>
  <c r="O602" i="19" s="1"/>
  <c r="N538" i="19"/>
  <c r="O538" i="19" s="1"/>
  <c r="N426" i="19"/>
  <c r="O426" i="19" s="1"/>
  <c r="N939" i="19"/>
  <c r="O939" i="19" s="1"/>
  <c r="N923" i="19"/>
  <c r="O923" i="19" s="1"/>
  <c r="N907" i="19"/>
  <c r="O907" i="19" s="1"/>
  <c r="N891" i="19"/>
  <c r="O891" i="19" s="1"/>
  <c r="N875" i="19"/>
  <c r="O875" i="19" s="1"/>
  <c r="N795" i="19"/>
  <c r="O795" i="19" s="1"/>
  <c r="N715" i="19"/>
  <c r="O715" i="19" s="1"/>
  <c r="N619" i="19"/>
  <c r="O619" i="19" s="1"/>
  <c r="N555" i="19"/>
  <c r="O555" i="19" s="1"/>
  <c r="N475" i="19"/>
  <c r="O475" i="19" s="1"/>
  <c r="N411" i="19"/>
  <c r="O411" i="19" s="1"/>
  <c r="N299" i="19"/>
  <c r="O299" i="19" s="1"/>
  <c r="N922" i="19"/>
  <c r="O922" i="19" s="1"/>
  <c r="N842" i="19"/>
  <c r="O842" i="19" s="1"/>
  <c r="N778" i="19"/>
  <c r="O778" i="19" s="1"/>
  <c r="N650" i="19"/>
  <c r="O650" i="19" s="1"/>
  <c r="N570" i="19"/>
  <c r="O570" i="19" s="1"/>
  <c r="N474" i="19"/>
  <c r="O474" i="19" s="1"/>
  <c r="N394" i="19"/>
  <c r="O394" i="19" s="1"/>
  <c r="N651" i="19"/>
  <c r="O651" i="19" s="1"/>
  <c r="N235" i="19"/>
  <c r="O235" i="19" s="1"/>
  <c r="N938" i="19"/>
  <c r="O938" i="19" s="1"/>
  <c r="N506" i="19"/>
  <c r="O506" i="19" s="1"/>
  <c r="N874" i="19"/>
  <c r="O874" i="19" s="1"/>
  <c r="N933" i="19"/>
  <c r="O933" i="19" s="1"/>
  <c r="N917" i="19"/>
  <c r="O917" i="19" s="1"/>
  <c r="N901" i="19"/>
  <c r="O901" i="19" s="1"/>
  <c r="N885" i="19"/>
  <c r="O885" i="19" s="1"/>
  <c r="N932" i="19"/>
  <c r="O932" i="19" s="1"/>
  <c r="N916" i="19"/>
  <c r="O916" i="19" s="1"/>
  <c r="N900" i="19"/>
  <c r="O900" i="19" s="1"/>
  <c r="N884" i="19"/>
  <c r="O884" i="19" s="1"/>
  <c r="N868" i="19"/>
  <c r="O868" i="19" s="1"/>
  <c r="N852" i="19"/>
  <c r="O852" i="19" s="1"/>
  <c r="N836" i="19"/>
  <c r="O836" i="19" s="1"/>
  <c r="N820" i="19"/>
  <c r="O820" i="19" s="1"/>
  <c r="N804" i="19"/>
  <c r="O804" i="19" s="1"/>
  <c r="N788" i="19"/>
  <c r="O788" i="19" s="1"/>
  <c r="N772" i="19"/>
  <c r="O772" i="19" s="1"/>
  <c r="N756" i="19"/>
  <c r="O756" i="19" s="1"/>
  <c r="N740" i="19"/>
  <c r="O740" i="19" s="1"/>
  <c r="N724" i="19"/>
  <c r="O724" i="19" s="1"/>
  <c r="N708" i="19"/>
  <c r="O708" i="19" s="1"/>
  <c r="N692" i="19"/>
  <c r="O692" i="19" s="1"/>
  <c r="N676" i="19"/>
  <c r="O676" i="19" s="1"/>
  <c r="N660" i="19"/>
  <c r="O660" i="19" s="1"/>
  <c r="N644" i="19"/>
  <c r="O644" i="19" s="1"/>
  <c r="N628" i="19"/>
  <c r="O628" i="19" s="1"/>
  <c r="N612" i="19"/>
  <c r="O612" i="19" s="1"/>
  <c r="N596" i="19"/>
  <c r="O596" i="19" s="1"/>
  <c r="N580" i="19"/>
  <c r="O580" i="19" s="1"/>
  <c r="N564" i="19"/>
  <c r="O564" i="19" s="1"/>
  <c r="N548" i="19"/>
  <c r="O548" i="19" s="1"/>
  <c r="N532" i="19"/>
  <c r="O532" i="19" s="1"/>
  <c r="N516" i="19"/>
  <c r="O516" i="19" s="1"/>
  <c r="N500" i="19"/>
  <c r="O500" i="19" s="1"/>
  <c r="N484" i="19"/>
  <c r="O484" i="19" s="1"/>
  <c r="N468" i="19"/>
  <c r="O468" i="19" s="1"/>
  <c r="N452" i="19"/>
  <c r="O452" i="19" s="1"/>
  <c r="N436" i="19"/>
  <c r="O436" i="19" s="1"/>
  <c r="N420" i="19"/>
  <c r="O420" i="19" s="1"/>
  <c r="N404" i="19"/>
  <c r="O404" i="19" s="1"/>
  <c r="N388" i="19"/>
  <c r="O388" i="19" s="1"/>
  <c r="N372" i="19"/>
  <c r="O372" i="19" s="1"/>
  <c r="N930" i="19"/>
  <c r="O930" i="19" s="1"/>
  <c r="N914" i="19"/>
  <c r="O914" i="19" s="1"/>
  <c r="N898" i="19"/>
  <c r="O898" i="19" s="1"/>
  <c r="N882" i="19"/>
  <c r="O882" i="19" s="1"/>
  <c r="N866" i="19"/>
  <c r="O866" i="19" s="1"/>
  <c r="N850" i="19"/>
  <c r="O850" i="19" s="1"/>
  <c r="N834" i="19"/>
  <c r="O834" i="19" s="1"/>
  <c r="N818" i="19"/>
  <c r="O818" i="19" s="1"/>
  <c r="N802" i="19"/>
  <c r="O802" i="19" s="1"/>
  <c r="N786" i="19"/>
  <c r="O786" i="19" s="1"/>
  <c r="N770" i="19"/>
  <c r="O770" i="19" s="1"/>
  <c r="N754" i="19"/>
  <c r="O754" i="19" s="1"/>
  <c r="N738" i="19"/>
  <c r="O738" i="19" s="1"/>
  <c r="N722" i="19"/>
  <c r="O722" i="19" s="1"/>
  <c r="N706" i="19"/>
  <c r="O706" i="19" s="1"/>
  <c r="N690" i="19"/>
  <c r="O690" i="19" s="1"/>
  <c r="N674" i="19"/>
  <c r="O674" i="19" s="1"/>
  <c r="N658" i="19"/>
  <c r="O658" i="19" s="1"/>
  <c r="N642" i="19"/>
  <c r="O642" i="19" s="1"/>
  <c r="N626" i="19"/>
  <c r="O626" i="19" s="1"/>
  <c r="N610" i="19"/>
  <c r="O610" i="19" s="1"/>
  <c r="N594" i="19"/>
  <c r="O594" i="19" s="1"/>
  <c r="N578" i="19"/>
  <c r="O578" i="19" s="1"/>
  <c r="N562" i="19"/>
  <c r="O562" i="19" s="1"/>
  <c r="N546" i="19"/>
  <c r="O546" i="19" s="1"/>
  <c r="N530" i="19"/>
  <c r="O530" i="19" s="1"/>
  <c r="N514" i="19"/>
  <c r="O514" i="19" s="1"/>
  <c r="N498" i="19"/>
  <c r="O498" i="19" s="1"/>
  <c r="N482" i="19"/>
  <c r="O482" i="19" s="1"/>
  <c r="N466" i="19"/>
  <c r="O466" i="19" s="1"/>
  <c r="N450" i="19"/>
  <c r="O450" i="19" s="1"/>
  <c r="N434" i="19"/>
  <c r="O434" i="19" s="1"/>
  <c r="N418" i="19"/>
  <c r="O418" i="19" s="1"/>
  <c r="N402" i="19"/>
  <c r="O402" i="19" s="1"/>
  <c r="N386" i="19"/>
  <c r="O386" i="19" s="1"/>
  <c r="N370" i="19"/>
  <c r="O370" i="19" s="1"/>
  <c r="N354" i="19"/>
  <c r="O354" i="19" s="1"/>
  <c r="N338" i="19"/>
  <c r="O338" i="19" s="1"/>
  <c r="N322" i="19"/>
  <c r="O322" i="19" s="1"/>
  <c r="N306" i="19"/>
  <c r="O306" i="19" s="1"/>
  <c r="N290" i="19"/>
  <c r="O290" i="19" s="1"/>
  <c r="N274" i="19"/>
  <c r="O274" i="19" s="1"/>
  <c r="N258" i="19"/>
  <c r="O258" i="19" s="1"/>
  <c r="N242" i="19"/>
  <c r="O242" i="19" s="1"/>
  <c r="N226" i="19"/>
  <c r="O226" i="19" s="1"/>
  <c r="N210" i="19"/>
  <c r="O210" i="19" s="1"/>
  <c r="N929" i="19"/>
  <c r="O929" i="19" s="1"/>
  <c r="N865" i="19"/>
  <c r="O865" i="19" s="1"/>
  <c r="N801" i="19"/>
  <c r="O801" i="19" s="1"/>
  <c r="N769" i="19"/>
  <c r="O769" i="19" s="1"/>
  <c r="N737" i="19"/>
  <c r="O737" i="19" s="1"/>
  <c r="N689" i="19"/>
  <c r="O689" i="19" s="1"/>
  <c r="N657" i="19"/>
  <c r="O657" i="19" s="1"/>
  <c r="N625" i="19"/>
  <c r="O625" i="19" s="1"/>
  <c r="N593" i="19"/>
  <c r="O593" i="19" s="1"/>
  <c r="N561" i="19"/>
  <c r="O561" i="19" s="1"/>
  <c r="N545" i="19"/>
  <c r="O545" i="19" s="1"/>
  <c r="N513" i="19"/>
  <c r="O513" i="19" s="1"/>
  <c r="N481" i="19"/>
  <c r="O481" i="19" s="1"/>
  <c r="N465" i="19"/>
  <c r="O465" i="19" s="1"/>
  <c r="N433" i="19"/>
  <c r="O433" i="19" s="1"/>
  <c r="N401" i="19"/>
  <c r="O401" i="19" s="1"/>
  <c r="N369" i="19"/>
  <c r="O369" i="19" s="1"/>
  <c r="N337" i="19"/>
  <c r="O337" i="19" s="1"/>
  <c r="N289" i="19"/>
  <c r="O289" i="19" s="1"/>
  <c r="N257" i="19"/>
  <c r="O257" i="19" s="1"/>
  <c r="N225" i="19"/>
  <c r="O225" i="19" s="1"/>
  <c r="N576" i="19"/>
  <c r="O576" i="19" s="1"/>
  <c r="N352" i="19"/>
  <c r="O352" i="19" s="1"/>
  <c r="N288" i="19"/>
  <c r="O288" i="19" s="1"/>
  <c r="N224" i="19"/>
  <c r="O224" i="19" s="1"/>
  <c r="N945" i="19"/>
  <c r="O945" i="19" s="1"/>
  <c r="N913" i="19"/>
  <c r="O913" i="19" s="1"/>
  <c r="N897" i="19"/>
  <c r="O897" i="19" s="1"/>
  <c r="N881" i="19"/>
  <c r="O881" i="19" s="1"/>
  <c r="N849" i="19"/>
  <c r="O849" i="19" s="1"/>
  <c r="N833" i="19"/>
  <c r="O833" i="19" s="1"/>
  <c r="N817" i="19"/>
  <c r="O817" i="19" s="1"/>
  <c r="N785" i="19"/>
  <c r="O785" i="19" s="1"/>
  <c r="N753" i="19"/>
  <c r="O753" i="19" s="1"/>
  <c r="N721" i="19"/>
  <c r="O721" i="19" s="1"/>
  <c r="N705" i="19"/>
  <c r="O705" i="19" s="1"/>
  <c r="N673" i="19"/>
  <c r="O673" i="19" s="1"/>
  <c r="N641" i="19"/>
  <c r="O641" i="19" s="1"/>
  <c r="N609" i="19"/>
  <c r="O609" i="19" s="1"/>
  <c r="N577" i="19"/>
  <c r="O577" i="19" s="1"/>
  <c r="N529" i="19"/>
  <c r="O529" i="19" s="1"/>
  <c r="N497" i="19"/>
  <c r="O497" i="19" s="1"/>
  <c r="N449" i="19"/>
  <c r="O449" i="19" s="1"/>
  <c r="N417" i="19"/>
  <c r="O417" i="19" s="1"/>
  <c r="N385" i="19"/>
  <c r="O385" i="19" s="1"/>
  <c r="N353" i="19"/>
  <c r="O353" i="19" s="1"/>
  <c r="N321" i="19"/>
  <c r="O321" i="19" s="1"/>
  <c r="N305" i="19"/>
  <c r="O305" i="19" s="1"/>
  <c r="N273" i="19"/>
  <c r="O273" i="19" s="1"/>
  <c r="N241" i="19"/>
  <c r="O241" i="19" s="1"/>
  <c r="N209" i="19"/>
  <c r="O209" i="19" s="1"/>
  <c r="N592" i="19"/>
  <c r="O592" i="19" s="1"/>
  <c r="N448" i="19"/>
  <c r="O448" i="19" s="1"/>
  <c r="N400" i="19"/>
  <c r="O400" i="19" s="1"/>
  <c r="N320" i="19"/>
  <c r="O320" i="19" s="1"/>
  <c r="N272" i="19"/>
  <c r="O272" i="19" s="1"/>
  <c r="N928" i="19"/>
  <c r="O928" i="19" s="1"/>
  <c r="N912" i="19"/>
  <c r="O912" i="19" s="1"/>
  <c r="N880" i="19"/>
  <c r="O880" i="19" s="1"/>
  <c r="N848" i="19"/>
  <c r="O848" i="19" s="1"/>
  <c r="N816" i="19"/>
  <c r="O816" i="19" s="1"/>
  <c r="N800" i="19"/>
  <c r="O800" i="19" s="1"/>
  <c r="N752" i="19"/>
  <c r="O752" i="19" s="1"/>
  <c r="N720" i="19"/>
  <c r="O720" i="19" s="1"/>
  <c r="N688" i="19"/>
  <c r="O688" i="19" s="1"/>
  <c r="N656" i="19"/>
  <c r="O656" i="19" s="1"/>
  <c r="N624" i="19"/>
  <c r="O624" i="19" s="1"/>
  <c r="N560" i="19"/>
  <c r="O560" i="19" s="1"/>
  <c r="N528" i="19"/>
  <c r="O528" i="19" s="1"/>
  <c r="N496" i="19"/>
  <c r="O496" i="19" s="1"/>
  <c r="N464" i="19"/>
  <c r="O464" i="19" s="1"/>
  <c r="N416" i="19"/>
  <c r="O416" i="19" s="1"/>
  <c r="N368" i="19"/>
  <c r="O368" i="19" s="1"/>
  <c r="N304" i="19"/>
  <c r="O304" i="19" s="1"/>
  <c r="N240" i="19"/>
  <c r="O240" i="19" s="1"/>
  <c r="N944" i="19"/>
  <c r="O944" i="19" s="1"/>
  <c r="N896" i="19"/>
  <c r="O896" i="19" s="1"/>
  <c r="N864" i="19"/>
  <c r="O864" i="19" s="1"/>
  <c r="N832" i="19"/>
  <c r="O832" i="19" s="1"/>
  <c r="N784" i="19"/>
  <c r="O784" i="19" s="1"/>
  <c r="N768" i="19"/>
  <c r="O768" i="19" s="1"/>
  <c r="N736" i="19"/>
  <c r="O736" i="19" s="1"/>
  <c r="N704" i="19"/>
  <c r="O704" i="19" s="1"/>
  <c r="N672" i="19"/>
  <c r="O672" i="19" s="1"/>
  <c r="N640" i="19"/>
  <c r="O640" i="19" s="1"/>
  <c r="N608" i="19"/>
  <c r="O608" i="19" s="1"/>
  <c r="N544" i="19"/>
  <c r="O544" i="19" s="1"/>
  <c r="N512" i="19"/>
  <c r="O512" i="19" s="1"/>
  <c r="N480" i="19"/>
  <c r="O480" i="19" s="1"/>
  <c r="N432" i="19"/>
  <c r="O432" i="19" s="1"/>
  <c r="N384" i="19"/>
  <c r="O384" i="19" s="1"/>
  <c r="N336" i="19"/>
  <c r="O336" i="19" s="1"/>
  <c r="N256" i="19"/>
  <c r="O256" i="19" s="1"/>
  <c r="N355" i="19"/>
  <c r="O355" i="19" s="1"/>
  <c r="N325" i="19"/>
  <c r="O325" i="19" s="1"/>
  <c r="N266" i="19"/>
  <c r="O266" i="19" s="1"/>
  <c r="N212" i="19"/>
  <c r="O212" i="19" s="1"/>
  <c r="N211" i="19"/>
  <c r="O211" i="19" s="1"/>
  <c r="N926" i="19"/>
  <c r="O926" i="19" s="1"/>
  <c r="N600" i="19"/>
  <c r="O600" i="19" s="1"/>
  <c r="N472" i="19"/>
  <c r="O472" i="19" s="1"/>
  <c r="N292" i="19"/>
  <c r="O292" i="19" s="1"/>
  <c r="N259" i="19"/>
  <c r="O259" i="19" s="1"/>
  <c r="N687" i="19"/>
  <c r="O687" i="19" s="1"/>
  <c r="N931" i="19"/>
  <c r="O931" i="19" s="1"/>
  <c r="N863" i="19"/>
  <c r="O863" i="19" s="1"/>
  <c r="N831" i="19"/>
  <c r="O831" i="19" s="1"/>
  <c r="N799" i="19"/>
  <c r="O799" i="19" s="1"/>
  <c r="N767" i="19"/>
  <c r="O767" i="19" s="1"/>
  <c r="N735" i="19"/>
  <c r="O735" i="19" s="1"/>
  <c r="N703" i="19"/>
  <c r="O703" i="19" s="1"/>
  <c r="N671" i="19"/>
  <c r="O671" i="19" s="1"/>
  <c r="N639" i="19"/>
  <c r="O639" i="19" s="1"/>
  <c r="N607" i="19"/>
  <c r="O607" i="19" s="1"/>
  <c r="N575" i="19"/>
  <c r="O575" i="19" s="1"/>
  <c r="N543" i="19"/>
  <c r="O543" i="19" s="1"/>
  <c r="N511" i="19"/>
  <c r="O511" i="19" s="1"/>
  <c r="N479" i="19"/>
  <c r="O479" i="19" s="1"/>
  <c r="N447" i="19"/>
  <c r="O447" i="19" s="1"/>
  <c r="N415" i="19"/>
  <c r="O415" i="19" s="1"/>
  <c r="N383" i="19"/>
  <c r="O383" i="19" s="1"/>
  <c r="N295" i="19"/>
  <c r="O295" i="19" s="1"/>
  <c r="N239" i="19"/>
  <c r="O239" i="19" s="1"/>
  <c r="N265" i="19"/>
  <c r="O265" i="19" s="1"/>
  <c r="N408" i="19"/>
  <c r="O408" i="19" s="1"/>
  <c r="N791" i="19"/>
  <c r="O791" i="19" s="1"/>
  <c r="N631" i="19"/>
  <c r="O631" i="19" s="1"/>
  <c r="N535" i="19"/>
  <c r="O535" i="19" s="1"/>
  <c r="N375" i="19"/>
  <c r="O375" i="19" s="1"/>
  <c r="N261" i="19"/>
  <c r="O261" i="19" s="1"/>
  <c r="N231" i="19"/>
  <c r="O231" i="19" s="1"/>
  <c r="N313" i="19"/>
  <c r="O313" i="19" s="1"/>
  <c r="N229" i="19"/>
  <c r="O229" i="19" s="1"/>
  <c r="N467" i="19"/>
  <c r="O467" i="19" s="1"/>
  <c r="N838" i="19"/>
  <c r="O838" i="19" s="1"/>
  <c r="N550" i="19"/>
  <c r="O550" i="19" s="1"/>
  <c r="N245" i="19"/>
  <c r="O245" i="19" s="1"/>
  <c r="N895" i="19"/>
  <c r="O895" i="19" s="1"/>
  <c r="N324" i="19"/>
  <c r="O324" i="19" s="1"/>
  <c r="N856" i="19"/>
  <c r="O856" i="19" s="1"/>
  <c r="N664" i="19"/>
  <c r="O664" i="19" s="1"/>
  <c r="N536" i="19"/>
  <c r="O536" i="19" s="1"/>
  <c r="N376" i="19"/>
  <c r="O376" i="19" s="1"/>
  <c r="N663" i="19"/>
  <c r="O663" i="19" s="1"/>
  <c r="N407" i="19"/>
  <c r="O407" i="19" s="1"/>
  <c r="N591" i="19"/>
  <c r="O591" i="19" s="1"/>
  <c r="N367" i="19"/>
  <c r="O367" i="19" s="1"/>
  <c r="N903" i="19"/>
  <c r="O903" i="19" s="1"/>
  <c r="N614" i="19"/>
  <c r="O614" i="19" s="1"/>
  <c r="N454" i="19"/>
  <c r="O454" i="19" s="1"/>
  <c r="N862" i="19"/>
  <c r="O862" i="19" s="1"/>
  <c r="N830" i="19"/>
  <c r="O830" i="19" s="1"/>
  <c r="N798" i="19"/>
  <c r="O798" i="19" s="1"/>
  <c r="N766" i="19"/>
  <c r="O766" i="19" s="1"/>
  <c r="N734" i="19"/>
  <c r="O734" i="19" s="1"/>
  <c r="N702" i="19"/>
  <c r="O702" i="19" s="1"/>
  <c r="N670" i="19"/>
  <c r="O670" i="19" s="1"/>
  <c r="N638" i="19"/>
  <c r="O638" i="19" s="1"/>
  <c r="N606" i="19"/>
  <c r="O606" i="19" s="1"/>
  <c r="N574" i="19"/>
  <c r="O574" i="19" s="1"/>
  <c r="N542" i="19"/>
  <c r="O542" i="19" s="1"/>
  <c r="N510" i="19"/>
  <c r="O510" i="19" s="1"/>
  <c r="N478" i="19"/>
  <c r="O478" i="19" s="1"/>
  <c r="N446" i="19"/>
  <c r="O446" i="19" s="1"/>
  <c r="N414" i="19"/>
  <c r="O414" i="19" s="1"/>
  <c r="N382" i="19"/>
  <c r="O382" i="19" s="1"/>
  <c r="N351" i="19"/>
  <c r="O351" i="19" s="1"/>
  <c r="N294" i="19"/>
  <c r="O294" i="19" s="1"/>
  <c r="N264" i="19"/>
  <c r="O264" i="19" s="1"/>
  <c r="N238" i="19"/>
  <c r="O238" i="19" s="1"/>
  <c r="N894" i="19"/>
  <c r="O894" i="19" s="1"/>
  <c r="N323" i="19"/>
  <c r="O323" i="19" s="1"/>
  <c r="N293" i="19"/>
  <c r="O293" i="19" s="1"/>
  <c r="N234" i="19"/>
  <c r="O234" i="19" s="1"/>
  <c r="N889" i="19"/>
  <c r="O889" i="19" s="1"/>
  <c r="N568" i="19"/>
  <c r="O568" i="19" s="1"/>
  <c r="N440" i="19"/>
  <c r="O440" i="19" s="1"/>
  <c r="N921" i="19"/>
  <c r="O921" i="19" s="1"/>
  <c r="N759" i="19"/>
  <c r="O759" i="19" s="1"/>
  <c r="N599" i="19"/>
  <c r="O599" i="19" s="1"/>
  <c r="N471" i="19"/>
  <c r="O471" i="19" s="1"/>
  <c r="N345" i="19"/>
  <c r="O345" i="19" s="1"/>
  <c r="N341" i="19"/>
  <c r="O341" i="19" s="1"/>
  <c r="N255" i="19"/>
  <c r="O255" i="19" s="1"/>
  <c r="N281" i="19"/>
  <c r="O281" i="19" s="1"/>
  <c r="N309" i="19"/>
  <c r="O309" i="19" s="1"/>
  <c r="N927" i="19"/>
  <c r="O927" i="19" s="1"/>
  <c r="N696" i="19"/>
  <c r="O696" i="19" s="1"/>
  <c r="N855" i="19"/>
  <c r="O855" i="19" s="1"/>
  <c r="N503" i="19"/>
  <c r="O503" i="19" s="1"/>
  <c r="N291" i="19"/>
  <c r="O291" i="19" s="1"/>
  <c r="N344" i="19"/>
  <c r="O344" i="19" s="1"/>
  <c r="N915" i="19"/>
  <c r="O915" i="19" s="1"/>
  <c r="N847" i="19"/>
  <c r="O847" i="19" s="1"/>
  <c r="N463" i="19"/>
  <c r="O463" i="19" s="1"/>
  <c r="N250" i="19"/>
  <c r="O250" i="19" s="1"/>
  <c r="N742" i="19"/>
  <c r="O742" i="19" s="1"/>
  <c r="N486" i="19"/>
  <c r="O486" i="19" s="1"/>
  <c r="N857" i="19"/>
  <c r="O857" i="19" s="1"/>
  <c r="N825" i="19"/>
  <c r="O825" i="19" s="1"/>
  <c r="N793" i="19"/>
  <c r="O793" i="19" s="1"/>
  <c r="N761" i="19"/>
  <c r="O761" i="19" s="1"/>
  <c r="N729" i="19"/>
  <c r="O729" i="19" s="1"/>
  <c r="N697" i="19"/>
  <c r="O697" i="19" s="1"/>
  <c r="N665" i="19"/>
  <c r="O665" i="19" s="1"/>
  <c r="N633" i="19"/>
  <c r="O633" i="19" s="1"/>
  <c r="N601" i="19"/>
  <c r="O601" i="19" s="1"/>
  <c r="N569" i="19"/>
  <c r="O569" i="19" s="1"/>
  <c r="N537" i="19"/>
  <c r="O537" i="19" s="1"/>
  <c r="N505" i="19"/>
  <c r="O505" i="19" s="1"/>
  <c r="N473" i="19"/>
  <c r="O473" i="19" s="1"/>
  <c r="N441" i="19"/>
  <c r="O441" i="19" s="1"/>
  <c r="N409" i="19"/>
  <c r="O409" i="19" s="1"/>
  <c r="N377" i="19"/>
  <c r="O377" i="19" s="1"/>
  <c r="N350" i="19"/>
  <c r="O350" i="19" s="1"/>
  <c r="N263" i="19"/>
  <c r="O263" i="19" s="1"/>
  <c r="N824" i="19"/>
  <c r="O824" i="19" s="1"/>
  <c r="N760" i="19"/>
  <c r="O760" i="19" s="1"/>
  <c r="N728" i="19"/>
  <c r="O728" i="19" s="1"/>
  <c r="N632" i="19"/>
  <c r="O632" i="19" s="1"/>
  <c r="N504" i="19"/>
  <c r="O504" i="19" s="1"/>
  <c r="N346" i="19"/>
  <c r="O346" i="19" s="1"/>
  <c r="N233" i="19"/>
  <c r="O233" i="19" s="1"/>
  <c r="N823" i="19"/>
  <c r="O823" i="19" s="1"/>
  <c r="N695" i="19"/>
  <c r="O695" i="19" s="1"/>
  <c r="N567" i="19"/>
  <c r="O567" i="19" s="1"/>
  <c r="N439" i="19"/>
  <c r="O439" i="19" s="1"/>
  <c r="N318" i="19"/>
  <c r="O318" i="19" s="1"/>
  <c r="N329" i="19"/>
  <c r="O329" i="19" s="1"/>
  <c r="N792" i="19"/>
  <c r="O792" i="19" s="1"/>
  <c r="N920" i="19"/>
  <c r="O920" i="19" s="1"/>
  <c r="N719" i="19"/>
  <c r="O719" i="19" s="1"/>
  <c r="N888" i="19"/>
  <c r="O888" i="19" s="1"/>
  <c r="N319" i="19"/>
  <c r="O319" i="19" s="1"/>
  <c r="N262" i="19"/>
  <c r="O262" i="19" s="1"/>
  <c r="N232" i="19"/>
  <c r="O232" i="19" s="1"/>
  <c r="N727" i="19"/>
  <c r="O727" i="19" s="1"/>
  <c r="N623" i="19"/>
  <c r="O623" i="19" s="1"/>
  <c r="N887" i="19"/>
  <c r="O887" i="19" s="1"/>
  <c r="N371" i="19"/>
  <c r="O371" i="19" s="1"/>
  <c r="N751" i="19"/>
  <c r="O751" i="19" s="1"/>
  <c r="N254" i="19"/>
  <c r="O254" i="19" s="1"/>
  <c r="N854" i="19"/>
  <c r="O854" i="19" s="1"/>
  <c r="N822" i="19"/>
  <c r="O822" i="19" s="1"/>
  <c r="N790" i="19"/>
  <c r="O790" i="19" s="1"/>
  <c r="N758" i="19"/>
  <c r="O758" i="19" s="1"/>
  <c r="N726" i="19"/>
  <c r="O726" i="19" s="1"/>
  <c r="N694" i="19"/>
  <c r="O694" i="19" s="1"/>
  <c r="N662" i="19"/>
  <c r="O662" i="19" s="1"/>
  <c r="N630" i="19"/>
  <c r="O630" i="19" s="1"/>
  <c r="N598" i="19"/>
  <c r="O598" i="19" s="1"/>
  <c r="N566" i="19"/>
  <c r="O566" i="19" s="1"/>
  <c r="N534" i="19"/>
  <c r="O534" i="19" s="1"/>
  <c r="N502" i="19"/>
  <c r="O502" i="19" s="1"/>
  <c r="N470" i="19"/>
  <c r="O470" i="19" s="1"/>
  <c r="N438" i="19"/>
  <c r="O438" i="19" s="1"/>
  <c r="N406" i="19"/>
  <c r="O406" i="19" s="1"/>
  <c r="N374" i="19"/>
  <c r="O374" i="19" s="1"/>
  <c r="N314" i="19"/>
  <c r="O314" i="19" s="1"/>
  <c r="N260" i="19"/>
  <c r="O260" i="19" s="1"/>
  <c r="N919" i="19"/>
  <c r="O919" i="19" s="1"/>
  <c r="N853" i="19"/>
  <c r="O853" i="19" s="1"/>
  <c r="N821" i="19"/>
  <c r="O821" i="19" s="1"/>
  <c r="N789" i="19"/>
  <c r="O789" i="19" s="1"/>
  <c r="N757" i="19"/>
  <c r="O757" i="19" s="1"/>
  <c r="N725" i="19"/>
  <c r="O725" i="19" s="1"/>
  <c r="N693" i="19"/>
  <c r="O693" i="19" s="1"/>
  <c r="N661" i="19"/>
  <c r="O661" i="19" s="1"/>
  <c r="N629" i="19"/>
  <c r="O629" i="19" s="1"/>
  <c r="N597" i="19"/>
  <c r="O597" i="19" s="1"/>
  <c r="N533" i="19"/>
  <c r="O533" i="19" s="1"/>
  <c r="N501" i="19"/>
  <c r="O501" i="19" s="1"/>
  <c r="N437" i="19"/>
  <c r="O437" i="19" s="1"/>
  <c r="N405" i="19"/>
  <c r="O405" i="19" s="1"/>
  <c r="N343" i="19"/>
  <c r="O343" i="19" s="1"/>
  <c r="N287" i="19"/>
  <c r="O287" i="19" s="1"/>
  <c r="N282" i="19"/>
  <c r="O282" i="19" s="1"/>
  <c r="N227" i="19"/>
  <c r="O227" i="19" s="1"/>
  <c r="N879" i="19"/>
  <c r="O879" i="19" s="1"/>
  <c r="N559" i="19"/>
  <c r="O559" i="19" s="1"/>
  <c r="N431" i="19"/>
  <c r="O431" i="19" s="1"/>
  <c r="N280" i="19"/>
  <c r="O280" i="19" s="1"/>
  <c r="N886" i="19"/>
  <c r="O886" i="19" s="1"/>
  <c r="N565" i="19"/>
  <c r="O565" i="19" s="1"/>
  <c r="N469" i="19"/>
  <c r="O469" i="19" s="1"/>
  <c r="N373" i="19"/>
  <c r="O373" i="19" s="1"/>
  <c r="N230" i="19"/>
  <c r="O230" i="19" s="1"/>
  <c r="N435" i="19"/>
  <c r="O435" i="19" s="1"/>
  <c r="N806" i="19"/>
  <c r="O806" i="19" s="1"/>
  <c r="N582" i="19"/>
  <c r="O582" i="19" s="1"/>
  <c r="N655" i="19"/>
  <c r="O655" i="19" s="1"/>
  <c r="N275" i="19"/>
  <c r="O275" i="19" s="1"/>
  <c r="N918" i="19"/>
  <c r="O918" i="19" s="1"/>
  <c r="N342" i="19"/>
  <c r="O342" i="19" s="1"/>
  <c r="N312" i="19"/>
  <c r="O312" i="19" s="1"/>
  <c r="N286" i="19"/>
  <c r="O286" i="19" s="1"/>
  <c r="N883" i="19"/>
  <c r="O883" i="19" s="1"/>
  <c r="N851" i="19"/>
  <c r="O851" i="19" s="1"/>
  <c r="N819" i="19"/>
  <c r="O819" i="19" s="1"/>
  <c r="N787" i="19"/>
  <c r="O787" i="19" s="1"/>
  <c r="N755" i="19"/>
  <c r="O755" i="19" s="1"/>
  <c r="N723" i="19"/>
  <c r="O723" i="19" s="1"/>
  <c r="N691" i="19"/>
  <c r="O691" i="19" s="1"/>
  <c r="N627" i="19"/>
  <c r="O627" i="19" s="1"/>
  <c r="N595" i="19"/>
  <c r="O595" i="19" s="1"/>
  <c r="N563" i="19"/>
  <c r="O563" i="19" s="1"/>
  <c r="N531" i="19"/>
  <c r="O531" i="19" s="1"/>
  <c r="N499" i="19"/>
  <c r="O499" i="19" s="1"/>
  <c r="N403" i="19"/>
  <c r="O403" i="19" s="1"/>
  <c r="N228" i="19"/>
  <c r="O228" i="19" s="1"/>
  <c r="N311" i="19"/>
  <c r="O311" i="19" s="1"/>
  <c r="N340" i="19"/>
  <c r="O340" i="19" s="1"/>
  <c r="N815" i="19"/>
  <c r="O815" i="19" s="1"/>
  <c r="N527" i="19"/>
  <c r="O527" i="19" s="1"/>
  <c r="N310" i="19"/>
  <c r="O310" i="19" s="1"/>
  <c r="N390" i="19"/>
  <c r="O390" i="19" s="1"/>
  <c r="N659" i="19"/>
  <c r="O659" i="19" s="1"/>
  <c r="N399" i="19"/>
  <c r="O399" i="19" s="1"/>
  <c r="N339" i="19"/>
  <c r="O339" i="19" s="1"/>
  <c r="N783" i="19"/>
  <c r="O783" i="19" s="1"/>
  <c r="N870" i="19"/>
  <c r="O870" i="19" s="1"/>
  <c r="N911" i="19"/>
  <c r="O911" i="19" s="1"/>
  <c r="N878" i="19"/>
  <c r="O878" i="19" s="1"/>
  <c r="N846" i="19"/>
  <c r="O846" i="19" s="1"/>
  <c r="N814" i="19"/>
  <c r="O814" i="19" s="1"/>
  <c r="N782" i="19"/>
  <c r="O782" i="19" s="1"/>
  <c r="N750" i="19"/>
  <c r="O750" i="19" s="1"/>
  <c r="N718" i="19"/>
  <c r="O718" i="19" s="1"/>
  <c r="N686" i="19"/>
  <c r="O686" i="19" s="1"/>
  <c r="N654" i="19"/>
  <c r="O654" i="19" s="1"/>
  <c r="N622" i="19"/>
  <c r="O622" i="19" s="1"/>
  <c r="N590" i="19"/>
  <c r="O590" i="19" s="1"/>
  <c r="N558" i="19"/>
  <c r="O558" i="19" s="1"/>
  <c r="N526" i="19"/>
  <c r="O526" i="19" s="1"/>
  <c r="N494" i="19"/>
  <c r="O494" i="19" s="1"/>
  <c r="N462" i="19"/>
  <c r="O462" i="19" s="1"/>
  <c r="N430" i="19"/>
  <c r="O430" i="19" s="1"/>
  <c r="N398" i="19"/>
  <c r="O398" i="19" s="1"/>
  <c r="N366" i="19"/>
  <c r="O366" i="19" s="1"/>
  <c r="N279" i="19"/>
  <c r="O279" i="19" s="1"/>
  <c r="N223" i="19"/>
  <c r="O223" i="19" s="1"/>
  <c r="N393" i="19"/>
  <c r="O393" i="19" s="1"/>
  <c r="N248" i="19"/>
  <c r="O248" i="19" s="1"/>
  <c r="N303" i="19"/>
  <c r="O303" i="19" s="1"/>
  <c r="N422" i="19"/>
  <c r="O422" i="19" s="1"/>
  <c r="N362" i="19"/>
  <c r="O362" i="19" s="1"/>
  <c r="N308" i="19"/>
  <c r="O308" i="19" s="1"/>
  <c r="N249" i="19"/>
  <c r="O249" i="19" s="1"/>
  <c r="N841" i="19"/>
  <c r="O841" i="19" s="1"/>
  <c r="N745" i="19"/>
  <c r="O745" i="19" s="1"/>
  <c r="N681" i="19"/>
  <c r="O681" i="19" s="1"/>
  <c r="N617" i="19"/>
  <c r="O617" i="19" s="1"/>
  <c r="N553" i="19"/>
  <c r="O553" i="19" s="1"/>
  <c r="N457" i="19"/>
  <c r="O457" i="19" s="1"/>
  <c r="N335" i="19"/>
  <c r="O335" i="19" s="1"/>
  <c r="N222" i="19"/>
  <c r="O222" i="19" s="1"/>
  <c r="N943" i="19"/>
  <c r="O943" i="19" s="1"/>
  <c r="N910" i="19"/>
  <c r="O910" i="19" s="1"/>
  <c r="N873" i="19"/>
  <c r="O873" i="19" s="1"/>
  <c r="N809" i="19"/>
  <c r="O809" i="19" s="1"/>
  <c r="N777" i="19"/>
  <c r="O777" i="19" s="1"/>
  <c r="N713" i="19"/>
  <c r="O713" i="19" s="1"/>
  <c r="N649" i="19"/>
  <c r="O649" i="19" s="1"/>
  <c r="N585" i="19"/>
  <c r="O585" i="19" s="1"/>
  <c r="N521" i="19"/>
  <c r="O521" i="19" s="1"/>
  <c r="N489" i="19"/>
  <c r="O489" i="19" s="1"/>
  <c r="N425" i="19"/>
  <c r="O425" i="19" s="1"/>
  <c r="N278" i="19"/>
  <c r="O278" i="19" s="1"/>
  <c r="N937" i="19"/>
  <c r="O937" i="19" s="1"/>
  <c r="N872" i="19"/>
  <c r="O872" i="19" s="1"/>
  <c r="N840" i="19"/>
  <c r="O840" i="19" s="1"/>
  <c r="N808" i="19"/>
  <c r="O808" i="19" s="1"/>
  <c r="N776" i="19"/>
  <c r="O776" i="19" s="1"/>
  <c r="N744" i="19"/>
  <c r="O744" i="19" s="1"/>
  <c r="N712" i="19"/>
  <c r="O712" i="19" s="1"/>
  <c r="N680" i="19"/>
  <c r="O680" i="19" s="1"/>
  <c r="N648" i="19"/>
  <c r="O648" i="19" s="1"/>
  <c r="N616" i="19"/>
  <c r="O616" i="19" s="1"/>
  <c r="N584" i="19"/>
  <c r="O584" i="19" s="1"/>
  <c r="N552" i="19"/>
  <c r="O552" i="19" s="1"/>
  <c r="N520" i="19"/>
  <c r="O520" i="19" s="1"/>
  <c r="N488" i="19"/>
  <c r="O488" i="19" s="1"/>
  <c r="N456" i="19"/>
  <c r="O456" i="19" s="1"/>
  <c r="N424" i="19"/>
  <c r="O424" i="19" s="1"/>
  <c r="N392" i="19"/>
  <c r="O392" i="19" s="1"/>
  <c r="N361" i="19"/>
  <c r="O361" i="19" s="1"/>
  <c r="N307" i="19"/>
  <c r="O307" i="19" s="1"/>
  <c r="N277" i="19"/>
  <c r="O277" i="19" s="1"/>
  <c r="N218" i="19"/>
  <c r="O218" i="19" s="1"/>
  <c r="N359" i="19"/>
  <c r="O359" i="19" s="1"/>
  <c r="N246" i="19"/>
  <c r="O246" i="19" s="1"/>
  <c r="N942" i="19"/>
  <c r="O942" i="19" s="1"/>
  <c r="N905" i="19"/>
  <c r="O905" i="19" s="1"/>
  <c r="N360" i="19"/>
  <c r="O360" i="19" s="1"/>
  <c r="N334" i="19"/>
  <c r="O334" i="19" s="1"/>
  <c r="N247" i="19"/>
  <c r="O247" i="19" s="1"/>
  <c r="N615" i="19"/>
  <c r="O615" i="19" s="1"/>
  <c r="N487" i="19"/>
  <c r="O487" i="19" s="1"/>
  <c r="N423" i="19"/>
  <c r="O423" i="19" s="1"/>
  <c r="N276" i="19"/>
  <c r="O276" i="19" s="1"/>
  <c r="N936" i="19"/>
  <c r="O936" i="19" s="1"/>
  <c r="N646" i="19"/>
  <c r="O646" i="19" s="1"/>
  <c r="N904" i="19"/>
  <c r="O904" i="19" s="1"/>
  <c r="N871" i="19"/>
  <c r="O871" i="19" s="1"/>
  <c r="N839" i="19"/>
  <c r="O839" i="19" s="1"/>
  <c r="N807" i="19"/>
  <c r="O807" i="19" s="1"/>
  <c r="N775" i="19"/>
  <c r="O775" i="19" s="1"/>
  <c r="N743" i="19"/>
  <c r="O743" i="19" s="1"/>
  <c r="N711" i="19"/>
  <c r="O711" i="19" s="1"/>
  <c r="N679" i="19"/>
  <c r="O679" i="19" s="1"/>
  <c r="N647" i="19"/>
  <c r="O647" i="19" s="1"/>
  <c r="N583" i="19"/>
  <c r="O583" i="19" s="1"/>
  <c r="N551" i="19"/>
  <c r="O551" i="19" s="1"/>
  <c r="N519" i="19"/>
  <c r="O519" i="19" s="1"/>
  <c r="N455" i="19"/>
  <c r="O455" i="19" s="1"/>
  <c r="N391" i="19"/>
  <c r="O391" i="19" s="1"/>
  <c r="N330" i="19"/>
  <c r="O330" i="19" s="1"/>
  <c r="N217" i="19"/>
  <c r="O217" i="19" s="1"/>
  <c r="N774" i="19"/>
  <c r="O774" i="19" s="1"/>
  <c r="N518" i="19"/>
  <c r="O518" i="19" s="1"/>
  <c r="N216" i="19"/>
  <c r="O216" i="19" s="1"/>
  <c r="N678" i="19"/>
  <c r="O678" i="19" s="1"/>
  <c r="N710" i="19"/>
  <c r="O710" i="19" s="1"/>
  <c r="N869" i="19"/>
  <c r="O869" i="19" s="1"/>
  <c r="N837" i="19"/>
  <c r="O837" i="19" s="1"/>
  <c r="N805" i="19"/>
  <c r="O805" i="19" s="1"/>
  <c r="N773" i="19"/>
  <c r="O773" i="19" s="1"/>
  <c r="N741" i="19"/>
  <c r="O741" i="19" s="1"/>
  <c r="N709" i="19"/>
  <c r="O709" i="19" s="1"/>
  <c r="N677" i="19"/>
  <c r="O677" i="19" s="1"/>
  <c r="N645" i="19"/>
  <c r="O645" i="19" s="1"/>
  <c r="N613" i="19"/>
  <c r="O613" i="19" s="1"/>
  <c r="N581" i="19"/>
  <c r="O581" i="19" s="1"/>
  <c r="N549" i="19"/>
  <c r="O549" i="19" s="1"/>
  <c r="N517" i="19"/>
  <c r="O517" i="19" s="1"/>
  <c r="N485" i="19"/>
  <c r="O485" i="19" s="1"/>
  <c r="N453" i="19"/>
  <c r="O453" i="19" s="1"/>
  <c r="N421" i="19"/>
  <c r="O421" i="19" s="1"/>
  <c r="N389" i="19"/>
  <c r="O389" i="19" s="1"/>
  <c r="N358" i="19"/>
  <c r="O358" i="19" s="1"/>
  <c r="N328" i="19"/>
  <c r="O328" i="19" s="1"/>
  <c r="N302" i="19"/>
  <c r="O302" i="19" s="1"/>
  <c r="N215" i="19"/>
  <c r="O215" i="19" s="1"/>
  <c r="N935" i="19"/>
  <c r="O935" i="19" s="1"/>
  <c r="N357" i="19"/>
  <c r="O357" i="19" s="1"/>
  <c r="N298" i="19"/>
  <c r="O298" i="19" s="1"/>
  <c r="N244" i="19"/>
  <c r="O244" i="19" s="1"/>
  <c r="N902" i="19"/>
  <c r="O902" i="19" s="1"/>
  <c r="N327" i="19"/>
  <c r="O327" i="19" s="1"/>
  <c r="N271" i="19"/>
  <c r="O271" i="19" s="1"/>
  <c r="N214" i="19"/>
  <c r="O214" i="19" s="1"/>
  <c r="N934" i="19"/>
  <c r="O934" i="19" s="1"/>
  <c r="N867" i="19"/>
  <c r="O867" i="19" s="1"/>
  <c r="N835" i="19"/>
  <c r="O835" i="19" s="1"/>
  <c r="N803" i="19"/>
  <c r="O803" i="19" s="1"/>
  <c r="N771" i="19"/>
  <c r="O771" i="19" s="1"/>
  <c r="N739" i="19"/>
  <c r="O739" i="19" s="1"/>
  <c r="N707" i="19"/>
  <c r="O707" i="19" s="1"/>
  <c r="N675" i="19"/>
  <c r="O675" i="19" s="1"/>
  <c r="N643" i="19"/>
  <c r="O643" i="19" s="1"/>
  <c r="N611" i="19"/>
  <c r="O611" i="19" s="1"/>
  <c r="N579" i="19"/>
  <c r="O579" i="19" s="1"/>
  <c r="N547" i="19"/>
  <c r="O547" i="19" s="1"/>
  <c r="N515" i="19"/>
  <c r="O515" i="19" s="1"/>
  <c r="N483" i="19"/>
  <c r="O483" i="19" s="1"/>
  <c r="N451" i="19"/>
  <c r="O451" i="19" s="1"/>
  <c r="N419" i="19"/>
  <c r="O419" i="19" s="1"/>
  <c r="N387" i="19"/>
  <c r="O387" i="19" s="1"/>
  <c r="N356" i="19"/>
  <c r="O356" i="19" s="1"/>
  <c r="N297" i="19"/>
  <c r="O297" i="19" s="1"/>
  <c r="N243" i="19"/>
  <c r="O243" i="19" s="1"/>
  <c r="N213" i="19"/>
  <c r="O213" i="19" s="1"/>
  <c r="N899" i="19"/>
  <c r="O899" i="19" s="1"/>
  <c r="N326" i="19"/>
  <c r="O326" i="19" s="1"/>
  <c r="N296" i="19"/>
  <c r="O296" i="19" s="1"/>
  <c r="N270" i="19"/>
  <c r="O270" i="19" s="1"/>
  <c r="N495" i="19"/>
  <c r="O495" i="19" s="1"/>
  <c r="K133" i="17"/>
  <c r="J133" i="17"/>
  <c r="I133" i="17"/>
  <c r="H133" i="17"/>
  <c r="G133" i="17"/>
  <c r="F133" i="17"/>
  <c r="E133" i="17"/>
  <c r="D133" i="17"/>
  <c r="C133" i="17"/>
  <c r="K132" i="17"/>
  <c r="J132" i="17"/>
  <c r="I132" i="17"/>
  <c r="H132" i="17"/>
  <c r="G132" i="17"/>
  <c r="F132" i="17"/>
  <c r="E132" i="17"/>
  <c r="D132" i="17"/>
  <c r="C132" i="17"/>
  <c r="K131" i="17"/>
  <c r="J131" i="17"/>
  <c r="I131" i="17"/>
  <c r="H131" i="17"/>
  <c r="G131" i="17"/>
  <c r="F131" i="17"/>
  <c r="E131" i="17"/>
  <c r="D131" i="17"/>
  <c r="C131" i="17"/>
  <c r="K130" i="17"/>
  <c r="J130" i="17"/>
  <c r="I130" i="17"/>
  <c r="H130" i="17"/>
  <c r="G130" i="17"/>
  <c r="F130" i="17"/>
  <c r="E130" i="17"/>
  <c r="D130" i="17"/>
  <c r="C130" i="17"/>
  <c r="K129" i="17"/>
  <c r="J129" i="17"/>
  <c r="I129" i="17"/>
  <c r="H129" i="17"/>
  <c r="G129" i="17"/>
  <c r="F129" i="17"/>
  <c r="E129" i="17"/>
  <c r="D129" i="17"/>
  <c r="C129" i="17"/>
  <c r="K128" i="17"/>
  <c r="J128" i="17"/>
  <c r="I128" i="17"/>
  <c r="H128" i="17"/>
  <c r="G128" i="17"/>
  <c r="F128" i="17"/>
  <c r="E128" i="17"/>
  <c r="D128" i="17"/>
  <c r="C128" i="17"/>
  <c r="K127" i="17"/>
  <c r="J127" i="17"/>
  <c r="I127" i="17"/>
  <c r="H127" i="17"/>
  <c r="G127" i="17"/>
  <c r="F127" i="17"/>
  <c r="E127" i="17"/>
  <c r="D127" i="17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K124" i="17"/>
  <c r="J124" i="17"/>
  <c r="I124" i="17"/>
  <c r="H124" i="17"/>
  <c r="G124" i="17"/>
  <c r="F124" i="17"/>
  <c r="E124" i="17"/>
  <c r="D124" i="17"/>
  <c r="C124" i="17"/>
  <c r="K123" i="17"/>
  <c r="J123" i="17"/>
  <c r="I123" i="17"/>
  <c r="H123" i="17"/>
  <c r="G123" i="17"/>
  <c r="F123" i="17"/>
  <c r="E123" i="17"/>
  <c r="D123" i="17"/>
  <c r="C123" i="17"/>
  <c r="K122" i="17"/>
  <c r="J122" i="17"/>
  <c r="I122" i="17"/>
  <c r="H122" i="17"/>
  <c r="G122" i="17"/>
  <c r="F122" i="17"/>
  <c r="E122" i="17"/>
  <c r="D122" i="17"/>
  <c r="C122" i="17"/>
  <c r="K121" i="17"/>
  <c r="J121" i="17"/>
  <c r="I121" i="17"/>
  <c r="H121" i="17"/>
  <c r="G121" i="17"/>
  <c r="F121" i="17"/>
  <c r="E121" i="17"/>
  <c r="D121" i="17"/>
  <c r="C121" i="17"/>
  <c r="K120" i="17"/>
  <c r="J120" i="17"/>
  <c r="I120" i="17"/>
  <c r="H120" i="17"/>
  <c r="G120" i="17"/>
  <c r="F120" i="17"/>
  <c r="E120" i="17"/>
  <c r="D120" i="17"/>
  <c r="C120" i="17"/>
  <c r="K119" i="17"/>
  <c r="J119" i="17"/>
  <c r="I119" i="17"/>
  <c r="H119" i="17"/>
  <c r="G119" i="17"/>
  <c r="F119" i="17"/>
  <c r="E119" i="17"/>
  <c r="D119" i="17"/>
  <c r="C119" i="17"/>
  <c r="K118" i="17"/>
  <c r="J118" i="17"/>
  <c r="I118" i="17"/>
  <c r="H118" i="17"/>
  <c r="G118" i="17"/>
  <c r="F118" i="17"/>
  <c r="E118" i="17"/>
  <c r="D118" i="17"/>
  <c r="C118" i="17"/>
  <c r="K117" i="17"/>
  <c r="J117" i="17"/>
  <c r="I117" i="17"/>
  <c r="H117" i="17"/>
  <c r="G117" i="17"/>
  <c r="F117" i="17"/>
  <c r="E117" i="17"/>
  <c r="D117" i="17"/>
  <c r="C117" i="17"/>
  <c r="K116" i="17"/>
  <c r="J116" i="17"/>
  <c r="I116" i="17"/>
  <c r="H116" i="17"/>
  <c r="G116" i="17"/>
  <c r="F116" i="17"/>
  <c r="E116" i="17"/>
  <c r="D116" i="17"/>
  <c r="C116" i="17"/>
  <c r="K115" i="17"/>
  <c r="J115" i="17"/>
  <c r="I115" i="17"/>
  <c r="H115" i="17"/>
  <c r="G115" i="17"/>
  <c r="F115" i="17"/>
  <c r="E115" i="17"/>
  <c r="D115" i="17"/>
  <c r="C115" i="17"/>
  <c r="K114" i="17"/>
  <c r="J114" i="17"/>
  <c r="I114" i="17"/>
  <c r="H114" i="17"/>
  <c r="G114" i="17"/>
  <c r="F114" i="17"/>
  <c r="E114" i="17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K111" i="17"/>
  <c r="J111" i="17"/>
  <c r="I111" i="17"/>
  <c r="H111" i="17"/>
  <c r="G111" i="17"/>
  <c r="F111" i="17"/>
  <c r="E111" i="17"/>
  <c r="D111" i="17"/>
  <c r="C111" i="17"/>
  <c r="K110" i="17"/>
  <c r="J110" i="17"/>
  <c r="I110" i="17"/>
  <c r="H110" i="17"/>
  <c r="G110" i="17"/>
  <c r="F110" i="17"/>
  <c r="E110" i="17"/>
  <c r="D110" i="17"/>
  <c r="C110" i="17"/>
  <c r="K109" i="17"/>
  <c r="J109" i="17"/>
  <c r="I109" i="17"/>
  <c r="H109" i="17"/>
  <c r="G109" i="17"/>
  <c r="F109" i="17"/>
  <c r="E109" i="17"/>
  <c r="D109" i="17"/>
  <c r="C109" i="17"/>
  <c r="K108" i="17"/>
  <c r="J108" i="17"/>
  <c r="I108" i="17"/>
  <c r="H108" i="17"/>
  <c r="G108" i="17"/>
  <c r="F108" i="17"/>
  <c r="E108" i="17"/>
  <c r="D108" i="17"/>
  <c r="C108" i="17"/>
  <c r="K107" i="17"/>
  <c r="J107" i="17"/>
  <c r="I107" i="17"/>
  <c r="H107" i="17"/>
  <c r="G107" i="17"/>
  <c r="F107" i="17"/>
  <c r="E107" i="17"/>
  <c r="D107" i="17"/>
  <c r="C107" i="17"/>
  <c r="K106" i="17"/>
  <c r="J106" i="17"/>
  <c r="I106" i="17"/>
  <c r="H106" i="17"/>
  <c r="G106" i="17"/>
  <c r="F106" i="17"/>
  <c r="E106" i="17"/>
  <c r="D106" i="17"/>
  <c r="C106" i="17"/>
  <c r="K105" i="17"/>
  <c r="J105" i="17"/>
  <c r="I105" i="17"/>
  <c r="H105" i="17"/>
  <c r="G105" i="17"/>
  <c r="F105" i="17"/>
  <c r="E105" i="17"/>
  <c r="D105" i="17"/>
  <c r="C105" i="17"/>
  <c r="K104" i="17"/>
  <c r="J104" i="17"/>
  <c r="I104" i="17"/>
  <c r="H104" i="17"/>
  <c r="G104" i="17"/>
  <c r="F104" i="17"/>
  <c r="E104" i="17"/>
  <c r="D104" i="17"/>
  <c r="C104" i="17"/>
  <c r="K103" i="17"/>
  <c r="J103" i="17"/>
  <c r="I103" i="17"/>
  <c r="H103" i="17"/>
  <c r="G103" i="17"/>
  <c r="F103" i="17"/>
  <c r="E103" i="17"/>
  <c r="D103" i="17"/>
  <c r="C103" i="17"/>
  <c r="K102" i="17"/>
  <c r="J102" i="17"/>
  <c r="I102" i="17"/>
  <c r="H102" i="17"/>
  <c r="G102" i="17"/>
  <c r="F102" i="17"/>
  <c r="E102" i="17"/>
  <c r="D102" i="17"/>
  <c r="C102" i="17"/>
  <c r="K101" i="17"/>
  <c r="J101" i="17"/>
  <c r="I101" i="17"/>
  <c r="H101" i="17"/>
  <c r="G101" i="17"/>
  <c r="F101" i="17"/>
  <c r="E101" i="17"/>
  <c r="D101" i="17"/>
  <c r="C101" i="17"/>
  <c r="K100" i="17"/>
  <c r="J100" i="17"/>
  <c r="I100" i="17"/>
  <c r="H100" i="17"/>
  <c r="G100" i="17"/>
  <c r="F100" i="17"/>
  <c r="E100" i="17"/>
  <c r="D100" i="17"/>
  <c r="C100" i="17"/>
  <c r="K99" i="17"/>
  <c r="J99" i="17"/>
  <c r="I99" i="17"/>
  <c r="H99" i="17"/>
  <c r="G99" i="17"/>
  <c r="F99" i="17"/>
  <c r="E99" i="17"/>
  <c r="D99" i="17"/>
  <c r="C99" i="17"/>
  <c r="K98" i="17"/>
  <c r="J98" i="17"/>
  <c r="I98" i="17"/>
  <c r="H98" i="17"/>
  <c r="G98" i="17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K95" i="17"/>
  <c r="J95" i="17"/>
  <c r="I95" i="17"/>
  <c r="H95" i="17"/>
  <c r="G95" i="17"/>
  <c r="F95" i="17"/>
  <c r="E95" i="17"/>
  <c r="D95" i="17"/>
  <c r="C95" i="17"/>
  <c r="K94" i="17"/>
  <c r="J94" i="17"/>
  <c r="I94" i="17"/>
  <c r="H94" i="17"/>
  <c r="G94" i="17"/>
  <c r="F94" i="17"/>
  <c r="E94" i="17"/>
  <c r="D94" i="17"/>
  <c r="C94" i="17"/>
  <c r="K93" i="17"/>
  <c r="J93" i="17"/>
  <c r="I93" i="17"/>
  <c r="H93" i="17"/>
  <c r="G93" i="17"/>
  <c r="F93" i="17"/>
  <c r="E93" i="17"/>
  <c r="D93" i="17"/>
  <c r="C93" i="17"/>
  <c r="K92" i="17"/>
  <c r="J92" i="17"/>
  <c r="I92" i="17"/>
  <c r="H92" i="17"/>
  <c r="G92" i="17"/>
  <c r="F92" i="17"/>
  <c r="E92" i="17"/>
  <c r="D92" i="17"/>
  <c r="C92" i="17"/>
  <c r="K91" i="17"/>
  <c r="J91" i="17"/>
  <c r="I91" i="17"/>
  <c r="H91" i="17"/>
  <c r="G91" i="17"/>
  <c r="F91" i="17"/>
  <c r="E91" i="17"/>
  <c r="D91" i="17"/>
  <c r="C91" i="17"/>
  <c r="K90" i="17"/>
  <c r="J90" i="17"/>
  <c r="I90" i="17"/>
  <c r="H90" i="17"/>
  <c r="G90" i="17"/>
  <c r="F90" i="17"/>
  <c r="E90" i="17"/>
  <c r="D90" i="17"/>
  <c r="C90" i="17"/>
  <c r="K89" i="17"/>
  <c r="J89" i="17"/>
  <c r="I89" i="17"/>
  <c r="H89" i="17"/>
  <c r="G89" i="17"/>
  <c r="F89" i="17"/>
  <c r="E89" i="17"/>
  <c r="D89" i="17"/>
  <c r="C89" i="17"/>
  <c r="K88" i="17"/>
  <c r="J88" i="17"/>
  <c r="I88" i="17"/>
  <c r="H88" i="17"/>
  <c r="G88" i="17"/>
  <c r="F88" i="17"/>
  <c r="E88" i="17"/>
  <c r="D88" i="17"/>
  <c r="C88" i="17"/>
  <c r="K87" i="17"/>
  <c r="J87" i="17"/>
  <c r="I87" i="17"/>
  <c r="H87" i="17"/>
  <c r="G87" i="17"/>
  <c r="F87" i="17"/>
  <c r="E87" i="17"/>
  <c r="D87" i="17"/>
  <c r="C87" i="17"/>
  <c r="K86" i="17"/>
  <c r="J86" i="17"/>
  <c r="I86" i="17"/>
  <c r="H86" i="17"/>
  <c r="G86" i="17"/>
  <c r="F86" i="17"/>
  <c r="E86" i="17"/>
  <c r="D86" i="17"/>
  <c r="C86" i="17"/>
  <c r="K85" i="17"/>
  <c r="J85" i="17"/>
  <c r="I85" i="17"/>
  <c r="H85" i="17"/>
  <c r="G85" i="17"/>
  <c r="F85" i="17"/>
  <c r="E85" i="17"/>
  <c r="D85" i="17"/>
  <c r="C85" i="17"/>
  <c r="K84" i="17"/>
  <c r="J84" i="17"/>
  <c r="I84" i="17"/>
  <c r="H84" i="17"/>
  <c r="G84" i="17"/>
  <c r="F84" i="17"/>
  <c r="E84" i="17"/>
  <c r="D84" i="17"/>
  <c r="C84" i="17"/>
  <c r="K83" i="17"/>
  <c r="J83" i="17"/>
  <c r="I83" i="17"/>
  <c r="H83" i="17"/>
  <c r="G83" i="17"/>
  <c r="F83" i="17"/>
  <c r="E83" i="17"/>
  <c r="D83" i="17"/>
  <c r="C83" i="17"/>
  <c r="K82" i="17"/>
  <c r="J82" i="17"/>
  <c r="I82" i="17"/>
  <c r="H82" i="17"/>
  <c r="G82" i="17"/>
  <c r="F82" i="17"/>
  <c r="E82" i="17"/>
  <c r="D82" i="17"/>
  <c r="C82" i="17"/>
  <c r="K81" i="17"/>
  <c r="J81" i="17"/>
  <c r="I81" i="17"/>
  <c r="H81" i="17"/>
  <c r="G81" i="17"/>
  <c r="F81" i="17"/>
  <c r="E81" i="17"/>
  <c r="D81" i="17"/>
  <c r="C81" i="17"/>
  <c r="K80" i="17"/>
  <c r="J80" i="17"/>
  <c r="I80" i="17"/>
  <c r="H80" i="17"/>
  <c r="G80" i="17"/>
  <c r="F80" i="17"/>
  <c r="E80" i="17"/>
  <c r="D80" i="17"/>
  <c r="C80" i="17"/>
  <c r="K79" i="17"/>
  <c r="J79" i="17"/>
  <c r="I79" i="17"/>
  <c r="H79" i="17"/>
  <c r="G79" i="17"/>
  <c r="F79" i="17"/>
  <c r="E79" i="17"/>
  <c r="D79" i="17"/>
  <c r="C79" i="17"/>
  <c r="K78" i="17"/>
  <c r="J78" i="17"/>
  <c r="I78" i="17"/>
  <c r="H78" i="17"/>
  <c r="G78" i="17"/>
  <c r="F78" i="17"/>
  <c r="E78" i="17"/>
  <c r="D78" i="17"/>
  <c r="C78" i="17"/>
  <c r="K77" i="17"/>
  <c r="J77" i="17"/>
  <c r="I77" i="17"/>
  <c r="H77" i="17"/>
  <c r="G77" i="17"/>
  <c r="F77" i="17"/>
  <c r="E77" i="17"/>
  <c r="D77" i="17"/>
  <c r="C77" i="17"/>
  <c r="K76" i="17"/>
  <c r="J76" i="17"/>
  <c r="I76" i="17"/>
  <c r="H76" i="17"/>
  <c r="G76" i="17"/>
  <c r="F76" i="17"/>
  <c r="E76" i="17"/>
  <c r="D76" i="17"/>
  <c r="C76" i="17"/>
  <c r="K75" i="17"/>
  <c r="J75" i="17"/>
  <c r="I75" i="17"/>
  <c r="H75" i="17"/>
  <c r="G75" i="17"/>
  <c r="F75" i="17"/>
  <c r="E75" i="17"/>
  <c r="D75" i="17"/>
  <c r="C75" i="17"/>
  <c r="K74" i="17"/>
  <c r="J74" i="17"/>
  <c r="I74" i="17"/>
  <c r="H74" i="17"/>
  <c r="G74" i="17"/>
  <c r="F74" i="17"/>
  <c r="E74" i="17"/>
  <c r="D74" i="17"/>
  <c r="C74" i="17"/>
  <c r="K73" i="17"/>
  <c r="J73" i="17"/>
  <c r="I73" i="17"/>
  <c r="H73" i="17"/>
  <c r="G73" i="17"/>
  <c r="F73" i="17"/>
  <c r="E73" i="17"/>
  <c r="D73" i="17"/>
  <c r="C73" i="17"/>
  <c r="K72" i="17"/>
  <c r="J72" i="17"/>
  <c r="I72" i="17"/>
  <c r="H72" i="17"/>
  <c r="G72" i="17"/>
  <c r="F72" i="17"/>
  <c r="E72" i="17"/>
  <c r="D72" i="17"/>
  <c r="C72" i="17"/>
  <c r="K71" i="17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K69" i="17"/>
  <c r="J69" i="17"/>
  <c r="I69" i="17"/>
  <c r="H69" i="17"/>
  <c r="G69" i="17"/>
  <c r="F69" i="17"/>
  <c r="E69" i="17"/>
  <c r="D69" i="17"/>
  <c r="C69" i="17"/>
  <c r="K68" i="17"/>
  <c r="J68" i="17"/>
  <c r="I68" i="17"/>
  <c r="H68" i="17"/>
  <c r="G68" i="17"/>
  <c r="F68" i="17"/>
  <c r="E68" i="17"/>
  <c r="D68" i="17"/>
  <c r="C68" i="17"/>
  <c r="K67" i="17"/>
  <c r="J67" i="17"/>
  <c r="I67" i="17"/>
  <c r="H67" i="17"/>
  <c r="G67" i="17"/>
  <c r="F67" i="17"/>
  <c r="E67" i="17"/>
  <c r="D67" i="17"/>
  <c r="C67" i="17"/>
  <c r="K66" i="17"/>
  <c r="J66" i="17"/>
  <c r="I66" i="17"/>
  <c r="H66" i="17"/>
  <c r="G66" i="17"/>
  <c r="F66" i="17"/>
  <c r="E66" i="17"/>
  <c r="D66" i="17"/>
  <c r="C66" i="17"/>
  <c r="K65" i="17"/>
  <c r="J65" i="17"/>
  <c r="I65" i="17"/>
  <c r="H65" i="17"/>
  <c r="G65" i="17"/>
  <c r="F65" i="17"/>
  <c r="E65" i="17"/>
  <c r="D65" i="17"/>
  <c r="C65" i="17"/>
  <c r="K64" i="17"/>
  <c r="J64" i="17"/>
  <c r="I64" i="17"/>
  <c r="H64" i="17"/>
  <c r="G64" i="17"/>
  <c r="F64" i="17"/>
  <c r="E64" i="17"/>
  <c r="D64" i="17"/>
  <c r="C64" i="17"/>
  <c r="K63" i="17"/>
  <c r="J63" i="17"/>
  <c r="I63" i="17"/>
  <c r="H63" i="17"/>
  <c r="G63" i="17"/>
  <c r="F63" i="17"/>
  <c r="E63" i="17"/>
  <c r="D63" i="17"/>
  <c r="C63" i="17"/>
  <c r="K62" i="17"/>
  <c r="J62" i="17"/>
  <c r="I62" i="17"/>
  <c r="H62" i="17"/>
  <c r="G62" i="17"/>
  <c r="F62" i="17"/>
  <c r="E62" i="17"/>
  <c r="D62" i="17"/>
  <c r="C62" i="17"/>
  <c r="K61" i="17"/>
  <c r="J61" i="17"/>
  <c r="I61" i="17"/>
  <c r="H61" i="17"/>
  <c r="G61" i="17"/>
  <c r="F61" i="17"/>
  <c r="E61" i="17"/>
  <c r="D61" i="17"/>
  <c r="C61" i="17"/>
  <c r="K60" i="17"/>
  <c r="J60" i="17"/>
  <c r="I60" i="17"/>
  <c r="H60" i="17"/>
  <c r="G60" i="17"/>
  <c r="F60" i="17"/>
  <c r="E60" i="17"/>
  <c r="D60" i="17"/>
  <c r="C60" i="17"/>
  <c r="K59" i="17"/>
  <c r="J59" i="17"/>
  <c r="I59" i="17"/>
  <c r="H59" i="17"/>
  <c r="G59" i="17"/>
  <c r="F59" i="17"/>
  <c r="E59" i="17"/>
  <c r="D59" i="17"/>
  <c r="C59" i="17"/>
  <c r="K58" i="17"/>
  <c r="J58" i="17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K56" i="17"/>
  <c r="J56" i="17"/>
  <c r="I56" i="17"/>
  <c r="H56" i="17"/>
  <c r="G56" i="17"/>
  <c r="F56" i="17"/>
  <c r="E56" i="17"/>
  <c r="D56" i="17"/>
  <c r="C56" i="17"/>
  <c r="K55" i="17"/>
  <c r="J55" i="17"/>
  <c r="I55" i="17"/>
  <c r="H55" i="17"/>
  <c r="G55" i="17"/>
  <c r="F55" i="17"/>
  <c r="E55" i="17"/>
  <c r="D55" i="17"/>
  <c r="C55" i="17"/>
  <c r="K54" i="17"/>
  <c r="J54" i="17"/>
  <c r="I54" i="17"/>
  <c r="H54" i="17"/>
  <c r="G54" i="17"/>
  <c r="F54" i="17"/>
  <c r="E54" i="17"/>
  <c r="D54" i="17"/>
  <c r="C54" i="17"/>
  <c r="K53" i="17"/>
  <c r="J53" i="17"/>
  <c r="I53" i="17"/>
  <c r="H53" i="17"/>
  <c r="G53" i="17"/>
  <c r="F53" i="17"/>
  <c r="E53" i="17"/>
  <c r="D53" i="17"/>
  <c r="C53" i="17"/>
  <c r="K52" i="17"/>
  <c r="J52" i="17"/>
  <c r="I52" i="17"/>
  <c r="H52" i="17"/>
  <c r="G52" i="17"/>
  <c r="F52" i="17"/>
  <c r="E52" i="17"/>
  <c r="D52" i="17"/>
  <c r="C52" i="17"/>
  <c r="K51" i="17"/>
  <c r="J51" i="17"/>
  <c r="I51" i="17"/>
  <c r="H51" i="17"/>
  <c r="G51" i="17"/>
  <c r="F51" i="17"/>
  <c r="E51" i="17"/>
  <c r="D51" i="17"/>
  <c r="C51" i="17"/>
  <c r="K50" i="17"/>
  <c r="J50" i="17"/>
  <c r="I50" i="17"/>
  <c r="H50" i="17"/>
  <c r="G50" i="17"/>
  <c r="F50" i="17"/>
  <c r="E50" i="17"/>
  <c r="D50" i="17"/>
  <c r="C50" i="17"/>
  <c r="K49" i="17"/>
  <c r="J49" i="17"/>
  <c r="I49" i="17"/>
  <c r="H49" i="17"/>
  <c r="G49" i="17"/>
  <c r="F49" i="17"/>
  <c r="E49" i="17"/>
  <c r="D49" i="17"/>
  <c r="C49" i="17"/>
  <c r="K48" i="17"/>
  <c r="J48" i="17"/>
  <c r="I48" i="17"/>
  <c r="H48" i="17"/>
  <c r="G48" i="17"/>
  <c r="F48" i="17"/>
  <c r="E48" i="17"/>
  <c r="D48" i="17"/>
  <c r="C48" i="17"/>
  <c r="K47" i="17"/>
  <c r="J47" i="17"/>
  <c r="I47" i="17"/>
  <c r="H47" i="17"/>
  <c r="G47" i="17"/>
  <c r="F47" i="17"/>
  <c r="E47" i="17"/>
  <c r="D47" i="17"/>
  <c r="C47" i="17"/>
  <c r="K46" i="17"/>
  <c r="J46" i="17"/>
  <c r="I46" i="17"/>
  <c r="H46" i="17"/>
  <c r="G46" i="17"/>
  <c r="F46" i="17"/>
  <c r="E46" i="17"/>
  <c r="D46" i="17"/>
  <c r="C46" i="17"/>
  <c r="K45" i="17"/>
  <c r="J45" i="17"/>
  <c r="I45" i="17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C44" i="17"/>
  <c r="K43" i="17"/>
  <c r="J43" i="17"/>
  <c r="I43" i="17"/>
  <c r="H43" i="17"/>
  <c r="G43" i="17"/>
  <c r="F43" i="17"/>
  <c r="E43" i="17"/>
  <c r="D43" i="17"/>
  <c r="C43" i="17"/>
  <c r="K42" i="17"/>
  <c r="J42" i="17"/>
  <c r="I42" i="17"/>
  <c r="H42" i="17"/>
  <c r="G42" i="17"/>
  <c r="F42" i="17"/>
  <c r="E42" i="17"/>
  <c r="D42" i="17"/>
  <c r="C42" i="17"/>
  <c r="K41" i="17"/>
  <c r="J41" i="17"/>
  <c r="I41" i="17"/>
  <c r="H41" i="17"/>
  <c r="G41" i="17"/>
  <c r="F41" i="17"/>
  <c r="E41" i="17"/>
  <c r="D41" i="17"/>
  <c r="C41" i="17"/>
  <c r="K40" i="17"/>
  <c r="J40" i="17"/>
  <c r="I40" i="17"/>
  <c r="H40" i="17"/>
  <c r="G40" i="17"/>
  <c r="F40" i="17"/>
  <c r="E40" i="17"/>
  <c r="D40" i="17"/>
  <c r="C40" i="17"/>
  <c r="K39" i="17"/>
  <c r="J39" i="17"/>
  <c r="I39" i="17"/>
  <c r="H39" i="17"/>
  <c r="G39" i="17"/>
  <c r="F39" i="17"/>
  <c r="E39" i="17"/>
  <c r="D39" i="17"/>
  <c r="C39" i="17"/>
  <c r="C38" i="17"/>
  <c r="C35" i="17"/>
  <c r="C34" i="17"/>
  <c r="C33" i="17"/>
  <c r="C31" i="17"/>
  <c r="C30" i="17"/>
  <c r="C27" i="17"/>
  <c r="C26" i="17"/>
  <c r="C25" i="17"/>
  <c r="C23" i="17"/>
  <c r="C22" i="17"/>
  <c r="C21" i="17"/>
  <c r="C19" i="17"/>
  <c r="C18" i="17"/>
  <c r="C17" i="17"/>
  <c r="C15" i="17"/>
  <c r="D5" i="17"/>
  <c r="C5" i="17"/>
  <c r="B5" i="17"/>
  <c r="C36" i="17" s="1"/>
  <c r="H30" i="36" l="1"/>
  <c r="A26" i="28"/>
  <c r="A27" i="28" s="1"/>
  <c r="B25" i="28"/>
  <c r="G25" i="28" s="1"/>
  <c r="G30" i="44"/>
  <c r="C28" i="31"/>
  <c r="D28" i="31"/>
  <c r="H27" i="31"/>
  <c r="B29" i="31"/>
  <c r="E29" i="31"/>
  <c r="F28" i="31"/>
  <c r="G28" i="31"/>
  <c r="H33" i="38"/>
  <c r="H28" i="35"/>
  <c r="G30" i="43"/>
  <c r="B17" i="34"/>
  <c r="C17" i="34" s="1"/>
  <c r="E17" i="34"/>
  <c r="E31" i="43"/>
  <c r="B31" i="43"/>
  <c r="B33" i="45"/>
  <c r="D33" i="45"/>
  <c r="E31" i="44"/>
  <c r="B31" i="44"/>
  <c r="H24" i="28"/>
  <c r="K18" i="25"/>
  <c r="H21" i="26"/>
  <c r="G15" i="34"/>
  <c r="P2" i="19" a="1"/>
  <c r="G16" i="34"/>
  <c r="H14" i="17"/>
  <c r="D29" i="35"/>
  <c r="C29" i="35"/>
  <c r="B23" i="26"/>
  <c r="E23" i="26"/>
  <c r="A24" i="26"/>
  <c r="E30" i="35"/>
  <c r="B30" i="35"/>
  <c r="A31" i="35"/>
  <c r="F31" i="36"/>
  <c r="G31" i="36"/>
  <c r="G22" i="26"/>
  <c r="F22" i="26"/>
  <c r="D22" i="26"/>
  <c r="C22" i="26"/>
  <c r="F29" i="35"/>
  <c r="G29" i="35"/>
  <c r="B32" i="36"/>
  <c r="A33" i="36"/>
  <c r="E32" i="36"/>
  <c r="H31" i="36"/>
  <c r="D31" i="36"/>
  <c r="C31" i="36"/>
  <c r="C29" i="17"/>
  <c r="C37" i="17"/>
  <c r="A30" i="31"/>
  <c r="A36" i="38"/>
  <c r="B35" i="38"/>
  <c r="E35" i="38"/>
  <c r="D34" i="38"/>
  <c r="C34" i="38"/>
  <c r="G34" i="38"/>
  <c r="F34" i="38"/>
  <c r="C16" i="17"/>
  <c r="C24" i="17"/>
  <c r="C32" i="17"/>
  <c r="D25" i="40"/>
  <c r="C25" i="40"/>
  <c r="A26" i="40" s="1"/>
  <c r="F25" i="40"/>
  <c r="G25" i="40"/>
  <c r="G26" i="41"/>
  <c r="F26" i="41"/>
  <c r="D26" i="41"/>
  <c r="C26" i="41"/>
  <c r="A27" i="41" s="1"/>
  <c r="E20" i="25"/>
  <c r="H20" i="25"/>
  <c r="B20" i="25"/>
  <c r="A21" i="25"/>
  <c r="J19" i="25"/>
  <c r="F19" i="25"/>
  <c r="D19" i="25"/>
  <c r="G19" i="25"/>
  <c r="I19" i="25"/>
  <c r="C19" i="25"/>
  <c r="C20" i="17"/>
  <c r="C28" i="17"/>
  <c r="B18" i="34"/>
  <c r="E18" i="34"/>
  <c r="A19" i="34"/>
  <c r="B26" i="28" l="1"/>
  <c r="C26" i="28" s="1"/>
  <c r="E26" i="28"/>
  <c r="F25" i="28"/>
  <c r="C25" i="28"/>
  <c r="D25" i="28"/>
  <c r="H34" i="38"/>
  <c r="H29" i="35"/>
  <c r="H26" i="41"/>
  <c r="H28" i="31"/>
  <c r="C29" i="31"/>
  <c r="D29" i="31"/>
  <c r="B30" i="31"/>
  <c r="E30" i="31"/>
  <c r="G29" i="31"/>
  <c r="F29" i="31"/>
  <c r="F17" i="34"/>
  <c r="D17" i="34"/>
  <c r="D31" i="44"/>
  <c r="F31" i="44"/>
  <c r="C31" i="44"/>
  <c r="A32" i="44" s="1"/>
  <c r="C33" i="45"/>
  <c r="A34" i="45" s="1"/>
  <c r="F33" i="45"/>
  <c r="E33" i="45"/>
  <c r="C31" i="43"/>
  <c r="A32" i="43" s="1"/>
  <c r="F31" i="43"/>
  <c r="D31" i="43"/>
  <c r="K19" i="25"/>
  <c r="H22" i="26"/>
  <c r="H25" i="40"/>
  <c r="P2" i="19"/>
  <c r="P1" i="19" s="1" a="1"/>
  <c r="P1" i="19" s="1"/>
  <c r="A15" i="19" s="1"/>
  <c r="S14" i="17"/>
  <c r="T14" i="17" s="1"/>
  <c r="E14" i="17"/>
  <c r="S123" i="17"/>
  <c r="T123" i="17" s="1"/>
  <c r="S107" i="17"/>
  <c r="T107" i="17" s="1"/>
  <c r="S83" i="17"/>
  <c r="T83" i="17" s="1"/>
  <c r="S59" i="17"/>
  <c r="T59" i="17" s="1"/>
  <c r="S43" i="17"/>
  <c r="T43" i="17" s="1"/>
  <c r="S35" i="17"/>
  <c r="T35" i="17" s="1"/>
  <c r="S9" i="17"/>
  <c r="T9" i="17" s="1"/>
  <c r="S99" i="17"/>
  <c r="T99" i="17" s="1"/>
  <c r="S91" i="17"/>
  <c r="T91" i="17" s="1"/>
  <c r="S75" i="17"/>
  <c r="T75" i="17" s="1"/>
  <c r="S67" i="17"/>
  <c r="T67" i="17" s="1"/>
  <c r="S51" i="17"/>
  <c r="T51" i="17" s="1"/>
  <c r="S27" i="17"/>
  <c r="T27" i="17" s="1"/>
  <c r="S19" i="17"/>
  <c r="T19" i="17" s="1"/>
  <c r="S13" i="17"/>
  <c r="T13" i="17" s="1"/>
  <c r="S12" i="17"/>
  <c r="T12" i="17" s="1"/>
  <c r="S115" i="17"/>
  <c r="T115" i="17" s="1"/>
  <c r="S120" i="17"/>
  <c r="T120" i="17" s="1"/>
  <c r="S112" i="17"/>
  <c r="T112" i="17" s="1"/>
  <c r="S104" i="17"/>
  <c r="T104" i="17" s="1"/>
  <c r="S96" i="17"/>
  <c r="T96" i="17" s="1"/>
  <c r="S88" i="17"/>
  <c r="T88" i="17" s="1"/>
  <c r="S80" i="17"/>
  <c r="T80" i="17" s="1"/>
  <c r="S72" i="17"/>
  <c r="T72" i="17" s="1"/>
  <c r="S64" i="17"/>
  <c r="T64" i="17" s="1"/>
  <c r="S56" i="17"/>
  <c r="T56" i="17" s="1"/>
  <c r="S48" i="17"/>
  <c r="T48" i="17" s="1"/>
  <c r="S40" i="17"/>
  <c r="T40" i="17" s="1"/>
  <c r="S32" i="17"/>
  <c r="T32" i="17" s="1"/>
  <c r="S24" i="17"/>
  <c r="T24" i="17" s="1"/>
  <c r="S16" i="17"/>
  <c r="T16" i="17" s="1"/>
  <c r="S11" i="17"/>
  <c r="T11" i="17" s="1"/>
  <c r="S10" i="17"/>
  <c r="T10" i="17" s="1"/>
  <c r="S125" i="17"/>
  <c r="T125" i="17" s="1"/>
  <c r="S117" i="17"/>
  <c r="T117" i="17" s="1"/>
  <c r="S109" i="17"/>
  <c r="T109" i="17" s="1"/>
  <c r="S101" i="17"/>
  <c r="T101" i="17" s="1"/>
  <c r="S93" i="17"/>
  <c r="T93" i="17" s="1"/>
  <c r="S85" i="17"/>
  <c r="T85" i="17" s="1"/>
  <c r="S77" i="17"/>
  <c r="T77" i="17" s="1"/>
  <c r="S69" i="17"/>
  <c r="T69" i="17" s="1"/>
  <c r="S61" i="17"/>
  <c r="T61" i="17" s="1"/>
  <c r="S53" i="17"/>
  <c r="T53" i="17" s="1"/>
  <c r="S45" i="17"/>
  <c r="T45" i="17" s="1"/>
  <c r="S37" i="17"/>
  <c r="T37" i="17" s="1"/>
  <c r="S29" i="17"/>
  <c r="T29" i="17" s="1"/>
  <c r="S122" i="17"/>
  <c r="T122" i="17" s="1"/>
  <c r="S114" i="17"/>
  <c r="T114" i="17" s="1"/>
  <c r="S106" i="17"/>
  <c r="T106" i="17" s="1"/>
  <c r="S98" i="17"/>
  <c r="T98" i="17" s="1"/>
  <c r="S82" i="17"/>
  <c r="T82" i="17" s="1"/>
  <c r="S74" i="17"/>
  <c r="T74" i="17" s="1"/>
  <c r="S18" i="17"/>
  <c r="T18" i="17" s="1"/>
  <c r="S121" i="17"/>
  <c r="T121" i="17" s="1"/>
  <c r="S25" i="17"/>
  <c r="T25" i="17" s="1"/>
  <c r="S70" i="17"/>
  <c r="T70" i="17" s="1"/>
  <c r="S90" i="17"/>
  <c r="T90" i="17" s="1"/>
  <c r="S66" i="17"/>
  <c r="T66" i="17" s="1"/>
  <c r="S58" i="17"/>
  <c r="T58" i="17" s="1"/>
  <c r="S50" i="17"/>
  <c r="T50" i="17" s="1"/>
  <c r="S42" i="17"/>
  <c r="T42" i="17" s="1"/>
  <c r="S34" i="17"/>
  <c r="T34" i="17" s="1"/>
  <c r="S26" i="17"/>
  <c r="T26" i="17" s="1"/>
  <c r="S7" i="17"/>
  <c r="T7" i="17" s="1"/>
  <c r="S73" i="17"/>
  <c r="T73" i="17" s="1"/>
  <c r="S54" i="17"/>
  <c r="T54" i="17" s="1"/>
  <c r="S71" i="17"/>
  <c r="T71" i="17" s="1"/>
  <c r="S63" i="17"/>
  <c r="T63" i="17" s="1"/>
  <c r="S55" i="17"/>
  <c r="T55" i="17" s="1"/>
  <c r="S47" i="17"/>
  <c r="T47" i="17" s="1"/>
  <c r="S33" i="17"/>
  <c r="T33" i="17" s="1"/>
  <c r="S62" i="17"/>
  <c r="T62" i="17" s="1"/>
  <c r="S46" i="17"/>
  <c r="T46" i="17" s="1"/>
  <c r="S22" i="17"/>
  <c r="T22" i="17" s="1"/>
  <c r="S6" i="17"/>
  <c r="T6" i="17" s="1"/>
  <c r="S119" i="17"/>
  <c r="T119" i="17" s="1"/>
  <c r="S103" i="17"/>
  <c r="T103" i="17" s="1"/>
  <c r="S95" i="17"/>
  <c r="T95" i="17" s="1"/>
  <c r="S87" i="17"/>
  <c r="T87" i="17" s="1"/>
  <c r="S79" i="17"/>
  <c r="T79" i="17" s="1"/>
  <c r="S39" i="17"/>
  <c r="T39" i="17" s="1"/>
  <c r="S31" i="17"/>
  <c r="T31" i="17" s="1"/>
  <c r="S5" i="17"/>
  <c r="T5" i="17" s="1"/>
  <c r="S89" i="17"/>
  <c r="T89" i="17" s="1"/>
  <c r="S126" i="17"/>
  <c r="T126" i="17" s="1"/>
  <c r="S102" i="17"/>
  <c r="T102" i="17" s="1"/>
  <c r="S30" i="17"/>
  <c r="T30" i="17" s="1"/>
  <c r="S111" i="17"/>
  <c r="T111" i="17" s="1"/>
  <c r="S23" i="17"/>
  <c r="T23" i="17" s="1"/>
  <c r="S15" i="17"/>
  <c r="T15" i="17" s="1"/>
  <c r="S105" i="17"/>
  <c r="T105" i="17" s="1"/>
  <c r="S81" i="17"/>
  <c r="T81" i="17" s="1"/>
  <c r="S65" i="17"/>
  <c r="T65" i="17" s="1"/>
  <c r="S110" i="17"/>
  <c r="T110" i="17" s="1"/>
  <c r="S8" i="17"/>
  <c r="T8" i="17" s="1"/>
  <c r="S84" i="17"/>
  <c r="T84" i="17" s="1"/>
  <c r="S52" i="17"/>
  <c r="T52" i="17" s="1"/>
  <c r="S44" i="17"/>
  <c r="T44" i="17" s="1"/>
  <c r="S57" i="17"/>
  <c r="T57" i="17" s="1"/>
  <c r="S94" i="17"/>
  <c r="T94" i="17" s="1"/>
  <c r="S78" i="17"/>
  <c r="T78" i="17" s="1"/>
  <c r="S38" i="17"/>
  <c r="T38" i="17" s="1"/>
  <c r="S21" i="17"/>
  <c r="T21" i="17" s="1"/>
  <c r="S68" i="17"/>
  <c r="T68" i="17" s="1"/>
  <c r="S60" i="17"/>
  <c r="T60" i="17" s="1"/>
  <c r="S4" i="17"/>
  <c r="T4" i="17" s="1"/>
  <c r="S113" i="17"/>
  <c r="T113" i="17" s="1"/>
  <c r="S97" i="17"/>
  <c r="T97" i="17" s="1"/>
  <c r="S49" i="17"/>
  <c r="T49" i="17" s="1"/>
  <c r="S41" i="17"/>
  <c r="T41" i="17" s="1"/>
  <c r="S118" i="17"/>
  <c r="T118" i="17" s="1"/>
  <c r="S124" i="17"/>
  <c r="T124" i="17" s="1"/>
  <c r="S100" i="17"/>
  <c r="T100" i="17" s="1"/>
  <c r="S92" i="17"/>
  <c r="T92" i="17" s="1"/>
  <c r="S76" i="17"/>
  <c r="T76" i="17" s="1"/>
  <c r="S36" i="17"/>
  <c r="T36" i="17" s="1"/>
  <c r="S28" i="17"/>
  <c r="T28" i="17" s="1"/>
  <c r="S116" i="17"/>
  <c r="T116" i="17" s="1"/>
  <c r="S108" i="17"/>
  <c r="T108" i="17" s="1"/>
  <c r="S20" i="17"/>
  <c r="T20" i="17" s="1"/>
  <c r="S17" i="17"/>
  <c r="T17" i="17" s="1"/>
  <c r="S86" i="17"/>
  <c r="T86" i="17" s="1"/>
  <c r="S3" i="17"/>
  <c r="T3" i="17" s="1"/>
  <c r="B27" i="28"/>
  <c r="E27" i="28"/>
  <c r="A28" i="28"/>
  <c r="D32" i="36"/>
  <c r="C32" i="36"/>
  <c r="H32" i="36"/>
  <c r="H21" i="25"/>
  <c r="B21" i="25"/>
  <c r="E21" i="25"/>
  <c r="A22" i="25"/>
  <c r="D30" i="35"/>
  <c r="C30" i="35"/>
  <c r="G30" i="35"/>
  <c r="F30" i="35"/>
  <c r="D35" i="38"/>
  <c r="C35" i="38"/>
  <c r="B36" i="38"/>
  <c r="E36" i="38"/>
  <c r="A37" i="38"/>
  <c r="B27" i="41"/>
  <c r="E27" i="41"/>
  <c r="A31" i="31"/>
  <c r="B24" i="26"/>
  <c r="E24" i="26"/>
  <c r="A25" i="26"/>
  <c r="G23" i="26"/>
  <c r="F23" i="26"/>
  <c r="C23" i="26"/>
  <c r="D23" i="26"/>
  <c r="A32" i="35"/>
  <c r="E31" i="35"/>
  <c r="B31" i="35"/>
  <c r="J20" i="25"/>
  <c r="I20" i="25"/>
  <c r="G20" i="25"/>
  <c r="D20" i="25"/>
  <c r="F20" i="25"/>
  <c r="C20" i="25"/>
  <c r="E26" i="40"/>
  <c r="B26" i="40"/>
  <c r="F35" i="38"/>
  <c r="G35" i="38"/>
  <c r="E19" i="34"/>
  <c r="B19" i="34"/>
  <c r="A20" i="34"/>
  <c r="F32" i="36"/>
  <c r="G32" i="36"/>
  <c r="D18" i="34"/>
  <c r="C18" i="34"/>
  <c r="F18" i="34"/>
  <c r="B33" i="36"/>
  <c r="A34" i="36"/>
  <c r="E33" i="36"/>
  <c r="S315" i="17"/>
  <c r="T315" i="17" s="1"/>
  <c r="S442" i="17"/>
  <c r="T442" i="17" s="1"/>
  <c r="S426" i="17"/>
  <c r="T426" i="17" s="1"/>
  <c r="S410" i="17"/>
  <c r="T410" i="17" s="1"/>
  <c r="S394" i="17"/>
  <c r="T394" i="17" s="1"/>
  <c r="S378" i="17"/>
  <c r="T378" i="17" s="1"/>
  <c r="S362" i="17"/>
  <c r="T362" i="17" s="1"/>
  <c r="S346" i="17"/>
  <c r="T346" i="17" s="1"/>
  <c r="S330" i="17"/>
  <c r="T330" i="17" s="1"/>
  <c r="S314" i="17"/>
  <c r="T314" i="17" s="1"/>
  <c r="S298" i="17"/>
  <c r="T298" i="17" s="1"/>
  <c r="S282" i="17"/>
  <c r="T282" i="17" s="1"/>
  <c r="S266" i="17"/>
  <c r="T266" i="17" s="1"/>
  <c r="S250" i="17"/>
  <c r="T250" i="17" s="1"/>
  <c r="S234" i="17"/>
  <c r="T234" i="17" s="1"/>
  <c r="S218" i="17"/>
  <c r="T218" i="17" s="1"/>
  <c r="S202" i="17"/>
  <c r="T202" i="17" s="1"/>
  <c r="S186" i="17"/>
  <c r="T186" i="17" s="1"/>
  <c r="S170" i="17"/>
  <c r="T170" i="17" s="1"/>
  <c r="S154" i="17"/>
  <c r="T154" i="17" s="1"/>
  <c r="S138" i="17"/>
  <c r="T138" i="17" s="1"/>
  <c r="S457" i="17"/>
  <c r="T457" i="17" s="1"/>
  <c r="S441" i="17"/>
  <c r="T441" i="17" s="1"/>
  <c r="S425" i="17"/>
  <c r="T425" i="17" s="1"/>
  <c r="S409" i="17"/>
  <c r="T409" i="17" s="1"/>
  <c r="S393" i="17"/>
  <c r="T393" i="17" s="1"/>
  <c r="S377" i="17"/>
  <c r="T377" i="17" s="1"/>
  <c r="S361" i="17"/>
  <c r="T361" i="17" s="1"/>
  <c r="S345" i="17"/>
  <c r="T345" i="17" s="1"/>
  <c r="S329" i="17"/>
  <c r="T329" i="17" s="1"/>
  <c r="S313" i="17"/>
  <c r="T313" i="17" s="1"/>
  <c r="S265" i="17"/>
  <c r="T265" i="17" s="1"/>
  <c r="S249" i="17"/>
  <c r="T249" i="17" s="1"/>
  <c r="S233" i="17"/>
  <c r="T233" i="17" s="1"/>
  <c r="S217" i="17"/>
  <c r="T217" i="17" s="1"/>
  <c r="S201" i="17"/>
  <c r="T201" i="17" s="1"/>
  <c r="S185" i="17"/>
  <c r="T185" i="17" s="1"/>
  <c r="S169" i="17"/>
  <c r="T169" i="17" s="1"/>
  <c r="S153" i="17"/>
  <c r="T153" i="17" s="1"/>
  <c r="S137" i="17"/>
  <c r="T137" i="17" s="1"/>
  <c r="S131" i="17"/>
  <c r="T131" i="17" s="1"/>
  <c r="S424" i="17"/>
  <c r="T424" i="17" s="1"/>
  <c r="S376" i="17"/>
  <c r="T376" i="17" s="1"/>
  <c r="S344" i="17"/>
  <c r="T344" i="17" s="1"/>
  <c r="S312" i="17"/>
  <c r="T312" i="17" s="1"/>
  <c r="S280" i="17"/>
  <c r="T280" i="17" s="1"/>
  <c r="S248" i="17"/>
  <c r="T248" i="17" s="1"/>
  <c r="S200" i="17"/>
  <c r="T200" i="17" s="1"/>
  <c r="S152" i="17"/>
  <c r="T152" i="17" s="1"/>
  <c r="S454" i="17"/>
  <c r="T454" i="17" s="1"/>
  <c r="S342" i="17"/>
  <c r="T342" i="17" s="1"/>
  <c r="S326" i="17"/>
  <c r="T326" i="17" s="1"/>
  <c r="S310" i="17"/>
  <c r="T310" i="17" s="1"/>
  <c r="S294" i="17"/>
  <c r="T294" i="17" s="1"/>
  <c r="S278" i="17"/>
  <c r="T278" i="17" s="1"/>
  <c r="S246" i="17"/>
  <c r="T246" i="17" s="1"/>
  <c r="S230" i="17"/>
  <c r="T230" i="17" s="1"/>
  <c r="S182" i="17"/>
  <c r="T182" i="17" s="1"/>
  <c r="S166" i="17"/>
  <c r="T166" i="17" s="1"/>
  <c r="S196" i="17"/>
  <c r="T196" i="17" s="1"/>
  <c r="S281" i="17"/>
  <c r="T281" i="17" s="1"/>
  <c r="S456" i="17"/>
  <c r="T456" i="17" s="1"/>
  <c r="S440" i="17"/>
  <c r="T440" i="17" s="1"/>
  <c r="S408" i="17"/>
  <c r="T408" i="17" s="1"/>
  <c r="S392" i="17"/>
  <c r="T392" i="17" s="1"/>
  <c r="S360" i="17"/>
  <c r="T360" i="17" s="1"/>
  <c r="S328" i="17"/>
  <c r="T328" i="17" s="1"/>
  <c r="S296" i="17"/>
  <c r="T296" i="17" s="1"/>
  <c r="S264" i="17"/>
  <c r="T264" i="17" s="1"/>
  <c r="S216" i="17"/>
  <c r="T216" i="17" s="1"/>
  <c r="S168" i="17"/>
  <c r="T168" i="17" s="1"/>
  <c r="S214" i="17"/>
  <c r="T214" i="17" s="1"/>
  <c r="S148" i="17"/>
  <c r="T148" i="17" s="1"/>
  <c r="S297" i="17"/>
  <c r="T297" i="17" s="1"/>
  <c r="S232" i="17"/>
  <c r="T232" i="17" s="1"/>
  <c r="S422" i="17"/>
  <c r="T422" i="17" s="1"/>
  <c r="S136" i="17"/>
  <c r="T136" i="17" s="1"/>
  <c r="S184" i="17"/>
  <c r="T184" i="17" s="1"/>
  <c r="S358" i="17"/>
  <c r="T358" i="17" s="1"/>
  <c r="S406" i="17"/>
  <c r="T406" i="17" s="1"/>
  <c r="S455" i="17"/>
  <c r="T455" i="17" s="1"/>
  <c r="S439" i="17"/>
  <c r="T439" i="17" s="1"/>
  <c r="S423" i="17"/>
  <c r="T423" i="17" s="1"/>
  <c r="S407" i="17"/>
  <c r="T407" i="17" s="1"/>
  <c r="S391" i="17"/>
  <c r="T391" i="17" s="1"/>
  <c r="S375" i="17"/>
  <c r="T375" i="17" s="1"/>
  <c r="S359" i="17"/>
  <c r="T359" i="17" s="1"/>
  <c r="S343" i="17"/>
  <c r="T343" i="17" s="1"/>
  <c r="S327" i="17"/>
  <c r="T327" i="17" s="1"/>
  <c r="S311" i="17"/>
  <c r="T311" i="17" s="1"/>
  <c r="S295" i="17"/>
  <c r="T295" i="17" s="1"/>
  <c r="S279" i="17"/>
  <c r="T279" i="17" s="1"/>
  <c r="S263" i="17"/>
  <c r="T263" i="17" s="1"/>
  <c r="S247" i="17"/>
  <c r="T247" i="17" s="1"/>
  <c r="S231" i="17"/>
  <c r="T231" i="17" s="1"/>
  <c r="S215" i="17"/>
  <c r="T215" i="17" s="1"/>
  <c r="S199" i="17"/>
  <c r="T199" i="17" s="1"/>
  <c r="S183" i="17"/>
  <c r="T183" i="17" s="1"/>
  <c r="S167" i="17"/>
  <c r="T167" i="17" s="1"/>
  <c r="S151" i="17"/>
  <c r="T151" i="17" s="1"/>
  <c r="S135" i="17"/>
  <c r="T135" i="17" s="1"/>
  <c r="S128" i="17"/>
  <c r="T128" i="17" s="1"/>
  <c r="S438" i="17"/>
  <c r="T438" i="17" s="1"/>
  <c r="S134" i="17"/>
  <c r="T134" i="17" s="1"/>
  <c r="S390" i="17"/>
  <c r="T390" i="17" s="1"/>
  <c r="S374" i="17"/>
  <c r="T374" i="17" s="1"/>
  <c r="S262" i="17"/>
  <c r="T262" i="17" s="1"/>
  <c r="S198" i="17"/>
  <c r="T198" i="17" s="1"/>
  <c r="S150" i="17"/>
  <c r="T150" i="17" s="1"/>
  <c r="S453" i="17"/>
  <c r="T453" i="17" s="1"/>
  <c r="S437" i="17"/>
  <c r="T437" i="17" s="1"/>
  <c r="S421" i="17"/>
  <c r="T421" i="17" s="1"/>
  <c r="S405" i="17"/>
  <c r="T405" i="17" s="1"/>
  <c r="S389" i="17"/>
  <c r="T389" i="17" s="1"/>
  <c r="S373" i="17"/>
  <c r="T373" i="17" s="1"/>
  <c r="S357" i="17"/>
  <c r="T357" i="17" s="1"/>
  <c r="S341" i="17"/>
  <c r="T341" i="17" s="1"/>
  <c r="S325" i="17"/>
  <c r="T325" i="17" s="1"/>
  <c r="S309" i="17"/>
  <c r="T309" i="17" s="1"/>
  <c r="S293" i="17"/>
  <c r="T293" i="17" s="1"/>
  <c r="S277" i="17"/>
  <c r="T277" i="17" s="1"/>
  <c r="S261" i="17"/>
  <c r="T261" i="17" s="1"/>
  <c r="S245" i="17"/>
  <c r="T245" i="17" s="1"/>
  <c r="S229" i="17"/>
  <c r="T229" i="17" s="1"/>
  <c r="S213" i="17"/>
  <c r="T213" i="17" s="1"/>
  <c r="S197" i="17"/>
  <c r="T197" i="17" s="1"/>
  <c r="S181" i="17"/>
  <c r="T181" i="17" s="1"/>
  <c r="S165" i="17"/>
  <c r="T165" i="17" s="1"/>
  <c r="S149" i="17"/>
  <c r="T149" i="17" s="1"/>
  <c r="S133" i="17"/>
  <c r="T133" i="17" s="1"/>
  <c r="S260" i="17"/>
  <c r="T260" i="17" s="1"/>
  <c r="S452" i="17"/>
  <c r="T452" i="17" s="1"/>
  <c r="S436" i="17"/>
  <c r="T436" i="17" s="1"/>
  <c r="S420" i="17"/>
  <c r="T420" i="17" s="1"/>
  <c r="S404" i="17"/>
  <c r="T404" i="17" s="1"/>
  <c r="S388" i="17"/>
  <c r="T388" i="17" s="1"/>
  <c r="S372" i="17"/>
  <c r="T372" i="17" s="1"/>
  <c r="S356" i="17"/>
  <c r="T356" i="17" s="1"/>
  <c r="S340" i="17"/>
  <c r="T340" i="17" s="1"/>
  <c r="S324" i="17"/>
  <c r="T324" i="17" s="1"/>
  <c r="S308" i="17"/>
  <c r="T308" i="17" s="1"/>
  <c r="S292" i="17"/>
  <c r="T292" i="17" s="1"/>
  <c r="S164" i="17"/>
  <c r="T164" i="17" s="1"/>
  <c r="S451" i="17"/>
  <c r="T451" i="17" s="1"/>
  <c r="S435" i="17"/>
  <c r="T435" i="17" s="1"/>
  <c r="S419" i="17"/>
  <c r="T419" i="17" s="1"/>
  <c r="S403" i="17"/>
  <c r="T403" i="17" s="1"/>
  <c r="S387" i="17"/>
  <c r="T387" i="17" s="1"/>
  <c r="S371" i="17"/>
  <c r="T371" i="17" s="1"/>
  <c r="S355" i="17"/>
  <c r="T355" i="17" s="1"/>
  <c r="S339" i="17"/>
  <c r="T339" i="17" s="1"/>
  <c r="S323" i="17"/>
  <c r="T323" i="17" s="1"/>
  <c r="S307" i="17"/>
  <c r="T307" i="17" s="1"/>
  <c r="S291" i="17"/>
  <c r="T291" i="17" s="1"/>
  <c r="S275" i="17"/>
  <c r="T275" i="17" s="1"/>
  <c r="S259" i="17"/>
  <c r="T259" i="17" s="1"/>
  <c r="S227" i="17"/>
  <c r="T227" i="17" s="1"/>
  <c r="S211" i="17"/>
  <c r="T211" i="17" s="1"/>
  <c r="S195" i="17"/>
  <c r="T195" i="17" s="1"/>
  <c r="S179" i="17"/>
  <c r="T179" i="17" s="1"/>
  <c r="S163" i="17"/>
  <c r="T163" i="17" s="1"/>
  <c r="S147" i="17"/>
  <c r="T147" i="17" s="1"/>
  <c r="S130" i="17"/>
  <c r="T130" i="17" s="1"/>
  <c r="S429" i="17"/>
  <c r="T429" i="17" s="1"/>
  <c r="S317" i="17"/>
  <c r="T317" i="17" s="1"/>
  <c r="S285" i="17"/>
  <c r="T285" i="17" s="1"/>
  <c r="S253" i="17"/>
  <c r="T253" i="17" s="1"/>
  <c r="S221" i="17"/>
  <c r="T221" i="17" s="1"/>
  <c r="S173" i="17"/>
  <c r="T173" i="17" s="1"/>
  <c r="S428" i="17"/>
  <c r="T428" i="17" s="1"/>
  <c r="S363" i="17"/>
  <c r="T363" i="17" s="1"/>
  <c r="S243" i="17"/>
  <c r="T243" i="17" s="1"/>
  <c r="S299" i="17"/>
  <c r="T299" i="17" s="1"/>
  <c r="S401" i="17"/>
  <c r="T401" i="17" s="1"/>
  <c r="S289" i="17"/>
  <c r="T289" i="17" s="1"/>
  <c r="S209" i="17"/>
  <c r="T209" i="17" s="1"/>
  <c r="S161" i="17"/>
  <c r="T161" i="17" s="1"/>
  <c r="S350" i="17"/>
  <c r="T350" i="17" s="1"/>
  <c r="S238" i="17"/>
  <c r="T238" i="17" s="1"/>
  <c r="S412" i="17"/>
  <c r="T412" i="17" s="1"/>
  <c r="S348" i="17"/>
  <c r="T348" i="17" s="1"/>
  <c r="S316" i="17"/>
  <c r="T316" i="17" s="1"/>
  <c r="S268" i="17"/>
  <c r="T268" i="17" s="1"/>
  <c r="S204" i="17"/>
  <c r="T204" i="17" s="1"/>
  <c r="S140" i="17"/>
  <c r="T140" i="17" s="1"/>
  <c r="S443" i="17"/>
  <c r="T443" i="17" s="1"/>
  <c r="S267" i="17"/>
  <c r="T267" i="17" s="1"/>
  <c r="S155" i="17"/>
  <c r="T155" i="17" s="1"/>
  <c r="S180" i="17"/>
  <c r="T180" i="17" s="1"/>
  <c r="S450" i="17"/>
  <c r="T450" i="17" s="1"/>
  <c r="S434" i="17"/>
  <c r="T434" i="17" s="1"/>
  <c r="S418" i="17"/>
  <c r="T418" i="17" s="1"/>
  <c r="S402" i="17"/>
  <c r="T402" i="17" s="1"/>
  <c r="S386" i="17"/>
  <c r="T386" i="17" s="1"/>
  <c r="S370" i="17"/>
  <c r="T370" i="17" s="1"/>
  <c r="S354" i="17"/>
  <c r="T354" i="17" s="1"/>
  <c r="S338" i="17"/>
  <c r="T338" i="17" s="1"/>
  <c r="S322" i="17"/>
  <c r="T322" i="17" s="1"/>
  <c r="S306" i="17"/>
  <c r="T306" i="17" s="1"/>
  <c r="S290" i="17"/>
  <c r="T290" i="17" s="1"/>
  <c r="S274" i="17"/>
  <c r="T274" i="17" s="1"/>
  <c r="S258" i="17"/>
  <c r="T258" i="17" s="1"/>
  <c r="S242" i="17"/>
  <c r="T242" i="17" s="1"/>
  <c r="S226" i="17"/>
  <c r="T226" i="17" s="1"/>
  <c r="S210" i="17"/>
  <c r="T210" i="17" s="1"/>
  <c r="S194" i="17"/>
  <c r="T194" i="17" s="1"/>
  <c r="S178" i="17"/>
  <c r="T178" i="17" s="1"/>
  <c r="S162" i="17"/>
  <c r="T162" i="17" s="1"/>
  <c r="S146" i="17"/>
  <c r="T146" i="17" s="1"/>
  <c r="S449" i="17"/>
  <c r="T449" i="17" s="1"/>
  <c r="S417" i="17"/>
  <c r="T417" i="17" s="1"/>
  <c r="S369" i="17"/>
  <c r="T369" i="17" s="1"/>
  <c r="S353" i="17"/>
  <c r="T353" i="17" s="1"/>
  <c r="S337" i="17"/>
  <c r="T337" i="17" s="1"/>
  <c r="S305" i="17"/>
  <c r="T305" i="17" s="1"/>
  <c r="S257" i="17"/>
  <c r="T257" i="17" s="1"/>
  <c r="S225" i="17"/>
  <c r="T225" i="17" s="1"/>
  <c r="S177" i="17"/>
  <c r="T177" i="17" s="1"/>
  <c r="S145" i="17"/>
  <c r="T145" i="17" s="1"/>
  <c r="S127" i="17"/>
  <c r="T127" i="17" s="1"/>
  <c r="S398" i="17"/>
  <c r="T398" i="17" s="1"/>
  <c r="S302" i="17"/>
  <c r="T302" i="17" s="1"/>
  <c r="S206" i="17"/>
  <c r="T206" i="17" s="1"/>
  <c r="S445" i="17"/>
  <c r="T445" i="17" s="1"/>
  <c r="S413" i="17"/>
  <c r="T413" i="17" s="1"/>
  <c r="S397" i="17"/>
  <c r="T397" i="17" s="1"/>
  <c r="S365" i="17"/>
  <c r="T365" i="17" s="1"/>
  <c r="S333" i="17"/>
  <c r="T333" i="17" s="1"/>
  <c r="S301" i="17"/>
  <c r="T301" i="17" s="1"/>
  <c r="S269" i="17"/>
  <c r="T269" i="17" s="1"/>
  <c r="S205" i="17"/>
  <c r="T205" i="17" s="1"/>
  <c r="S157" i="17"/>
  <c r="T157" i="17" s="1"/>
  <c r="S411" i="17"/>
  <c r="T411" i="17" s="1"/>
  <c r="S203" i="17"/>
  <c r="T203" i="17" s="1"/>
  <c r="S212" i="17"/>
  <c r="T212" i="17" s="1"/>
  <c r="S433" i="17"/>
  <c r="T433" i="17" s="1"/>
  <c r="S385" i="17"/>
  <c r="T385" i="17" s="1"/>
  <c r="S321" i="17"/>
  <c r="T321" i="17" s="1"/>
  <c r="S273" i="17"/>
  <c r="T273" i="17" s="1"/>
  <c r="S241" i="17"/>
  <c r="T241" i="17" s="1"/>
  <c r="S193" i="17"/>
  <c r="T193" i="17" s="1"/>
  <c r="S270" i="17"/>
  <c r="T270" i="17" s="1"/>
  <c r="S349" i="17"/>
  <c r="T349" i="17" s="1"/>
  <c r="S189" i="17"/>
  <c r="T189" i="17" s="1"/>
  <c r="S129" i="17"/>
  <c r="T129" i="17" s="1"/>
  <c r="S444" i="17"/>
  <c r="T444" i="17" s="1"/>
  <c r="S364" i="17"/>
  <c r="T364" i="17" s="1"/>
  <c r="S332" i="17"/>
  <c r="T332" i="17" s="1"/>
  <c r="S300" i="17"/>
  <c r="T300" i="17" s="1"/>
  <c r="S236" i="17"/>
  <c r="T236" i="17" s="1"/>
  <c r="S156" i="17"/>
  <c r="T156" i="17" s="1"/>
  <c r="S395" i="17"/>
  <c r="T395" i="17" s="1"/>
  <c r="S283" i="17"/>
  <c r="T283" i="17" s="1"/>
  <c r="S187" i="17"/>
  <c r="T187" i="17" s="1"/>
  <c r="S318" i="17"/>
  <c r="T318" i="17" s="1"/>
  <c r="S172" i="17"/>
  <c r="T172" i="17" s="1"/>
  <c r="S331" i="17"/>
  <c r="T331" i="17" s="1"/>
  <c r="S383" i="17"/>
  <c r="T383" i="17" s="1"/>
  <c r="S132" i="17"/>
  <c r="T132" i="17" s="1"/>
  <c r="S414" i="17"/>
  <c r="T414" i="17" s="1"/>
  <c r="S334" i="17"/>
  <c r="T334" i="17" s="1"/>
  <c r="S286" i="17"/>
  <c r="T286" i="17" s="1"/>
  <c r="S222" i="17"/>
  <c r="T222" i="17" s="1"/>
  <c r="S158" i="17"/>
  <c r="T158" i="17" s="1"/>
  <c r="S347" i="17"/>
  <c r="T347" i="17" s="1"/>
  <c r="S139" i="17"/>
  <c r="T139" i="17" s="1"/>
  <c r="S228" i="17"/>
  <c r="T228" i="17" s="1"/>
  <c r="S448" i="17"/>
  <c r="T448" i="17" s="1"/>
  <c r="S432" i="17"/>
  <c r="T432" i="17" s="1"/>
  <c r="S416" i="17"/>
  <c r="T416" i="17" s="1"/>
  <c r="S400" i="17"/>
  <c r="T400" i="17" s="1"/>
  <c r="S384" i="17"/>
  <c r="T384" i="17" s="1"/>
  <c r="S368" i="17"/>
  <c r="T368" i="17" s="1"/>
  <c r="S352" i="17"/>
  <c r="T352" i="17" s="1"/>
  <c r="S336" i="17"/>
  <c r="T336" i="17" s="1"/>
  <c r="S320" i="17"/>
  <c r="T320" i="17" s="1"/>
  <c r="S304" i="17"/>
  <c r="T304" i="17" s="1"/>
  <c r="S288" i="17"/>
  <c r="T288" i="17" s="1"/>
  <c r="S272" i="17"/>
  <c r="T272" i="17" s="1"/>
  <c r="S256" i="17"/>
  <c r="T256" i="17" s="1"/>
  <c r="S240" i="17"/>
  <c r="T240" i="17" s="1"/>
  <c r="S224" i="17"/>
  <c r="T224" i="17" s="1"/>
  <c r="S208" i="17"/>
  <c r="T208" i="17" s="1"/>
  <c r="S192" i="17"/>
  <c r="T192" i="17" s="1"/>
  <c r="S176" i="17"/>
  <c r="T176" i="17" s="1"/>
  <c r="S160" i="17"/>
  <c r="T160" i="17" s="1"/>
  <c r="S144" i="17"/>
  <c r="T144" i="17" s="1"/>
  <c r="S447" i="17"/>
  <c r="T447" i="17" s="1"/>
  <c r="S399" i="17"/>
  <c r="T399" i="17" s="1"/>
  <c r="S367" i="17"/>
  <c r="T367" i="17" s="1"/>
  <c r="S351" i="17"/>
  <c r="T351" i="17" s="1"/>
  <c r="S335" i="17"/>
  <c r="T335" i="17" s="1"/>
  <c r="S287" i="17"/>
  <c r="T287" i="17" s="1"/>
  <c r="S271" i="17"/>
  <c r="T271" i="17" s="1"/>
  <c r="S239" i="17"/>
  <c r="T239" i="17" s="1"/>
  <c r="S207" i="17"/>
  <c r="T207" i="17" s="1"/>
  <c r="S191" i="17"/>
  <c r="T191" i="17" s="1"/>
  <c r="S159" i="17"/>
  <c r="T159" i="17" s="1"/>
  <c r="S382" i="17"/>
  <c r="T382" i="17" s="1"/>
  <c r="S254" i="17"/>
  <c r="T254" i="17" s="1"/>
  <c r="S190" i="17"/>
  <c r="T190" i="17" s="1"/>
  <c r="S142" i="17"/>
  <c r="T142" i="17" s="1"/>
  <c r="S381" i="17"/>
  <c r="T381" i="17" s="1"/>
  <c r="S237" i="17"/>
  <c r="T237" i="17" s="1"/>
  <c r="S141" i="17"/>
  <c r="T141" i="17" s="1"/>
  <c r="S396" i="17"/>
  <c r="T396" i="17" s="1"/>
  <c r="S220" i="17"/>
  <c r="T220" i="17" s="1"/>
  <c r="S379" i="17"/>
  <c r="T379" i="17" s="1"/>
  <c r="S219" i="17"/>
  <c r="T219" i="17" s="1"/>
  <c r="S276" i="17"/>
  <c r="T276" i="17" s="1"/>
  <c r="S431" i="17"/>
  <c r="T431" i="17" s="1"/>
  <c r="S303" i="17"/>
  <c r="T303" i="17" s="1"/>
  <c r="S223" i="17"/>
  <c r="T223" i="17" s="1"/>
  <c r="S175" i="17"/>
  <c r="T175" i="17" s="1"/>
  <c r="S143" i="17"/>
  <c r="T143" i="17" s="1"/>
  <c r="S446" i="17"/>
  <c r="T446" i="17" s="1"/>
  <c r="S415" i="17"/>
  <c r="T415" i="17" s="1"/>
  <c r="S319" i="17"/>
  <c r="T319" i="17" s="1"/>
  <c r="S255" i="17"/>
  <c r="T255" i="17" s="1"/>
  <c r="S366" i="17"/>
  <c r="T366" i="17" s="1"/>
  <c r="S174" i="17"/>
  <c r="T174" i="17" s="1"/>
  <c r="S380" i="17"/>
  <c r="T380" i="17" s="1"/>
  <c r="S284" i="17"/>
  <c r="T284" i="17" s="1"/>
  <c r="S188" i="17"/>
  <c r="T188" i="17" s="1"/>
  <c r="S427" i="17"/>
  <c r="T427" i="17" s="1"/>
  <c r="S251" i="17"/>
  <c r="T251" i="17" s="1"/>
  <c r="S171" i="17"/>
  <c r="T171" i="17" s="1"/>
  <c r="S244" i="17"/>
  <c r="T244" i="17" s="1"/>
  <c r="S430" i="17"/>
  <c r="T430" i="17" s="1"/>
  <c r="S252" i="17"/>
  <c r="T252" i="17" s="1"/>
  <c r="S235" i="17"/>
  <c r="T235" i="17" s="1"/>
  <c r="F26" i="28" l="1"/>
  <c r="G26" i="28"/>
  <c r="H30" i="35"/>
  <c r="H25" i="28"/>
  <c r="D26" i="28"/>
  <c r="G31" i="44"/>
  <c r="C30" i="31"/>
  <c r="D30" i="31"/>
  <c r="G17" i="34"/>
  <c r="H29" i="31"/>
  <c r="H35" i="38"/>
  <c r="B31" i="31"/>
  <c r="E31" i="31"/>
  <c r="F30" i="31"/>
  <c r="G30" i="31"/>
  <c r="G31" i="43"/>
  <c r="B15" i="19"/>
  <c r="C15" i="19" s="1"/>
  <c r="E15" i="19"/>
  <c r="A16" i="19"/>
  <c r="E16" i="19" s="1"/>
  <c r="B32" i="43"/>
  <c r="E32" i="43"/>
  <c r="D34" i="45"/>
  <c r="B34" i="45"/>
  <c r="E32" i="44"/>
  <c r="B32" i="44"/>
  <c r="K20" i="25"/>
  <c r="H23" i="26"/>
  <c r="G18" i="34"/>
  <c r="G24" i="26"/>
  <c r="F24" i="26"/>
  <c r="D24" i="26"/>
  <c r="C24" i="26"/>
  <c r="A32" i="31"/>
  <c r="G27" i="41"/>
  <c r="F27" i="41"/>
  <c r="C27" i="41"/>
  <c r="A28" i="41" s="1"/>
  <c r="D27" i="41"/>
  <c r="A38" i="38"/>
  <c r="B37" i="38"/>
  <c r="E37" i="38"/>
  <c r="A35" i="36"/>
  <c r="E34" i="36"/>
  <c r="B34" i="36"/>
  <c r="F36" i="38"/>
  <c r="G36" i="38"/>
  <c r="D33" i="36"/>
  <c r="H33" i="36"/>
  <c r="C33" i="36"/>
  <c r="C36" i="38"/>
  <c r="D36" i="38"/>
  <c r="D26" i="40"/>
  <c r="C26" i="40"/>
  <c r="A27" i="40" s="1"/>
  <c r="G26" i="40"/>
  <c r="F26" i="40"/>
  <c r="F33" i="36"/>
  <c r="G33" i="36"/>
  <c r="B20" i="34"/>
  <c r="E20" i="34"/>
  <c r="A21" i="34"/>
  <c r="C19" i="34"/>
  <c r="F19" i="34"/>
  <c r="D19" i="34"/>
  <c r="E22" i="25"/>
  <c r="H22" i="25"/>
  <c r="B22" i="25"/>
  <c r="A23" i="25"/>
  <c r="J21" i="25"/>
  <c r="F21" i="25"/>
  <c r="D21" i="25"/>
  <c r="G21" i="25"/>
  <c r="C21" i="25"/>
  <c r="I21" i="25"/>
  <c r="C31" i="35"/>
  <c r="D31" i="35"/>
  <c r="G31" i="35"/>
  <c r="F31" i="35"/>
  <c r="A33" i="35"/>
  <c r="B32" i="35"/>
  <c r="E32" i="35"/>
  <c r="B28" i="28"/>
  <c r="E28" i="28"/>
  <c r="A29" i="28"/>
  <c r="E25" i="26"/>
  <c r="B25" i="26"/>
  <c r="A26" i="26"/>
  <c r="F27" i="28"/>
  <c r="G27" i="28"/>
  <c r="C27" i="28"/>
  <c r="D27" i="28"/>
  <c r="U2" i="17" a="1"/>
  <c r="Q14" i="14"/>
  <c r="K14" i="14"/>
  <c r="H14" i="14"/>
  <c r="E14" i="14"/>
  <c r="H31" i="35" l="1"/>
  <c r="H26" i="28"/>
  <c r="H27" i="41"/>
  <c r="A17" i="19"/>
  <c r="E17" i="19" s="1"/>
  <c r="B16" i="19"/>
  <c r="F16" i="19" s="1"/>
  <c r="C31" i="31"/>
  <c r="D31" i="31"/>
  <c r="H30" i="31"/>
  <c r="B32" i="31"/>
  <c r="E32" i="31"/>
  <c r="F31" i="31"/>
  <c r="G31" i="31"/>
  <c r="H36" i="38"/>
  <c r="D15" i="19"/>
  <c r="F15" i="19"/>
  <c r="F34" i="45"/>
  <c r="E34" i="45"/>
  <c r="C34" i="45"/>
  <c r="A35" i="45" s="1"/>
  <c r="C32" i="44"/>
  <c r="A33" i="44" s="1"/>
  <c r="D32" i="44"/>
  <c r="F32" i="44"/>
  <c r="D32" i="43"/>
  <c r="C32" i="43"/>
  <c r="A33" i="43" s="1"/>
  <c r="F32" i="43"/>
  <c r="H27" i="28"/>
  <c r="H24" i="26"/>
  <c r="K21" i="25"/>
  <c r="H26" i="40"/>
  <c r="G19" i="34"/>
  <c r="U2" i="17"/>
  <c r="U1" i="17" s="1" a="1"/>
  <c r="U1" i="17" s="1"/>
  <c r="A15" i="17" s="1"/>
  <c r="G22" i="25"/>
  <c r="C22" i="25"/>
  <c r="J22" i="25"/>
  <c r="I22" i="25"/>
  <c r="F22" i="25"/>
  <c r="D22" i="25"/>
  <c r="E28" i="41"/>
  <c r="B28" i="41"/>
  <c r="E26" i="26"/>
  <c r="B26" i="26"/>
  <c r="A27" i="26"/>
  <c r="E21" i="34"/>
  <c r="B21" i="34"/>
  <c r="A22" i="34"/>
  <c r="G25" i="26"/>
  <c r="F25" i="26"/>
  <c r="D25" i="26"/>
  <c r="C25" i="26"/>
  <c r="F20" i="34"/>
  <c r="D20" i="34"/>
  <c r="C20" i="34"/>
  <c r="E29" i="28"/>
  <c r="B29" i="28"/>
  <c r="A30" i="28"/>
  <c r="G28" i="28"/>
  <c r="F28" i="28"/>
  <c r="C28" i="28"/>
  <c r="D28" i="28"/>
  <c r="E27" i="40"/>
  <c r="B27" i="40"/>
  <c r="F32" i="35"/>
  <c r="G32" i="35"/>
  <c r="H32" i="35"/>
  <c r="D32" i="35"/>
  <c r="C32" i="35"/>
  <c r="B33" i="35"/>
  <c r="A34" i="35"/>
  <c r="E33" i="35"/>
  <c r="A33" i="31"/>
  <c r="H34" i="36"/>
  <c r="D34" i="36"/>
  <c r="C34" i="36"/>
  <c r="F34" i="36"/>
  <c r="G34" i="36"/>
  <c r="B35" i="36"/>
  <c r="A36" i="36"/>
  <c r="E35" i="36"/>
  <c r="G37" i="38"/>
  <c r="F37" i="38"/>
  <c r="C37" i="38"/>
  <c r="D37" i="38"/>
  <c r="B38" i="38"/>
  <c r="A39" i="38"/>
  <c r="E38" i="38"/>
  <c r="B23" i="25"/>
  <c r="H23" i="25"/>
  <c r="E23" i="25"/>
  <c r="A24" i="25"/>
  <c r="G32" i="44" l="1"/>
  <c r="D16" i="19"/>
  <c r="C16" i="19"/>
  <c r="A18" i="19"/>
  <c r="A19" i="19" s="1"/>
  <c r="B17" i="19"/>
  <c r="C17" i="19" s="1"/>
  <c r="C32" i="31"/>
  <c r="D32" i="31"/>
  <c r="H31" i="31"/>
  <c r="B33" i="31"/>
  <c r="E33" i="31"/>
  <c r="G32" i="31"/>
  <c r="F32" i="31"/>
  <c r="H37" i="38"/>
  <c r="G15" i="19"/>
  <c r="G32" i="43"/>
  <c r="E33" i="43"/>
  <c r="B33" i="43"/>
  <c r="B33" i="44"/>
  <c r="E33" i="44"/>
  <c r="D35" i="45"/>
  <c r="B35" i="45"/>
  <c r="K22" i="25"/>
  <c r="H28" i="28"/>
  <c r="H25" i="26"/>
  <c r="G20" i="34"/>
  <c r="D15" i="17"/>
  <c r="G15" i="17"/>
  <c r="J15" i="17"/>
  <c r="H15" i="17"/>
  <c r="I15" i="17" s="1"/>
  <c r="E15" i="17"/>
  <c r="F15" i="17" s="1"/>
  <c r="A16" i="17"/>
  <c r="G29" i="28"/>
  <c r="F29" i="28"/>
  <c r="C29" i="28"/>
  <c r="D29" i="28"/>
  <c r="H33" i="35"/>
  <c r="D33" i="35"/>
  <c r="C33" i="35"/>
  <c r="B22" i="34"/>
  <c r="E22" i="34"/>
  <c r="A23" i="34"/>
  <c r="D21" i="34"/>
  <c r="F21" i="34"/>
  <c r="C21" i="34"/>
  <c r="B30" i="28"/>
  <c r="E30" i="28"/>
  <c r="A31" i="28"/>
  <c r="A34" i="31"/>
  <c r="E24" i="25"/>
  <c r="B24" i="25"/>
  <c r="H24" i="25"/>
  <c r="A25" i="25"/>
  <c r="B27" i="26"/>
  <c r="E27" i="26"/>
  <c r="A28" i="26"/>
  <c r="F23" i="25"/>
  <c r="D23" i="25"/>
  <c r="C23" i="25"/>
  <c r="J23" i="25"/>
  <c r="I23" i="25"/>
  <c r="G23" i="25"/>
  <c r="G26" i="26"/>
  <c r="D26" i="26"/>
  <c r="F26" i="26"/>
  <c r="C26" i="26"/>
  <c r="E36" i="36"/>
  <c r="B36" i="36"/>
  <c r="A37" i="36"/>
  <c r="D27" i="40"/>
  <c r="C27" i="40"/>
  <c r="A28" i="40" s="1"/>
  <c r="D28" i="41"/>
  <c r="C28" i="41"/>
  <c r="A29" i="41" s="1"/>
  <c r="G28" i="41"/>
  <c r="F28" i="41"/>
  <c r="F38" i="38"/>
  <c r="G38" i="38"/>
  <c r="H35" i="36"/>
  <c r="D35" i="36"/>
  <c r="C35" i="36"/>
  <c r="G27" i="40"/>
  <c r="F27" i="40"/>
  <c r="F35" i="36"/>
  <c r="G35" i="36"/>
  <c r="C38" i="38"/>
  <c r="D38" i="38"/>
  <c r="G33" i="35"/>
  <c r="F33" i="35"/>
  <c r="B34" i="35"/>
  <c r="A35" i="35"/>
  <c r="E34" i="35"/>
  <c r="A40" i="38"/>
  <c r="E39" i="38"/>
  <c r="B39" i="38"/>
  <c r="H28" i="41" l="1"/>
  <c r="G16" i="19"/>
  <c r="H38" i="38"/>
  <c r="E18" i="19"/>
  <c r="B18" i="19"/>
  <c r="D18" i="19" s="1"/>
  <c r="D17" i="19"/>
  <c r="F17" i="19"/>
  <c r="C33" i="31"/>
  <c r="D33" i="31"/>
  <c r="H32" i="31"/>
  <c r="E34" i="31"/>
  <c r="B34" i="31"/>
  <c r="G33" i="31"/>
  <c r="F33" i="31"/>
  <c r="F33" i="44"/>
  <c r="D33" i="44"/>
  <c r="C33" i="44"/>
  <c r="A34" i="44" s="1"/>
  <c r="F35" i="45"/>
  <c r="C35" i="45"/>
  <c r="A36" i="45" s="1"/>
  <c r="E35" i="45"/>
  <c r="F33" i="43"/>
  <c r="C33" i="43"/>
  <c r="A34" i="43" s="1"/>
  <c r="D33" i="43"/>
  <c r="H26" i="26"/>
  <c r="H27" i="40"/>
  <c r="K23" i="25"/>
  <c r="H29" i="28"/>
  <c r="G21" i="34"/>
  <c r="D30" i="28"/>
  <c r="G30" i="28"/>
  <c r="F30" i="28"/>
  <c r="C30" i="28"/>
  <c r="A38" i="36"/>
  <c r="E37" i="36"/>
  <c r="B37" i="36"/>
  <c r="F36" i="36"/>
  <c r="G36" i="36"/>
  <c r="E19" i="19"/>
  <c r="B19" i="19"/>
  <c r="A20" i="19"/>
  <c r="B40" i="38"/>
  <c r="E40" i="38"/>
  <c r="A41" i="38"/>
  <c r="E23" i="34"/>
  <c r="B23" i="34"/>
  <c r="A24" i="34"/>
  <c r="F22" i="34"/>
  <c r="D22" i="34"/>
  <c r="C22" i="34"/>
  <c r="D36" i="36"/>
  <c r="C36" i="36"/>
  <c r="H36" i="36"/>
  <c r="A36" i="35"/>
  <c r="E35" i="35"/>
  <c r="B35" i="35"/>
  <c r="C34" i="35"/>
  <c r="H34" i="35"/>
  <c r="D34" i="35"/>
  <c r="F39" i="38"/>
  <c r="G39" i="38"/>
  <c r="G34" i="35"/>
  <c r="F34" i="35"/>
  <c r="D39" i="38"/>
  <c r="C39" i="38"/>
  <c r="B28" i="26"/>
  <c r="E28" i="26"/>
  <c r="A29" i="26"/>
  <c r="H25" i="25"/>
  <c r="E25" i="25"/>
  <c r="B25" i="25"/>
  <c r="A26" i="25"/>
  <c r="F27" i="26"/>
  <c r="D27" i="26"/>
  <c r="C27" i="26"/>
  <c r="G27" i="26"/>
  <c r="I24" i="25"/>
  <c r="G24" i="25"/>
  <c r="C24" i="25"/>
  <c r="J24" i="25"/>
  <c r="D24" i="25"/>
  <c r="F24" i="25"/>
  <c r="B28" i="40"/>
  <c r="E28" i="40"/>
  <c r="B29" i="41"/>
  <c r="E29" i="41"/>
  <c r="A35" i="31"/>
  <c r="G16" i="17"/>
  <c r="E16" i="17"/>
  <c r="F16" i="17" s="1"/>
  <c r="D16" i="17"/>
  <c r="H16" i="17"/>
  <c r="I16" i="17" s="1"/>
  <c r="J16" i="17"/>
  <c r="A17" i="17"/>
  <c r="B31" i="28"/>
  <c r="A32" i="28"/>
  <c r="E31" i="28"/>
  <c r="K15" i="17"/>
  <c r="G33" i="44" l="1"/>
  <c r="G17" i="19"/>
  <c r="F18" i="19"/>
  <c r="C18" i="19"/>
  <c r="H39" i="38"/>
  <c r="H33" i="31"/>
  <c r="C34" i="31"/>
  <c r="D34" i="31"/>
  <c r="B35" i="31"/>
  <c r="E35" i="31"/>
  <c r="F34" i="31"/>
  <c r="G34" i="31"/>
  <c r="G33" i="43"/>
  <c r="D36" i="45"/>
  <c r="B36" i="45"/>
  <c r="B34" i="44"/>
  <c r="E34" i="44"/>
  <c r="E34" i="43"/>
  <c r="B34" i="43"/>
  <c r="H30" i="28"/>
  <c r="H27" i="26"/>
  <c r="K24" i="25"/>
  <c r="G22" i="34"/>
  <c r="E36" i="35"/>
  <c r="A37" i="35"/>
  <c r="B36" i="35"/>
  <c r="J25" i="25"/>
  <c r="I25" i="25"/>
  <c r="F25" i="25"/>
  <c r="D25" i="25"/>
  <c r="G25" i="25"/>
  <c r="C25" i="25"/>
  <c r="B32" i="28"/>
  <c r="A33" i="28"/>
  <c r="E32" i="28"/>
  <c r="G31" i="28"/>
  <c r="F31" i="28"/>
  <c r="D31" i="28"/>
  <c r="C31" i="28"/>
  <c r="E26" i="25"/>
  <c r="B26" i="25"/>
  <c r="H26" i="25"/>
  <c r="A27" i="25"/>
  <c r="B29" i="26"/>
  <c r="E29" i="26"/>
  <c r="A30" i="26"/>
  <c r="G17" i="17"/>
  <c r="D17" i="17"/>
  <c r="E17" i="17"/>
  <c r="F17" i="17" s="1"/>
  <c r="H17" i="17"/>
  <c r="I17" i="17" s="1"/>
  <c r="J17" i="17"/>
  <c r="A18" i="17"/>
  <c r="B24" i="34"/>
  <c r="E24" i="34"/>
  <c r="A25" i="34"/>
  <c r="C23" i="34"/>
  <c r="D23" i="34"/>
  <c r="F23" i="34"/>
  <c r="K16" i="17"/>
  <c r="E41" i="38"/>
  <c r="A42" i="38"/>
  <c r="B41" i="38"/>
  <c r="F28" i="26"/>
  <c r="G28" i="26"/>
  <c r="D28" i="26"/>
  <c r="C28" i="26"/>
  <c r="F40" i="38"/>
  <c r="G40" i="38"/>
  <c r="B20" i="19"/>
  <c r="E20" i="19"/>
  <c r="A21" i="19"/>
  <c r="F29" i="41"/>
  <c r="G29" i="41"/>
  <c r="G28" i="40"/>
  <c r="F28" i="40"/>
  <c r="D29" i="41"/>
  <c r="C29" i="41"/>
  <c r="A30" i="41" s="1"/>
  <c r="H29" i="41"/>
  <c r="F37" i="36"/>
  <c r="G37" i="36"/>
  <c r="A39" i="36"/>
  <c r="E38" i="36"/>
  <c r="B38" i="36"/>
  <c r="C40" i="38"/>
  <c r="D40" i="38"/>
  <c r="C19" i="19"/>
  <c r="F19" i="19"/>
  <c r="D19" i="19"/>
  <c r="C37" i="36"/>
  <c r="H37" i="36"/>
  <c r="D37" i="36"/>
  <c r="D28" i="40"/>
  <c r="C28" i="40"/>
  <c r="A29" i="40" s="1"/>
  <c r="H35" i="35"/>
  <c r="D35" i="35"/>
  <c r="C35" i="35"/>
  <c r="A36" i="31"/>
  <c r="G35" i="35"/>
  <c r="F35" i="35"/>
  <c r="G18" i="19" l="1"/>
  <c r="H40" i="38"/>
  <c r="C35" i="31"/>
  <c r="D35" i="31"/>
  <c r="H34" i="31"/>
  <c r="B36" i="31"/>
  <c r="E36" i="31"/>
  <c r="F35" i="31"/>
  <c r="G35" i="31"/>
  <c r="H28" i="40"/>
  <c r="F34" i="43"/>
  <c r="C34" i="43"/>
  <c r="A35" i="43" s="1"/>
  <c r="D34" i="43"/>
  <c r="F34" i="44"/>
  <c r="D34" i="44"/>
  <c r="C34" i="44"/>
  <c r="A35" i="44" s="1"/>
  <c r="F36" i="45"/>
  <c r="E36" i="45"/>
  <c r="C36" i="45"/>
  <c r="A37" i="45" s="1"/>
  <c r="H31" i="28"/>
  <c r="H28" i="26"/>
  <c r="K25" i="25"/>
  <c r="G23" i="34"/>
  <c r="G19" i="19"/>
  <c r="H18" i="17"/>
  <c r="I18" i="17" s="1"/>
  <c r="J18" i="17"/>
  <c r="G18" i="17"/>
  <c r="E18" i="17"/>
  <c r="F18" i="17" s="1"/>
  <c r="D18" i="17"/>
  <c r="A19" i="17"/>
  <c r="K17" i="17"/>
  <c r="B21" i="19"/>
  <c r="E21" i="19"/>
  <c r="A22" i="19"/>
  <c r="B29" i="40"/>
  <c r="E29" i="40"/>
  <c r="G29" i="26"/>
  <c r="F29" i="26"/>
  <c r="D29" i="26"/>
  <c r="C29" i="26"/>
  <c r="B27" i="25"/>
  <c r="H27" i="25"/>
  <c r="E27" i="25"/>
  <c r="A28" i="25"/>
  <c r="E30" i="26"/>
  <c r="B30" i="26"/>
  <c r="A31" i="26"/>
  <c r="I26" i="25"/>
  <c r="G26" i="25"/>
  <c r="C26" i="25"/>
  <c r="D26" i="25"/>
  <c r="F26" i="25"/>
  <c r="J26" i="25"/>
  <c r="D20" i="19"/>
  <c r="C20" i="19"/>
  <c r="F20" i="19"/>
  <c r="A37" i="31"/>
  <c r="F38" i="36"/>
  <c r="G38" i="36"/>
  <c r="G41" i="38"/>
  <c r="F41" i="38"/>
  <c r="B33" i="28"/>
  <c r="A34" i="28"/>
  <c r="E33" i="28"/>
  <c r="E39" i="36"/>
  <c r="A40" i="36"/>
  <c r="B39" i="36"/>
  <c r="D36" i="35"/>
  <c r="C36" i="35"/>
  <c r="H36" i="35"/>
  <c r="H38" i="36"/>
  <c r="D38" i="36"/>
  <c r="C38" i="36"/>
  <c r="G32" i="28"/>
  <c r="C32" i="28"/>
  <c r="F32" i="28"/>
  <c r="D32" i="28"/>
  <c r="E30" i="41"/>
  <c r="B30" i="41"/>
  <c r="E25" i="34"/>
  <c r="B25" i="34"/>
  <c r="A26" i="34"/>
  <c r="E37" i="35"/>
  <c r="B37" i="35"/>
  <c r="A38" i="35"/>
  <c r="C41" i="38"/>
  <c r="D41" i="38"/>
  <c r="G36" i="35"/>
  <c r="F36" i="35"/>
  <c r="E42" i="38"/>
  <c r="A43" i="38"/>
  <c r="B42" i="38"/>
  <c r="F24" i="34"/>
  <c r="D24" i="34"/>
  <c r="C24" i="34"/>
  <c r="G34" i="44" l="1"/>
  <c r="H41" i="38"/>
  <c r="H35" i="31"/>
  <c r="G34" i="43"/>
  <c r="C36" i="31"/>
  <c r="D36" i="31"/>
  <c r="B37" i="31"/>
  <c r="E37" i="31"/>
  <c r="F36" i="31"/>
  <c r="G36" i="31"/>
  <c r="E35" i="44"/>
  <c r="B35" i="44"/>
  <c r="B37" i="45"/>
  <c r="D37" i="45"/>
  <c r="E35" i="43"/>
  <c r="B35" i="43"/>
  <c r="K26" i="25"/>
  <c r="H29" i="26"/>
  <c r="H32" i="28"/>
  <c r="G20" i="19"/>
  <c r="G24" i="34"/>
  <c r="A32" i="26"/>
  <c r="E31" i="26"/>
  <c r="B31" i="26"/>
  <c r="F30" i="26"/>
  <c r="C30" i="26"/>
  <c r="D30" i="26"/>
  <c r="G30" i="26"/>
  <c r="F33" i="28"/>
  <c r="G33" i="28"/>
  <c r="C33" i="28"/>
  <c r="D33" i="28"/>
  <c r="E28" i="25"/>
  <c r="B28" i="25"/>
  <c r="H28" i="25"/>
  <c r="A29" i="25"/>
  <c r="E40" i="36"/>
  <c r="B40" i="36"/>
  <c r="A41" i="36"/>
  <c r="F39" i="36"/>
  <c r="G39" i="36"/>
  <c r="B34" i="28"/>
  <c r="A35" i="28"/>
  <c r="E34" i="28"/>
  <c r="D42" i="38"/>
  <c r="C42" i="38"/>
  <c r="J27" i="25"/>
  <c r="F27" i="25"/>
  <c r="D27" i="25"/>
  <c r="I27" i="25"/>
  <c r="G27" i="25"/>
  <c r="C27" i="25"/>
  <c r="G42" i="38"/>
  <c r="F42" i="38"/>
  <c r="H39" i="36"/>
  <c r="D39" i="36"/>
  <c r="C39" i="36"/>
  <c r="D37" i="35"/>
  <c r="C37" i="35"/>
  <c r="H37" i="35"/>
  <c r="B43" i="38"/>
  <c r="E43" i="38"/>
  <c r="A44" i="38"/>
  <c r="G37" i="35"/>
  <c r="F37" i="35"/>
  <c r="A39" i="35"/>
  <c r="B38" i="35"/>
  <c r="E38" i="35"/>
  <c r="B26" i="34"/>
  <c r="E26" i="34"/>
  <c r="A27" i="34"/>
  <c r="C25" i="34"/>
  <c r="F25" i="34"/>
  <c r="D25" i="34"/>
  <c r="G29" i="40"/>
  <c r="F29" i="40"/>
  <c r="F30" i="41"/>
  <c r="G30" i="41"/>
  <c r="A38" i="31"/>
  <c r="H30" i="41"/>
  <c r="D30" i="41"/>
  <c r="C30" i="41"/>
  <c r="A31" i="41" s="1"/>
  <c r="D29" i="40"/>
  <c r="C29" i="40"/>
  <c r="A30" i="40" s="1"/>
  <c r="B22" i="19"/>
  <c r="E22" i="19"/>
  <c r="A23" i="19"/>
  <c r="J19" i="17"/>
  <c r="G19" i="17"/>
  <c r="H19" i="17"/>
  <c r="I19" i="17" s="1"/>
  <c r="E19" i="17"/>
  <c r="F19" i="17" s="1"/>
  <c r="D19" i="17"/>
  <c r="A20" i="17"/>
  <c r="D21" i="19"/>
  <c r="C21" i="19"/>
  <c r="F21" i="19"/>
  <c r="K18" i="17"/>
  <c r="J9" i="14"/>
  <c r="G6" i="14"/>
  <c r="C6" i="14"/>
  <c r="G5" i="14"/>
  <c r="F5" i="14"/>
  <c r="E5" i="14"/>
  <c r="D5" i="14"/>
  <c r="C5" i="14"/>
  <c r="B5" i="14"/>
  <c r="K4" i="14"/>
  <c r="N9" i="14" s="1"/>
  <c r="J4" i="14"/>
  <c r="Q14" i="12"/>
  <c r="N14" i="12"/>
  <c r="K14" i="12"/>
  <c r="E14" i="12"/>
  <c r="H42" i="38" l="1"/>
  <c r="C37" i="31"/>
  <c r="D37" i="31"/>
  <c r="H36" i="31"/>
  <c r="B38" i="31"/>
  <c r="E38" i="31"/>
  <c r="F37" i="31"/>
  <c r="G37" i="31"/>
  <c r="H29" i="40"/>
  <c r="C35" i="43"/>
  <c r="A36" i="43" s="1"/>
  <c r="F35" i="43"/>
  <c r="D35" i="43"/>
  <c r="F37" i="45"/>
  <c r="E37" i="45"/>
  <c r="C37" i="45"/>
  <c r="A38" i="45" s="1"/>
  <c r="D35" i="44"/>
  <c r="C35" i="44"/>
  <c r="A36" i="44" s="1"/>
  <c r="G35" i="44"/>
  <c r="F35" i="44"/>
  <c r="K27" i="25"/>
  <c r="H30" i="26"/>
  <c r="H33" i="28"/>
  <c r="G21" i="19"/>
  <c r="G25" i="34"/>
  <c r="AH30" i="14"/>
  <c r="AI30" i="14" s="1"/>
  <c r="AH124" i="14"/>
  <c r="AI124" i="14" s="1"/>
  <c r="AH113" i="14"/>
  <c r="AI113" i="14" s="1"/>
  <c r="AH75" i="14"/>
  <c r="AI75" i="14" s="1"/>
  <c r="AH137" i="14"/>
  <c r="AI137" i="14" s="1"/>
  <c r="AH126" i="14"/>
  <c r="AI126" i="14" s="1"/>
  <c r="AH117" i="14"/>
  <c r="AI117" i="14" s="1"/>
  <c r="AH42" i="14"/>
  <c r="AI42" i="14" s="1"/>
  <c r="AH108" i="14"/>
  <c r="AI108" i="14" s="1"/>
  <c r="AH71" i="14"/>
  <c r="AI71" i="14" s="1"/>
  <c r="AH106" i="14"/>
  <c r="AI106" i="14" s="1"/>
  <c r="AH33" i="14"/>
  <c r="AI33" i="14" s="1"/>
  <c r="AH24" i="14"/>
  <c r="AI24" i="14" s="1"/>
  <c r="AH74" i="14"/>
  <c r="AI74" i="14" s="1"/>
  <c r="AH43" i="14"/>
  <c r="AI43" i="14" s="1"/>
  <c r="AH94" i="14"/>
  <c r="AI94" i="14" s="1"/>
  <c r="AH10" i="14"/>
  <c r="AI10" i="14" s="1"/>
  <c r="AH136" i="14"/>
  <c r="AI136" i="14" s="1"/>
  <c r="AH23" i="14"/>
  <c r="AI23" i="14" s="1"/>
  <c r="AH18" i="14"/>
  <c r="AI18" i="14" s="1"/>
  <c r="AH116" i="14"/>
  <c r="AI116" i="14" s="1"/>
  <c r="AH85" i="14"/>
  <c r="AI85" i="14" s="1"/>
  <c r="AH29" i="14"/>
  <c r="AI29" i="14" s="1"/>
  <c r="AH51" i="14"/>
  <c r="AI51" i="14" s="1"/>
  <c r="AH48" i="14"/>
  <c r="AI48" i="14" s="1"/>
  <c r="AH12" i="14"/>
  <c r="AI12" i="14" s="1"/>
  <c r="AH52" i="14"/>
  <c r="AI52" i="14" s="1"/>
  <c r="AH127" i="14"/>
  <c r="AI127" i="14" s="1"/>
  <c r="AH93" i="14"/>
  <c r="AI93" i="14" s="1"/>
  <c r="AH135" i="14"/>
  <c r="AI135" i="14" s="1"/>
  <c r="AH107" i="14"/>
  <c r="AI107" i="14" s="1"/>
  <c r="AH98" i="14"/>
  <c r="AI98" i="14" s="1"/>
  <c r="AH77" i="14"/>
  <c r="AI77" i="14" s="1"/>
  <c r="AH20" i="14"/>
  <c r="AI20" i="14" s="1"/>
  <c r="AH103" i="14"/>
  <c r="AI103" i="14" s="1"/>
  <c r="AH15" i="14"/>
  <c r="AI15" i="14" s="1"/>
  <c r="AH63" i="14"/>
  <c r="AI63" i="14" s="1"/>
  <c r="AH115" i="14"/>
  <c r="AI115" i="14" s="1"/>
  <c r="AH96" i="14"/>
  <c r="AI96" i="14" s="1"/>
  <c r="AH109" i="14"/>
  <c r="AI109" i="14" s="1"/>
  <c r="AH92" i="14"/>
  <c r="AI92" i="14" s="1"/>
  <c r="AH73" i="14"/>
  <c r="AI73" i="14" s="1"/>
  <c r="AH123" i="14"/>
  <c r="AI123" i="14" s="1"/>
  <c r="AH128" i="14"/>
  <c r="AI128" i="14" s="1"/>
  <c r="AH132" i="14"/>
  <c r="AI132" i="14" s="1"/>
  <c r="AH76" i="14"/>
  <c r="AI76" i="14" s="1"/>
  <c r="AH55" i="14"/>
  <c r="AI55" i="14" s="1"/>
  <c r="AH114" i="14"/>
  <c r="AI114" i="14" s="1"/>
  <c r="AH95" i="14"/>
  <c r="AI95" i="14" s="1"/>
  <c r="AH14" i="14"/>
  <c r="AI14" i="14" s="1"/>
  <c r="AH105" i="14"/>
  <c r="AI105" i="14" s="1"/>
  <c r="AH88" i="14"/>
  <c r="AI88" i="14" s="1"/>
  <c r="AH111" i="14"/>
  <c r="AI111" i="14" s="1"/>
  <c r="J20" i="17"/>
  <c r="H20" i="17"/>
  <c r="I20" i="17" s="1"/>
  <c r="G20" i="17"/>
  <c r="E20" i="17"/>
  <c r="F20" i="17" s="1"/>
  <c r="D20" i="17"/>
  <c r="A21" i="17"/>
  <c r="K19" i="17"/>
  <c r="B35" i="28"/>
  <c r="E35" i="28"/>
  <c r="A36" i="28"/>
  <c r="C34" i="28"/>
  <c r="D34" i="28"/>
  <c r="G34" i="28"/>
  <c r="F34" i="28"/>
  <c r="E27" i="34"/>
  <c r="B27" i="34"/>
  <c r="A28" i="34"/>
  <c r="D26" i="34"/>
  <c r="F26" i="34"/>
  <c r="C26" i="34"/>
  <c r="B41" i="36"/>
  <c r="E41" i="36"/>
  <c r="A42" i="36"/>
  <c r="G38" i="35"/>
  <c r="F38" i="35"/>
  <c r="H40" i="36"/>
  <c r="D40" i="36"/>
  <c r="C40" i="36"/>
  <c r="E23" i="19"/>
  <c r="B23" i="19"/>
  <c r="A24" i="19"/>
  <c r="H38" i="35"/>
  <c r="D38" i="35"/>
  <c r="C38" i="35"/>
  <c r="G40" i="36"/>
  <c r="F40" i="36"/>
  <c r="B39" i="35"/>
  <c r="A40" i="35"/>
  <c r="E39" i="35"/>
  <c r="H29" i="25"/>
  <c r="B29" i="25"/>
  <c r="E29" i="25"/>
  <c r="A30" i="25"/>
  <c r="F22" i="19"/>
  <c r="D22" i="19"/>
  <c r="C22" i="19"/>
  <c r="B30" i="40"/>
  <c r="E30" i="40"/>
  <c r="C28" i="25"/>
  <c r="I28" i="25"/>
  <c r="G28" i="25"/>
  <c r="F28" i="25"/>
  <c r="D28" i="25"/>
  <c r="J28" i="25"/>
  <c r="A45" i="38"/>
  <c r="B44" i="38"/>
  <c r="E44" i="38"/>
  <c r="H43" i="38"/>
  <c r="G43" i="38"/>
  <c r="F43" i="38"/>
  <c r="D43" i="38"/>
  <c r="C43" i="38"/>
  <c r="E31" i="41"/>
  <c r="B31" i="41"/>
  <c r="A39" i="31"/>
  <c r="F31" i="26"/>
  <c r="D31" i="26"/>
  <c r="G31" i="26"/>
  <c r="C31" i="26"/>
  <c r="B32" i="26"/>
  <c r="A33" i="26"/>
  <c r="E32" i="26"/>
  <c r="G35" i="43" l="1"/>
  <c r="C38" i="31"/>
  <c r="D38" i="31"/>
  <c r="H37" i="31"/>
  <c r="B39" i="31"/>
  <c r="E39" i="31"/>
  <c r="F38" i="31"/>
  <c r="G38" i="31"/>
  <c r="B36" i="44"/>
  <c r="E36" i="44"/>
  <c r="D38" i="45"/>
  <c r="B38" i="45"/>
  <c r="B36" i="43"/>
  <c r="E36" i="43"/>
  <c r="H31" i="26"/>
  <c r="K28" i="25"/>
  <c r="H34" i="28"/>
  <c r="G26" i="34"/>
  <c r="G22" i="19"/>
  <c r="B28" i="34"/>
  <c r="E28" i="34"/>
  <c r="A29" i="34"/>
  <c r="AH72" i="14"/>
  <c r="AI72" i="14" s="1"/>
  <c r="AH35" i="14"/>
  <c r="AI35" i="14" s="1"/>
  <c r="AH81" i="14"/>
  <c r="AI81" i="14" s="1"/>
  <c r="AH69" i="14"/>
  <c r="AI69" i="14" s="1"/>
  <c r="C27" i="34"/>
  <c r="F27" i="34"/>
  <c r="D27" i="34"/>
  <c r="AH122" i="14"/>
  <c r="AI122" i="14" s="1"/>
  <c r="AH44" i="14"/>
  <c r="AI44" i="14" s="1"/>
  <c r="AH97" i="14"/>
  <c r="AI97" i="14" s="1"/>
  <c r="AH82" i="14"/>
  <c r="AI82" i="14" s="1"/>
  <c r="A41" i="35"/>
  <c r="E40" i="35"/>
  <c r="B40" i="35"/>
  <c r="H39" i="35"/>
  <c r="C39" i="35"/>
  <c r="D39" i="35"/>
  <c r="B36" i="28"/>
  <c r="A37" i="28"/>
  <c r="E36" i="28"/>
  <c r="F39" i="35"/>
  <c r="G39" i="35"/>
  <c r="J21" i="17"/>
  <c r="H21" i="17"/>
  <c r="I21" i="17" s="1"/>
  <c r="G21" i="17"/>
  <c r="D21" i="17"/>
  <c r="E21" i="17"/>
  <c r="F21" i="17" s="1"/>
  <c r="A22" i="17"/>
  <c r="AH27" i="14"/>
  <c r="AI27" i="14" s="1"/>
  <c r="AH47" i="14"/>
  <c r="AI47" i="14" s="1"/>
  <c r="AH16" i="14"/>
  <c r="AI16" i="14" s="1"/>
  <c r="AH90" i="14"/>
  <c r="AI90" i="14" s="1"/>
  <c r="K20" i="17"/>
  <c r="AH58" i="14"/>
  <c r="AI58" i="14" s="1"/>
  <c r="AH25" i="14"/>
  <c r="AI25" i="14" s="1"/>
  <c r="AH78" i="14"/>
  <c r="AI78" i="14" s="1"/>
  <c r="AH100" i="14"/>
  <c r="AI100" i="14" s="1"/>
  <c r="H44" i="38"/>
  <c r="G44" i="38"/>
  <c r="F44" i="38"/>
  <c r="AH70" i="14"/>
  <c r="AI70" i="14" s="1"/>
  <c r="AH53" i="14"/>
  <c r="AI53" i="14" s="1"/>
  <c r="AH125" i="14"/>
  <c r="AI125" i="14" s="1"/>
  <c r="AH39" i="14"/>
  <c r="AI39" i="14" s="1"/>
  <c r="D44" i="38"/>
  <c r="C44" i="38"/>
  <c r="AH91" i="14"/>
  <c r="AI91" i="14" s="1"/>
  <c r="AH68" i="14"/>
  <c r="AI68" i="14" s="1"/>
  <c r="AH36" i="14"/>
  <c r="AI36" i="14" s="1"/>
  <c r="AH66" i="14"/>
  <c r="AI66" i="14" s="1"/>
  <c r="A46" i="38"/>
  <c r="B45" i="38"/>
  <c r="E45" i="38"/>
  <c r="AH133" i="14"/>
  <c r="AI133" i="14" s="1"/>
  <c r="AH59" i="14"/>
  <c r="AI59" i="14" s="1"/>
  <c r="AH61" i="14"/>
  <c r="AI61" i="14" s="1"/>
  <c r="AH79" i="14"/>
  <c r="AI79" i="14" s="1"/>
  <c r="E24" i="19"/>
  <c r="B24" i="19"/>
  <c r="A25" i="19"/>
  <c r="AH99" i="14"/>
  <c r="AI99" i="14" s="1"/>
  <c r="AH65" i="14"/>
  <c r="AI65" i="14" s="1"/>
  <c r="AH101" i="14"/>
  <c r="AI101" i="14" s="1"/>
  <c r="A40" i="31"/>
  <c r="AH1001" i="14"/>
  <c r="AI1001" i="14" s="1"/>
  <c r="AH985" i="14"/>
  <c r="AI985" i="14" s="1"/>
  <c r="AH969" i="14"/>
  <c r="AI969" i="14" s="1"/>
  <c r="AH953" i="14"/>
  <c r="AI953" i="14" s="1"/>
  <c r="AH824" i="14"/>
  <c r="AI824" i="14" s="1"/>
  <c r="AH712" i="14"/>
  <c r="AI712" i="14" s="1"/>
  <c r="AH696" i="14"/>
  <c r="AI696" i="14" s="1"/>
  <c r="AH664" i="14"/>
  <c r="AI664" i="14" s="1"/>
  <c r="AH1016" i="14"/>
  <c r="AI1016" i="14" s="1"/>
  <c r="AH1000" i="14"/>
  <c r="AI1000" i="14" s="1"/>
  <c r="AH984" i="14"/>
  <c r="AI984" i="14" s="1"/>
  <c r="AH968" i="14"/>
  <c r="AI968" i="14" s="1"/>
  <c r="AH952" i="14"/>
  <c r="AI952" i="14" s="1"/>
  <c r="AH936" i="14"/>
  <c r="AI936" i="14" s="1"/>
  <c r="AH920" i="14"/>
  <c r="AI920" i="14" s="1"/>
  <c r="AH904" i="14"/>
  <c r="AI904" i="14" s="1"/>
  <c r="AH888" i="14"/>
  <c r="AI888" i="14" s="1"/>
  <c r="AH872" i="14"/>
  <c r="AI872" i="14" s="1"/>
  <c r="AH856" i="14"/>
  <c r="AI856" i="14" s="1"/>
  <c r="AH840" i="14"/>
  <c r="AI840" i="14" s="1"/>
  <c r="AH808" i="14"/>
  <c r="AI808" i="14" s="1"/>
  <c r="AH792" i="14"/>
  <c r="AI792" i="14" s="1"/>
  <c r="AH776" i="14"/>
  <c r="AI776" i="14" s="1"/>
  <c r="AH760" i="14"/>
  <c r="AI760" i="14" s="1"/>
  <c r="AH744" i="14"/>
  <c r="AI744" i="14" s="1"/>
  <c r="AH728" i="14"/>
  <c r="AI728" i="14" s="1"/>
  <c r="AH680" i="14"/>
  <c r="AI680" i="14" s="1"/>
  <c r="AH999" i="14"/>
  <c r="AI999" i="14" s="1"/>
  <c r="AH983" i="14"/>
  <c r="AI983" i="14" s="1"/>
  <c r="AH1015" i="14"/>
  <c r="AI1015" i="14" s="1"/>
  <c r="AH1014" i="14"/>
  <c r="AI1014" i="14" s="1"/>
  <c r="AH1013" i="14"/>
  <c r="AI1013" i="14" s="1"/>
  <c r="AH1012" i="14"/>
  <c r="AI1012" i="14" s="1"/>
  <c r="AH996" i="14"/>
  <c r="AI996" i="14" s="1"/>
  <c r="AH980" i="14"/>
  <c r="AI980" i="14" s="1"/>
  <c r="AH1011" i="14"/>
  <c r="AI1011" i="14" s="1"/>
  <c r="AH995" i="14"/>
  <c r="AI995" i="14" s="1"/>
  <c r="AH979" i="14"/>
  <c r="AI979" i="14" s="1"/>
  <c r="AH963" i="14"/>
  <c r="AI963" i="14" s="1"/>
  <c r="AH947" i="14"/>
  <c r="AI947" i="14" s="1"/>
  <c r="AH931" i="14"/>
  <c r="AI931" i="14" s="1"/>
  <c r="AH915" i="14"/>
  <c r="AI915" i="14" s="1"/>
  <c r="AH899" i="14"/>
  <c r="AI899" i="14" s="1"/>
  <c r="AH883" i="14"/>
  <c r="AI883" i="14" s="1"/>
  <c r="AH867" i="14"/>
  <c r="AI867" i="14" s="1"/>
  <c r="AH851" i="14"/>
  <c r="AI851" i="14" s="1"/>
  <c r="AH835" i="14"/>
  <c r="AI835" i="14" s="1"/>
  <c r="AH819" i="14"/>
  <c r="AI819" i="14" s="1"/>
  <c r="AH1010" i="14"/>
  <c r="AI1010" i="14" s="1"/>
  <c r="AH994" i="14"/>
  <c r="AI994" i="14" s="1"/>
  <c r="AH978" i="14"/>
  <c r="AI978" i="14" s="1"/>
  <c r="AH962" i="14"/>
  <c r="AI962" i="14" s="1"/>
  <c r="AH946" i="14"/>
  <c r="AI946" i="14" s="1"/>
  <c r="AH930" i="14"/>
  <c r="AI930" i="14" s="1"/>
  <c r="AH914" i="14"/>
  <c r="AI914" i="14" s="1"/>
  <c r="AH898" i="14"/>
  <c r="AI898" i="14" s="1"/>
  <c r="AH882" i="14"/>
  <c r="AI882" i="14" s="1"/>
  <c r="AH866" i="14"/>
  <c r="AI866" i="14" s="1"/>
  <c r="AH850" i="14"/>
  <c r="AI850" i="14" s="1"/>
  <c r="AH834" i="14"/>
  <c r="AI834" i="14" s="1"/>
  <c r="AH1009" i="14"/>
  <c r="AI1009" i="14" s="1"/>
  <c r="AH993" i="14"/>
  <c r="AI993" i="14" s="1"/>
  <c r="AH977" i="14"/>
  <c r="AI977" i="14" s="1"/>
  <c r="AH961" i="14"/>
  <c r="AI961" i="14" s="1"/>
  <c r="AH1008" i="14"/>
  <c r="AI1008" i="14" s="1"/>
  <c r="AH992" i="14"/>
  <c r="AI992" i="14" s="1"/>
  <c r="AH976" i="14"/>
  <c r="AI976" i="14" s="1"/>
  <c r="AH960" i="14"/>
  <c r="AI960" i="14" s="1"/>
  <c r="AH944" i="14"/>
  <c r="AI944" i="14" s="1"/>
  <c r="AH928" i="14"/>
  <c r="AI928" i="14" s="1"/>
  <c r="AH912" i="14"/>
  <c r="AI912" i="14" s="1"/>
  <c r="AH896" i="14"/>
  <c r="AI896" i="14" s="1"/>
  <c r="AH880" i="14"/>
  <c r="AI880" i="14" s="1"/>
  <c r="AH864" i="14"/>
  <c r="AI864" i="14" s="1"/>
  <c r="AH848" i="14"/>
  <c r="AI848" i="14" s="1"/>
  <c r="AH832" i="14"/>
  <c r="AI832" i="14" s="1"/>
  <c r="AH816" i="14"/>
  <c r="AI816" i="14" s="1"/>
  <c r="AH800" i="14"/>
  <c r="AI800" i="14" s="1"/>
  <c r="AH784" i="14"/>
  <c r="AI784" i="14" s="1"/>
  <c r="AH768" i="14"/>
  <c r="AI768" i="14" s="1"/>
  <c r="AH752" i="14"/>
  <c r="AI752" i="14" s="1"/>
  <c r="AH736" i="14"/>
  <c r="AI736" i="14" s="1"/>
  <c r="AH720" i="14"/>
  <c r="AI720" i="14" s="1"/>
  <c r="AH704" i="14"/>
  <c r="AI704" i="14" s="1"/>
  <c r="AH688" i="14"/>
  <c r="AI688" i="14" s="1"/>
  <c r="AH1007" i="14"/>
  <c r="AI1007" i="14" s="1"/>
  <c r="AH991" i="14"/>
  <c r="AI991" i="14" s="1"/>
  <c r="AH975" i="14"/>
  <c r="AI975" i="14" s="1"/>
  <c r="AH1006" i="14"/>
  <c r="AI1006" i="14" s="1"/>
  <c r="AH990" i="14"/>
  <c r="AI990" i="14" s="1"/>
  <c r="AH974" i="14"/>
  <c r="AI974" i="14" s="1"/>
  <c r="AH958" i="14"/>
  <c r="AI958" i="14" s="1"/>
  <c r="AH942" i="14"/>
  <c r="AI942" i="14" s="1"/>
  <c r="AH926" i="14"/>
  <c r="AI926" i="14" s="1"/>
  <c r="AH910" i="14"/>
  <c r="AI910" i="14" s="1"/>
  <c r="AH894" i="14"/>
  <c r="AI894" i="14" s="1"/>
  <c r="AH878" i="14"/>
  <c r="AI878" i="14" s="1"/>
  <c r="AH862" i="14"/>
  <c r="AI862" i="14" s="1"/>
  <c r="AH846" i="14"/>
  <c r="AI846" i="14" s="1"/>
  <c r="AH830" i="14"/>
  <c r="AI830" i="14" s="1"/>
  <c r="AH814" i="14"/>
  <c r="AI814" i="14" s="1"/>
  <c r="AH798" i="14"/>
  <c r="AI798" i="14" s="1"/>
  <c r="AH766" i="14"/>
  <c r="AI766" i="14" s="1"/>
  <c r="AH957" i="14"/>
  <c r="AI957" i="14" s="1"/>
  <c r="AH893" i="14"/>
  <c r="AI893" i="14" s="1"/>
  <c r="AH1005" i="14"/>
  <c r="AI1005" i="14" s="1"/>
  <c r="AH989" i="14"/>
  <c r="AI989" i="14" s="1"/>
  <c r="AH973" i="14"/>
  <c r="AI973" i="14" s="1"/>
  <c r="AH941" i="14"/>
  <c r="AI941" i="14" s="1"/>
  <c r="AH925" i="14"/>
  <c r="AI925" i="14" s="1"/>
  <c r="AH909" i="14"/>
  <c r="AI909" i="14" s="1"/>
  <c r="AH877" i="14"/>
  <c r="AI877" i="14" s="1"/>
  <c r="AH861" i="14"/>
  <c r="AI861" i="14" s="1"/>
  <c r="AH1003" i="14"/>
  <c r="AI1003" i="14" s="1"/>
  <c r="AH987" i="14"/>
  <c r="AI987" i="14" s="1"/>
  <c r="AH971" i="14"/>
  <c r="AI971" i="14" s="1"/>
  <c r="AH955" i="14"/>
  <c r="AI955" i="14" s="1"/>
  <c r="AH939" i="14"/>
  <c r="AI939" i="14" s="1"/>
  <c r="AH923" i="14"/>
  <c r="AI923" i="14" s="1"/>
  <c r="AH997" i="14"/>
  <c r="AI997" i="14" s="1"/>
  <c r="AH927" i="14"/>
  <c r="AI927" i="14" s="1"/>
  <c r="AH879" i="14"/>
  <c r="AI879" i="14" s="1"/>
  <c r="AH836" i="14"/>
  <c r="AI836" i="14" s="1"/>
  <c r="AH795" i="14"/>
  <c r="AI795" i="14" s="1"/>
  <c r="AH759" i="14"/>
  <c r="AI759" i="14" s="1"/>
  <c r="AH726" i="14"/>
  <c r="AI726" i="14" s="1"/>
  <c r="AH692" i="14"/>
  <c r="AI692" i="14" s="1"/>
  <c r="AH659" i="14"/>
  <c r="AI659" i="14" s="1"/>
  <c r="AH629" i="14"/>
  <c r="AI629" i="14" s="1"/>
  <c r="AH568" i="14"/>
  <c r="AI568" i="14" s="1"/>
  <c r="AH538" i="14"/>
  <c r="AI538" i="14" s="1"/>
  <c r="AH508" i="14"/>
  <c r="AI508" i="14" s="1"/>
  <c r="AH478" i="14"/>
  <c r="AI478" i="14" s="1"/>
  <c r="AH448" i="14"/>
  <c r="AI448" i="14" s="1"/>
  <c r="AH418" i="14"/>
  <c r="AI418" i="14" s="1"/>
  <c r="AH388" i="14"/>
  <c r="AI388" i="14" s="1"/>
  <c r="AH358" i="14"/>
  <c r="AI358" i="14" s="1"/>
  <c r="AH327" i="14"/>
  <c r="AI327" i="14" s="1"/>
  <c r="AH297" i="14"/>
  <c r="AI297" i="14" s="1"/>
  <c r="AH267" i="14"/>
  <c r="AI267" i="14" s="1"/>
  <c r="AH237" i="14"/>
  <c r="AI237" i="14" s="1"/>
  <c r="AH207" i="14"/>
  <c r="AI207" i="14" s="1"/>
  <c r="AH177" i="14"/>
  <c r="AI177" i="14" s="1"/>
  <c r="AH149" i="14"/>
  <c r="AI149" i="14" s="1"/>
  <c r="AH205" i="14"/>
  <c r="AI205" i="14" s="1"/>
  <c r="AH988" i="14"/>
  <c r="AI988" i="14" s="1"/>
  <c r="AH924" i="14"/>
  <c r="AI924" i="14" s="1"/>
  <c r="AH876" i="14"/>
  <c r="AI876" i="14" s="1"/>
  <c r="AH833" i="14"/>
  <c r="AI833" i="14" s="1"/>
  <c r="AH794" i="14"/>
  <c r="AI794" i="14" s="1"/>
  <c r="AH725" i="14"/>
  <c r="AI725" i="14" s="1"/>
  <c r="AH691" i="14"/>
  <c r="AI691" i="14" s="1"/>
  <c r="AH658" i="14"/>
  <c r="AI658" i="14" s="1"/>
  <c r="AH628" i="14"/>
  <c r="AI628" i="14" s="1"/>
  <c r="AH598" i="14"/>
  <c r="AI598" i="14" s="1"/>
  <c r="AH567" i="14"/>
  <c r="AI567" i="14" s="1"/>
  <c r="AH537" i="14"/>
  <c r="AI537" i="14" s="1"/>
  <c r="AH507" i="14"/>
  <c r="AI507" i="14" s="1"/>
  <c r="AH477" i="14"/>
  <c r="AI477" i="14" s="1"/>
  <c r="AH447" i="14"/>
  <c r="AI447" i="14" s="1"/>
  <c r="AH417" i="14"/>
  <c r="AI417" i="14" s="1"/>
  <c r="AH387" i="14"/>
  <c r="AI387" i="14" s="1"/>
  <c r="AH357" i="14"/>
  <c r="AI357" i="14" s="1"/>
  <c r="AH296" i="14"/>
  <c r="AI296" i="14" s="1"/>
  <c r="AH266" i="14"/>
  <c r="AI266" i="14" s="1"/>
  <c r="AH236" i="14"/>
  <c r="AI236" i="14" s="1"/>
  <c r="AH206" i="14"/>
  <c r="AI206" i="14" s="1"/>
  <c r="AH176" i="14"/>
  <c r="AI176" i="14" s="1"/>
  <c r="AH175" i="14"/>
  <c r="AI175" i="14" s="1"/>
  <c r="AH986" i="14"/>
  <c r="AI986" i="14" s="1"/>
  <c r="AH922" i="14"/>
  <c r="AI922" i="14" s="1"/>
  <c r="AH875" i="14"/>
  <c r="AI875" i="14" s="1"/>
  <c r="AH831" i="14"/>
  <c r="AI831" i="14" s="1"/>
  <c r="AH793" i="14"/>
  <c r="AI793" i="14" s="1"/>
  <c r="AH758" i="14"/>
  <c r="AI758" i="14" s="1"/>
  <c r="AH724" i="14"/>
  <c r="AI724" i="14" s="1"/>
  <c r="AH690" i="14"/>
  <c r="AI690" i="14" s="1"/>
  <c r="AH657" i="14"/>
  <c r="AI657" i="14" s="1"/>
  <c r="AH627" i="14"/>
  <c r="AI627" i="14" s="1"/>
  <c r="AH597" i="14"/>
  <c r="AI597" i="14" s="1"/>
  <c r="AH536" i="14"/>
  <c r="AI536" i="14" s="1"/>
  <c r="AH506" i="14"/>
  <c r="AI506" i="14" s="1"/>
  <c r="AH476" i="14"/>
  <c r="AI476" i="14" s="1"/>
  <c r="AH446" i="14"/>
  <c r="AI446" i="14" s="1"/>
  <c r="AH416" i="14"/>
  <c r="AI416" i="14" s="1"/>
  <c r="AH386" i="14"/>
  <c r="AI386" i="14" s="1"/>
  <c r="AH356" i="14"/>
  <c r="AI356" i="14" s="1"/>
  <c r="AH326" i="14"/>
  <c r="AI326" i="14" s="1"/>
  <c r="AH295" i="14"/>
  <c r="AI295" i="14" s="1"/>
  <c r="AH265" i="14"/>
  <c r="AI265" i="14" s="1"/>
  <c r="AH235" i="14"/>
  <c r="AI235" i="14" s="1"/>
  <c r="AH148" i="14"/>
  <c r="AI148" i="14" s="1"/>
  <c r="AH921" i="14"/>
  <c r="AI921" i="14" s="1"/>
  <c r="AH874" i="14"/>
  <c r="AI874" i="14" s="1"/>
  <c r="AH829" i="14"/>
  <c r="AI829" i="14" s="1"/>
  <c r="AH791" i="14"/>
  <c r="AI791" i="14" s="1"/>
  <c r="AH757" i="14"/>
  <c r="AI757" i="14" s="1"/>
  <c r="AH723" i="14"/>
  <c r="AI723" i="14" s="1"/>
  <c r="AH689" i="14"/>
  <c r="AI689" i="14" s="1"/>
  <c r="AH656" i="14"/>
  <c r="AI656" i="14" s="1"/>
  <c r="AH626" i="14"/>
  <c r="AI626" i="14" s="1"/>
  <c r="AH596" i="14"/>
  <c r="AI596" i="14" s="1"/>
  <c r="AH566" i="14"/>
  <c r="AI566" i="14" s="1"/>
  <c r="AH535" i="14"/>
  <c r="AI535" i="14" s="1"/>
  <c r="AH505" i="14"/>
  <c r="AI505" i="14" s="1"/>
  <c r="AH475" i="14"/>
  <c r="AI475" i="14" s="1"/>
  <c r="AH445" i="14"/>
  <c r="AI445" i="14" s="1"/>
  <c r="AH415" i="14"/>
  <c r="AI415" i="14" s="1"/>
  <c r="AH385" i="14"/>
  <c r="AI385" i="14" s="1"/>
  <c r="AH355" i="14"/>
  <c r="AI355" i="14" s="1"/>
  <c r="AH325" i="14"/>
  <c r="AI325" i="14" s="1"/>
  <c r="AH264" i="14"/>
  <c r="AI264" i="14" s="1"/>
  <c r="AH234" i="14"/>
  <c r="AI234" i="14" s="1"/>
  <c r="AH204" i="14"/>
  <c r="AI204" i="14" s="1"/>
  <c r="AH982" i="14"/>
  <c r="AI982" i="14" s="1"/>
  <c r="AH919" i="14"/>
  <c r="AI919" i="14" s="1"/>
  <c r="AH873" i="14"/>
  <c r="AI873" i="14" s="1"/>
  <c r="AH828" i="14"/>
  <c r="AI828" i="14" s="1"/>
  <c r="AH756" i="14"/>
  <c r="AI756" i="14" s="1"/>
  <c r="AH722" i="14"/>
  <c r="AI722" i="14" s="1"/>
  <c r="AH687" i="14"/>
  <c r="AI687" i="14" s="1"/>
  <c r="AH655" i="14"/>
  <c r="AI655" i="14" s="1"/>
  <c r="AH625" i="14"/>
  <c r="AI625" i="14" s="1"/>
  <c r="AH595" i="14"/>
  <c r="AI595" i="14" s="1"/>
  <c r="AH565" i="14"/>
  <c r="AI565" i="14" s="1"/>
  <c r="AH504" i="14"/>
  <c r="AI504" i="14" s="1"/>
  <c r="AH474" i="14"/>
  <c r="AI474" i="14" s="1"/>
  <c r="AH444" i="14"/>
  <c r="AI444" i="14" s="1"/>
  <c r="AH414" i="14"/>
  <c r="AI414" i="14" s="1"/>
  <c r="AH384" i="14"/>
  <c r="AI384" i="14" s="1"/>
  <c r="AH354" i="14"/>
  <c r="AI354" i="14" s="1"/>
  <c r="AH324" i="14"/>
  <c r="AI324" i="14" s="1"/>
  <c r="AH294" i="14"/>
  <c r="AI294" i="14" s="1"/>
  <c r="AH263" i="14"/>
  <c r="AI263" i="14" s="1"/>
  <c r="AH233" i="14"/>
  <c r="AI233" i="14" s="1"/>
  <c r="AH203" i="14"/>
  <c r="AI203" i="14" s="1"/>
  <c r="AH173" i="14"/>
  <c r="AI173" i="14" s="1"/>
  <c r="AH140" i="14"/>
  <c r="AI140" i="14" s="1"/>
  <c r="AH981" i="14"/>
  <c r="AI981" i="14" s="1"/>
  <c r="AH871" i="14"/>
  <c r="AI871" i="14" s="1"/>
  <c r="AH827" i="14"/>
  <c r="AI827" i="14" s="1"/>
  <c r="AH790" i="14"/>
  <c r="AI790" i="14" s="1"/>
  <c r="AH755" i="14"/>
  <c r="AI755" i="14" s="1"/>
  <c r="AH721" i="14"/>
  <c r="AI721" i="14" s="1"/>
  <c r="AH686" i="14"/>
  <c r="AI686" i="14" s="1"/>
  <c r="AH654" i="14"/>
  <c r="AI654" i="14" s="1"/>
  <c r="AH624" i="14"/>
  <c r="AI624" i="14" s="1"/>
  <c r="AH594" i="14"/>
  <c r="AI594" i="14" s="1"/>
  <c r="AH564" i="14"/>
  <c r="AI564" i="14" s="1"/>
  <c r="AH534" i="14"/>
  <c r="AI534" i="14" s="1"/>
  <c r="AH503" i="14"/>
  <c r="AI503" i="14" s="1"/>
  <c r="AH473" i="14"/>
  <c r="AI473" i="14" s="1"/>
  <c r="AH443" i="14"/>
  <c r="AI443" i="14" s="1"/>
  <c r="AH413" i="14"/>
  <c r="AI413" i="14" s="1"/>
  <c r="AH383" i="14"/>
  <c r="AI383" i="14" s="1"/>
  <c r="AH353" i="14"/>
  <c r="AI353" i="14" s="1"/>
  <c r="AH323" i="14"/>
  <c r="AI323" i="14" s="1"/>
  <c r="AH293" i="14"/>
  <c r="AI293" i="14" s="1"/>
  <c r="AH232" i="14"/>
  <c r="AI232" i="14" s="1"/>
  <c r="AH202" i="14"/>
  <c r="AI202" i="14" s="1"/>
  <c r="AH172" i="14"/>
  <c r="AI172" i="14" s="1"/>
  <c r="AH146" i="14"/>
  <c r="AI146" i="14" s="1"/>
  <c r="AH145" i="14"/>
  <c r="AI145" i="14" s="1"/>
  <c r="AH972" i="14"/>
  <c r="AI972" i="14" s="1"/>
  <c r="AH918" i="14"/>
  <c r="AI918" i="14" s="1"/>
  <c r="AH826" i="14"/>
  <c r="AI826" i="14" s="1"/>
  <c r="AH789" i="14"/>
  <c r="AI789" i="14" s="1"/>
  <c r="AH754" i="14"/>
  <c r="AI754" i="14" s="1"/>
  <c r="AH719" i="14"/>
  <c r="AI719" i="14" s="1"/>
  <c r="AH685" i="14"/>
  <c r="AI685" i="14" s="1"/>
  <c r="AH653" i="14"/>
  <c r="AI653" i="14" s="1"/>
  <c r="AH623" i="14"/>
  <c r="AI623" i="14" s="1"/>
  <c r="AH593" i="14"/>
  <c r="AI593" i="14" s="1"/>
  <c r="AH563" i="14"/>
  <c r="AI563" i="14" s="1"/>
  <c r="AH533" i="14"/>
  <c r="AI533" i="14" s="1"/>
  <c r="AH472" i="14"/>
  <c r="AI472" i="14" s="1"/>
  <c r="AH442" i="14"/>
  <c r="AI442" i="14" s="1"/>
  <c r="AH412" i="14"/>
  <c r="AI412" i="14" s="1"/>
  <c r="AH382" i="14"/>
  <c r="AI382" i="14" s="1"/>
  <c r="AH352" i="14"/>
  <c r="AI352" i="14" s="1"/>
  <c r="AH322" i="14"/>
  <c r="AI322" i="14" s="1"/>
  <c r="AH292" i="14"/>
  <c r="AI292" i="14" s="1"/>
  <c r="AH262" i="14"/>
  <c r="AI262" i="14" s="1"/>
  <c r="AH231" i="14"/>
  <c r="AI231" i="14" s="1"/>
  <c r="AH201" i="14"/>
  <c r="AI201" i="14" s="1"/>
  <c r="AH171" i="14"/>
  <c r="AI171" i="14" s="1"/>
  <c r="AH970" i="14"/>
  <c r="AI970" i="14" s="1"/>
  <c r="AH917" i="14"/>
  <c r="AI917" i="14" s="1"/>
  <c r="AH870" i="14"/>
  <c r="AI870" i="14" s="1"/>
  <c r="AH825" i="14"/>
  <c r="AI825" i="14" s="1"/>
  <c r="AH788" i="14"/>
  <c r="AI788" i="14" s="1"/>
  <c r="AH753" i="14"/>
  <c r="AI753" i="14" s="1"/>
  <c r="AH718" i="14"/>
  <c r="AI718" i="14" s="1"/>
  <c r="AH684" i="14"/>
  <c r="AI684" i="14" s="1"/>
  <c r="AH652" i="14"/>
  <c r="AI652" i="14" s="1"/>
  <c r="AH622" i="14"/>
  <c r="AI622" i="14" s="1"/>
  <c r="AH592" i="14"/>
  <c r="AI592" i="14" s="1"/>
  <c r="AH562" i="14"/>
  <c r="AI562" i="14" s="1"/>
  <c r="AH532" i="14"/>
  <c r="AI532" i="14" s="1"/>
  <c r="AH502" i="14"/>
  <c r="AI502" i="14" s="1"/>
  <c r="AH471" i="14"/>
  <c r="AI471" i="14" s="1"/>
  <c r="AH441" i="14"/>
  <c r="AI441" i="14" s="1"/>
  <c r="AH411" i="14"/>
  <c r="AI411" i="14" s="1"/>
  <c r="AH381" i="14"/>
  <c r="AI381" i="14" s="1"/>
  <c r="AH351" i="14"/>
  <c r="AI351" i="14" s="1"/>
  <c r="AH321" i="14"/>
  <c r="AI321" i="14" s="1"/>
  <c r="AH291" i="14"/>
  <c r="AI291" i="14" s="1"/>
  <c r="AH261" i="14"/>
  <c r="AI261" i="14" s="1"/>
  <c r="AH967" i="14"/>
  <c r="AI967" i="14" s="1"/>
  <c r="AH916" i="14"/>
  <c r="AI916" i="14" s="1"/>
  <c r="AH869" i="14"/>
  <c r="AI869" i="14" s="1"/>
  <c r="AH823" i="14"/>
  <c r="AI823" i="14" s="1"/>
  <c r="AH787" i="14"/>
  <c r="AI787" i="14" s="1"/>
  <c r="AH751" i="14"/>
  <c r="AI751" i="14" s="1"/>
  <c r="AH717" i="14"/>
  <c r="AI717" i="14" s="1"/>
  <c r="AH683" i="14"/>
  <c r="AI683" i="14" s="1"/>
  <c r="AH651" i="14"/>
  <c r="AI651" i="14" s="1"/>
  <c r="AH621" i="14"/>
  <c r="AI621" i="14" s="1"/>
  <c r="AH591" i="14"/>
  <c r="AI591" i="14" s="1"/>
  <c r="AH561" i="14"/>
  <c r="AI561" i="14" s="1"/>
  <c r="AH531" i="14"/>
  <c r="AI531" i="14" s="1"/>
  <c r="AH501" i="14"/>
  <c r="AI501" i="14" s="1"/>
  <c r="AH440" i="14"/>
  <c r="AI440" i="14" s="1"/>
  <c r="AH913" i="14"/>
  <c r="AI913" i="14" s="1"/>
  <c r="AH868" i="14"/>
  <c r="AI868" i="14" s="1"/>
  <c r="AH786" i="14"/>
  <c r="AI786" i="14" s="1"/>
  <c r="AH750" i="14"/>
  <c r="AI750" i="14" s="1"/>
  <c r="AH716" i="14"/>
  <c r="AI716" i="14" s="1"/>
  <c r="AH682" i="14"/>
  <c r="AI682" i="14" s="1"/>
  <c r="AH650" i="14"/>
  <c r="AI650" i="14" s="1"/>
  <c r="AH620" i="14"/>
  <c r="AI620" i="14" s="1"/>
  <c r="AH590" i="14"/>
  <c r="AI590" i="14" s="1"/>
  <c r="AH560" i="14"/>
  <c r="AI560" i="14" s="1"/>
  <c r="AH530" i="14"/>
  <c r="AI530" i="14" s="1"/>
  <c r="AH500" i="14"/>
  <c r="AI500" i="14" s="1"/>
  <c r="AH470" i="14"/>
  <c r="AI470" i="14" s="1"/>
  <c r="AH439" i="14"/>
  <c r="AI439" i="14" s="1"/>
  <c r="AH409" i="14"/>
  <c r="AI409" i="14" s="1"/>
  <c r="AH379" i="14"/>
  <c r="AI379" i="14" s="1"/>
  <c r="AH349" i="14"/>
  <c r="AI349" i="14" s="1"/>
  <c r="AH319" i="14"/>
  <c r="AI319" i="14" s="1"/>
  <c r="AH289" i="14"/>
  <c r="AI289" i="14" s="1"/>
  <c r="AH259" i="14"/>
  <c r="AI259" i="14" s="1"/>
  <c r="AH229" i="14"/>
  <c r="AI229" i="14" s="1"/>
  <c r="AH168" i="14"/>
  <c r="AI168" i="14" s="1"/>
  <c r="AH142" i="14"/>
  <c r="AI142" i="14" s="1"/>
  <c r="AH966" i="14"/>
  <c r="AI966" i="14" s="1"/>
  <c r="AH911" i="14"/>
  <c r="AI911" i="14" s="1"/>
  <c r="AH865" i="14"/>
  <c r="AI865" i="14" s="1"/>
  <c r="AH822" i="14"/>
  <c r="AI822" i="14" s="1"/>
  <c r="AH785" i="14"/>
  <c r="AI785" i="14" s="1"/>
  <c r="AH749" i="14"/>
  <c r="AI749" i="14" s="1"/>
  <c r="AH715" i="14"/>
  <c r="AI715" i="14" s="1"/>
  <c r="AH681" i="14"/>
  <c r="AI681" i="14" s="1"/>
  <c r="AH649" i="14"/>
  <c r="AI649" i="14" s="1"/>
  <c r="AH619" i="14"/>
  <c r="AI619" i="14" s="1"/>
  <c r="AH589" i="14"/>
  <c r="AI589" i="14" s="1"/>
  <c r="AH559" i="14"/>
  <c r="AI559" i="14" s="1"/>
  <c r="AH529" i="14"/>
  <c r="AI529" i="14" s="1"/>
  <c r="AH499" i="14"/>
  <c r="AI499" i="14" s="1"/>
  <c r="AH469" i="14"/>
  <c r="AI469" i="14" s="1"/>
  <c r="AH408" i="14"/>
  <c r="AI408" i="14" s="1"/>
  <c r="AH378" i="14"/>
  <c r="AI378" i="14" s="1"/>
  <c r="AH348" i="14"/>
  <c r="AI348" i="14" s="1"/>
  <c r="AH318" i="14"/>
  <c r="AI318" i="14" s="1"/>
  <c r="AH288" i="14"/>
  <c r="AI288" i="14" s="1"/>
  <c r="AH258" i="14"/>
  <c r="AI258" i="14" s="1"/>
  <c r="AH228" i="14"/>
  <c r="AI228" i="14" s="1"/>
  <c r="AH198" i="14"/>
  <c r="AI198" i="14" s="1"/>
  <c r="AH167" i="14"/>
  <c r="AI167" i="14" s="1"/>
  <c r="AH965" i="14"/>
  <c r="AI965" i="14" s="1"/>
  <c r="AH908" i="14"/>
  <c r="AI908" i="14" s="1"/>
  <c r="AH863" i="14"/>
  <c r="AI863" i="14" s="1"/>
  <c r="AH821" i="14"/>
  <c r="AI821" i="14" s="1"/>
  <c r="AH783" i="14"/>
  <c r="AI783" i="14" s="1"/>
  <c r="AH748" i="14"/>
  <c r="AI748" i="14" s="1"/>
  <c r="AH714" i="14"/>
  <c r="AI714" i="14" s="1"/>
  <c r="AH679" i="14"/>
  <c r="AI679" i="14" s="1"/>
  <c r="AH648" i="14"/>
  <c r="AI648" i="14" s="1"/>
  <c r="AH618" i="14"/>
  <c r="AI618" i="14" s="1"/>
  <c r="AH588" i="14"/>
  <c r="AI588" i="14" s="1"/>
  <c r="AH558" i="14"/>
  <c r="AI558" i="14" s="1"/>
  <c r="AH528" i="14"/>
  <c r="AI528" i="14" s="1"/>
  <c r="AH498" i="14"/>
  <c r="AI498" i="14" s="1"/>
  <c r="AH468" i="14"/>
  <c r="AI468" i="14" s="1"/>
  <c r="AH438" i="14"/>
  <c r="AI438" i="14" s="1"/>
  <c r="AH407" i="14"/>
  <c r="AI407" i="14" s="1"/>
  <c r="AH377" i="14"/>
  <c r="AI377" i="14" s="1"/>
  <c r="AH347" i="14"/>
  <c r="AI347" i="14" s="1"/>
  <c r="AH317" i="14"/>
  <c r="AI317" i="14" s="1"/>
  <c r="AH287" i="14"/>
  <c r="AI287" i="14" s="1"/>
  <c r="AH257" i="14"/>
  <c r="AI257" i="14" s="1"/>
  <c r="AH227" i="14"/>
  <c r="AI227" i="14" s="1"/>
  <c r="AH964" i="14"/>
  <c r="AI964" i="14" s="1"/>
  <c r="AH907" i="14"/>
  <c r="AI907" i="14" s="1"/>
  <c r="AH860" i="14"/>
  <c r="AI860" i="14" s="1"/>
  <c r="AH820" i="14"/>
  <c r="AI820" i="14" s="1"/>
  <c r="AH782" i="14"/>
  <c r="AI782" i="14" s="1"/>
  <c r="AH747" i="14"/>
  <c r="AI747" i="14" s="1"/>
  <c r="AH713" i="14"/>
  <c r="AI713" i="14" s="1"/>
  <c r="AH647" i="14"/>
  <c r="AI647" i="14" s="1"/>
  <c r="AH617" i="14"/>
  <c r="AI617" i="14" s="1"/>
  <c r="AH587" i="14"/>
  <c r="AI587" i="14" s="1"/>
  <c r="AH557" i="14"/>
  <c r="AI557" i="14" s="1"/>
  <c r="AH527" i="14"/>
  <c r="AI527" i="14" s="1"/>
  <c r="AH497" i="14"/>
  <c r="AI497" i="14" s="1"/>
  <c r="AH467" i="14"/>
  <c r="AI467" i="14" s="1"/>
  <c r="AH437" i="14"/>
  <c r="AI437" i="14" s="1"/>
  <c r="AH376" i="14"/>
  <c r="AI376" i="14" s="1"/>
  <c r="AH346" i="14"/>
  <c r="AI346" i="14" s="1"/>
  <c r="AH316" i="14"/>
  <c r="AI316" i="14" s="1"/>
  <c r="AH286" i="14"/>
  <c r="AI286" i="14" s="1"/>
  <c r="AH256" i="14"/>
  <c r="AI256" i="14" s="1"/>
  <c r="AH959" i="14"/>
  <c r="AI959" i="14" s="1"/>
  <c r="AH906" i="14"/>
  <c r="AI906" i="14" s="1"/>
  <c r="AH859" i="14"/>
  <c r="AI859" i="14" s="1"/>
  <c r="AH818" i="14"/>
  <c r="AI818" i="14" s="1"/>
  <c r="AH781" i="14"/>
  <c r="AI781" i="14" s="1"/>
  <c r="AH746" i="14"/>
  <c r="AI746" i="14" s="1"/>
  <c r="AH711" i="14"/>
  <c r="AI711" i="14" s="1"/>
  <c r="AH678" i="14"/>
  <c r="AI678" i="14" s="1"/>
  <c r="AH616" i="14"/>
  <c r="AI616" i="14" s="1"/>
  <c r="AH586" i="14"/>
  <c r="AI586" i="14" s="1"/>
  <c r="AH556" i="14"/>
  <c r="AI556" i="14" s="1"/>
  <c r="AH526" i="14"/>
  <c r="AI526" i="14" s="1"/>
  <c r="AH496" i="14"/>
  <c r="AI496" i="14" s="1"/>
  <c r="AH466" i="14"/>
  <c r="AI466" i="14" s="1"/>
  <c r="AH436" i="14"/>
  <c r="AI436" i="14" s="1"/>
  <c r="AH406" i="14"/>
  <c r="AI406" i="14" s="1"/>
  <c r="AH375" i="14"/>
  <c r="AI375" i="14" s="1"/>
  <c r="AH345" i="14"/>
  <c r="AI345" i="14" s="1"/>
  <c r="AH315" i="14"/>
  <c r="AI315" i="14" s="1"/>
  <c r="AH285" i="14"/>
  <c r="AI285" i="14" s="1"/>
  <c r="AH255" i="14"/>
  <c r="AI255" i="14" s="1"/>
  <c r="AH225" i="14"/>
  <c r="AI225" i="14" s="1"/>
  <c r="AH195" i="14"/>
  <c r="AI195" i="14" s="1"/>
  <c r="AH165" i="14"/>
  <c r="AI165" i="14" s="1"/>
  <c r="AH956" i="14"/>
  <c r="AI956" i="14" s="1"/>
  <c r="AH905" i="14"/>
  <c r="AI905" i="14" s="1"/>
  <c r="AH858" i="14"/>
  <c r="AI858" i="14" s="1"/>
  <c r="AH817" i="14"/>
  <c r="AI817" i="14" s="1"/>
  <c r="AH780" i="14"/>
  <c r="AI780" i="14" s="1"/>
  <c r="AH745" i="14"/>
  <c r="AI745" i="14" s="1"/>
  <c r="AH677" i="14"/>
  <c r="AI677" i="14" s="1"/>
  <c r="AH646" i="14"/>
  <c r="AI646" i="14" s="1"/>
  <c r="AH615" i="14"/>
  <c r="AI615" i="14" s="1"/>
  <c r="AH585" i="14"/>
  <c r="AI585" i="14" s="1"/>
  <c r="AH555" i="14"/>
  <c r="AI555" i="14" s="1"/>
  <c r="AH525" i="14"/>
  <c r="AI525" i="14" s="1"/>
  <c r="AH495" i="14"/>
  <c r="AI495" i="14" s="1"/>
  <c r="AH465" i="14"/>
  <c r="AI465" i="14" s="1"/>
  <c r="AH435" i="14"/>
  <c r="AI435" i="14" s="1"/>
  <c r="AH405" i="14"/>
  <c r="AI405" i="14" s="1"/>
  <c r="AH344" i="14"/>
  <c r="AI344" i="14" s="1"/>
  <c r="AH314" i="14"/>
  <c r="AI314" i="14" s="1"/>
  <c r="AH284" i="14"/>
  <c r="AI284" i="14" s="1"/>
  <c r="AH954" i="14"/>
  <c r="AI954" i="14" s="1"/>
  <c r="AH903" i="14"/>
  <c r="AI903" i="14" s="1"/>
  <c r="AH857" i="14"/>
  <c r="AI857" i="14" s="1"/>
  <c r="AH815" i="14"/>
  <c r="AI815" i="14" s="1"/>
  <c r="AH779" i="14"/>
  <c r="AI779" i="14" s="1"/>
  <c r="AH743" i="14"/>
  <c r="AI743" i="14" s="1"/>
  <c r="AH710" i="14"/>
  <c r="AI710" i="14" s="1"/>
  <c r="AH676" i="14"/>
  <c r="AI676" i="14" s="1"/>
  <c r="AH645" i="14"/>
  <c r="AI645" i="14" s="1"/>
  <c r="AH584" i="14"/>
  <c r="AI584" i="14" s="1"/>
  <c r="AH554" i="14"/>
  <c r="AI554" i="14" s="1"/>
  <c r="AH524" i="14"/>
  <c r="AI524" i="14" s="1"/>
  <c r="AH494" i="14"/>
  <c r="AI494" i="14" s="1"/>
  <c r="AH464" i="14"/>
  <c r="AI464" i="14" s="1"/>
  <c r="AH434" i="14"/>
  <c r="AI434" i="14" s="1"/>
  <c r="AH404" i="14"/>
  <c r="AI404" i="14" s="1"/>
  <c r="AH374" i="14"/>
  <c r="AI374" i="14" s="1"/>
  <c r="AH343" i="14"/>
  <c r="AI343" i="14" s="1"/>
  <c r="AH313" i="14"/>
  <c r="AI313" i="14" s="1"/>
  <c r="AH283" i="14"/>
  <c r="AI283" i="14" s="1"/>
  <c r="AH253" i="14"/>
  <c r="AI253" i="14" s="1"/>
  <c r="AH223" i="14"/>
  <c r="AI223" i="14" s="1"/>
  <c r="AH193" i="14"/>
  <c r="AI193" i="14" s="1"/>
  <c r="AH164" i="14"/>
  <c r="AI164" i="14" s="1"/>
  <c r="AH373" i="14"/>
  <c r="AI373" i="14" s="1"/>
  <c r="AH252" i="14"/>
  <c r="AI252" i="14" s="1"/>
  <c r="AH192" i="14"/>
  <c r="AI192" i="14" s="1"/>
  <c r="AH951" i="14"/>
  <c r="AI951" i="14" s="1"/>
  <c r="AH855" i="14"/>
  <c r="AI855" i="14" s="1"/>
  <c r="AH813" i="14"/>
  <c r="AI813" i="14" s="1"/>
  <c r="AH778" i="14"/>
  <c r="AI778" i="14" s="1"/>
  <c r="AH709" i="14"/>
  <c r="AI709" i="14" s="1"/>
  <c r="AH675" i="14"/>
  <c r="AI675" i="14" s="1"/>
  <c r="AH644" i="14"/>
  <c r="AI644" i="14" s="1"/>
  <c r="AH614" i="14"/>
  <c r="AI614" i="14" s="1"/>
  <c r="AH583" i="14"/>
  <c r="AI583" i="14" s="1"/>
  <c r="AH553" i="14"/>
  <c r="AI553" i="14" s="1"/>
  <c r="AH523" i="14"/>
  <c r="AI523" i="14" s="1"/>
  <c r="AH493" i="14"/>
  <c r="AI493" i="14" s="1"/>
  <c r="AH463" i="14"/>
  <c r="AI463" i="14" s="1"/>
  <c r="AH433" i="14"/>
  <c r="AI433" i="14" s="1"/>
  <c r="AH403" i="14"/>
  <c r="AI403" i="14" s="1"/>
  <c r="AH312" i="14"/>
  <c r="AI312" i="14" s="1"/>
  <c r="AH282" i="14"/>
  <c r="AI282" i="14" s="1"/>
  <c r="AH222" i="14"/>
  <c r="AI222" i="14" s="1"/>
  <c r="AH163" i="14"/>
  <c r="AI163" i="14" s="1"/>
  <c r="AH902" i="14"/>
  <c r="AI902" i="14" s="1"/>
  <c r="AH812" i="14"/>
  <c r="AI812" i="14" s="1"/>
  <c r="AH777" i="14"/>
  <c r="AI777" i="14" s="1"/>
  <c r="AH742" i="14"/>
  <c r="AI742" i="14" s="1"/>
  <c r="AH708" i="14"/>
  <c r="AI708" i="14" s="1"/>
  <c r="AH674" i="14"/>
  <c r="AI674" i="14" s="1"/>
  <c r="AH643" i="14"/>
  <c r="AI643" i="14" s="1"/>
  <c r="AH613" i="14"/>
  <c r="AI613" i="14" s="1"/>
  <c r="AH552" i="14"/>
  <c r="AI552" i="14" s="1"/>
  <c r="AH522" i="14"/>
  <c r="AI522" i="14" s="1"/>
  <c r="AH492" i="14"/>
  <c r="AI492" i="14" s="1"/>
  <c r="AH462" i="14"/>
  <c r="AI462" i="14" s="1"/>
  <c r="AH432" i="14"/>
  <c r="AI432" i="14" s="1"/>
  <c r="AH402" i="14"/>
  <c r="AI402" i="14" s="1"/>
  <c r="AH372" i="14"/>
  <c r="AI372" i="14" s="1"/>
  <c r="AH342" i="14"/>
  <c r="AI342" i="14" s="1"/>
  <c r="AH311" i="14"/>
  <c r="AI311" i="14" s="1"/>
  <c r="AH281" i="14"/>
  <c r="AI281" i="14" s="1"/>
  <c r="AH251" i="14"/>
  <c r="AI251" i="14" s="1"/>
  <c r="AH221" i="14"/>
  <c r="AI221" i="14" s="1"/>
  <c r="AH191" i="14"/>
  <c r="AI191" i="14" s="1"/>
  <c r="AH950" i="14"/>
  <c r="AI950" i="14" s="1"/>
  <c r="AH901" i="14"/>
  <c r="AI901" i="14" s="1"/>
  <c r="AH854" i="14"/>
  <c r="AI854" i="14" s="1"/>
  <c r="AH811" i="14"/>
  <c r="AI811" i="14" s="1"/>
  <c r="AH775" i="14"/>
  <c r="AI775" i="14" s="1"/>
  <c r="AH741" i="14"/>
  <c r="AI741" i="14" s="1"/>
  <c r="AH707" i="14"/>
  <c r="AI707" i="14" s="1"/>
  <c r="AH673" i="14"/>
  <c r="AI673" i="14" s="1"/>
  <c r="AH642" i="14"/>
  <c r="AI642" i="14" s="1"/>
  <c r="AH612" i="14"/>
  <c r="AI612" i="14" s="1"/>
  <c r="AH582" i="14"/>
  <c r="AI582" i="14" s="1"/>
  <c r="AH551" i="14"/>
  <c r="AI551" i="14" s="1"/>
  <c r="AH521" i="14"/>
  <c r="AI521" i="14" s="1"/>
  <c r="AH491" i="14"/>
  <c r="AI491" i="14" s="1"/>
  <c r="AH461" i="14"/>
  <c r="AI461" i="14" s="1"/>
  <c r="AH431" i="14"/>
  <c r="AI431" i="14" s="1"/>
  <c r="AH401" i="14"/>
  <c r="AI401" i="14" s="1"/>
  <c r="AH371" i="14"/>
  <c r="AI371" i="14" s="1"/>
  <c r="AH341" i="14"/>
  <c r="AI341" i="14" s="1"/>
  <c r="AH280" i="14"/>
  <c r="AI280" i="14" s="1"/>
  <c r="AH250" i="14"/>
  <c r="AI250" i="14" s="1"/>
  <c r="AH220" i="14"/>
  <c r="AI220" i="14" s="1"/>
  <c r="AH190" i="14"/>
  <c r="AI190" i="14" s="1"/>
  <c r="AH162" i="14"/>
  <c r="AI162" i="14" s="1"/>
  <c r="AH139" i="14"/>
  <c r="AI139" i="14" s="1"/>
  <c r="AH639" i="14"/>
  <c r="AI639" i="14" s="1"/>
  <c r="AH488" i="14"/>
  <c r="AI488" i="14" s="1"/>
  <c r="AH398" i="14"/>
  <c r="AI398" i="14" s="1"/>
  <c r="AH338" i="14"/>
  <c r="AI338" i="14" s="1"/>
  <c r="AH247" i="14"/>
  <c r="AI247" i="14" s="1"/>
  <c r="AH949" i="14"/>
  <c r="AI949" i="14" s="1"/>
  <c r="AH900" i="14"/>
  <c r="AI900" i="14" s="1"/>
  <c r="AH853" i="14"/>
  <c r="AI853" i="14" s="1"/>
  <c r="AH810" i="14"/>
  <c r="AI810" i="14" s="1"/>
  <c r="AH740" i="14"/>
  <c r="AI740" i="14" s="1"/>
  <c r="AH706" i="14"/>
  <c r="AI706" i="14" s="1"/>
  <c r="AH672" i="14"/>
  <c r="AI672" i="14" s="1"/>
  <c r="AH641" i="14"/>
  <c r="AI641" i="14" s="1"/>
  <c r="AH611" i="14"/>
  <c r="AI611" i="14" s="1"/>
  <c r="AH581" i="14"/>
  <c r="AI581" i="14" s="1"/>
  <c r="AH520" i="14"/>
  <c r="AI520" i="14" s="1"/>
  <c r="AH490" i="14"/>
  <c r="AI490" i="14" s="1"/>
  <c r="AH460" i="14"/>
  <c r="AI460" i="14" s="1"/>
  <c r="AH430" i="14"/>
  <c r="AI430" i="14" s="1"/>
  <c r="AH400" i="14"/>
  <c r="AI400" i="14" s="1"/>
  <c r="AH370" i="14"/>
  <c r="AI370" i="14" s="1"/>
  <c r="AH340" i="14"/>
  <c r="AI340" i="14" s="1"/>
  <c r="AH310" i="14"/>
  <c r="AI310" i="14" s="1"/>
  <c r="AH279" i="14"/>
  <c r="AI279" i="14" s="1"/>
  <c r="AH249" i="14"/>
  <c r="AI249" i="14" s="1"/>
  <c r="AH219" i="14"/>
  <c r="AI219" i="14" s="1"/>
  <c r="AH189" i="14"/>
  <c r="AI189" i="14" s="1"/>
  <c r="AH161" i="14"/>
  <c r="AI161" i="14" s="1"/>
  <c r="AH670" i="14"/>
  <c r="AI670" i="14" s="1"/>
  <c r="AH549" i="14"/>
  <c r="AI549" i="14" s="1"/>
  <c r="AH428" i="14"/>
  <c r="AI428" i="14" s="1"/>
  <c r="AH308" i="14"/>
  <c r="AI308" i="14" s="1"/>
  <c r="AH217" i="14"/>
  <c r="AI217" i="14" s="1"/>
  <c r="AH159" i="14"/>
  <c r="AI159" i="14" s="1"/>
  <c r="AH948" i="14"/>
  <c r="AI948" i="14" s="1"/>
  <c r="AH897" i="14"/>
  <c r="AI897" i="14" s="1"/>
  <c r="AH852" i="14"/>
  <c r="AI852" i="14" s="1"/>
  <c r="AH809" i="14"/>
  <c r="AI809" i="14" s="1"/>
  <c r="AH774" i="14"/>
  <c r="AI774" i="14" s="1"/>
  <c r="AH739" i="14"/>
  <c r="AI739" i="14" s="1"/>
  <c r="AH705" i="14"/>
  <c r="AI705" i="14" s="1"/>
  <c r="AH671" i="14"/>
  <c r="AI671" i="14" s="1"/>
  <c r="AH640" i="14"/>
  <c r="AI640" i="14" s="1"/>
  <c r="AH610" i="14"/>
  <c r="AI610" i="14" s="1"/>
  <c r="AH580" i="14"/>
  <c r="AI580" i="14" s="1"/>
  <c r="AH550" i="14"/>
  <c r="AI550" i="14" s="1"/>
  <c r="AH519" i="14"/>
  <c r="AI519" i="14" s="1"/>
  <c r="AH489" i="14"/>
  <c r="AI489" i="14" s="1"/>
  <c r="AH459" i="14"/>
  <c r="AI459" i="14" s="1"/>
  <c r="AH429" i="14"/>
  <c r="AI429" i="14" s="1"/>
  <c r="AH399" i="14"/>
  <c r="AI399" i="14" s="1"/>
  <c r="AH369" i="14"/>
  <c r="AI369" i="14" s="1"/>
  <c r="AH339" i="14"/>
  <c r="AI339" i="14" s="1"/>
  <c r="AH309" i="14"/>
  <c r="AI309" i="14" s="1"/>
  <c r="AH248" i="14"/>
  <c r="AI248" i="14" s="1"/>
  <c r="AH218" i="14"/>
  <c r="AI218" i="14" s="1"/>
  <c r="AH188" i="14"/>
  <c r="AI188" i="14" s="1"/>
  <c r="AH160" i="14"/>
  <c r="AI160" i="14" s="1"/>
  <c r="AH773" i="14"/>
  <c r="AI773" i="14" s="1"/>
  <c r="AH738" i="14"/>
  <c r="AI738" i="14" s="1"/>
  <c r="AH703" i="14"/>
  <c r="AI703" i="14" s="1"/>
  <c r="AH609" i="14"/>
  <c r="AI609" i="14" s="1"/>
  <c r="AH579" i="14"/>
  <c r="AI579" i="14" s="1"/>
  <c r="AH458" i="14"/>
  <c r="AI458" i="14" s="1"/>
  <c r="AH368" i="14"/>
  <c r="AI368" i="14" s="1"/>
  <c r="AH278" i="14"/>
  <c r="AI278" i="14" s="1"/>
  <c r="AH187" i="14"/>
  <c r="AI187" i="14" s="1"/>
  <c r="AH945" i="14"/>
  <c r="AI945" i="14" s="1"/>
  <c r="AH895" i="14"/>
  <c r="AI895" i="14" s="1"/>
  <c r="AH849" i="14"/>
  <c r="AI849" i="14" s="1"/>
  <c r="AH807" i="14"/>
  <c r="AI807" i="14" s="1"/>
  <c r="AH943" i="14"/>
  <c r="AI943" i="14" s="1"/>
  <c r="AH892" i="14"/>
  <c r="AI892" i="14" s="1"/>
  <c r="AH847" i="14"/>
  <c r="AI847" i="14" s="1"/>
  <c r="AH772" i="14"/>
  <c r="AI772" i="14" s="1"/>
  <c r="AH737" i="14"/>
  <c r="AI737" i="14" s="1"/>
  <c r="AH702" i="14"/>
  <c r="AI702" i="14" s="1"/>
  <c r="AH669" i="14"/>
  <c r="AI669" i="14" s="1"/>
  <c r="AH638" i="14"/>
  <c r="AI638" i="14" s="1"/>
  <c r="AH608" i="14"/>
  <c r="AI608" i="14" s="1"/>
  <c r="AH578" i="14"/>
  <c r="AI578" i="14" s="1"/>
  <c r="AH548" i="14"/>
  <c r="AI548" i="14" s="1"/>
  <c r="AH518" i="14"/>
  <c r="AI518" i="14" s="1"/>
  <c r="AH487" i="14"/>
  <c r="AI487" i="14" s="1"/>
  <c r="AH457" i="14"/>
  <c r="AI457" i="14" s="1"/>
  <c r="AH427" i="14"/>
  <c r="AI427" i="14" s="1"/>
  <c r="AH397" i="14"/>
  <c r="AI397" i="14" s="1"/>
  <c r="AH367" i="14"/>
  <c r="AI367" i="14" s="1"/>
  <c r="AH337" i="14"/>
  <c r="AI337" i="14" s="1"/>
  <c r="AH307" i="14"/>
  <c r="AI307" i="14" s="1"/>
  <c r="AH277" i="14"/>
  <c r="AI277" i="14" s="1"/>
  <c r="AH216" i="14"/>
  <c r="AI216" i="14" s="1"/>
  <c r="AH186" i="14"/>
  <c r="AI186" i="14" s="1"/>
  <c r="AH158" i="14"/>
  <c r="AI158" i="14" s="1"/>
  <c r="AH396" i="14"/>
  <c r="AI396" i="14" s="1"/>
  <c r="AH276" i="14"/>
  <c r="AI276" i="14" s="1"/>
  <c r="AH215" i="14"/>
  <c r="AI215" i="14" s="1"/>
  <c r="AH157" i="14"/>
  <c r="AI157" i="14" s="1"/>
  <c r="AH940" i="14"/>
  <c r="AI940" i="14" s="1"/>
  <c r="AH891" i="14"/>
  <c r="AI891" i="14" s="1"/>
  <c r="AH845" i="14"/>
  <c r="AI845" i="14" s="1"/>
  <c r="AH806" i="14"/>
  <c r="AI806" i="14" s="1"/>
  <c r="AH771" i="14"/>
  <c r="AI771" i="14" s="1"/>
  <c r="AH735" i="14"/>
  <c r="AI735" i="14" s="1"/>
  <c r="AH701" i="14"/>
  <c r="AI701" i="14" s="1"/>
  <c r="AH668" i="14"/>
  <c r="AI668" i="14" s="1"/>
  <c r="AH637" i="14"/>
  <c r="AI637" i="14" s="1"/>
  <c r="AH607" i="14"/>
  <c r="AI607" i="14" s="1"/>
  <c r="AH577" i="14"/>
  <c r="AI577" i="14" s="1"/>
  <c r="AH547" i="14"/>
  <c r="AI547" i="14" s="1"/>
  <c r="AH517" i="14"/>
  <c r="AI517" i="14" s="1"/>
  <c r="AH456" i="14"/>
  <c r="AI456" i="14" s="1"/>
  <c r="AH426" i="14"/>
  <c r="AI426" i="14" s="1"/>
  <c r="AH366" i="14"/>
  <c r="AI366" i="14" s="1"/>
  <c r="AH336" i="14"/>
  <c r="AI336" i="14" s="1"/>
  <c r="AH306" i="14"/>
  <c r="AI306" i="14" s="1"/>
  <c r="AH246" i="14"/>
  <c r="AI246" i="14" s="1"/>
  <c r="AH185" i="14"/>
  <c r="AI185" i="14" s="1"/>
  <c r="AH141" i="14"/>
  <c r="AI141" i="14" s="1"/>
  <c r="AH938" i="14"/>
  <c r="AI938" i="14" s="1"/>
  <c r="AH890" i="14"/>
  <c r="AI890" i="14" s="1"/>
  <c r="AH844" i="14"/>
  <c r="AI844" i="14" s="1"/>
  <c r="AH805" i="14"/>
  <c r="AI805" i="14" s="1"/>
  <c r="AH770" i="14"/>
  <c r="AI770" i="14" s="1"/>
  <c r="AH734" i="14"/>
  <c r="AI734" i="14" s="1"/>
  <c r="AH700" i="14"/>
  <c r="AI700" i="14" s="1"/>
  <c r="AH667" i="14"/>
  <c r="AI667" i="14" s="1"/>
  <c r="AH636" i="14"/>
  <c r="AI636" i="14" s="1"/>
  <c r="AH606" i="14"/>
  <c r="AI606" i="14" s="1"/>
  <c r="AH576" i="14"/>
  <c r="AI576" i="14" s="1"/>
  <c r="AH546" i="14"/>
  <c r="AI546" i="14" s="1"/>
  <c r="AH516" i="14"/>
  <c r="AI516" i="14" s="1"/>
  <c r="AH486" i="14"/>
  <c r="AI486" i="14" s="1"/>
  <c r="AH455" i="14"/>
  <c r="AI455" i="14" s="1"/>
  <c r="AH425" i="14"/>
  <c r="AI425" i="14" s="1"/>
  <c r="AH395" i="14"/>
  <c r="AI395" i="14" s="1"/>
  <c r="AH365" i="14"/>
  <c r="AI365" i="14" s="1"/>
  <c r="AH335" i="14"/>
  <c r="AI335" i="14" s="1"/>
  <c r="AH937" i="14"/>
  <c r="AI937" i="14" s="1"/>
  <c r="AH889" i="14"/>
  <c r="AI889" i="14" s="1"/>
  <c r="AH843" i="14"/>
  <c r="AI843" i="14" s="1"/>
  <c r="AH804" i="14"/>
  <c r="AI804" i="14" s="1"/>
  <c r="AH769" i="14"/>
  <c r="AI769" i="14" s="1"/>
  <c r="AH733" i="14"/>
  <c r="AI733" i="14" s="1"/>
  <c r="AH699" i="14"/>
  <c r="AI699" i="14" s="1"/>
  <c r="AH666" i="14"/>
  <c r="AI666" i="14" s="1"/>
  <c r="AH635" i="14"/>
  <c r="AI635" i="14" s="1"/>
  <c r="AH605" i="14"/>
  <c r="AI605" i="14" s="1"/>
  <c r="AH575" i="14"/>
  <c r="AI575" i="14" s="1"/>
  <c r="AH545" i="14"/>
  <c r="AI545" i="14" s="1"/>
  <c r="AH515" i="14"/>
  <c r="AI515" i="14" s="1"/>
  <c r="AH935" i="14"/>
  <c r="AI935" i="14" s="1"/>
  <c r="AH887" i="14"/>
  <c r="AI887" i="14" s="1"/>
  <c r="AH842" i="14"/>
  <c r="AI842" i="14" s="1"/>
  <c r="AH803" i="14"/>
  <c r="AI803" i="14" s="1"/>
  <c r="AH767" i="14"/>
  <c r="AI767" i="14" s="1"/>
  <c r="AH732" i="14"/>
  <c r="AI732" i="14" s="1"/>
  <c r="AH698" i="14"/>
  <c r="AI698" i="14" s="1"/>
  <c r="AH665" i="14"/>
  <c r="AI665" i="14" s="1"/>
  <c r="AH634" i="14"/>
  <c r="AI634" i="14" s="1"/>
  <c r="AH604" i="14"/>
  <c r="AI604" i="14" s="1"/>
  <c r="AH574" i="14"/>
  <c r="AI574" i="14" s="1"/>
  <c r="AH544" i="14"/>
  <c r="AI544" i="14" s="1"/>
  <c r="AH514" i="14"/>
  <c r="AI514" i="14" s="1"/>
  <c r="AH484" i="14"/>
  <c r="AI484" i="14" s="1"/>
  <c r="AH454" i="14"/>
  <c r="AI454" i="14" s="1"/>
  <c r="AH423" i="14"/>
  <c r="AI423" i="14" s="1"/>
  <c r="AH393" i="14"/>
  <c r="AI393" i="14" s="1"/>
  <c r="AH363" i="14"/>
  <c r="AI363" i="14" s="1"/>
  <c r="AH333" i="14"/>
  <c r="AI333" i="14" s="1"/>
  <c r="AH303" i="14"/>
  <c r="AI303" i="14" s="1"/>
  <c r="AH273" i="14"/>
  <c r="AI273" i="14" s="1"/>
  <c r="AH243" i="14"/>
  <c r="AI243" i="14" s="1"/>
  <c r="AH213" i="14"/>
  <c r="AI213" i="14" s="1"/>
  <c r="AH154" i="14"/>
  <c r="AI154" i="14" s="1"/>
  <c r="AH841" i="14"/>
  <c r="AI841" i="14" s="1"/>
  <c r="AH802" i="14"/>
  <c r="AI802" i="14" s="1"/>
  <c r="AH765" i="14"/>
  <c r="AI765" i="14" s="1"/>
  <c r="AH731" i="14"/>
  <c r="AI731" i="14" s="1"/>
  <c r="AH697" i="14"/>
  <c r="AI697" i="14" s="1"/>
  <c r="AH663" i="14"/>
  <c r="AI663" i="14" s="1"/>
  <c r="AH633" i="14"/>
  <c r="AI633" i="14" s="1"/>
  <c r="AH603" i="14"/>
  <c r="AI603" i="14" s="1"/>
  <c r="AH573" i="14"/>
  <c r="AI573" i="14" s="1"/>
  <c r="AH543" i="14"/>
  <c r="AI543" i="14" s="1"/>
  <c r="AH513" i="14"/>
  <c r="AI513" i="14" s="1"/>
  <c r="AH483" i="14"/>
  <c r="AI483" i="14" s="1"/>
  <c r="AH453" i="14"/>
  <c r="AI453" i="14" s="1"/>
  <c r="AH392" i="14"/>
  <c r="AI392" i="14" s="1"/>
  <c r="AH362" i="14"/>
  <c r="AI362" i="14" s="1"/>
  <c r="AH332" i="14"/>
  <c r="AI332" i="14" s="1"/>
  <c r="AH302" i="14"/>
  <c r="AI302" i="14" s="1"/>
  <c r="AH272" i="14"/>
  <c r="AI272" i="14" s="1"/>
  <c r="AH242" i="14"/>
  <c r="AI242" i="14" s="1"/>
  <c r="AH212" i="14"/>
  <c r="AI212" i="14" s="1"/>
  <c r="AH182" i="14"/>
  <c r="AI182" i="14" s="1"/>
  <c r="AH153" i="14"/>
  <c r="AI153" i="14" s="1"/>
  <c r="AH1004" i="14"/>
  <c r="AI1004" i="14" s="1"/>
  <c r="AH934" i="14"/>
  <c r="AI934" i="14" s="1"/>
  <c r="AH886" i="14"/>
  <c r="AI886" i="14" s="1"/>
  <c r="AH839" i="14"/>
  <c r="AI839" i="14" s="1"/>
  <c r="AH801" i="14"/>
  <c r="AI801" i="14" s="1"/>
  <c r="AH764" i="14"/>
  <c r="AI764" i="14" s="1"/>
  <c r="AH730" i="14"/>
  <c r="AI730" i="14" s="1"/>
  <c r="AH695" i="14"/>
  <c r="AI695" i="14" s="1"/>
  <c r="AH632" i="14"/>
  <c r="AI632" i="14" s="1"/>
  <c r="AH602" i="14"/>
  <c r="AI602" i="14" s="1"/>
  <c r="AH572" i="14"/>
  <c r="AI572" i="14" s="1"/>
  <c r="AH542" i="14"/>
  <c r="AI542" i="14" s="1"/>
  <c r="AH512" i="14"/>
  <c r="AI512" i="14" s="1"/>
  <c r="AH482" i="14"/>
  <c r="AI482" i="14" s="1"/>
  <c r="AH452" i="14"/>
  <c r="AI452" i="14" s="1"/>
  <c r="AH422" i="14"/>
  <c r="AI422" i="14" s="1"/>
  <c r="AH391" i="14"/>
  <c r="AI391" i="14" s="1"/>
  <c r="AH361" i="14"/>
  <c r="AI361" i="14" s="1"/>
  <c r="AH331" i="14"/>
  <c r="AI331" i="14" s="1"/>
  <c r="AH301" i="14"/>
  <c r="AI301" i="14" s="1"/>
  <c r="AH271" i="14"/>
  <c r="AI271" i="14" s="1"/>
  <c r="AH241" i="14"/>
  <c r="AI241" i="14" s="1"/>
  <c r="AH211" i="14"/>
  <c r="AI211" i="14" s="1"/>
  <c r="AH181" i="14"/>
  <c r="AI181" i="14" s="1"/>
  <c r="AH152" i="14"/>
  <c r="AI152" i="14" s="1"/>
  <c r="AH1002" i="14"/>
  <c r="AI1002" i="14" s="1"/>
  <c r="AH933" i="14"/>
  <c r="AI933" i="14" s="1"/>
  <c r="AH885" i="14"/>
  <c r="AI885" i="14" s="1"/>
  <c r="AH799" i="14"/>
  <c r="AI799" i="14" s="1"/>
  <c r="AH763" i="14"/>
  <c r="AI763" i="14" s="1"/>
  <c r="AH729" i="14"/>
  <c r="AI729" i="14" s="1"/>
  <c r="AH662" i="14"/>
  <c r="AI662" i="14" s="1"/>
  <c r="AH631" i="14"/>
  <c r="AI631" i="14" s="1"/>
  <c r="AH601" i="14"/>
  <c r="AI601" i="14" s="1"/>
  <c r="AH932" i="14"/>
  <c r="AI932" i="14" s="1"/>
  <c r="AH884" i="14"/>
  <c r="AI884" i="14" s="1"/>
  <c r="AH838" i="14"/>
  <c r="AI838" i="14" s="1"/>
  <c r="AH797" i="14"/>
  <c r="AI797" i="14" s="1"/>
  <c r="AH762" i="14"/>
  <c r="AI762" i="14" s="1"/>
  <c r="AH727" i="14"/>
  <c r="AI727" i="14" s="1"/>
  <c r="AH694" i="14"/>
  <c r="AI694" i="14" s="1"/>
  <c r="AH661" i="14"/>
  <c r="AI661" i="14" s="1"/>
  <c r="AH600" i="14"/>
  <c r="AI600" i="14" s="1"/>
  <c r="AH570" i="14"/>
  <c r="AI570" i="14" s="1"/>
  <c r="AH540" i="14"/>
  <c r="AI540" i="14" s="1"/>
  <c r="AH510" i="14"/>
  <c r="AI510" i="14" s="1"/>
  <c r="AH480" i="14"/>
  <c r="AI480" i="14" s="1"/>
  <c r="AH450" i="14"/>
  <c r="AI450" i="14" s="1"/>
  <c r="AH420" i="14"/>
  <c r="AI420" i="14" s="1"/>
  <c r="AH998" i="14"/>
  <c r="AI998" i="14" s="1"/>
  <c r="AH929" i="14"/>
  <c r="AI929" i="14" s="1"/>
  <c r="AH881" i="14"/>
  <c r="AI881" i="14" s="1"/>
  <c r="AH837" i="14"/>
  <c r="AI837" i="14" s="1"/>
  <c r="AH796" i="14"/>
  <c r="AI796" i="14" s="1"/>
  <c r="AH761" i="14"/>
  <c r="AI761" i="14" s="1"/>
  <c r="AH693" i="14"/>
  <c r="AI693" i="14" s="1"/>
  <c r="AH660" i="14"/>
  <c r="AI660" i="14" s="1"/>
  <c r="AH630" i="14"/>
  <c r="AI630" i="14" s="1"/>
  <c r="AH599" i="14"/>
  <c r="AI599" i="14" s="1"/>
  <c r="AH569" i="14"/>
  <c r="AI569" i="14" s="1"/>
  <c r="AH539" i="14"/>
  <c r="AI539" i="14" s="1"/>
  <c r="AH509" i="14"/>
  <c r="AI509" i="14" s="1"/>
  <c r="AH479" i="14"/>
  <c r="AI479" i="14" s="1"/>
  <c r="AH449" i="14"/>
  <c r="AI449" i="14" s="1"/>
  <c r="AH419" i="14"/>
  <c r="AI419" i="14" s="1"/>
  <c r="AH389" i="14"/>
  <c r="AI389" i="14" s="1"/>
  <c r="AH328" i="14"/>
  <c r="AI328" i="14" s="1"/>
  <c r="AH298" i="14"/>
  <c r="AI298" i="14" s="1"/>
  <c r="AH268" i="14"/>
  <c r="AI268" i="14" s="1"/>
  <c r="AH238" i="14"/>
  <c r="AI238" i="14" s="1"/>
  <c r="AH208" i="14"/>
  <c r="AI208" i="14" s="1"/>
  <c r="AH178" i="14"/>
  <c r="AI178" i="14" s="1"/>
  <c r="AH481" i="14"/>
  <c r="AI481" i="14" s="1"/>
  <c r="AH239" i="14"/>
  <c r="AI239" i="14" s="1"/>
  <c r="AH143" i="14"/>
  <c r="AI143" i="14" s="1"/>
  <c r="AH226" i="14"/>
  <c r="AI226" i="14" s="1"/>
  <c r="AH421" i="14"/>
  <c r="AI421" i="14" s="1"/>
  <c r="AH151" i="14"/>
  <c r="AI151" i="14" s="1"/>
  <c r="AH150" i="14"/>
  <c r="AI150" i="14" s="1"/>
  <c r="AH451" i="14"/>
  <c r="AI451" i="14" s="1"/>
  <c r="AH230" i="14"/>
  <c r="AI230" i="14" s="1"/>
  <c r="AH424" i="14"/>
  <c r="AI424" i="14" s="1"/>
  <c r="AH224" i="14"/>
  <c r="AI224" i="14" s="1"/>
  <c r="AH254" i="14"/>
  <c r="AI254" i="14" s="1"/>
  <c r="AH410" i="14"/>
  <c r="AI410" i="14" s="1"/>
  <c r="AH214" i="14"/>
  <c r="AI214" i="14" s="1"/>
  <c r="AH210" i="14"/>
  <c r="AI210" i="14" s="1"/>
  <c r="AH394" i="14"/>
  <c r="AI394" i="14" s="1"/>
  <c r="AH390" i="14"/>
  <c r="AI390" i="14" s="1"/>
  <c r="AH209" i="14"/>
  <c r="AI209" i="14" s="1"/>
  <c r="AH275" i="14"/>
  <c r="AI275" i="14" s="1"/>
  <c r="AH270" i="14"/>
  <c r="AI270" i="14" s="1"/>
  <c r="AH380" i="14"/>
  <c r="AI380" i="14" s="1"/>
  <c r="AH200" i="14"/>
  <c r="AI200" i="14" s="1"/>
  <c r="AH364" i="14"/>
  <c r="AI364" i="14" s="1"/>
  <c r="AH199" i="14"/>
  <c r="AI199" i="14" s="1"/>
  <c r="AH260" i="14"/>
  <c r="AI260" i="14" s="1"/>
  <c r="AH360" i="14"/>
  <c r="AI360" i="14" s="1"/>
  <c r="AH197" i="14"/>
  <c r="AI197" i="14" s="1"/>
  <c r="AH359" i="14"/>
  <c r="AI359" i="14" s="1"/>
  <c r="AH196" i="14"/>
  <c r="AI196" i="14" s="1"/>
  <c r="AH571" i="14"/>
  <c r="AI571" i="14" s="1"/>
  <c r="AH350" i="14"/>
  <c r="AI350" i="14" s="1"/>
  <c r="AH194" i="14"/>
  <c r="AI194" i="14" s="1"/>
  <c r="AH334" i="14"/>
  <c r="AI334" i="14" s="1"/>
  <c r="AH184" i="14"/>
  <c r="AI184" i="14" s="1"/>
  <c r="AH166" i="14"/>
  <c r="AI166" i="14" s="1"/>
  <c r="AH156" i="14"/>
  <c r="AI156" i="14" s="1"/>
  <c r="AH330" i="14"/>
  <c r="AI330" i="14" s="1"/>
  <c r="AH183" i="14"/>
  <c r="AI183" i="14" s="1"/>
  <c r="AH274" i="14"/>
  <c r="AI274" i="14" s="1"/>
  <c r="AH329" i="14"/>
  <c r="AI329" i="14" s="1"/>
  <c r="AH180" i="14"/>
  <c r="AI180" i="14" s="1"/>
  <c r="AH320" i="14"/>
  <c r="AI320" i="14" s="1"/>
  <c r="AH179" i="14"/>
  <c r="AI179" i="14" s="1"/>
  <c r="AH305" i="14"/>
  <c r="AI305" i="14" s="1"/>
  <c r="AH174" i="14"/>
  <c r="AI174" i="14" s="1"/>
  <c r="AH304" i="14"/>
  <c r="AI304" i="14" s="1"/>
  <c r="AH170" i="14"/>
  <c r="AI170" i="14" s="1"/>
  <c r="AH269" i="14"/>
  <c r="AI269" i="14" s="1"/>
  <c r="AH300" i="14"/>
  <c r="AI300" i="14" s="1"/>
  <c r="AH169" i="14"/>
  <c r="AI169" i="14" s="1"/>
  <c r="AH155" i="14"/>
  <c r="AI155" i="14" s="1"/>
  <c r="AH299" i="14"/>
  <c r="AI299" i="14" s="1"/>
  <c r="AH245" i="14"/>
  <c r="AI245" i="14" s="1"/>
  <c r="AH290" i="14"/>
  <c r="AI290" i="14" s="1"/>
  <c r="AH511" i="14"/>
  <c r="AI511" i="14" s="1"/>
  <c r="AH244" i="14"/>
  <c r="AI244" i="14" s="1"/>
  <c r="AH147" i="14"/>
  <c r="AI147" i="14" s="1"/>
  <c r="AH485" i="14"/>
  <c r="AI485" i="14" s="1"/>
  <c r="AH240" i="14"/>
  <c r="AI240" i="14" s="1"/>
  <c r="AH144" i="14"/>
  <c r="AI144" i="14" s="1"/>
  <c r="AH541" i="14"/>
  <c r="AI541" i="14" s="1"/>
  <c r="AH60" i="14"/>
  <c r="AI60" i="14" s="1"/>
  <c r="AH84" i="14"/>
  <c r="AI84" i="14" s="1"/>
  <c r="AH56" i="14"/>
  <c r="AI56" i="14" s="1"/>
  <c r="AH131" i="14"/>
  <c r="AI131" i="14" s="1"/>
  <c r="H30" i="25"/>
  <c r="E30" i="25"/>
  <c r="B30" i="25"/>
  <c r="A31" i="25"/>
  <c r="B42" i="36"/>
  <c r="A43" i="36"/>
  <c r="E42" i="36"/>
  <c r="AH9" i="14"/>
  <c r="AI9" i="14" s="1"/>
  <c r="AH38" i="14"/>
  <c r="AI38" i="14" s="1"/>
  <c r="AH87" i="14"/>
  <c r="AI87" i="14" s="1"/>
  <c r="AH80" i="14"/>
  <c r="AI80" i="14" s="1"/>
  <c r="AH120" i="14"/>
  <c r="AI120" i="14" s="1"/>
  <c r="G31" i="41"/>
  <c r="F31" i="41"/>
  <c r="C23" i="19"/>
  <c r="F23" i="19"/>
  <c r="D23" i="19"/>
  <c r="F41" i="36"/>
  <c r="G41" i="36"/>
  <c r="AH4" i="14"/>
  <c r="AI4" i="14" s="1"/>
  <c r="AH64" i="14"/>
  <c r="AI64" i="14" s="1"/>
  <c r="AH104" i="14"/>
  <c r="AI104" i="14" s="1"/>
  <c r="AH110" i="14"/>
  <c r="AI110" i="14" s="1"/>
  <c r="AH138" i="14"/>
  <c r="AI138" i="14" s="1"/>
  <c r="H31" i="41"/>
  <c r="D31" i="41"/>
  <c r="C31" i="41"/>
  <c r="A32" i="41" s="1"/>
  <c r="H41" i="36"/>
  <c r="D41" i="36"/>
  <c r="C41" i="36"/>
  <c r="AH5" i="14"/>
  <c r="AI5" i="14" s="1"/>
  <c r="AH134" i="14"/>
  <c r="AI134" i="14" s="1"/>
  <c r="AH19" i="14"/>
  <c r="AI19" i="14" s="1"/>
  <c r="AH121" i="14"/>
  <c r="AI121" i="14" s="1"/>
  <c r="AH129" i="14"/>
  <c r="AI129" i="14" s="1"/>
  <c r="J29" i="25"/>
  <c r="F29" i="25"/>
  <c r="D29" i="25"/>
  <c r="I29" i="25"/>
  <c r="G29" i="25"/>
  <c r="C29" i="25"/>
  <c r="AH6" i="14"/>
  <c r="AI6" i="14" s="1"/>
  <c r="AH46" i="14"/>
  <c r="AI46" i="14" s="1"/>
  <c r="AH54" i="14"/>
  <c r="AI54" i="14" s="1"/>
  <c r="AH22" i="14"/>
  <c r="AI22" i="14" s="1"/>
  <c r="AH32" i="14"/>
  <c r="AI32" i="14" s="1"/>
  <c r="E33" i="26"/>
  <c r="B33" i="26"/>
  <c r="A34" i="26"/>
  <c r="AH7" i="14"/>
  <c r="AI7" i="14" s="1"/>
  <c r="AH102" i="14"/>
  <c r="AI102" i="14" s="1"/>
  <c r="AH28" i="14"/>
  <c r="AI28" i="14" s="1"/>
  <c r="AH31" i="14"/>
  <c r="AI31" i="14" s="1"/>
  <c r="AH57" i="14"/>
  <c r="AI57" i="14" s="1"/>
  <c r="G30" i="40"/>
  <c r="F30" i="40"/>
  <c r="AH8" i="14"/>
  <c r="AI8" i="14" s="1"/>
  <c r="AH17" i="14"/>
  <c r="AI17" i="14" s="1"/>
  <c r="AH62" i="14"/>
  <c r="AI62" i="14" s="1"/>
  <c r="AH119" i="14"/>
  <c r="AI119" i="14" s="1"/>
  <c r="AH50" i="14"/>
  <c r="AI50" i="14" s="1"/>
  <c r="D30" i="40"/>
  <c r="C30" i="40"/>
  <c r="A31" i="40" s="1"/>
  <c r="AH3" i="14"/>
  <c r="AI3" i="14" s="1"/>
  <c r="AH41" i="14"/>
  <c r="AI41" i="14" s="1"/>
  <c r="AH112" i="14"/>
  <c r="AI112" i="14" s="1"/>
  <c r="AH130" i="14"/>
  <c r="AI130" i="14" s="1"/>
  <c r="AH83" i="14"/>
  <c r="AI83" i="14" s="1"/>
  <c r="AH13" i="14"/>
  <c r="AI13" i="14" s="1"/>
  <c r="AH86" i="14"/>
  <c r="AI86" i="14" s="1"/>
  <c r="AH11" i="14"/>
  <c r="AI11" i="14" s="1"/>
  <c r="AH67" i="14"/>
  <c r="AI67" i="14" s="1"/>
  <c r="AH118" i="14"/>
  <c r="AI118" i="14" s="1"/>
  <c r="C32" i="26"/>
  <c r="D32" i="26"/>
  <c r="G32" i="26"/>
  <c r="F32" i="26"/>
  <c r="AH21" i="14"/>
  <c r="AI21" i="14" s="1"/>
  <c r="AH89" i="14"/>
  <c r="AI89" i="14" s="1"/>
  <c r="AH26" i="14"/>
  <c r="AI26" i="14" s="1"/>
  <c r="AH40" i="14"/>
  <c r="AI40" i="14" s="1"/>
  <c r="D35" i="28"/>
  <c r="G35" i="28"/>
  <c r="C35" i="28"/>
  <c r="F35" i="28"/>
  <c r="AH34" i="14"/>
  <c r="AI34" i="14" s="1"/>
  <c r="AH37" i="14"/>
  <c r="AI37" i="14" s="1"/>
  <c r="AH45" i="14"/>
  <c r="AI45" i="14" s="1"/>
  <c r="AH49" i="14"/>
  <c r="AI49" i="14" s="1"/>
  <c r="H30" i="40" l="1"/>
  <c r="C39" i="31"/>
  <c r="D39" i="31"/>
  <c r="H38" i="31"/>
  <c r="B40" i="31"/>
  <c r="E40" i="31"/>
  <c r="F39" i="31"/>
  <c r="G39" i="31"/>
  <c r="D36" i="43"/>
  <c r="C36" i="43"/>
  <c r="A37" i="43" s="1"/>
  <c r="F36" i="43"/>
  <c r="C38" i="45"/>
  <c r="A39" i="45" s="1"/>
  <c r="E38" i="45"/>
  <c r="F38" i="45"/>
  <c r="F36" i="44"/>
  <c r="G36" i="44"/>
  <c r="D36" i="44"/>
  <c r="C36" i="44"/>
  <c r="A37" i="44" s="1"/>
  <c r="H35" i="28"/>
  <c r="H32" i="26"/>
  <c r="K29" i="25"/>
  <c r="AJ2" i="14" a="1"/>
  <c r="AJ2" i="14" s="1"/>
  <c r="G23" i="19"/>
  <c r="G27" i="34"/>
  <c r="K21" i="17"/>
  <c r="F45" i="38"/>
  <c r="G45" i="38"/>
  <c r="H45" i="38"/>
  <c r="D45" i="38"/>
  <c r="C45" i="38"/>
  <c r="B46" i="38"/>
  <c r="A47" i="38"/>
  <c r="E46" i="38"/>
  <c r="B37" i="28"/>
  <c r="E37" i="28"/>
  <c r="A38" i="28"/>
  <c r="D36" i="28"/>
  <c r="C36" i="28"/>
  <c r="F36" i="28"/>
  <c r="G36" i="28"/>
  <c r="H40" i="35"/>
  <c r="D40" i="35"/>
  <c r="C40" i="35"/>
  <c r="G33" i="26"/>
  <c r="F33" i="26"/>
  <c r="D33" i="26"/>
  <c r="C33" i="26"/>
  <c r="G40" i="35"/>
  <c r="F40" i="35"/>
  <c r="A42" i="35"/>
  <c r="E41" i="35"/>
  <c r="B41" i="35"/>
  <c r="B32" i="41"/>
  <c r="E32" i="41"/>
  <c r="A35" i="26"/>
  <c r="E34" i="26"/>
  <c r="B34" i="26"/>
  <c r="A41" i="31"/>
  <c r="G42" i="36"/>
  <c r="F42" i="36"/>
  <c r="A44" i="36"/>
  <c r="E43" i="36"/>
  <c r="B43" i="36"/>
  <c r="E25" i="19"/>
  <c r="B25" i="19"/>
  <c r="A26" i="19"/>
  <c r="H42" i="36"/>
  <c r="D42" i="36"/>
  <c r="C42" i="36"/>
  <c r="H31" i="25"/>
  <c r="B31" i="25"/>
  <c r="E31" i="25"/>
  <c r="A32" i="25"/>
  <c r="F24" i="19"/>
  <c r="D24" i="19"/>
  <c r="C24" i="19"/>
  <c r="A30" i="34"/>
  <c r="E29" i="34"/>
  <c r="B29" i="34"/>
  <c r="F28" i="34"/>
  <c r="D28" i="34"/>
  <c r="C28" i="34"/>
  <c r="I30" i="25"/>
  <c r="G30" i="25"/>
  <c r="C30" i="25"/>
  <c r="F30" i="25"/>
  <c r="D30" i="25"/>
  <c r="J30" i="25"/>
  <c r="E31" i="40"/>
  <c r="B31" i="40"/>
  <c r="J22" i="17"/>
  <c r="G22" i="17"/>
  <c r="H22" i="17"/>
  <c r="I22" i="17" s="1"/>
  <c r="E22" i="17"/>
  <c r="F22" i="17" s="1"/>
  <c r="D22" i="17"/>
  <c r="A23" i="17"/>
  <c r="G36" i="43" l="1"/>
  <c r="C40" i="31"/>
  <c r="D40" i="31"/>
  <c r="H39" i="31"/>
  <c r="B41" i="31"/>
  <c r="E41" i="31"/>
  <c r="G40" i="31"/>
  <c r="F40" i="31"/>
  <c r="B39" i="45"/>
  <c r="D39" i="45"/>
  <c r="B37" i="44"/>
  <c r="E37" i="44"/>
  <c r="E37" i="43"/>
  <c r="B37" i="43"/>
  <c r="H33" i="26"/>
  <c r="H36" i="28"/>
  <c r="K30" i="25"/>
  <c r="AJ1" i="14" a="1"/>
  <c r="AJ1" i="14" s="1"/>
  <c r="A15" i="14" s="1"/>
  <c r="B15" i="14" s="1"/>
  <c r="G24" i="19"/>
  <c r="G28" i="34"/>
  <c r="K22" i="17"/>
  <c r="G23" i="17"/>
  <c r="E23" i="17"/>
  <c r="F23" i="17" s="1"/>
  <c r="J23" i="17"/>
  <c r="H23" i="17"/>
  <c r="I23" i="17" s="1"/>
  <c r="D23" i="17"/>
  <c r="A24" i="17"/>
  <c r="A45" i="36"/>
  <c r="E44" i="36"/>
  <c r="B44" i="36"/>
  <c r="A42" i="31"/>
  <c r="G31" i="40"/>
  <c r="F31" i="40"/>
  <c r="D31" i="40"/>
  <c r="C31" i="40"/>
  <c r="A32" i="40" s="1"/>
  <c r="F29" i="34"/>
  <c r="D29" i="34"/>
  <c r="C29" i="34"/>
  <c r="B38" i="28"/>
  <c r="A39" i="28"/>
  <c r="E38" i="28"/>
  <c r="D37" i="28"/>
  <c r="C37" i="28"/>
  <c r="F37" i="28"/>
  <c r="G37" i="28"/>
  <c r="F46" i="38"/>
  <c r="H46" i="38"/>
  <c r="G46" i="38"/>
  <c r="B47" i="38"/>
  <c r="A48" i="38"/>
  <c r="E47" i="38"/>
  <c r="D46" i="38"/>
  <c r="C46" i="38"/>
  <c r="D25" i="19"/>
  <c r="F25" i="19"/>
  <c r="C25" i="19"/>
  <c r="A31" i="34"/>
  <c r="E30" i="34"/>
  <c r="B30" i="34"/>
  <c r="F34" i="26"/>
  <c r="G34" i="26"/>
  <c r="D34" i="26"/>
  <c r="C34" i="26"/>
  <c r="E32" i="25"/>
  <c r="H32" i="25"/>
  <c r="B32" i="25"/>
  <c r="A33" i="25"/>
  <c r="E35" i="26"/>
  <c r="B35" i="26"/>
  <c r="A36" i="26"/>
  <c r="F32" i="41"/>
  <c r="G32" i="41"/>
  <c r="D32" i="41"/>
  <c r="C32" i="41"/>
  <c r="A33" i="41" s="1"/>
  <c r="H32" i="41"/>
  <c r="J31" i="25"/>
  <c r="F31" i="25"/>
  <c r="D31" i="25"/>
  <c r="I31" i="25"/>
  <c r="G31" i="25"/>
  <c r="C31" i="25"/>
  <c r="H41" i="35"/>
  <c r="D41" i="35"/>
  <c r="C41" i="35"/>
  <c r="G41" i="35"/>
  <c r="F41" i="35"/>
  <c r="E42" i="35"/>
  <c r="B42" i="35"/>
  <c r="A43" i="35"/>
  <c r="H43" i="36"/>
  <c r="D43" i="36"/>
  <c r="C43" i="36"/>
  <c r="E26" i="19"/>
  <c r="B26" i="19"/>
  <c r="A27" i="19"/>
  <c r="G43" i="36"/>
  <c r="F43" i="36"/>
  <c r="C41" i="31" l="1"/>
  <c r="D41" i="31"/>
  <c r="H40" i="31"/>
  <c r="F41" i="31"/>
  <c r="G41" i="31"/>
  <c r="H31" i="40"/>
  <c r="D37" i="43"/>
  <c r="F37" i="43"/>
  <c r="C37" i="43"/>
  <c r="A38" i="43" s="1"/>
  <c r="D37" i="44"/>
  <c r="G37" i="44"/>
  <c r="C37" i="44"/>
  <c r="A38" i="44" s="1"/>
  <c r="F37" i="44"/>
  <c r="F39" i="45"/>
  <c r="E39" i="45"/>
  <c r="C39" i="45"/>
  <c r="A40" i="45" s="1"/>
  <c r="K31" i="25"/>
  <c r="H34" i="26"/>
  <c r="H37" i="28"/>
  <c r="A16" i="14"/>
  <c r="E16" i="14" s="1"/>
  <c r="E15" i="14"/>
  <c r="F15" i="14" s="1"/>
  <c r="H15" i="14"/>
  <c r="I15" i="14" s="1"/>
  <c r="K15" i="14"/>
  <c r="L15" i="14" s="1"/>
  <c r="N15" i="14"/>
  <c r="O15" i="14" s="1"/>
  <c r="Q15" i="14"/>
  <c r="R15" i="14" s="1"/>
  <c r="G25" i="19"/>
  <c r="G29" i="34"/>
  <c r="B33" i="25"/>
  <c r="A34" i="25"/>
  <c r="H33" i="25"/>
  <c r="E33" i="25"/>
  <c r="A44" i="35"/>
  <c r="E43" i="35"/>
  <c r="B43" i="35"/>
  <c r="B32" i="40"/>
  <c r="E32" i="40"/>
  <c r="D26" i="19"/>
  <c r="C26" i="19"/>
  <c r="F26" i="19"/>
  <c r="E39" i="28"/>
  <c r="B39" i="28"/>
  <c r="A40" i="28"/>
  <c r="D30" i="34"/>
  <c r="F30" i="34"/>
  <c r="C30" i="34"/>
  <c r="D38" i="28"/>
  <c r="F38" i="28"/>
  <c r="C38" i="28"/>
  <c r="G38" i="28"/>
  <c r="I32" i="25"/>
  <c r="C32" i="25"/>
  <c r="J32" i="25"/>
  <c r="G32" i="25"/>
  <c r="F32" i="25"/>
  <c r="D32" i="25"/>
  <c r="H47" i="38"/>
  <c r="G47" i="38"/>
  <c r="F47" i="38"/>
  <c r="B48" i="38"/>
  <c r="E48" i="38"/>
  <c r="A49" i="38"/>
  <c r="D47" i="38"/>
  <c r="C47" i="38"/>
  <c r="A43" i="31"/>
  <c r="E42" i="31"/>
  <c r="B42" i="31"/>
  <c r="E36" i="26"/>
  <c r="A37" i="26"/>
  <c r="B36" i="26"/>
  <c r="E31" i="34"/>
  <c r="A32" i="34"/>
  <c r="B31" i="34"/>
  <c r="H44" i="36"/>
  <c r="D44" i="36"/>
  <c r="C44" i="36"/>
  <c r="E27" i="19"/>
  <c r="B27" i="19"/>
  <c r="A28" i="19"/>
  <c r="E33" i="41"/>
  <c r="B33" i="41"/>
  <c r="J24" i="17"/>
  <c r="E24" i="17"/>
  <c r="F24" i="17" s="1"/>
  <c r="D24" i="17"/>
  <c r="H24" i="17"/>
  <c r="I24" i="17" s="1"/>
  <c r="G24" i="17"/>
  <c r="A25" i="17"/>
  <c r="K23" i="17"/>
  <c r="G44" i="36"/>
  <c r="F44" i="36"/>
  <c r="B45" i="36"/>
  <c r="E45" i="36"/>
  <c r="A46" i="36"/>
  <c r="D35" i="26"/>
  <c r="C35" i="26"/>
  <c r="F35" i="26"/>
  <c r="G35" i="26"/>
  <c r="D15" i="14"/>
  <c r="C15" i="14"/>
  <c r="S15" i="14"/>
  <c r="P15" i="14"/>
  <c r="G15" i="14"/>
  <c r="M15" i="14"/>
  <c r="J15" i="14"/>
  <c r="D42" i="35"/>
  <c r="H42" i="35"/>
  <c r="C42" i="35"/>
  <c r="G42" i="35"/>
  <c r="F42" i="35"/>
  <c r="B16" i="14" l="1"/>
  <c r="M16" i="14" s="1"/>
  <c r="H16" i="14"/>
  <c r="G37" i="43"/>
  <c r="C42" i="31"/>
  <c r="D42" i="31"/>
  <c r="H41" i="31"/>
  <c r="N16" i="14"/>
  <c r="Q16" i="14"/>
  <c r="A17" i="14"/>
  <c r="H17" i="14" s="1"/>
  <c r="K16" i="14"/>
  <c r="E38" i="44"/>
  <c r="B38" i="44"/>
  <c r="B40" i="45"/>
  <c r="D40" i="45"/>
  <c r="E38" i="43"/>
  <c r="B38" i="43"/>
  <c r="H35" i="26"/>
  <c r="K32" i="25"/>
  <c r="H38" i="28"/>
  <c r="G26" i="19"/>
  <c r="G30" i="34"/>
  <c r="C31" i="34"/>
  <c r="D31" i="34"/>
  <c r="F31" i="34"/>
  <c r="B32" i="34"/>
  <c r="E32" i="34"/>
  <c r="A33" i="34"/>
  <c r="B46" i="36"/>
  <c r="A47" i="36"/>
  <c r="E46" i="36"/>
  <c r="G36" i="26"/>
  <c r="F36" i="26"/>
  <c r="D36" i="26"/>
  <c r="C36" i="26"/>
  <c r="G45" i="36"/>
  <c r="F45" i="36"/>
  <c r="A38" i="26"/>
  <c r="E37" i="26"/>
  <c r="B37" i="26"/>
  <c r="A41" i="28"/>
  <c r="E40" i="28"/>
  <c r="B40" i="28"/>
  <c r="D45" i="36"/>
  <c r="H45" i="36"/>
  <c r="C45" i="36"/>
  <c r="F39" i="28"/>
  <c r="D39" i="28"/>
  <c r="C39" i="28"/>
  <c r="G39" i="28"/>
  <c r="F32" i="40"/>
  <c r="G32" i="40"/>
  <c r="B43" i="31"/>
  <c r="E43" i="31"/>
  <c r="A44" i="31"/>
  <c r="D48" i="38"/>
  <c r="C48" i="38"/>
  <c r="C43" i="35"/>
  <c r="H43" i="35"/>
  <c r="D43" i="35"/>
  <c r="G43" i="35"/>
  <c r="F43" i="35"/>
  <c r="G25" i="17"/>
  <c r="D25" i="17"/>
  <c r="E25" i="17"/>
  <c r="F25" i="17" s="1"/>
  <c r="H25" i="17"/>
  <c r="I25" i="17" s="1"/>
  <c r="J25" i="17"/>
  <c r="A26" i="17"/>
  <c r="K24" i="17"/>
  <c r="H33" i="41"/>
  <c r="D33" i="41"/>
  <c r="C33" i="41"/>
  <c r="A34" i="41" s="1"/>
  <c r="T15" i="14"/>
  <c r="H48" i="38"/>
  <c r="F48" i="38"/>
  <c r="G48" i="38"/>
  <c r="G33" i="41"/>
  <c r="F33" i="41"/>
  <c r="E44" i="35"/>
  <c r="B44" i="35"/>
  <c r="A45" i="35"/>
  <c r="E28" i="19"/>
  <c r="B28" i="19"/>
  <c r="A29" i="19"/>
  <c r="C32" i="40"/>
  <c r="A33" i="40" s="1"/>
  <c r="D32" i="40"/>
  <c r="D27" i="19"/>
  <c r="C27" i="19"/>
  <c r="F27" i="19"/>
  <c r="E34" i="25"/>
  <c r="A35" i="25"/>
  <c r="B34" i="25"/>
  <c r="H34" i="25"/>
  <c r="F42" i="31"/>
  <c r="G42" i="31"/>
  <c r="B49" i="38"/>
  <c r="A50" i="38"/>
  <c r="E49" i="38"/>
  <c r="D33" i="25"/>
  <c r="J33" i="25"/>
  <c r="F33" i="25"/>
  <c r="I33" i="25"/>
  <c r="G33" i="25"/>
  <c r="C33" i="25"/>
  <c r="E6" i="12"/>
  <c r="C6" i="12"/>
  <c r="G5" i="12"/>
  <c r="F5" i="12"/>
  <c r="E5" i="12"/>
  <c r="D5" i="12"/>
  <c r="C5" i="12"/>
  <c r="B5" i="12"/>
  <c r="K4" i="12"/>
  <c r="N9" i="12" s="1"/>
  <c r="J4" i="12"/>
  <c r="S16" i="14" l="1"/>
  <c r="L16" i="14"/>
  <c r="J16" i="14"/>
  <c r="R16" i="14"/>
  <c r="O16" i="14"/>
  <c r="P16" i="14"/>
  <c r="I16" i="14"/>
  <c r="C16" i="14"/>
  <c r="D16" i="14"/>
  <c r="F16" i="14"/>
  <c r="G16" i="14"/>
  <c r="A18" i="14"/>
  <c r="Q18" i="14" s="1"/>
  <c r="H42" i="31"/>
  <c r="B17" i="14"/>
  <c r="J17" i="14" s="1"/>
  <c r="E17" i="14"/>
  <c r="K17" i="14"/>
  <c r="N17" i="14"/>
  <c r="Q17" i="14"/>
  <c r="C43" i="31"/>
  <c r="D43" i="31"/>
  <c r="H32" i="40"/>
  <c r="H39" i="28"/>
  <c r="G31" i="34"/>
  <c r="F38" i="43"/>
  <c r="D38" i="43"/>
  <c r="C38" i="43"/>
  <c r="A39" i="43" s="1"/>
  <c r="F40" i="45"/>
  <c r="E40" i="45"/>
  <c r="C40" i="45"/>
  <c r="A41" i="45" s="1"/>
  <c r="G38" i="44"/>
  <c r="D38" i="44"/>
  <c r="F38" i="44"/>
  <c r="C38" i="44"/>
  <c r="A39" i="44" s="1"/>
  <c r="H36" i="26"/>
  <c r="K33" i="25"/>
  <c r="K25" i="17"/>
  <c r="G27" i="19"/>
  <c r="AH34" i="12"/>
  <c r="AI34" i="12" s="1"/>
  <c r="AH113" i="12"/>
  <c r="AI113" i="12" s="1"/>
  <c r="AH58" i="12"/>
  <c r="AI58" i="12" s="1"/>
  <c r="AH51" i="12"/>
  <c r="AI51" i="12" s="1"/>
  <c r="AH39" i="12"/>
  <c r="AI39" i="12" s="1"/>
  <c r="AH20" i="12"/>
  <c r="AI20" i="12" s="1"/>
  <c r="AH136" i="12"/>
  <c r="AI136" i="12" s="1"/>
  <c r="AH125" i="12"/>
  <c r="AI125" i="12" s="1"/>
  <c r="AH115" i="12"/>
  <c r="AI115" i="12" s="1"/>
  <c r="AH94" i="12"/>
  <c r="AI94" i="12" s="1"/>
  <c r="AH106" i="12"/>
  <c r="AI106" i="12" s="1"/>
  <c r="AH35" i="12"/>
  <c r="AI35" i="12" s="1"/>
  <c r="AH47" i="12"/>
  <c r="AI47" i="12" s="1"/>
  <c r="AH28" i="12"/>
  <c r="AI28" i="12" s="1"/>
  <c r="AH135" i="12"/>
  <c r="AI135" i="12" s="1"/>
  <c r="AH110" i="12"/>
  <c r="AI110" i="12" s="1"/>
  <c r="AH83" i="12"/>
  <c r="AI83" i="12" s="1"/>
  <c r="AH14" i="12"/>
  <c r="AI14" i="12" s="1"/>
  <c r="AH138" i="12"/>
  <c r="AI138" i="12" s="1"/>
  <c r="AH91" i="12"/>
  <c r="AI91" i="12" s="1"/>
  <c r="AH99" i="12"/>
  <c r="AI99" i="12" s="1"/>
  <c r="AH95" i="12"/>
  <c r="AI95" i="12" s="1"/>
  <c r="AH57" i="12"/>
  <c r="AI57" i="12" s="1"/>
  <c r="AH13" i="12"/>
  <c r="AI13" i="12" s="1"/>
  <c r="AH33" i="12"/>
  <c r="AI33" i="12" s="1"/>
  <c r="AH126" i="12"/>
  <c r="AI126" i="12" s="1"/>
  <c r="AH93" i="12"/>
  <c r="AI93" i="12" s="1"/>
  <c r="AH40" i="12"/>
  <c r="AI40" i="12" s="1"/>
  <c r="AH12" i="12"/>
  <c r="AI12" i="12" s="1"/>
  <c r="AH114" i="12"/>
  <c r="AI114" i="12" s="1"/>
  <c r="AH42" i="12"/>
  <c r="AI42" i="12" s="1"/>
  <c r="AH69" i="12"/>
  <c r="AI69" i="12" s="1"/>
  <c r="AH31" i="12"/>
  <c r="AI31" i="12" s="1"/>
  <c r="AH70" i="12"/>
  <c r="AI70" i="12" s="1"/>
  <c r="AH81" i="12"/>
  <c r="AI81" i="12" s="1"/>
  <c r="AH72" i="12"/>
  <c r="AI72" i="12" s="1"/>
  <c r="AH50" i="12"/>
  <c r="AI50" i="12" s="1"/>
  <c r="AH10" i="12"/>
  <c r="AI10" i="12" s="1"/>
  <c r="AH59" i="12"/>
  <c r="AI59" i="12" s="1"/>
  <c r="AH66" i="12"/>
  <c r="AI66" i="12" s="1"/>
  <c r="AH65" i="12"/>
  <c r="AI65" i="12" s="1"/>
  <c r="AH134" i="12"/>
  <c r="AI134" i="12" s="1"/>
  <c r="AH97" i="12"/>
  <c r="AI97" i="12" s="1"/>
  <c r="AH101" i="12"/>
  <c r="AI101" i="12" s="1"/>
  <c r="AH105" i="12"/>
  <c r="AI105" i="12" s="1"/>
  <c r="AH21" i="12"/>
  <c r="AI21" i="12" s="1"/>
  <c r="AH118" i="12"/>
  <c r="AI118" i="12" s="1"/>
  <c r="AH24" i="12"/>
  <c r="AI24" i="12" s="1"/>
  <c r="AH45" i="12"/>
  <c r="AI45" i="12" s="1"/>
  <c r="AH61" i="12"/>
  <c r="AI61" i="12" s="1"/>
  <c r="AH133" i="12"/>
  <c r="AI133" i="12" s="1"/>
  <c r="AH38" i="12"/>
  <c r="AI38" i="12" s="1"/>
  <c r="AH26" i="12"/>
  <c r="AI26" i="12" s="1"/>
  <c r="AH121" i="12"/>
  <c r="AI121" i="12" s="1"/>
  <c r="AH116" i="12"/>
  <c r="AI116" i="12" s="1"/>
  <c r="AH54" i="12"/>
  <c r="AI54" i="12" s="1"/>
  <c r="AH29" i="12"/>
  <c r="AI29" i="12" s="1"/>
  <c r="AH7" i="12"/>
  <c r="AI7" i="12" s="1"/>
  <c r="AH5" i="12"/>
  <c r="AI5" i="12" s="1"/>
  <c r="AH4" i="12"/>
  <c r="AI4" i="12" s="1"/>
  <c r="AH9" i="12"/>
  <c r="AI9" i="12" s="1"/>
  <c r="AH3" i="12"/>
  <c r="AI3" i="12" s="1"/>
  <c r="AH22" i="12"/>
  <c r="AI22" i="12" s="1"/>
  <c r="AH68" i="12"/>
  <c r="AI68" i="12" s="1"/>
  <c r="J9" i="12"/>
  <c r="A45" i="31"/>
  <c r="E44" i="31"/>
  <c r="B44" i="31"/>
  <c r="D32" i="34"/>
  <c r="F32" i="34"/>
  <c r="C32" i="34"/>
  <c r="E33" i="40"/>
  <c r="B33" i="40"/>
  <c r="G43" i="31"/>
  <c r="F43" i="31"/>
  <c r="E29" i="19"/>
  <c r="B29" i="19"/>
  <c r="A30" i="19"/>
  <c r="D28" i="19"/>
  <c r="C28" i="19"/>
  <c r="F28" i="19"/>
  <c r="A46" i="35"/>
  <c r="E45" i="35"/>
  <c r="B45" i="35"/>
  <c r="C44" i="35"/>
  <c r="D44" i="35"/>
  <c r="H44" i="35"/>
  <c r="G44" i="35"/>
  <c r="F44" i="35"/>
  <c r="F40" i="28"/>
  <c r="D40" i="28"/>
  <c r="C40" i="28"/>
  <c r="G40" i="28"/>
  <c r="B34" i="41"/>
  <c r="E34" i="41"/>
  <c r="A42" i="28"/>
  <c r="B41" i="28"/>
  <c r="E41" i="28"/>
  <c r="H49" i="38"/>
  <c r="F49" i="38"/>
  <c r="G49" i="38"/>
  <c r="G37" i="26"/>
  <c r="F37" i="26"/>
  <c r="C37" i="26"/>
  <c r="D37" i="26"/>
  <c r="A51" i="38"/>
  <c r="E50" i="38"/>
  <c r="B50" i="38"/>
  <c r="D49" i="38"/>
  <c r="C49" i="38"/>
  <c r="J26" i="17"/>
  <c r="H26" i="17"/>
  <c r="I26" i="17" s="1"/>
  <c r="G26" i="17"/>
  <c r="D26" i="17"/>
  <c r="E26" i="17"/>
  <c r="F26" i="17" s="1"/>
  <c r="A27" i="17"/>
  <c r="E38" i="26"/>
  <c r="B38" i="26"/>
  <c r="A39" i="26"/>
  <c r="I34" i="25"/>
  <c r="G34" i="25"/>
  <c r="C34" i="25"/>
  <c r="F34" i="25"/>
  <c r="D34" i="25"/>
  <c r="J34" i="25"/>
  <c r="G46" i="36"/>
  <c r="F46" i="36"/>
  <c r="H35" i="25"/>
  <c r="B35" i="25"/>
  <c r="A36" i="25"/>
  <c r="E35" i="25"/>
  <c r="B47" i="36"/>
  <c r="A48" i="36"/>
  <c r="E47" i="36"/>
  <c r="H46" i="36"/>
  <c r="C46" i="36"/>
  <c r="D46" i="36"/>
  <c r="E33" i="34"/>
  <c r="B33" i="34"/>
  <c r="A34" i="34"/>
  <c r="T16" i="14" l="1"/>
  <c r="G38" i="43"/>
  <c r="E18" i="14"/>
  <c r="A19" i="14"/>
  <c r="H19" i="14" s="1"/>
  <c r="B18" i="14"/>
  <c r="S18" i="14" s="1"/>
  <c r="H18" i="14"/>
  <c r="K18" i="14"/>
  <c r="N18" i="14"/>
  <c r="F17" i="14"/>
  <c r="L17" i="14"/>
  <c r="G17" i="14"/>
  <c r="I17" i="14"/>
  <c r="P17" i="14"/>
  <c r="C17" i="14"/>
  <c r="D17" i="14"/>
  <c r="S17" i="14"/>
  <c r="R17" i="14"/>
  <c r="H43" i="31"/>
  <c r="O17" i="14"/>
  <c r="M17" i="14"/>
  <c r="G32" i="34"/>
  <c r="C44" i="31"/>
  <c r="D44" i="31"/>
  <c r="H40" i="28"/>
  <c r="D41" i="45"/>
  <c r="B41" i="45"/>
  <c r="B39" i="44"/>
  <c r="E39" i="44"/>
  <c r="B39" i="43"/>
  <c r="E39" i="43"/>
  <c r="H37" i="26"/>
  <c r="K34" i="25"/>
  <c r="G28" i="19"/>
  <c r="C33" i="34"/>
  <c r="F33" i="34"/>
  <c r="D33" i="34"/>
  <c r="K26" i="17"/>
  <c r="C33" i="40"/>
  <c r="A34" i="40" s="1"/>
  <c r="D33" i="40"/>
  <c r="AH16" i="12"/>
  <c r="AI16" i="12" s="1"/>
  <c r="AH15" i="12"/>
  <c r="AI15" i="12" s="1"/>
  <c r="AH129" i="12"/>
  <c r="AI129" i="12" s="1"/>
  <c r="AH25" i="12"/>
  <c r="AI25" i="12" s="1"/>
  <c r="AH63" i="12"/>
  <c r="AI63" i="12" s="1"/>
  <c r="AH27" i="12"/>
  <c r="AI27" i="12" s="1"/>
  <c r="H47" i="36"/>
  <c r="C47" i="36"/>
  <c r="D47" i="36"/>
  <c r="AH76" i="12"/>
  <c r="AI76" i="12" s="1"/>
  <c r="AH60" i="12"/>
  <c r="AI60" i="12" s="1"/>
  <c r="A43" i="28"/>
  <c r="E42" i="28"/>
  <c r="B42" i="28"/>
  <c r="E36" i="25"/>
  <c r="A37" i="25"/>
  <c r="B36" i="25"/>
  <c r="H36" i="25"/>
  <c r="AH78" i="12"/>
  <c r="AI78" i="12" s="1"/>
  <c r="AH108" i="12"/>
  <c r="AI108" i="12" s="1"/>
  <c r="AH73" i="12"/>
  <c r="AI73" i="12" s="1"/>
  <c r="AH52" i="12"/>
  <c r="AI52" i="12" s="1"/>
  <c r="AH55" i="12"/>
  <c r="AI55" i="12" s="1"/>
  <c r="AH23" i="12"/>
  <c r="AI23" i="12" s="1"/>
  <c r="AH111" i="12"/>
  <c r="AI111" i="12" s="1"/>
  <c r="AH128" i="12"/>
  <c r="AI128" i="12" s="1"/>
  <c r="AH127" i="12"/>
  <c r="AI127" i="12" s="1"/>
  <c r="AH46" i="12"/>
  <c r="AI46" i="12" s="1"/>
  <c r="F41" i="28"/>
  <c r="C41" i="28"/>
  <c r="D41" i="28"/>
  <c r="G41" i="28"/>
  <c r="AH71" i="12"/>
  <c r="AI71" i="12" s="1"/>
  <c r="AH98" i="12"/>
  <c r="AI98" i="12" s="1"/>
  <c r="AH53" i="12"/>
  <c r="AI53" i="12" s="1"/>
  <c r="D34" i="41"/>
  <c r="H34" i="41"/>
  <c r="C34" i="41"/>
  <c r="A35" i="41" s="1"/>
  <c r="C50" i="38"/>
  <c r="D50" i="38"/>
  <c r="AH122" i="12"/>
  <c r="AI122" i="12" s="1"/>
  <c r="G50" i="38"/>
  <c r="H50" i="38"/>
  <c r="F50" i="38"/>
  <c r="AH36" i="12"/>
  <c r="AI36" i="12" s="1"/>
  <c r="AH86" i="12"/>
  <c r="AI86" i="12" s="1"/>
  <c r="AH100" i="12"/>
  <c r="AI100" i="12" s="1"/>
  <c r="AH75" i="12"/>
  <c r="AI75" i="12" s="1"/>
  <c r="AH130" i="12"/>
  <c r="AI130" i="12" s="1"/>
  <c r="AH120" i="12"/>
  <c r="AI120" i="12" s="1"/>
  <c r="F34" i="41"/>
  <c r="G34" i="41"/>
  <c r="B48" i="36"/>
  <c r="A49" i="36"/>
  <c r="E48" i="36"/>
  <c r="B51" i="38"/>
  <c r="A52" i="38"/>
  <c r="E51" i="38"/>
  <c r="AH32" i="12"/>
  <c r="AI32" i="12" s="1"/>
  <c r="AH112" i="12"/>
  <c r="AI112" i="12" s="1"/>
  <c r="AH79" i="12"/>
  <c r="AI79" i="12" s="1"/>
  <c r="AH18" i="12"/>
  <c r="AI18" i="12" s="1"/>
  <c r="AH109" i="12"/>
  <c r="AI109" i="12" s="1"/>
  <c r="J35" i="25"/>
  <c r="G35" i="25"/>
  <c r="F35" i="25"/>
  <c r="D35" i="25"/>
  <c r="C35" i="25"/>
  <c r="I35" i="25"/>
  <c r="F44" i="31"/>
  <c r="G44" i="31"/>
  <c r="B45" i="31"/>
  <c r="A46" i="31"/>
  <c r="E45" i="31"/>
  <c r="AH124" i="12"/>
  <c r="AI124" i="12" s="1"/>
  <c r="AH103" i="12"/>
  <c r="AI103" i="12" s="1"/>
  <c r="AH30" i="12"/>
  <c r="AI30" i="12" s="1"/>
  <c r="F47" i="36"/>
  <c r="G47" i="36"/>
  <c r="AH1145" i="12"/>
  <c r="AI1145" i="12" s="1"/>
  <c r="AH1129" i="12"/>
  <c r="AI1129" i="12" s="1"/>
  <c r="AH1113" i="12"/>
  <c r="AI1113" i="12" s="1"/>
  <c r="AH1097" i="12"/>
  <c r="AI1097" i="12" s="1"/>
  <c r="AH1081" i="12"/>
  <c r="AI1081" i="12" s="1"/>
  <c r="AH1065" i="12"/>
  <c r="AI1065" i="12" s="1"/>
  <c r="AH1049" i="12"/>
  <c r="AI1049" i="12" s="1"/>
  <c r="AH1033" i="12"/>
  <c r="AI1033" i="12" s="1"/>
  <c r="AH1017" i="12"/>
  <c r="AI1017" i="12" s="1"/>
  <c r="AH1001" i="12"/>
  <c r="AI1001" i="12" s="1"/>
  <c r="AH985" i="12"/>
  <c r="AI985" i="12" s="1"/>
  <c r="AH969" i="12"/>
  <c r="AI969" i="12" s="1"/>
  <c r="AH953" i="12"/>
  <c r="AI953" i="12" s="1"/>
  <c r="AH937" i="12"/>
  <c r="AI937" i="12" s="1"/>
  <c r="AH921" i="12"/>
  <c r="AI921" i="12" s="1"/>
  <c r="AH905" i="12"/>
  <c r="AI905" i="12" s="1"/>
  <c r="AH889" i="12"/>
  <c r="AI889" i="12" s="1"/>
  <c r="AH873" i="12"/>
  <c r="AI873" i="12" s="1"/>
  <c r="AH857" i="12"/>
  <c r="AI857" i="12" s="1"/>
  <c r="AH841" i="12"/>
  <c r="AI841" i="12" s="1"/>
  <c r="AH825" i="12"/>
  <c r="AI825" i="12" s="1"/>
  <c r="AH809" i="12"/>
  <c r="AI809" i="12" s="1"/>
  <c r="AH793" i="12"/>
  <c r="AI793" i="12" s="1"/>
  <c r="AH777" i="12"/>
  <c r="AI777" i="12" s="1"/>
  <c r="AH761" i="12"/>
  <c r="AI761" i="12" s="1"/>
  <c r="AH888" i="12"/>
  <c r="AI888" i="12" s="1"/>
  <c r="AH792" i="12"/>
  <c r="AI792" i="12" s="1"/>
  <c r="AH744" i="12"/>
  <c r="AI744" i="12" s="1"/>
  <c r="AH728" i="12"/>
  <c r="AI728" i="12" s="1"/>
  <c r="AH1144" i="12"/>
  <c r="AI1144" i="12" s="1"/>
  <c r="AH1128" i="12"/>
  <c r="AI1128" i="12" s="1"/>
  <c r="AH1112" i="12"/>
  <c r="AI1112" i="12" s="1"/>
  <c r="AH1096" i="12"/>
  <c r="AI1096" i="12" s="1"/>
  <c r="AH1080" i="12"/>
  <c r="AI1080" i="12" s="1"/>
  <c r="AH1064" i="12"/>
  <c r="AI1064" i="12" s="1"/>
  <c r="AH1048" i="12"/>
  <c r="AI1048" i="12" s="1"/>
  <c r="AH1032" i="12"/>
  <c r="AI1032" i="12" s="1"/>
  <c r="AH1016" i="12"/>
  <c r="AI1016" i="12" s="1"/>
  <c r="AH1000" i="12"/>
  <c r="AI1000" i="12" s="1"/>
  <c r="AH984" i="12"/>
  <c r="AI984" i="12" s="1"/>
  <c r="AH968" i="12"/>
  <c r="AI968" i="12" s="1"/>
  <c r="AH952" i="12"/>
  <c r="AI952" i="12" s="1"/>
  <c r="AH936" i="12"/>
  <c r="AI936" i="12" s="1"/>
  <c r="AH920" i="12"/>
  <c r="AI920" i="12" s="1"/>
  <c r="AH904" i="12"/>
  <c r="AI904" i="12" s="1"/>
  <c r="AH872" i="12"/>
  <c r="AI872" i="12" s="1"/>
  <c r="AH856" i="12"/>
  <c r="AI856" i="12" s="1"/>
  <c r="AH840" i="12"/>
  <c r="AI840" i="12" s="1"/>
  <c r="AH824" i="12"/>
  <c r="AI824" i="12" s="1"/>
  <c r="AH808" i="12"/>
  <c r="AI808" i="12" s="1"/>
  <c r="AH776" i="12"/>
  <c r="AI776" i="12" s="1"/>
  <c r="AH760" i="12"/>
  <c r="AI760" i="12" s="1"/>
  <c r="AH712" i="12"/>
  <c r="AI712" i="12" s="1"/>
  <c r="AH1143" i="12"/>
  <c r="AI1143" i="12" s="1"/>
  <c r="AH1111" i="12"/>
  <c r="AI1111" i="12" s="1"/>
  <c r="AH1095" i="12"/>
  <c r="AI1095" i="12" s="1"/>
  <c r="AH1063" i="12"/>
  <c r="AI1063" i="12" s="1"/>
  <c r="AH1127" i="12"/>
  <c r="AI1127" i="12" s="1"/>
  <c r="AH1079" i="12"/>
  <c r="AI1079" i="12" s="1"/>
  <c r="AH1047" i="12"/>
  <c r="AI1047" i="12" s="1"/>
  <c r="AH1141" i="12"/>
  <c r="AI1141" i="12" s="1"/>
  <c r="AH1125" i="12"/>
  <c r="AI1125" i="12" s="1"/>
  <c r="AH1109" i="12"/>
  <c r="AI1109" i="12" s="1"/>
  <c r="AH1093" i="12"/>
  <c r="AI1093" i="12" s="1"/>
  <c r="AH1140" i="12"/>
  <c r="AI1140" i="12" s="1"/>
  <c r="AH1124" i="12"/>
  <c r="AI1124" i="12" s="1"/>
  <c r="AH1108" i="12"/>
  <c r="AI1108" i="12" s="1"/>
  <c r="AH1092" i="12"/>
  <c r="AI1092" i="12" s="1"/>
  <c r="AH1076" i="12"/>
  <c r="AI1076" i="12" s="1"/>
  <c r="AH1060" i="12"/>
  <c r="AI1060" i="12" s="1"/>
  <c r="AH1044" i="12"/>
  <c r="AI1044" i="12" s="1"/>
  <c r="AH1028" i="12"/>
  <c r="AI1028" i="12" s="1"/>
  <c r="AH1153" i="12"/>
  <c r="AI1153" i="12" s="1"/>
  <c r="AH1137" i="12"/>
  <c r="AI1137" i="12" s="1"/>
  <c r="AH1121" i="12"/>
  <c r="AI1121" i="12" s="1"/>
  <c r="AH1105" i="12"/>
  <c r="AI1105" i="12" s="1"/>
  <c r="AH1089" i="12"/>
  <c r="AI1089" i="12" s="1"/>
  <c r="AH1073" i="12"/>
  <c r="AI1073" i="12" s="1"/>
  <c r="AH944" i="12"/>
  <c r="AI944" i="12" s="1"/>
  <c r="AH848" i="12"/>
  <c r="AI848" i="12" s="1"/>
  <c r="AH800" i="12"/>
  <c r="AI800" i="12" s="1"/>
  <c r="AH768" i="12"/>
  <c r="AI768" i="12" s="1"/>
  <c r="AH736" i="12"/>
  <c r="AI736" i="12" s="1"/>
  <c r="AH704" i="12"/>
  <c r="AI704" i="12" s="1"/>
  <c r="AH1152" i="12"/>
  <c r="AI1152" i="12" s="1"/>
  <c r="AH1136" i="12"/>
  <c r="AI1136" i="12" s="1"/>
  <c r="AH1120" i="12"/>
  <c r="AI1120" i="12" s="1"/>
  <c r="AH1104" i="12"/>
  <c r="AI1104" i="12" s="1"/>
  <c r="AH1088" i="12"/>
  <c r="AI1088" i="12" s="1"/>
  <c r="AH1072" i="12"/>
  <c r="AI1072" i="12" s="1"/>
  <c r="AH1056" i="12"/>
  <c r="AI1056" i="12" s="1"/>
  <c r="AH1040" i="12"/>
  <c r="AI1040" i="12" s="1"/>
  <c r="AH1024" i="12"/>
  <c r="AI1024" i="12" s="1"/>
  <c r="AH1008" i="12"/>
  <c r="AI1008" i="12" s="1"/>
  <c r="AH992" i="12"/>
  <c r="AI992" i="12" s="1"/>
  <c r="AH976" i="12"/>
  <c r="AI976" i="12" s="1"/>
  <c r="AH960" i="12"/>
  <c r="AI960" i="12" s="1"/>
  <c r="AH928" i="12"/>
  <c r="AI928" i="12" s="1"/>
  <c r="AH912" i="12"/>
  <c r="AI912" i="12" s="1"/>
  <c r="AH896" i="12"/>
  <c r="AI896" i="12" s="1"/>
  <c r="AH880" i="12"/>
  <c r="AI880" i="12" s="1"/>
  <c r="AH864" i="12"/>
  <c r="AI864" i="12" s="1"/>
  <c r="AH832" i="12"/>
  <c r="AI832" i="12" s="1"/>
  <c r="AH816" i="12"/>
  <c r="AI816" i="12" s="1"/>
  <c r="AH784" i="12"/>
  <c r="AI784" i="12" s="1"/>
  <c r="AH752" i="12"/>
  <c r="AI752" i="12" s="1"/>
  <c r="AH720" i="12"/>
  <c r="AI720" i="12" s="1"/>
  <c r="AH688" i="12"/>
  <c r="AI688" i="12" s="1"/>
  <c r="AH911" i="12"/>
  <c r="AI911" i="12" s="1"/>
  <c r="AH783" i="12"/>
  <c r="AI783" i="12" s="1"/>
  <c r="AH751" i="12"/>
  <c r="AI751" i="12" s="1"/>
  <c r="AH719" i="12"/>
  <c r="AI719" i="12" s="1"/>
  <c r="AH687" i="12"/>
  <c r="AI687" i="12" s="1"/>
  <c r="AH1151" i="12"/>
  <c r="AI1151" i="12" s="1"/>
  <c r="AH1135" i="12"/>
  <c r="AI1135" i="12" s="1"/>
  <c r="AH1119" i="12"/>
  <c r="AI1119" i="12" s="1"/>
  <c r="AH1103" i="12"/>
  <c r="AI1103" i="12" s="1"/>
  <c r="AH1087" i="12"/>
  <c r="AI1087" i="12" s="1"/>
  <c r="AH1071" i="12"/>
  <c r="AI1071" i="12" s="1"/>
  <c r="AH1055" i="12"/>
  <c r="AI1055" i="12" s="1"/>
  <c r="AH1039" i="12"/>
  <c r="AI1039" i="12" s="1"/>
  <c r="AH1023" i="12"/>
  <c r="AI1023" i="12" s="1"/>
  <c r="AH1007" i="12"/>
  <c r="AI1007" i="12" s="1"/>
  <c r="AH991" i="12"/>
  <c r="AI991" i="12" s="1"/>
  <c r="AH975" i="12"/>
  <c r="AI975" i="12" s="1"/>
  <c r="AH959" i="12"/>
  <c r="AI959" i="12" s="1"/>
  <c r="AH943" i="12"/>
  <c r="AI943" i="12" s="1"/>
  <c r="AH927" i="12"/>
  <c r="AI927" i="12" s="1"/>
  <c r="AH895" i="12"/>
  <c r="AI895" i="12" s="1"/>
  <c r="AH879" i="12"/>
  <c r="AI879" i="12" s="1"/>
  <c r="AH863" i="12"/>
  <c r="AI863" i="12" s="1"/>
  <c r="AH847" i="12"/>
  <c r="AI847" i="12" s="1"/>
  <c r="AH831" i="12"/>
  <c r="AI831" i="12" s="1"/>
  <c r="AH815" i="12"/>
  <c r="AI815" i="12" s="1"/>
  <c r="AH799" i="12"/>
  <c r="AI799" i="12" s="1"/>
  <c r="AH767" i="12"/>
  <c r="AI767" i="12" s="1"/>
  <c r="AH735" i="12"/>
  <c r="AI735" i="12" s="1"/>
  <c r="AH703" i="12"/>
  <c r="AI703" i="12" s="1"/>
  <c r="AH671" i="12"/>
  <c r="AI671" i="12" s="1"/>
  <c r="AH926" i="12"/>
  <c r="AI926" i="12" s="1"/>
  <c r="AH846" i="12"/>
  <c r="AI846" i="12" s="1"/>
  <c r="AH814" i="12"/>
  <c r="AI814" i="12" s="1"/>
  <c r="AH782" i="12"/>
  <c r="AI782" i="12" s="1"/>
  <c r="AH750" i="12"/>
  <c r="AI750" i="12" s="1"/>
  <c r="AH1150" i="12"/>
  <c r="AI1150" i="12" s="1"/>
  <c r="AH1134" i="12"/>
  <c r="AI1134" i="12" s="1"/>
  <c r="AH1118" i="12"/>
  <c r="AI1118" i="12" s="1"/>
  <c r="AH1102" i="12"/>
  <c r="AI1102" i="12" s="1"/>
  <c r="AH1086" i="12"/>
  <c r="AI1086" i="12" s="1"/>
  <c r="AH1070" i="12"/>
  <c r="AI1070" i="12" s="1"/>
  <c r="AH1054" i="12"/>
  <c r="AI1054" i="12" s="1"/>
  <c r="AH1038" i="12"/>
  <c r="AI1038" i="12" s="1"/>
  <c r="AH1022" i="12"/>
  <c r="AI1022" i="12" s="1"/>
  <c r="AH1006" i="12"/>
  <c r="AI1006" i="12" s="1"/>
  <c r="AH990" i="12"/>
  <c r="AI990" i="12" s="1"/>
  <c r="AH974" i="12"/>
  <c r="AI974" i="12" s="1"/>
  <c r="AH958" i="12"/>
  <c r="AI958" i="12" s="1"/>
  <c r="AH942" i="12"/>
  <c r="AI942" i="12" s="1"/>
  <c r="AH910" i="12"/>
  <c r="AI910" i="12" s="1"/>
  <c r="AH894" i="12"/>
  <c r="AI894" i="12" s="1"/>
  <c r="AH878" i="12"/>
  <c r="AI878" i="12" s="1"/>
  <c r="AH862" i="12"/>
  <c r="AI862" i="12" s="1"/>
  <c r="AH830" i="12"/>
  <c r="AI830" i="12" s="1"/>
  <c r="AH798" i="12"/>
  <c r="AI798" i="12" s="1"/>
  <c r="AH766" i="12"/>
  <c r="AI766" i="12" s="1"/>
  <c r="AH734" i="12"/>
  <c r="AI734" i="12" s="1"/>
  <c r="AH718" i="12"/>
  <c r="AI718" i="12" s="1"/>
  <c r="AH1149" i="12"/>
  <c r="AI1149" i="12" s="1"/>
  <c r="AH1133" i="12"/>
  <c r="AI1133" i="12" s="1"/>
  <c r="AH1117" i="12"/>
  <c r="AI1117" i="12" s="1"/>
  <c r="AH1101" i="12"/>
  <c r="AI1101" i="12" s="1"/>
  <c r="AH1085" i="12"/>
  <c r="AI1085" i="12" s="1"/>
  <c r="AH1069" i="12"/>
  <c r="AI1069" i="12" s="1"/>
  <c r="AH1053" i="12"/>
  <c r="AI1053" i="12" s="1"/>
  <c r="AH1037" i="12"/>
  <c r="AI1037" i="12" s="1"/>
  <c r="AH1021" i="12"/>
  <c r="AI1021" i="12" s="1"/>
  <c r="AH1005" i="12"/>
  <c r="AI1005" i="12" s="1"/>
  <c r="AH989" i="12"/>
  <c r="AI989" i="12" s="1"/>
  <c r="AH973" i="12"/>
  <c r="AI973" i="12" s="1"/>
  <c r="AH957" i="12"/>
  <c r="AI957" i="12" s="1"/>
  <c r="AH941" i="12"/>
  <c r="AI941" i="12" s="1"/>
  <c r="AH925" i="12"/>
  <c r="AI925" i="12" s="1"/>
  <c r="AH909" i="12"/>
  <c r="AI909" i="12" s="1"/>
  <c r="AH893" i="12"/>
  <c r="AI893" i="12" s="1"/>
  <c r="AH877" i="12"/>
  <c r="AI877" i="12" s="1"/>
  <c r="AH861" i="12"/>
  <c r="AI861" i="12" s="1"/>
  <c r="AH845" i="12"/>
  <c r="AI845" i="12" s="1"/>
  <c r="AH829" i="12"/>
  <c r="AI829" i="12" s="1"/>
  <c r="AH813" i="12"/>
  <c r="AI813" i="12" s="1"/>
  <c r="AH1148" i="12"/>
  <c r="AI1148" i="12" s="1"/>
  <c r="AH1132" i="12"/>
  <c r="AI1132" i="12" s="1"/>
  <c r="AH1116" i="12"/>
  <c r="AI1116" i="12" s="1"/>
  <c r="AH1100" i="12"/>
  <c r="AI1100" i="12" s="1"/>
  <c r="AH1084" i="12"/>
  <c r="AI1084" i="12" s="1"/>
  <c r="AH1068" i="12"/>
  <c r="AI1068" i="12" s="1"/>
  <c r="AH1052" i="12"/>
  <c r="AI1052" i="12" s="1"/>
  <c r="AH1036" i="12"/>
  <c r="AI1036" i="12" s="1"/>
  <c r="AH1020" i="12"/>
  <c r="AI1020" i="12" s="1"/>
  <c r="AH1004" i="12"/>
  <c r="AI1004" i="12" s="1"/>
  <c r="AH988" i="12"/>
  <c r="AI988" i="12" s="1"/>
  <c r="AH972" i="12"/>
  <c r="AI972" i="12" s="1"/>
  <c r="AH956" i="12"/>
  <c r="AI956" i="12" s="1"/>
  <c r="AH940" i="12"/>
  <c r="AI940" i="12" s="1"/>
  <c r="AH924" i="12"/>
  <c r="AI924" i="12" s="1"/>
  <c r="AH908" i="12"/>
  <c r="AI908" i="12" s="1"/>
  <c r="AH892" i="12"/>
  <c r="AI892" i="12" s="1"/>
  <c r="AH876" i="12"/>
  <c r="AI876" i="12" s="1"/>
  <c r="AH860" i="12"/>
  <c r="AI860" i="12" s="1"/>
  <c r="AH844" i="12"/>
  <c r="AI844" i="12" s="1"/>
  <c r="AH828" i="12"/>
  <c r="AI828" i="12" s="1"/>
  <c r="AH812" i="12"/>
  <c r="AI812" i="12" s="1"/>
  <c r="AH796" i="12"/>
  <c r="AI796" i="12" s="1"/>
  <c r="AH780" i="12"/>
  <c r="AI780" i="12" s="1"/>
  <c r="AH764" i="12"/>
  <c r="AI764" i="12" s="1"/>
  <c r="AH748" i="12"/>
  <c r="AI748" i="12" s="1"/>
  <c r="AH732" i="12"/>
  <c r="AI732" i="12" s="1"/>
  <c r="AH716" i="12"/>
  <c r="AI716" i="12" s="1"/>
  <c r="AH700" i="12"/>
  <c r="AI700" i="12" s="1"/>
  <c r="AH1147" i="12"/>
  <c r="AI1147" i="12" s="1"/>
  <c r="AH1131" i="12"/>
  <c r="AI1131" i="12" s="1"/>
  <c r="AH1115" i="12"/>
  <c r="AI1115" i="12" s="1"/>
  <c r="AH1099" i="12"/>
  <c r="AI1099" i="12" s="1"/>
  <c r="AH1083" i="12"/>
  <c r="AI1083" i="12" s="1"/>
  <c r="AH1067" i="12"/>
  <c r="AI1067" i="12" s="1"/>
  <c r="AH1051" i="12"/>
  <c r="AI1051" i="12" s="1"/>
  <c r="AH1035" i="12"/>
  <c r="AI1035" i="12" s="1"/>
  <c r="AH1019" i="12"/>
  <c r="AI1019" i="12" s="1"/>
  <c r="AH1003" i="12"/>
  <c r="AI1003" i="12" s="1"/>
  <c r="AH987" i="12"/>
  <c r="AI987" i="12" s="1"/>
  <c r="AH971" i="12"/>
  <c r="AI971" i="12" s="1"/>
  <c r="AH955" i="12"/>
  <c r="AI955" i="12" s="1"/>
  <c r="AH1146" i="12"/>
  <c r="AI1146" i="12" s="1"/>
  <c r="AH1130" i="12"/>
  <c r="AI1130" i="12" s="1"/>
  <c r="AH1114" i="12"/>
  <c r="AI1114" i="12" s="1"/>
  <c r="AH1098" i="12"/>
  <c r="AI1098" i="12" s="1"/>
  <c r="AH1082" i="12"/>
  <c r="AI1082" i="12" s="1"/>
  <c r="AH1066" i="12"/>
  <c r="AI1066" i="12" s="1"/>
  <c r="AH1050" i="12"/>
  <c r="AI1050" i="12" s="1"/>
  <c r="AH1034" i="12"/>
  <c r="AI1034" i="12" s="1"/>
  <c r="AH1018" i="12"/>
  <c r="AI1018" i="12" s="1"/>
  <c r="AH1002" i="12"/>
  <c r="AI1002" i="12" s="1"/>
  <c r="AH986" i="12"/>
  <c r="AI986" i="12" s="1"/>
  <c r="AH970" i="12"/>
  <c r="AI970" i="12" s="1"/>
  <c r="AH1078" i="12"/>
  <c r="AI1078" i="12" s="1"/>
  <c r="AH999" i="12"/>
  <c r="AI999" i="12" s="1"/>
  <c r="AH890" i="12"/>
  <c r="AI890" i="12" s="1"/>
  <c r="AH838" i="12"/>
  <c r="AI838" i="12" s="1"/>
  <c r="AH789" i="12"/>
  <c r="AI789" i="12" s="1"/>
  <c r="AH743" i="12"/>
  <c r="AI743" i="12" s="1"/>
  <c r="AH668" i="12"/>
  <c r="AI668" i="12" s="1"/>
  <c r="AH607" i="12"/>
  <c r="AI607" i="12" s="1"/>
  <c r="AH577" i="12"/>
  <c r="AI577" i="12" s="1"/>
  <c r="AH547" i="12"/>
  <c r="AI547" i="12" s="1"/>
  <c r="AH517" i="12"/>
  <c r="AI517" i="12" s="1"/>
  <c r="AH487" i="12"/>
  <c r="AI487" i="12" s="1"/>
  <c r="AH457" i="12"/>
  <c r="AI457" i="12" s="1"/>
  <c r="AH427" i="12"/>
  <c r="AI427" i="12" s="1"/>
  <c r="AH1077" i="12"/>
  <c r="AI1077" i="12" s="1"/>
  <c r="AH998" i="12"/>
  <c r="AI998" i="12" s="1"/>
  <c r="AH939" i="12"/>
  <c r="AI939" i="12" s="1"/>
  <c r="AH887" i="12"/>
  <c r="AI887" i="12" s="1"/>
  <c r="AH837" i="12"/>
  <c r="AI837" i="12" s="1"/>
  <c r="AH788" i="12"/>
  <c r="AI788" i="12" s="1"/>
  <c r="AH742" i="12"/>
  <c r="AI742" i="12" s="1"/>
  <c r="AH701" i="12"/>
  <c r="AI701" i="12" s="1"/>
  <c r="AH667" i="12"/>
  <c r="AI667" i="12" s="1"/>
  <c r="AH637" i="12"/>
  <c r="AI637" i="12" s="1"/>
  <c r="AH606" i="12"/>
  <c r="AI606" i="12" s="1"/>
  <c r="AH576" i="12"/>
  <c r="AI576" i="12" s="1"/>
  <c r="AH546" i="12"/>
  <c r="AI546" i="12" s="1"/>
  <c r="AH516" i="12"/>
  <c r="AI516" i="12" s="1"/>
  <c r="AH486" i="12"/>
  <c r="AI486" i="12" s="1"/>
  <c r="AH1075" i="12"/>
  <c r="AI1075" i="12" s="1"/>
  <c r="AH997" i="12"/>
  <c r="AI997" i="12" s="1"/>
  <c r="AH938" i="12"/>
  <c r="AI938" i="12" s="1"/>
  <c r="AH886" i="12"/>
  <c r="AI886" i="12" s="1"/>
  <c r="AH836" i="12"/>
  <c r="AI836" i="12" s="1"/>
  <c r="AH787" i="12"/>
  <c r="AI787" i="12" s="1"/>
  <c r="AH741" i="12"/>
  <c r="AI741" i="12" s="1"/>
  <c r="AH699" i="12"/>
  <c r="AI699" i="12" s="1"/>
  <c r="AH666" i="12"/>
  <c r="AI666" i="12" s="1"/>
  <c r="AH636" i="12"/>
  <c r="AI636" i="12" s="1"/>
  <c r="AH575" i="12"/>
  <c r="AI575" i="12" s="1"/>
  <c r="AH545" i="12"/>
  <c r="AI545" i="12" s="1"/>
  <c r="AH515" i="12"/>
  <c r="AI515" i="12" s="1"/>
  <c r="AH485" i="12"/>
  <c r="AI485" i="12" s="1"/>
  <c r="AH455" i="12"/>
  <c r="AI455" i="12" s="1"/>
  <c r="AH425" i="12"/>
  <c r="AI425" i="12" s="1"/>
  <c r="AH395" i="12"/>
  <c r="AI395" i="12" s="1"/>
  <c r="AH365" i="12"/>
  <c r="AI365" i="12" s="1"/>
  <c r="AH334" i="12"/>
  <c r="AI334" i="12" s="1"/>
  <c r="AH304" i="12"/>
  <c r="AI304" i="12" s="1"/>
  <c r="AH274" i="12"/>
  <c r="AI274" i="12" s="1"/>
  <c r="AH244" i="12"/>
  <c r="AI244" i="12" s="1"/>
  <c r="AH214" i="12"/>
  <c r="AI214" i="12" s="1"/>
  <c r="AH184" i="12"/>
  <c r="AI184" i="12" s="1"/>
  <c r="AH154" i="12"/>
  <c r="AI154" i="12" s="1"/>
  <c r="AH1074" i="12"/>
  <c r="AI1074" i="12" s="1"/>
  <c r="AH996" i="12"/>
  <c r="AI996" i="12" s="1"/>
  <c r="AH935" i="12"/>
  <c r="AI935" i="12" s="1"/>
  <c r="AH885" i="12"/>
  <c r="AI885" i="12" s="1"/>
  <c r="AH835" i="12"/>
  <c r="AI835" i="12" s="1"/>
  <c r="AH786" i="12"/>
  <c r="AI786" i="12" s="1"/>
  <c r="AH740" i="12"/>
  <c r="AI740" i="12" s="1"/>
  <c r="AH698" i="12"/>
  <c r="AI698" i="12" s="1"/>
  <c r="AH665" i="12"/>
  <c r="AI665" i="12" s="1"/>
  <c r="AH635" i="12"/>
  <c r="AI635" i="12" s="1"/>
  <c r="AH605" i="12"/>
  <c r="AI605" i="12" s="1"/>
  <c r="AH574" i="12"/>
  <c r="AI574" i="12" s="1"/>
  <c r="AH544" i="12"/>
  <c r="AI544" i="12" s="1"/>
  <c r="AH514" i="12"/>
  <c r="AI514" i="12" s="1"/>
  <c r="AH484" i="12"/>
  <c r="AI484" i="12" s="1"/>
  <c r="AH454" i="12"/>
  <c r="AI454" i="12" s="1"/>
  <c r="AH424" i="12"/>
  <c r="AI424" i="12" s="1"/>
  <c r="AH394" i="12"/>
  <c r="AI394" i="12" s="1"/>
  <c r="AH364" i="12"/>
  <c r="AI364" i="12" s="1"/>
  <c r="AH303" i="12"/>
  <c r="AI303" i="12" s="1"/>
  <c r="AH273" i="12"/>
  <c r="AI273" i="12" s="1"/>
  <c r="AH243" i="12"/>
  <c r="AI243" i="12" s="1"/>
  <c r="AH213" i="12"/>
  <c r="AI213" i="12" s="1"/>
  <c r="AH183" i="12"/>
  <c r="AI183" i="12" s="1"/>
  <c r="AH153" i="12"/>
  <c r="AI153" i="12" s="1"/>
  <c r="AH142" i="12"/>
  <c r="AI142" i="12" s="1"/>
  <c r="AH995" i="12"/>
  <c r="AI995" i="12" s="1"/>
  <c r="AH934" i="12"/>
  <c r="AI934" i="12" s="1"/>
  <c r="AH884" i="12"/>
  <c r="AI884" i="12" s="1"/>
  <c r="AH834" i="12"/>
  <c r="AI834" i="12" s="1"/>
  <c r="AH785" i="12"/>
  <c r="AI785" i="12" s="1"/>
  <c r="AH739" i="12"/>
  <c r="AI739" i="12" s="1"/>
  <c r="AH697" i="12"/>
  <c r="AI697" i="12" s="1"/>
  <c r="AH664" i="12"/>
  <c r="AI664" i="12" s="1"/>
  <c r="AH634" i="12"/>
  <c r="AI634" i="12" s="1"/>
  <c r="AH604" i="12"/>
  <c r="AI604" i="12" s="1"/>
  <c r="AH543" i="12"/>
  <c r="AI543" i="12" s="1"/>
  <c r="AH513" i="12"/>
  <c r="AI513" i="12" s="1"/>
  <c r="AH483" i="12"/>
  <c r="AI483" i="12" s="1"/>
  <c r="AH453" i="12"/>
  <c r="AI453" i="12" s="1"/>
  <c r="AH423" i="12"/>
  <c r="AI423" i="12" s="1"/>
  <c r="AH393" i="12"/>
  <c r="AI393" i="12" s="1"/>
  <c r="AH363" i="12"/>
  <c r="AI363" i="12" s="1"/>
  <c r="AH333" i="12"/>
  <c r="AI333" i="12" s="1"/>
  <c r="AH302" i="12"/>
  <c r="AI302" i="12" s="1"/>
  <c r="AH272" i="12"/>
  <c r="AI272" i="12" s="1"/>
  <c r="AH242" i="12"/>
  <c r="AI242" i="12" s="1"/>
  <c r="AH212" i="12"/>
  <c r="AI212" i="12" s="1"/>
  <c r="AH182" i="12"/>
  <c r="AI182" i="12" s="1"/>
  <c r="AH152" i="12"/>
  <c r="AI152" i="12" s="1"/>
  <c r="AH1062" i="12"/>
  <c r="AI1062" i="12" s="1"/>
  <c r="AH994" i="12"/>
  <c r="AI994" i="12" s="1"/>
  <c r="AH933" i="12"/>
  <c r="AI933" i="12" s="1"/>
  <c r="AH883" i="12"/>
  <c r="AI883" i="12" s="1"/>
  <c r="AH833" i="12"/>
  <c r="AI833" i="12" s="1"/>
  <c r="AH738" i="12"/>
  <c r="AI738" i="12" s="1"/>
  <c r="AH696" i="12"/>
  <c r="AI696" i="12" s="1"/>
  <c r="AH663" i="12"/>
  <c r="AI663" i="12" s="1"/>
  <c r="AH633" i="12"/>
  <c r="AI633" i="12" s="1"/>
  <c r="AH603" i="12"/>
  <c r="AI603" i="12" s="1"/>
  <c r="AH573" i="12"/>
  <c r="AI573" i="12" s="1"/>
  <c r="AH542" i="12"/>
  <c r="AI542" i="12" s="1"/>
  <c r="AH512" i="12"/>
  <c r="AI512" i="12" s="1"/>
  <c r="AH482" i="12"/>
  <c r="AI482" i="12" s="1"/>
  <c r="AH452" i="12"/>
  <c r="AI452" i="12" s="1"/>
  <c r="AH422" i="12"/>
  <c r="AI422" i="12" s="1"/>
  <c r="AH392" i="12"/>
  <c r="AI392" i="12" s="1"/>
  <c r="AH362" i="12"/>
  <c r="AI362" i="12" s="1"/>
  <c r="AH332" i="12"/>
  <c r="AI332" i="12" s="1"/>
  <c r="AH271" i="12"/>
  <c r="AI271" i="12" s="1"/>
  <c r="AH241" i="12"/>
  <c r="AI241" i="12" s="1"/>
  <c r="AH211" i="12"/>
  <c r="AI211" i="12" s="1"/>
  <c r="AH181" i="12"/>
  <c r="AI181" i="12" s="1"/>
  <c r="AH151" i="12"/>
  <c r="AI151" i="12" s="1"/>
  <c r="AH1061" i="12"/>
  <c r="AI1061" i="12" s="1"/>
  <c r="AH993" i="12"/>
  <c r="AI993" i="12" s="1"/>
  <c r="AH932" i="12"/>
  <c r="AI932" i="12" s="1"/>
  <c r="AH882" i="12"/>
  <c r="AI882" i="12" s="1"/>
  <c r="AH781" i="12"/>
  <c r="AI781" i="12" s="1"/>
  <c r="AH737" i="12"/>
  <c r="AI737" i="12" s="1"/>
  <c r="AH695" i="12"/>
  <c r="AI695" i="12" s="1"/>
  <c r="AH662" i="12"/>
  <c r="AI662" i="12" s="1"/>
  <c r="AH632" i="12"/>
  <c r="AI632" i="12" s="1"/>
  <c r="AH602" i="12"/>
  <c r="AI602" i="12" s="1"/>
  <c r="AH572" i="12"/>
  <c r="AI572" i="12" s="1"/>
  <c r="AH511" i="12"/>
  <c r="AI511" i="12" s="1"/>
  <c r="AH481" i="12"/>
  <c r="AI481" i="12" s="1"/>
  <c r="AH451" i="12"/>
  <c r="AI451" i="12" s="1"/>
  <c r="AH421" i="12"/>
  <c r="AI421" i="12" s="1"/>
  <c r="AH391" i="12"/>
  <c r="AI391" i="12" s="1"/>
  <c r="AH361" i="12"/>
  <c r="AI361" i="12" s="1"/>
  <c r="AH331" i="12"/>
  <c r="AI331" i="12" s="1"/>
  <c r="AH301" i="12"/>
  <c r="AI301" i="12" s="1"/>
  <c r="AH270" i="12"/>
  <c r="AI270" i="12" s="1"/>
  <c r="AH240" i="12"/>
  <c r="AI240" i="12" s="1"/>
  <c r="AH210" i="12"/>
  <c r="AI210" i="12" s="1"/>
  <c r="AH180" i="12"/>
  <c r="AI180" i="12" s="1"/>
  <c r="AH150" i="12"/>
  <c r="AI150" i="12" s="1"/>
  <c r="AH266" i="12"/>
  <c r="AI266" i="12" s="1"/>
  <c r="AH1059" i="12"/>
  <c r="AI1059" i="12" s="1"/>
  <c r="AH931" i="12"/>
  <c r="AI931" i="12" s="1"/>
  <c r="AH881" i="12"/>
  <c r="AI881" i="12" s="1"/>
  <c r="AH827" i="12"/>
  <c r="AI827" i="12" s="1"/>
  <c r="AH779" i="12"/>
  <c r="AI779" i="12" s="1"/>
  <c r="AH694" i="12"/>
  <c r="AI694" i="12" s="1"/>
  <c r="AH661" i="12"/>
  <c r="AI661" i="12" s="1"/>
  <c r="AH631" i="12"/>
  <c r="AI631" i="12" s="1"/>
  <c r="AH601" i="12"/>
  <c r="AI601" i="12" s="1"/>
  <c r="AH571" i="12"/>
  <c r="AI571" i="12" s="1"/>
  <c r="AH541" i="12"/>
  <c r="AI541" i="12" s="1"/>
  <c r="AH510" i="12"/>
  <c r="AI510" i="12" s="1"/>
  <c r="AH480" i="12"/>
  <c r="AI480" i="12" s="1"/>
  <c r="AH450" i="12"/>
  <c r="AI450" i="12" s="1"/>
  <c r="AH420" i="12"/>
  <c r="AI420" i="12" s="1"/>
  <c r="AH390" i="12"/>
  <c r="AI390" i="12" s="1"/>
  <c r="AH360" i="12"/>
  <c r="AI360" i="12" s="1"/>
  <c r="AH330" i="12"/>
  <c r="AI330" i="12" s="1"/>
  <c r="AH300" i="12"/>
  <c r="AI300" i="12" s="1"/>
  <c r="AH239" i="12"/>
  <c r="AI239" i="12" s="1"/>
  <c r="AH209" i="12"/>
  <c r="AI209" i="12" s="1"/>
  <c r="AH179" i="12"/>
  <c r="AI179" i="12" s="1"/>
  <c r="AH139" i="12"/>
  <c r="AI139" i="12" s="1"/>
  <c r="AH326" i="12"/>
  <c r="AI326" i="12" s="1"/>
  <c r="AH1058" i="12"/>
  <c r="AI1058" i="12" s="1"/>
  <c r="AH983" i="12"/>
  <c r="AI983" i="12" s="1"/>
  <c r="AH930" i="12"/>
  <c r="AI930" i="12" s="1"/>
  <c r="AH826" i="12"/>
  <c r="AI826" i="12" s="1"/>
  <c r="AH778" i="12"/>
  <c r="AI778" i="12" s="1"/>
  <c r="AH733" i="12"/>
  <c r="AI733" i="12" s="1"/>
  <c r="AH693" i="12"/>
  <c r="AI693" i="12" s="1"/>
  <c r="AH660" i="12"/>
  <c r="AI660" i="12" s="1"/>
  <c r="AH630" i="12"/>
  <c r="AI630" i="12" s="1"/>
  <c r="AH600" i="12"/>
  <c r="AI600" i="12" s="1"/>
  <c r="AH570" i="12"/>
  <c r="AI570" i="12" s="1"/>
  <c r="AH540" i="12"/>
  <c r="AI540" i="12" s="1"/>
  <c r="AH479" i="12"/>
  <c r="AI479" i="12" s="1"/>
  <c r="AH449" i="12"/>
  <c r="AI449" i="12" s="1"/>
  <c r="AH419" i="12"/>
  <c r="AI419" i="12" s="1"/>
  <c r="AH389" i="12"/>
  <c r="AI389" i="12" s="1"/>
  <c r="AH359" i="12"/>
  <c r="AI359" i="12" s="1"/>
  <c r="AH329" i="12"/>
  <c r="AI329" i="12" s="1"/>
  <c r="AH299" i="12"/>
  <c r="AI299" i="12" s="1"/>
  <c r="AH269" i="12"/>
  <c r="AI269" i="12" s="1"/>
  <c r="AH238" i="12"/>
  <c r="AI238" i="12" s="1"/>
  <c r="AH208" i="12"/>
  <c r="AI208" i="12" s="1"/>
  <c r="AH178" i="12"/>
  <c r="AI178" i="12" s="1"/>
  <c r="AH296" i="12"/>
  <c r="AI296" i="12" s="1"/>
  <c r="AH1057" i="12"/>
  <c r="AI1057" i="12" s="1"/>
  <c r="AH982" i="12"/>
  <c r="AI982" i="12" s="1"/>
  <c r="AH929" i="12"/>
  <c r="AI929" i="12" s="1"/>
  <c r="AH875" i="12"/>
  <c r="AI875" i="12" s="1"/>
  <c r="AH823" i="12"/>
  <c r="AI823" i="12" s="1"/>
  <c r="AH775" i="12"/>
  <c r="AI775" i="12" s="1"/>
  <c r="AH731" i="12"/>
  <c r="AI731" i="12" s="1"/>
  <c r="AH692" i="12"/>
  <c r="AI692" i="12" s="1"/>
  <c r="AH659" i="12"/>
  <c r="AI659" i="12" s="1"/>
  <c r="AH629" i="12"/>
  <c r="AI629" i="12" s="1"/>
  <c r="AH599" i="12"/>
  <c r="AI599" i="12" s="1"/>
  <c r="AH569" i="12"/>
  <c r="AI569" i="12" s="1"/>
  <c r="AH539" i="12"/>
  <c r="AI539" i="12" s="1"/>
  <c r="AH509" i="12"/>
  <c r="AI509" i="12" s="1"/>
  <c r="AH478" i="12"/>
  <c r="AI478" i="12" s="1"/>
  <c r="AH448" i="12"/>
  <c r="AI448" i="12" s="1"/>
  <c r="AH418" i="12"/>
  <c r="AI418" i="12" s="1"/>
  <c r="AH388" i="12"/>
  <c r="AI388" i="12" s="1"/>
  <c r="AH358" i="12"/>
  <c r="AI358" i="12" s="1"/>
  <c r="AH328" i="12"/>
  <c r="AI328" i="12" s="1"/>
  <c r="AH298" i="12"/>
  <c r="AI298" i="12" s="1"/>
  <c r="AH268" i="12"/>
  <c r="AI268" i="12" s="1"/>
  <c r="AH207" i="12"/>
  <c r="AI207" i="12" s="1"/>
  <c r="AH177" i="12"/>
  <c r="AI177" i="12" s="1"/>
  <c r="AH147" i="12"/>
  <c r="AI147" i="12" s="1"/>
  <c r="AH356" i="12"/>
  <c r="AI356" i="12" s="1"/>
  <c r="AH175" i="12"/>
  <c r="AI175" i="12" s="1"/>
  <c r="AH981" i="12"/>
  <c r="AI981" i="12" s="1"/>
  <c r="AH874" i="12"/>
  <c r="AI874" i="12" s="1"/>
  <c r="AH822" i="12"/>
  <c r="AI822" i="12" s="1"/>
  <c r="AH774" i="12"/>
  <c r="AI774" i="12" s="1"/>
  <c r="AH730" i="12"/>
  <c r="AI730" i="12" s="1"/>
  <c r="AH691" i="12"/>
  <c r="AI691" i="12" s="1"/>
  <c r="AH658" i="12"/>
  <c r="AI658" i="12" s="1"/>
  <c r="AH628" i="12"/>
  <c r="AI628" i="12" s="1"/>
  <c r="AH598" i="12"/>
  <c r="AI598" i="12" s="1"/>
  <c r="AH568" i="12"/>
  <c r="AI568" i="12" s="1"/>
  <c r="AH538" i="12"/>
  <c r="AI538" i="12" s="1"/>
  <c r="AH508" i="12"/>
  <c r="AI508" i="12" s="1"/>
  <c r="AH447" i="12"/>
  <c r="AI447" i="12" s="1"/>
  <c r="AH417" i="12"/>
  <c r="AI417" i="12" s="1"/>
  <c r="AH387" i="12"/>
  <c r="AI387" i="12" s="1"/>
  <c r="AH357" i="12"/>
  <c r="AI357" i="12" s="1"/>
  <c r="AH327" i="12"/>
  <c r="AI327" i="12" s="1"/>
  <c r="AH297" i="12"/>
  <c r="AI297" i="12" s="1"/>
  <c r="AH267" i="12"/>
  <c r="AI267" i="12" s="1"/>
  <c r="AH237" i="12"/>
  <c r="AI237" i="12" s="1"/>
  <c r="AH206" i="12"/>
  <c r="AI206" i="12" s="1"/>
  <c r="AH176" i="12"/>
  <c r="AI176" i="12" s="1"/>
  <c r="AH236" i="12"/>
  <c r="AI236" i="12" s="1"/>
  <c r="AH1046" i="12"/>
  <c r="AI1046" i="12" s="1"/>
  <c r="AH980" i="12"/>
  <c r="AI980" i="12" s="1"/>
  <c r="AH923" i="12"/>
  <c r="AI923" i="12" s="1"/>
  <c r="AH871" i="12"/>
  <c r="AI871" i="12" s="1"/>
  <c r="AH821" i="12"/>
  <c r="AI821" i="12" s="1"/>
  <c r="AH773" i="12"/>
  <c r="AI773" i="12" s="1"/>
  <c r="AH729" i="12"/>
  <c r="AI729" i="12" s="1"/>
  <c r="AH690" i="12"/>
  <c r="AI690" i="12" s="1"/>
  <c r="AH657" i="12"/>
  <c r="AI657" i="12" s="1"/>
  <c r="AH627" i="12"/>
  <c r="AI627" i="12" s="1"/>
  <c r="AH597" i="12"/>
  <c r="AI597" i="12" s="1"/>
  <c r="AH567" i="12"/>
  <c r="AI567" i="12" s="1"/>
  <c r="AH537" i="12"/>
  <c r="AI537" i="12" s="1"/>
  <c r="AH507" i="12"/>
  <c r="AI507" i="12" s="1"/>
  <c r="AH477" i="12"/>
  <c r="AI477" i="12" s="1"/>
  <c r="AH446" i="12"/>
  <c r="AI446" i="12" s="1"/>
  <c r="AH416" i="12"/>
  <c r="AI416" i="12" s="1"/>
  <c r="AH386" i="12"/>
  <c r="AI386" i="12" s="1"/>
  <c r="AH1045" i="12"/>
  <c r="AI1045" i="12" s="1"/>
  <c r="AH979" i="12"/>
  <c r="AI979" i="12" s="1"/>
  <c r="AH1043" i="12"/>
  <c r="AI1043" i="12" s="1"/>
  <c r="AH978" i="12"/>
  <c r="AI978" i="12" s="1"/>
  <c r="AH919" i="12"/>
  <c r="AI919" i="12" s="1"/>
  <c r="AH869" i="12"/>
  <c r="AI869" i="12" s="1"/>
  <c r="AH819" i="12"/>
  <c r="AI819" i="12" s="1"/>
  <c r="AH771" i="12"/>
  <c r="AI771" i="12" s="1"/>
  <c r="AH726" i="12"/>
  <c r="AI726" i="12" s="1"/>
  <c r="AH686" i="12"/>
  <c r="AI686" i="12" s="1"/>
  <c r="AH655" i="12"/>
  <c r="AI655" i="12" s="1"/>
  <c r="AH625" i="12"/>
  <c r="AI625" i="12" s="1"/>
  <c r="AH595" i="12"/>
  <c r="AI595" i="12" s="1"/>
  <c r="AH565" i="12"/>
  <c r="AI565" i="12" s="1"/>
  <c r="AH535" i="12"/>
  <c r="AI535" i="12" s="1"/>
  <c r="AH505" i="12"/>
  <c r="AI505" i="12" s="1"/>
  <c r="AH475" i="12"/>
  <c r="AI475" i="12" s="1"/>
  <c r="AH445" i="12"/>
  <c r="AI445" i="12" s="1"/>
  <c r="AH414" i="12"/>
  <c r="AI414" i="12" s="1"/>
  <c r="AH384" i="12"/>
  <c r="AI384" i="12" s="1"/>
  <c r="AH354" i="12"/>
  <c r="AI354" i="12" s="1"/>
  <c r="AH324" i="12"/>
  <c r="AI324" i="12" s="1"/>
  <c r="AH294" i="12"/>
  <c r="AI294" i="12" s="1"/>
  <c r="AH264" i="12"/>
  <c r="AI264" i="12" s="1"/>
  <c r="AH234" i="12"/>
  <c r="AI234" i="12" s="1"/>
  <c r="AH204" i="12"/>
  <c r="AI204" i="12" s="1"/>
  <c r="AH1042" i="12"/>
  <c r="AI1042" i="12" s="1"/>
  <c r="AH977" i="12"/>
  <c r="AI977" i="12" s="1"/>
  <c r="AH918" i="12"/>
  <c r="AI918" i="12" s="1"/>
  <c r="AH868" i="12"/>
  <c r="AI868" i="12" s="1"/>
  <c r="AH818" i="12"/>
  <c r="AI818" i="12" s="1"/>
  <c r="AH770" i="12"/>
  <c r="AI770" i="12" s="1"/>
  <c r="AH725" i="12"/>
  <c r="AI725" i="12" s="1"/>
  <c r="AH654" i="12"/>
  <c r="AI654" i="12" s="1"/>
  <c r="AH624" i="12"/>
  <c r="AI624" i="12" s="1"/>
  <c r="AH594" i="12"/>
  <c r="AI594" i="12" s="1"/>
  <c r="AH564" i="12"/>
  <c r="AI564" i="12" s="1"/>
  <c r="AH534" i="12"/>
  <c r="AI534" i="12" s="1"/>
  <c r="AH504" i="12"/>
  <c r="AI504" i="12" s="1"/>
  <c r="AH474" i="12"/>
  <c r="AI474" i="12" s="1"/>
  <c r="AH444" i="12"/>
  <c r="AI444" i="12" s="1"/>
  <c r="AH383" i="12"/>
  <c r="AI383" i="12" s="1"/>
  <c r="AH353" i="12"/>
  <c r="AI353" i="12" s="1"/>
  <c r="AH323" i="12"/>
  <c r="AI323" i="12" s="1"/>
  <c r="AH293" i="12"/>
  <c r="AI293" i="12" s="1"/>
  <c r="AH263" i="12"/>
  <c r="AI263" i="12" s="1"/>
  <c r="AH233" i="12"/>
  <c r="AI233" i="12" s="1"/>
  <c r="AH203" i="12"/>
  <c r="AI203" i="12" s="1"/>
  <c r="AH173" i="12"/>
  <c r="AI173" i="12" s="1"/>
  <c r="AH1041" i="12"/>
  <c r="AI1041" i="12" s="1"/>
  <c r="AH917" i="12"/>
  <c r="AI917" i="12" s="1"/>
  <c r="AH867" i="12"/>
  <c r="AI867" i="12" s="1"/>
  <c r="AH817" i="12"/>
  <c r="AI817" i="12" s="1"/>
  <c r="AH769" i="12"/>
  <c r="AI769" i="12" s="1"/>
  <c r="AH724" i="12"/>
  <c r="AI724" i="12" s="1"/>
  <c r="AH685" i="12"/>
  <c r="AI685" i="12" s="1"/>
  <c r="AH623" i="12"/>
  <c r="AI623" i="12" s="1"/>
  <c r="AH593" i="12"/>
  <c r="AI593" i="12" s="1"/>
  <c r="AH563" i="12"/>
  <c r="AI563" i="12" s="1"/>
  <c r="AH533" i="12"/>
  <c r="AI533" i="12" s="1"/>
  <c r="AH503" i="12"/>
  <c r="AI503" i="12" s="1"/>
  <c r="AH473" i="12"/>
  <c r="AI473" i="12" s="1"/>
  <c r="AH443" i="12"/>
  <c r="AI443" i="12" s="1"/>
  <c r="AH413" i="12"/>
  <c r="AI413" i="12" s="1"/>
  <c r="AH382" i="12"/>
  <c r="AI382" i="12" s="1"/>
  <c r="AH352" i="12"/>
  <c r="AI352" i="12" s="1"/>
  <c r="AH322" i="12"/>
  <c r="AI322" i="12" s="1"/>
  <c r="AH292" i="12"/>
  <c r="AI292" i="12" s="1"/>
  <c r="AH262" i="12"/>
  <c r="AI262" i="12" s="1"/>
  <c r="AH232" i="12"/>
  <c r="AI232" i="12" s="1"/>
  <c r="AH202" i="12"/>
  <c r="AI202" i="12" s="1"/>
  <c r="AH172" i="12"/>
  <c r="AI172" i="12" s="1"/>
  <c r="AH141" i="12"/>
  <c r="AI141" i="12" s="1"/>
  <c r="AH1031" i="12"/>
  <c r="AI1031" i="12" s="1"/>
  <c r="AH915" i="12"/>
  <c r="AI915" i="12" s="1"/>
  <c r="AH811" i="12"/>
  <c r="AI811" i="12" s="1"/>
  <c r="AH722" i="12"/>
  <c r="AI722" i="12" s="1"/>
  <c r="AH652" i="12"/>
  <c r="AI652" i="12" s="1"/>
  <c r="AH591" i="12"/>
  <c r="AI591" i="12" s="1"/>
  <c r="AH531" i="12"/>
  <c r="AI531" i="12" s="1"/>
  <c r="AH471" i="12"/>
  <c r="AI471" i="12" s="1"/>
  <c r="AH411" i="12"/>
  <c r="AI411" i="12" s="1"/>
  <c r="AH350" i="12"/>
  <c r="AI350" i="12" s="1"/>
  <c r="AH290" i="12"/>
  <c r="AI290" i="12" s="1"/>
  <c r="AH230" i="12"/>
  <c r="AI230" i="12" s="1"/>
  <c r="AH1142" i="12"/>
  <c r="AI1142" i="12" s="1"/>
  <c r="AH967" i="12"/>
  <c r="AI967" i="12" s="1"/>
  <c r="AH916" i="12"/>
  <c r="AI916" i="12" s="1"/>
  <c r="AH866" i="12"/>
  <c r="AI866" i="12" s="1"/>
  <c r="AH723" i="12"/>
  <c r="AI723" i="12" s="1"/>
  <c r="AH684" i="12"/>
  <c r="AI684" i="12" s="1"/>
  <c r="AH653" i="12"/>
  <c r="AI653" i="12" s="1"/>
  <c r="AH622" i="12"/>
  <c r="AI622" i="12" s="1"/>
  <c r="AH592" i="12"/>
  <c r="AI592" i="12" s="1"/>
  <c r="AH562" i="12"/>
  <c r="AI562" i="12" s="1"/>
  <c r="AH532" i="12"/>
  <c r="AI532" i="12" s="1"/>
  <c r="AH502" i="12"/>
  <c r="AI502" i="12" s="1"/>
  <c r="AH472" i="12"/>
  <c r="AI472" i="12" s="1"/>
  <c r="AH442" i="12"/>
  <c r="AI442" i="12" s="1"/>
  <c r="AH412" i="12"/>
  <c r="AI412" i="12" s="1"/>
  <c r="AH351" i="12"/>
  <c r="AI351" i="12" s="1"/>
  <c r="AH321" i="12"/>
  <c r="AI321" i="12" s="1"/>
  <c r="AH291" i="12"/>
  <c r="AI291" i="12" s="1"/>
  <c r="AH261" i="12"/>
  <c r="AI261" i="12" s="1"/>
  <c r="AH231" i="12"/>
  <c r="AI231" i="12" s="1"/>
  <c r="AH201" i="12"/>
  <c r="AI201" i="12" s="1"/>
  <c r="AH171" i="12"/>
  <c r="AI171" i="12" s="1"/>
  <c r="AH1139" i="12"/>
  <c r="AI1139" i="12" s="1"/>
  <c r="AH966" i="12"/>
  <c r="AI966" i="12" s="1"/>
  <c r="AH865" i="12"/>
  <c r="AI865" i="12" s="1"/>
  <c r="AH765" i="12"/>
  <c r="AI765" i="12" s="1"/>
  <c r="AH683" i="12"/>
  <c r="AI683" i="12" s="1"/>
  <c r="AH561" i="12"/>
  <c r="AI561" i="12" s="1"/>
  <c r="AH501" i="12"/>
  <c r="AI501" i="12" s="1"/>
  <c r="AH441" i="12"/>
  <c r="AI441" i="12" s="1"/>
  <c r="AH381" i="12"/>
  <c r="AI381" i="12" s="1"/>
  <c r="AH320" i="12"/>
  <c r="AI320" i="12" s="1"/>
  <c r="AH260" i="12"/>
  <c r="AI260" i="12" s="1"/>
  <c r="AH200" i="12"/>
  <c r="AI200" i="12" s="1"/>
  <c r="AH1138" i="12"/>
  <c r="AI1138" i="12" s="1"/>
  <c r="AH1030" i="12"/>
  <c r="AI1030" i="12" s="1"/>
  <c r="AH965" i="12"/>
  <c r="AI965" i="12" s="1"/>
  <c r="AH914" i="12"/>
  <c r="AI914" i="12" s="1"/>
  <c r="AH810" i="12"/>
  <c r="AI810" i="12" s="1"/>
  <c r="AH763" i="12"/>
  <c r="AI763" i="12" s="1"/>
  <c r="AH721" i="12"/>
  <c r="AI721" i="12" s="1"/>
  <c r="AH682" i="12"/>
  <c r="AI682" i="12" s="1"/>
  <c r="AH651" i="12"/>
  <c r="AI651" i="12" s="1"/>
  <c r="AH1029" i="12"/>
  <c r="AI1029" i="12" s="1"/>
  <c r="AH964" i="12"/>
  <c r="AI964" i="12" s="1"/>
  <c r="AH913" i="12"/>
  <c r="AI913" i="12" s="1"/>
  <c r="AH859" i="12"/>
  <c r="AI859" i="12" s="1"/>
  <c r="AH807" i="12"/>
  <c r="AI807" i="12" s="1"/>
  <c r="AH762" i="12"/>
  <c r="AI762" i="12" s="1"/>
  <c r="AH681" i="12"/>
  <c r="AI681" i="12" s="1"/>
  <c r="AH650" i="12"/>
  <c r="AI650" i="12" s="1"/>
  <c r="AH620" i="12"/>
  <c r="AI620" i="12" s="1"/>
  <c r="AH559" i="12"/>
  <c r="AI559" i="12" s="1"/>
  <c r="AH529" i="12"/>
  <c r="AI529" i="12" s="1"/>
  <c r="AH499" i="12"/>
  <c r="AI499" i="12" s="1"/>
  <c r="AH469" i="12"/>
  <c r="AI469" i="12" s="1"/>
  <c r="AH439" i="12"/>
  <c r="AI439" i="12" s="1"/>
  <c r="AH409" i="12"/>
  <c r="AI409" i="12" s="1"/>
  <c r="AH379" i="12"/>
  <c r="AI379" i="12" s="1"/>
  <c r="AH349" i="12"/>
  <c r="AI349" i="12" s="1"/>
  <c r="AH318" i="12"/>
  <c r="AI318" i="12" s="1"/>
  <c r="AH288" i="12"/>
  <c r="AI288" i="12" s="1"/>
  <c r="AH258" i="12"/>
  <c r="AI258" i="12" s="1"/>
  <c r="AH228" i="12"/>
  <c r="AI228" i="12" s="1"/>
  <c r="AH198" i="12"/>
  <c r="AI198" i="12" s="1"/>
  <c r="AH168" i="12"/>
  <c r="AI168" i="12" s="1"/>
  <c r="AH1126" i="12"/>
  <c r="AI1126" i="12" s="1"/>
  <c r="AH1027" i="12"/>
  <c r="AI1027" i="12" s="1"/>
  <c r="AH963" i="12"/>
  <c r="AI963" i="12" s="1"/>
  <c r="AH858" i="12"/>
  <c r="AI858" i="12" s="1"/>
  <c r="AH806" i="12"/>
  <c r="AI806" i="12" s="1"/>
  <c r="AH759" i="12"/>
  <c r="AI759" i="12" s="1"/>
  <c r="AH717" i="12"/>
  <c r="AI717" i="12" s="1"/>
  <c r="AH680" i="12"/>
  <c r="AI680" i="12" s="1"/>
  <c r="AH649" i="12"/>
  <c r="AI649" i="12" s="1"/>
  <c r="AH619" i="12"/>
  <c r="AI619" i="12" s="1"/>
  <c r="AH589" i="12"/>
  <c r="AI589" i="12" s="1"/>
  <c r="AH558" i="12"/>
  <c r="AI558" i="12" s="1"/>
  <c r="AH528" i="12"/>
  <c r="AI528" i="12" s="1"/>
  <c r="AH498" i="12"/>
  <c r="AI498" i="12" s="1"/>
  <c r="AH468" i="12"/>
  <c r="AI468" i="12" s="1"/>
  <c r="AH438" i="12"/>
  <c r="AI438" i="12" s="1"/>
  <c r="AH408" i="12"/>
  <c r="AI408" i="12" s="1"/>
  <c r="AH378" i="12"/>
  <c r="AI378" i="12" s="1"/>
  <c r="AH348" i="12"/>
  <c r="AI348" i="12" s="1"/>
  <c r="AH287" i="12"/>
  <c r="AI287" i="12" s="1"/>
  <c r="AH257" i="12"/>
  <c r="AI257" i="12" s="1"/>
  <c r="AH227" i="12"/>
  <c r="AI227" i="12" s="1"/>
  <c r="AH197" i="12"/>
  <c r="AI197" i="12" s="1"/>
  <c r="AH167" i="12"/>
  <c r="AI167" i="12" s="1"/>
  <c r="AH1025" i="12"/>
  <c r="AI1025" i="12" s="1"/>
  <c r="AH906" i="12"/>
  <c r="AI906" i="12" s="1"/>
  <c r="AH714" i="12"/>
  <c r="AI714" i="12" s="1"/>
  <c r="AH1123" i="12"/>
  <c r="AI1123" i="12" s="1"/>
  <c r="AH1026" i="12"/>
  <c r="AI1026" i="12" s="1"/>
  <c r="AH962" i="12"/>
  <c r="AI962" i="12" s="1"/>
  <c r="AH907" i="12"/>
  <c r="AI907" i="12" s="1"/>
  <c r="AH855" i="12"/>
  <c r="AI855" i="12" s="1"/>
  <c r="AH805" i="12"/>
  <c r="AI805" i="12" s="1"/>
  <c r="AH758" i="12"/>
  <c r="AI758" i="12" s="1"/>
  <c r="AH715" i="12"/>
  <c r="AI715" i="12" s="1"/>
  <c r="AH679" i="12"/>
  <c r="AI679" i="12" s="1"/>
  <c r="AH648" i="12"/>
  <c r="AI648" i="12" s="1"/>
  <c r="AH618" i="12"/>
  <c r="AI618" i="12" s="1"/>
  <c r="AH588" i="12"/>
  <c r="AI588" i="12" s="1"/>
  <c r="AH527" i="12"/>
  <c r="AI527" i="12" s="1"/>
  <c r="AH497" i="12"/>
  <c r="AI497" i="12" s="1"/>
  <c r="AH467" i="12"/>
  <c r="AI467" i="12" s="1"/>
  <c r="AH437" i="12"/>
  <c r="AI437" i="12" s="1"/>
  <c r="AH407" i="12"/>
  <c r="AI407" i="12" s="1"/>
  <c r="AH377" i="12"/>
  <c r="AI377" i="12" s="1"/>
  <c r="AH347" i="12"/>
  <c r="AI347" i="12" s="1"/>
  <c r="AH317" i="12"/>
  <c r="AI317" i="12" s="1"/>
  <c r="AH286" i="12"/>
  <c r="AI286" i="12" s="1"/>
  <c r="AH256" i="12"/>
  <c r="AI256" i="12" s="1"/>
  <c r="AH226" i="12"/>
  <c r="AI226" i="12" s="1"/>
  <c r="AH196" i="12"/>
  <c r="AI196" i="12" s="1"/>
  <c r="AH166" i="12"/>
  <c r="AI166" i="12" s="1"/>
  <c r="AH146" i="12"/>
  <c r="AI146" i="12" s="1"/>
  <c r="AH1122" i="12"/>
  <c r="AI1122" i="12" s="1"/>
  <c r="AH961" i="12"/>
  <c r="AI961" i="12" s="1"/>
  <c r="AH854" i="12"/>
  <c r="AI854" i="12" s="1"/>
  <c r="AH804" i="12"/>
  <c r="AI804" i="12" s="1"/>
  <c r="AH757" i="12"/>
  <c r="AI757" i="12" s="1"/>
  <c r="AH1090" i="12"/>
  <c r="AI1090" i="12" s="1"/>
  <c r="AH1009" i="12"/>
  <c r="AI1009" i="12" s="1"/>
  <c r="AH946" i="12"/>
  <c r="AI946" i="12" s="1"/>
  <c r="AH842" i="12"/>
  <c r="AI842" i="12" s="1"/>
  <c r="AH791" i="12"/>
  <c r="AI791" i="12" s="1"/>
  <c r="AH746" i="12"/>
  <c r="AI746" i="12" s="1"/>
  <c r="AH705" i="12"/>
  <c r="AI705" i="12" s="1"/>
  <c r="AH639" i="12"/>
  <c r="AI639" i="12" s="1"/>
  <c r="AH609" i="12"/>
  <c r="AI609" i="12" s="1"/>
  <c r="AH579" i="12"/>
  <c r="AI579" i="12" s="1"/>
  <c r="AH549" i="12"/>
  <c r="AI549" i="12" s="1"/>
  <c r="AH519" i="12"/>
  <c r="AI519" i="12" s="1"/>
  <c r="AH489" i="12"/>
  <c r="AI489" i="12" s="1"/>
  <c r="AH459" i="12"/>
  <c r="AI459" i="12" s="1"/>
  <c r="AH429" i="12"/>
  <c r="AI429" i="12" s="1"/>
  <c r="AH398" i="12"/>
  <c r="AI398" i="12" s="1"/>
  <c r="AH368" i="12"/>
  <c r="AI368" i="12" s="1"/>
  <c r="AH338" i="12"/>
  <c r="AI338" i="12" s="1"/>
  <c r="AH308" i="12"/>
  <c r="AI308" i="12" s="1"/>
  <c r="AH278" i="12"/>
  <c r="AI278" i="12" s="1"/>
  <c r="AH945" i="12"/>
  <c r="AI945" i="12" s="1"/>
  <c r="AH891" i="12"/>
  <c r="AI891" i="12" s="1"/>
  <c r="AH839" i="12"/>
  <c r="AI839" i="12" s="1"/>
  <c r="AH790" i="12"/>
  <c r="AI790" i="12" s="1"/>
  <c r="AH745" i="12"/>
  <c r="AI745" i="12" s="1"/>
  <c r="AH702" i="12"/>
  <c r="AI702" i="12" s="1"/>
  <c r="AH669" i="12"/>
  <c r="AI669" i="12" s="1"/>
  <c r="AH638" i="12"/>
  <c r="AI638" i="12" s="1"/>
  <c r="AH608" i="12"/>
  <c r="AI608" i="12" s="1"/>
  <c r="AH948" i="12"/>
  <c r="AI948" i="12" s="1"/>
  <c r="AH749" i="12"/>
  <c r="AI749" i="12" s="1"/>
  <c r="AH615" i="12"/>
  <c r="AI615" i="12" s="1"/>
  <c r="AH525" i="12"/>
  <c r="AI525" i="12" s="1"/>
  <c r="AH436" i="12"/>
  <c r="AI436" i="12" s="1"/>
  <c r="AH369" i="12"/>
  <c r="AI369" i="12" s="1"/>
  <c r="AH221" i="12"/>
  <c r="AI221" i="12" s="1"/>
  <c r="AH285" i="12"/>
  <c r="AI285" i="12" s="1"/>
  <c r="AH144" i="12"/>
  <c r="AI144" i="12" s="1"/>
  <c r="AH170" i="12"/>
  <c r="AI170" i="12" s="1"/>
  <c r="AH797" i="12"/>
  <c r="AI797" i="12" s="1"/>
  <c r="AH552" i="12"/>
  <c r="AI552" i="12" s="1"/>
  <c r="AH1010" i="12"/>
  <c r="AI1010" i="12" s="1"/>
  <c r="AH626" i="12"/>
  <c r="AI626" i="12" s="1"/>
  <c r="AH947" i="12"/>
  <c r="AI947" i="12" s="1"/>
  <c r="AH747" i="12"/>
  <c r="AI747" i="12" s="1"/>
  <c r="AH614" i="12"/>
  <c r="AI614" i="12" s="1"/>
  <c r="AH524" i="12"/>
  <c r="AI524" i="12" s="1"/>
  <c r="AH435" i="12"/>
  <c r="AI435" i="12" s="1"/>
  <c r="AH367" i="12"/>
  <c r="AI367" i="12" s="1"/>
  <c r="AH220" i="12"/>
  <c r="AI220" i="12" s="1"/>
  <c r="AH157" i="12"/>
  <c r="AI157" i="12" s="1"/>
  <c r="AH235" i="12"/>
  <c r="AI235" i="12" s="1"/>
  <c r="AH372" i="12"/>
  <c r="AI372" i="12" s="1"/>
  <c r="AH922" i="12"/>
  <c r="AI922" i="12" s="1"/>
  <c r="AH727" i="12"/>
  <c r="AI727" i="12" s="1"/>
  <c r="AH613" i="12"/>
  <c r="AI613" i="12" s="1"/>
  <c r="AH523" i="12"/>
  <c r="AI523" i="12" s="1"/>
  <c r="AH434" i="12"/>
  <c r="AI434" i="12" s="1"/>
  <c r="AH366" i="12"/>
  <c r="AI366" i="12" s="1"/>
  <c r="AH284" i="12"/>
  <c r="AI284" i="12" s="1"/>
  <c r="AH219" i="12"/>
  <c r="AI219" i="12" s="1"/>
  <c r="AH156" i="12"/>
  <c r="AI156" i="12" s="1"/>
  <c r="AH461" i="12"/>
  <c r="AI461" i="12" s="1"/>
  <c r="AH903" i="12"/>
  <c r="AI903" i="12" s="1"/>
  <c r="AH713" i="12"/>
  <c r="AI713" i="12" s="1"/>
  <c r="AH612" i="12"/>
  <c r="AI612" i="12" s="1"/>
  <c r="AH522" i="12"/>
  <c r="AI522" i="12" s="1"/>
  <c r="AH433" i="12"/>
  <c r="AI433" i="12" s="1"/>
  <c r="AH283" i="12"/>
  <c r="AI283" i="12" s="1"/>
  <c r="AH218" i="12"/>
  <c r="AI218" i="12" s="1"/>
  <c r="AH155" i="12"/>
  <c r="AI155" i="12" s="1"/>
  <c r="AH403" i="12"/>
  <c r="AI403" i="12" s="1"/>
  <c r="AH189" i="12"/>
  <c r="AI189" i="12" s="1"/>
  <c r="AH488" i="12"/>
  <c r="AI488" i="12" s="1"/>
  <c r="AH463" i="12"/>
  <c r="AI463" i="12" s="1"/>
  <c r="AH380" i="12"/>
  <c r="AI380" i="12" s="1"/>
  <c r="AH310" i="12"/>
  <c r="AI310" i="12" s="1"/>
  <c r="AH548" i="12"/>
  <c r="AI548" i="12" s="1"/>
  <c r="AH224" i="12"/>
  <c r="AI224" i="12" s="1"/>
  <c r="AH530" i="12"/>
  <c r="AI530" i="12" s="1"/>
  <c r="AH902" i="12"/>
  <c r="AI902" i="12" s="1"/>
  <c r="AH711" i="12"/>
  <c r="AI711" i="12" s="1"/>
  <c r="AH611" i="12"/>
  <c r="AI611" i="12" s="1"/>
  <c r="AH521" i="12"/>
  <c r="AI521" i="12" s="1"/>
  <c r="AH432" i="12"/>
  <c r="AI432" i="12" s="1"/>
  <c r="AH355" i="12"/>
  <c r="AI355" i="12" s="1"/>
  <c r="AH282" i="12"/>
  <c r="AI282" i="12" s="1"/>
  <c r="AH217" i="12"/>
  <c r="AI217" i="12" s="1"/>
  <c r="AH190" i="12"/>
  <c r="AI190" i="12" s="1"/>
  <c r="AH673" i="12"/>
  <c r="AI673" i="12" s="1"/>
  <c r="AH672" i="12"/>
  <c r="AI672" i="12" s="1"/>
  <c r="AH1011" i="12"/>
  <c r="AI1011" i="12" s="1"/>
  <c r="AH460" i="12"/>
  <c r="AI460" i="12" s="1"/>
  <c r="AH901" i="12"/>
  <c r="AI901" i="12" s="1"/>
  <c r="AH710" i="12"/>
  <c r="AI710" i="12" s="1"/>
  <c r="AH610" i="12"/>
  <c r="AI610" i="12" s="1"/>
  <c r="AH520" i="12"/>
  <c r="AI520" i="12" s="1"/>
  <c r="AH431" i="12"/>
  <c r="AI431" i="12" s="1"/>
  <c r="AH281" i="12"/>
  <c r="AI281" i="12" s="1"/>
  <c r="AH216" i="12"/>
  <c r="AI216" i="12" s="1"/>
  <c r="AH149" i="12"/>
  <c r="AI149" i="12" s="1"/>
  <c r="AH314" i="12"/>
  <c r="AI314" i="12" s="1"/>
  <c r="AH1013" i="12"/>
  <c r="AI1013" i="12" s="1"/>
  <c r="AH794" i="12"/>
  <c r="AI794" i="12" s="1"/>
  <c r="AH375" i="12"/>
  <c r="AI375" i="12" s="1"/>
  <c r="AH162" i="12"/>
  <c r="AI162" i="12" s="1"/>
  <c r="AH373" i="12"/>
  <c r="AI373" i="12" s="1"/>
  <c r="AH900" i="12"/>
  <c r="AI900" i="12" s="1"/>
  <c r="AH709" i="12"/>
  <c r="AI709" i="12" s="1"/>
  <c r="AH596" i="12"/>
  <c r="AI596" i="12" s="1"/>
  <c r="AH518" i="12"/>
  <c r="AI518" i="12" s="1"/>
  <c r="AH430" i="12"/>
  <c r="AI430" i="12" s="1"/>
  <c r="AH346" i="12"/>
  <c r="AI346" i="12" s="1"/>
  <c r="AH280" i="12"/>
  <c r="AI280" i="12" s="1"/>
  <c r="AH215" i="12"/>
  <c r="AI215" i="12" s="1"/>
  <c r="AH143" i="12"/>
  <c r="AI143" i="12" s="1"/>
  <c r="AH491" i="12"/>
  <c r="AI491" i="12" s="1"/>
  <c r="AH402" i="12"/>
  <c r="AI402" i="12" s="1"/>
  <c r="AH252" i="12"/>
  <c r="AI252" i="12" s="1"/>
  <c r="AH396" i="12"/>
  <c r="AI396" i="12" s="1"/>
  <c r="AH312" i="12"/>
  <c r="AI312" i="12" s="1"/>
  <c r="AH311" i="12"/>
  <c r="AI311" i="12" s="1"/>
  <c r="AH550" i="12"/>
  <c r="AI550" i="12" s="1"/>
  <c r="AH225" i="12"/>
  <c r="AI225" i="12" s="1"/>
  <c r="AH899" i="12"/>
  <c r="AI899" i="12" s="1"/>
  <c r="AH708" i="12"/>
  <c r="AI708" i="12" s="1"/>
  <c r="AH590" i="12"/>
  <c r="AI590" i="12" s="1"/>
  <c r="AH506" i="12"/>
  <c r="AI506" i="12" s="1"/>
  <c r="AH345" i="12"/>
  <c r="AI345" i="12" s="1"/>
  <c r="AH279" i="12"/>
  <c r="AI279" i="12" s="1"/>
  <c r="AH205" i="12"/>
  <c r="AI205" i="12" s="1"/>
  <c r="AH336" i="12"/>
  <c r="AI336" i="12" s="1"/>
  <c r="AH253" i="12"/>
  <c r="AI253" i="12" s="1"/>
  <c r="AH401" i="12"/>
  <c r="AI401" i="12" s="1"/>
  <c r="AH1014" i="12"/>
  <c r="AI1014" i="12" s="1"/>
  <c r="AH1012" i="12"/>
  <c r="AI1012" i="12" s="1"/>
  <c r="AH551" i="12"/>
  <c r="AI551" i="12" s="1"/>
  <c r="AH163" i="12"/>
  <c r="AI163" i="12" s="1"/>
  <c r="AH374" i="12"/>
  <c r="AI374" i="12" s="1"/>
  <c r="AH306" i="12"/>
  <c r="AI306" i="12" s="1"/>
  <c r="AH621" i="12"/>
  <c r="AI621" i="12" s="1"/>
  <c r="AH898" i="12"/>
  <c r="AI898" i="12" s="1"/>
  <c r="AH707" i="12"/>
  <c r="AI707" i="12" s="1"/>
  <c r="AH587" i="12"/>
  <c r="AI587" i="12" s="1"/>
  <c r="AH500" i="12"/>
  <c r="AI500" i="12" s="1"/>
  <c r="AH428" i="12"/>
  <c r="AI428" i="12" s="1"/>
  <c r="AH344" i="12"/>
  <c r="AI344" i="12" s="1"/>
  <c r="AH277" i="12"/>
  <c r="AI277" i="12" s="1"/>
  <c r="AH199" i="12"/>
  <c r="AI199" i="12" s="1"/>
  <c r="AH554" i="12"/>
  <c r="AI554" i="12" s="1"/>
  <c r="AH169" i="12"/>
  <c r="AI169" i="12" s="1"/>
  <c r="AH954" i="12"/>
  <c r="AI954" i="12" s="1"/>
  <c r="AH754" i="12"/>
  <c r="AI754" i="12" s="1"/>
  <c r="AH897" i="12"/>
  <c r="AI897" i="12" s="1"/>
  <c r="AH706" i="12"/>
  <c r="AI706" i="12" s="1"/>
  <c r="AH586" i="12"/>
  <c r="AI586" i="12" s="1"/>
  <c r="AH496" i="12"/>
  <c r="AI496" i="12" s="1"/>
  <c r="AH426" i="12"/>
  <c r="AI426" i="12" s="1"/>
  <c r="AH343" i="12"/>
  <c r="AI343" i="12" s="1"/>
  <c r="AH276" i="12"/>
  <c r="AI276" i="12" s="1"/>
  <c r="AH195" i="12"/>
  <c r="AI195" i="12" s="1"/>
  <c r="AH1106" i="12"/>
  <c r="AI1106" i="12" s="1"/>
  <c r="AH843" i="12"/>
  <c r="AI843" i="12" s="1"/>
  <c r="AH247" i="12"/>
  <c r="AI247" i="12" s="1"/>
  <c r="AH644" i="12"/>
  <c r="AI644" i="12" s="1"/>
  <c r="AH462" i="12"/>
  <c r="AI462" i="12" s="1"/>
  <c r="AH772" i="12"/>
  <c r="AI772" i="12" s="1"/>
  <c r="AH755" i="12"/>
  <c r="AI755" i="12" s="1"/>
  <c r="AH160" i="12"/>
  <c r="AI160" i="12" s="1"/>
  <c r="AH870" i="12"/>
  <c r="AI870" i="12" s="1"/>
  <c r="AH689" i="12"/>
  <c r="AI689" i="12" s="1"/>
  <c r="AH585" i="12"/>
  <c r="AI585" i="12" s="1"/>
  <c r="AH495" i="12"/>
  <c r="AI495" i="12" s="1"/>
  <c r="AH415" i="12"/>
  <c r="AI415" i="12" s="1"/>
  <c r="AH342" i="12"/>
  <c r="AI342" i="12" s="1"/>
  <c r="AH275" i="12"/>
  <c r="AI275" i="12" s="1"/>
  <c r="AH194" i="12"/>
  <c r="AI194" i="12" s="1"/>
  <c r="AH265" i="12"/>
  <c r="AI265" i="12" s="1"/>
  <c r="AH248" i="12"/>
  <c r="AI248" i="12" s="1"/>
  <c r="AH795" i="12"/>
  <c r="AI795" i="12" s="1"/>
  <c r="AH309" i="12"/>
  <c r="AI309" i="12" s="1"/>
  <c r="AH307" i="12"/>
  <c r="AI307" i="12" s="1"/>
  <c r="AH458" i="12"/>
  <c r="AI458" i="12" s="1"/>
  <c r="AH853" i="12"/>
  <c r="AI853" i="12" s="1"/>
  <c r="AH678" i="12"/>
  <c r="AI678" i="12" s="1"/>
  <c r="AH584" i="12"/>
  <c r="AI584" i="12" s="1"/>
  <c r="AH494" i="12"/>
  <c r="AI494" i="12" s="1"/>
  <c r="AH410" i="12"/>
  <c r="AI410" i="12" s="1"/>
  <c r="AH341" i="12"/>
  <c r="AI341" i="12" s="1"/>
  <c r="AH193" i="12"/>
  <c r="AI193" i="12" s="1"/>
  <c r="AH578" i="12"/>
  <c r="AI578" i="12" s="1"/>
  <c r="AH174" i="12"/>
  <c r="AI174" i="12" s="1"/>
  <c r="AH852" i="12"/>
  <c r="AI852" i="12" s="1"/>
  <c r="AH677" i="12"/>
  <c r="AI677" i="12" s="1"/>
  <c r="AH583" i="12"/>
  <c r="AI583" i="12" s="1"/>
  <c r="AH406" i="12"/>
  <c r="AI406" i="12" s="1"/>
  <c r="AH340" i="12"/>
  <c r="AI340" i="12" s="1"/>
  <c r="AH259" i="12"/>
  <c r="AI259" i="12" s="1"/>
  <c r="AH192" i="12"/>
  <c r="AI192" i="12" s="1"/>
  <c r="AH490" i="12"/>
  <c r="AI490" i="12" s="1"/>
  <c r="AH397" i="12"/>
  <c r="AI397" i="12" s="1"/>
  <c r="AH223" i="12"/>
  <c r="AI223" i="12" s="1"/>
  <c r="AH851" i="12"/>
  <c r="AI851" i="12" s="1"/>
  <c r="AH676" i="12"/>
  <c r="AI676" i="12" s="1"/>
  <c r="AH582" i="12"/>
  <c r="AI582" i="12" s="1"/>
  <c r="AH493" i="12"/>
  <c r="AI493" i="12" s="1"/>
  <c r="AH405" i="12"/>
  <c r="AI405" i="12" s="1"/>
  <c r="AH339" i="12"/>
  <c r="AI339" i="12" s="1"/>
  <c r="AH255" i="12"/>
  <c r="AI255" i="12" s="1"/>
  <c r="AH191" i="12"/>
  <c r="AI191" i="12" s="1"/>
  <c r="AH148" i="12"/>
  <c r="AI148" i="12" s="1"/>
  <c r="AH165" i="12"/>
  <c r="AI165" i="12" s="1"/>
  <c r="AH1110" i="12"/>
  <c r="AI1110" i="12" s="1"/>
  <c r="AH850" i="12"/>
  <c r="AI850" i="12" s="1"/>
  <c r="AH675" i="12"/>
  <c r="AI675" i="12" s="1"/>
  <c r="AH581" i="12"/>
  <c r="AI581" i="12" s="1"/>
  <c r="AH492" i="12"/>
  <c r="AI492" i="12" s="1"/>
  <c r="AH404" i="12"/>
  <c r="AI404" i="12" s="1"/>
  <c r="AH337" i="12"/>
  <c r="AI337" i="12" s="1"/>
  <c r="AH254" i="12"/>
  <c r="AI254" i="12" s="1"/>
  <c r="AH580" i="12"/>
  <c r="AI580" i="12" s="1"/>
  <c r="AH335" i="12"/>
  <c r="AI335" i="12" s="1"/>
  <c r="AH325" i="12"/>
  <c r="AI325" i="12" s="1"/>
  <c r="AH313" i="12"/>
  <c r="AI313" i="12" s="1"/>
  <c r="AH385" i="12"/>
  <c r="AI385" i="12" s="1"/>
  <c r="AH245" i="12"/>
  <c r="AI245" i="12" s="1"/>
  <c r="AH164" i="12"/>
  <c r="AI164" i="12" s="1"/>
  <c r="AH640" i="12"/>
  <c r="AI640" i="12" s="1"/>
  <c r="AH1107" i="12"/>
  <c r="AI1107" i="12" s="1"/>
  <c r="AH849" i="12"/>
  <c r="AI849" i="12" s="1"/>
  <c r="AH674" i="12"/>
  <c r="AI674" i="12" s="1"/>
  <c r="AH456" i="12"/>
  <c r="AI456" i="12" s="1"/>
  <c r="AH643" i="12"/>
  <c r="AI643" i="12" s="1"/>
  <c r="AH1094" i="12"/>
  <c r="AI1094" i="12" s="1"/>
  <c r="AH820" i="12"/>
  <c r="AI820" i="12" s="1"/>
  <c r="AH670" i="12"/>
  <c r="AI670" i="12" s="1"/>
  <c r="AH560" i="12"/>
  <c r="AI560" i="12" s="1"/>
  <c r="AH476" i="12"/>
  <c r="AI476" i="12" s="1"/>
  <c r="AH400" i="12"/>
  <c r="AI400" i="12" s="1"/>
  <c r="AH319" i="12"/>
  <c r="AI319" i="12" s="1"/>
  <c r="AH251" i="12"/>
  <c r="AI251" i="12" s="1"/>
  <c r="AH187" i="12"/>
  <c r="AI187" i="12" s="1"/>
  <c r="AH186" i="12"/>
  <c r="AI186" i="12" s="1"/>
  <c r="AH802" i="12"/>
  <c r="AI802" i="12" s="1"/>
  <c r="AH556" i="12"/>
  <c r="AI556" i="12" s="1"/>
  <c r="AH315" i="12"/>
  <c r="AI315" i="12" s="1"/>
  <c r="AH185" i="12"/>
  <c r="AI185" i="12" s="1"/>
  <c r="AH1015" i="12"/>
  <c r="AI1015" i="12" s="1"/>
  <c r="AH646" i="12"/>
  <c r="AI646" i="12" s="1"/>
  <c r="AH465" i="12"/>
  <c r="AI465" i="12" s="1"/>
  <c r="AH645" i="12"/>
  <c r="AI645" i="12" s="1"/>
  <c r="AH246" i="12"/>
  <c r="AI246" i="12" s="1"/>
  <c r="AH951" i="12"/>
  <c r="AI951" i="12" s="1"/>
  <c r="AH1091" i="12"/>
  <c r="AI1091" i="12" s="1"/>
  <c r="AH803" i="12"/>
  <c r="AI803" i="12" s="1"/>
  <c r="AH656" i="12"/>
  <c r="AI656" i="12" s="1"/>
  <c r="AH557" i="12"/>
  <c r="AI557" i="12" s="1"/>
  <c r="AH470" i="12"/>
  <c r="AI470" i="12" s="1"/>
  <c r="AH399" i="12"/>
  <c r="AI399" i="12" s="1"/>
  <c r="AH316" i="12"/>
  <c r="AI316" i="12" s="1"/>
  <c r="AH250" i="12"/>
  <c r="AI250" i="12" s="1"/>
  <c r="AH647" i="12"/>
  <c r="AI647" i="12" s="1"/>
  <c r="AH466" i="12"/>
  <c r="AI466" i="12" s="1"/>
  <c r="AH249" i="12"/>
  <c r="AI249" i="12" s="1"/>
  <c r="AH801" i="12"/>
  <c r="AI801" i="12" s="1"/>
  <c r="AH555" i="12"/>
  <c r="AI555" i="12" s="1"/>
  <c r="AH464" i="12"/>
  <c r="AI464" i="12" s="1"/>
  <c r="AH642" i="12"/>
  <c r="AI642" i="12" s="1"/>
  <c r="AH756" i="12"/>
  <c r="AI756" i="12" s="1"/>
  <c r="AH161" i="12"/>
  <c r="AI161" i="12" s="1"/>
  <c r="AH553" i="12"/>
  <c r="AI553" i="12" s="1"/>
  <c r="AH229" i="12"/>
  <c r="AI229" i="12" s="1"/>
  <c r="AH536" i="12"/>
  <c r="AI536" i="12" s="1"/>
  <c r="AH305" i="12"/>
  <c r="AI305" i="12" s="1"/>
  <c r="AH950" i="12"/>
  <c r="AI950" i="12" s="1"/>
  <c r="AH753" i="12"/>
  <c r="AI753" i="12" s="1"/>
  <c r="AH617" i="12"/>
  <c r="AI617" i="12" s="1"/>
  <c r="AH526" i="12"/>
  <c r="AI526" i="12" s="1"/>
  <c r="AH371" i="12"/>
  <c r="AI371" i="12" s="1"/>
  <c r="AH295" i="12"/>
  <c r="AI295" i="12" s="1"/>
  <c r="AH222" i="12"/>
  <c r="AI222" i="12" s="1"/>
  <c r="AH159" i="12"/>
  <c r="AI159" i="12" s="1"/>
  <c r="AH566" i="12"/>
  <c r="AI566" i="12" s="1"/>
  <c r="AH140" i="12"/>
  <c r="AI140" i="12" s="1"/>
  <c r="AH641" i="12"/>
  <c r="AI641" i="12" s="1"/>
  <c r="AH949" i="12"/>
  <c r="AI949" i="12" s="1"/>
  <c r="AH616" i="12"/>
  <c r="AI616" i="12" s="1"/>
  <c r="AH440" i="12"/>
  <c r="AI440" i="12" s="1"/>
  <c r="AH370" i="12"/>
  <c r="AI370" i="12" s="1"/>
  <c r="AH289" i="12"/>
  <c r="AI289" i="12" s="1"/>
  <c r="AH158" i="12"/>
  <c r="AI158" i="12" s="1"/>
  <c r="AH145" i="12"/>
  <c r="AI145" i="12" s="1"/>
  <c r="AH188" i="12"/>
  <c r="AI188" i="12" s="1"/>
  <c r="AH376" i="12"/>
  <c r="AI376" i="12" s="1"/>
  <c r="AH117" i="12"/>
  <c r="AI117" i="12" s="1"/>
  <c r="AH56" i="12"/>
  <c r="AI56" i="12" s="1"/>
  <c r="AH49" i="12"/>
  <c r="AI49" i="12" s="1"/>
  <c r="AH62" i="12"/>
  <c r="AI62" i="12" s="1"/>
  <c r="G33" i="40"/>
  <c r="F33" i="40"/>
  <c r="H45" i="35"/>
  <c r="D45" i="35"/>
  <c r="C45" i="35"/>
  <c r="AH8" i="12"/>
  <c r="AI8" i="12" s="1"/>
  <c r="AH19" i="12"/>
  <c r="AI19" i="12" s="1"/>
  <c r="AH17" i="12"/>
  <c r="AI17" i="12" s="1"/>
  <c r="AH80" i="12"/>
  <c r="AI80" i="12" s="1"/>
  <c r="AH131" i="12"/>
  <c r="AI131" i="12" s="1"/>
  <c r="F45" i="35"/>
  <c r="G45" i="35"/>
  <c r="AH82" i="12"/>
  <c r="AI82" i="12" s="1"/>
  <c r="AH77" i="12"/>
  <c r="AI77" i="12" s="1"/>
  <c r="A47" i="35"/>
  <c r="B46" i="35"/>
  <c r="E46" i="35"/>
  <c r="AH96" i="12"/>
  <c r="AI96" i="12" s="1"/>
  <c r="AH107" i="12"/>
  <c r="AI107" i="12" s="1"/>
  <c r="AH89" i="12"/>
  <c r="AI89" i="12" s="1"/>
  <c r="AH132" i="12"/>
  <c r="AI132" i="12" s="1"/>
  <c r="AH102" i="12"/>
  <c r="AI102" i="12" s="1"/>
  <c r="AH41" i="12"/>
  <c r="AI41" i="12" s="1"/>
  <c r="AH74" i="12"/>
  <c r="AI74" i="12" s="1"/>
  <c r="AH104" i="12"/>
  <c r="AI104" i="12" s="1"/>
  <c r="AH37" i="12"/>
  <c r="AI37" i="12" s="1"/>
  <c r="AH11" i="12"/>
  <c r="AI11" i="12" s="1"/>
  <c r="G38" i="26"/>
  <c r="F38" i="26"/>
  <c r="D38" i="26"/>
  <c r="C38" i="26"/>
  <c r="AH6" i="12"/>
  <c r="AI6" i="12" s="1"/>
  <c r="AH119" i="12"/>
  <c r="AI119" i="12" s="1"/>
  <c r="AH44" i="12"/>
  <c r="AI44" i="12" s="1"/>
  <c r="AH67" i="12"/>
  <c r="AI67" i="12" s="1"/>
  <c r="AH48" i="12"/>
  <c r="AI48" i="12" s="1"/>
  <c r="AH137" i="12"/>
  <c r="AI137" i="12" s="1"/>
  <c r="AH87" i="12"/>
  <c r="AI87" i="12" s="1"/>
  <c r="AH88" i="12"/>
  <c r="AI88" i="12" s="1"/>
  <c r="AH64" i="12"/>
  <c r="AI64" i="12" s="1"/>
  <c r="A40" i="26"/>
  <c r="B39" i="26"/>
  <c r="E39" i="26"/>
  <c r="J27" i="17"/>
  <c r="G27" i="17"/>
  <c r="H27" i="17"/>
  <c r="I27" i="17" s="1"/>
  <c r="E27" i="17"/>
  <c r="F27" i="17" s="1"/>
  <c r="D27" i="17"/>
  <c r="A28" i="17"/>
  <c r="A35" i="34"/>
  <c r="B34" i="34"/>
  <c r="E34" i="34"/>
  <c r="E30" i="19"/>
  <c r="B30" i="19"/>
  <c r="A31" i="19"/>
  <c r="AH84" i="12"/>
  <c r="AI84" i="12" s="1"/>
  <c r="AH85" i="12"/>
  <c r="AI85" i="12" s="1"/>
  <c r="AH43" i="12"/>
  <c r="AI43" i="12" s="1"/>
  <c r="AH90" i="12"/>
  <c r="AI90" i="12" s="1"/>
  <c r="AH123" i="12"/>
  <c r="AI123" i="12" s="1"/>
  <c r="C29" i="19"/>
  <c r="D29" i="19"/>
  <c r="F29" i="19"/>
  <c r="AH92" i="12"/>
  <c r="AI92" i="12" s="1"/>
  <c r="C18" i="14" l="1"/>
  <c r="D18" i="14"/>
  <c r="R18" i="14"/>
  <c r="O18" i="14"/>
  <c r="G18" i="14"/>
  <c r="J18" i="14"/>
  <c r="I18" i="14"/>
  <c r="M18" i="14"/>
  <c r="P18" i="14"/>
  <c r="L18" i="14"/>
  <c r="A20" i="14"/>
  <c r="A21" i="14" s="1"/>
  <c r="N19" i="14"/>
  <c r="Q19" i="14"/>
  <c r="B19" i="14"/>
  <c r="I19" i="14" s="1"/>
  <c r="E19" i="14"/>
  <c r="K19" i="14"/>
  <c r="F18" i="14"/>
  <c r="T17" i="14"/>
  <c r="H44" i="31"/>
  <c r="G33" i="34"/>
  <c r="C45" i="31"/>
  <c r="D45" i="31"/>
  <c r="H38" i="26"/>
  <c r="H41" i="28"/>
  <c r="H33" i="40"/>
  <c r="G39" i="43"/>
  <c r="D39" i="43"/>
  <c r="C39" i="43"/>
  <c r="A40" i="43" s="1"/>
  <c r="F39" i="43"/>
  <c r="F39" i="44"/>
  <c r="D39" i="44"/>
  <c r="C39" i="44"/>
  <c r="A40" i="44" s="1"/>
  <c r="G39" i="44"/>
  <c r="E41" i="45"/>
  <c r="F41" i="45"/>
  <c r="C41" i="45"/>
  <c r="A42" i="45" s="1"/>
  <c r="K35" i="25"/>
  <c r="AJ2" i="12" a="1"/>
  <c r="AJ2" i="12" s="1"/>
  <c r="AJ1" i="12" s="1" a="1"/>
  <c r="AJ1" i="12" s="1"/>
  <c r="A15" i="12" s="1"/>
  <c r="G29" i="19"/>
  <c r="K27" i="17"/>
  <c r="I36" i="25"/>
  <c r="G36" i="25"/>
  <c r="C36" i="25"/>
  <c r="J36" i="25"/>
  <c r="F36" i="25"/>
  <c r="D36" i="25"/>
  <c r="A38" i="25"/>
  <c r="H37" i="25"/>
  <c r="B37" i="25"/>
  <c r="E37" i="25"/>
  <c r="F30" i="19"/>
  <c r="D30" i="19"/>
  <c r="C30" i="19"/>
  <c r="F42" i="28"/>
  <c r="C42" i="28"/>
  <c r="D42" i="28"/>
  <c r="G42" i="28"/>
  <c r="G46" i="35"/>
  <c r="F46" i="35"/>
  <c r="B43" i="28"/>
  <c r="A44" i="28"/>
  <c r="E43" i="28"/>
  <c r="E35" i="41"/>
  <c r="B35" i="41"/>
  <c r="H51" i="38"/>
  <c r="F51" i="38"/>
  <c r="G51" i="38"/>
  <c r="A53" i="38"/>
  <c r="E52" i="38"/>
  <c r="B52" i="38"/>
  <c r="B31" i="19"/>
  <c r="E31" i="19"/>
  <c r="A32" i="19"/>
  <c r="F34" i="34"/>
  <c r="D34" i="34"/>
  <c r="C34" i="34"/>
  <c r="A36" i="34"/>
  <c r="E35" i="34"/>
  <c r="B35" i="34"/>
  <c r="G28" i="17"/>
  <c r="H28" i="17"/>
  <c r="I28" i="17" s="1"/>
  <c r="J28" i="17"/>
  <c r="E28" i="17"/>
  <c r="F28" i="17" s="1"/>
  <c r="D28" i="17"/>
  <c r="A29" i="17"/>
  <c r="D51" i="38"/>
  <c r="C51" i="38"/>
  <c r="F48" i="36"/>
  <c r="G48" i="36"/>
  <c r="B49" i="36"/>
  <c r="E49" i="36"/>
  <c r="A50" i="36"/>
  <c r="B34" i="40"/>
  <c r="E34" i="40"/>
  <c r="D48" i="36"/>
  <c r="H48" i="36"/>
  <c r="C48" i="36"/>
  <c r="E46" i="31"/>
  <c r="A47" i="31"/>
  <c r="B46" i="31"/>
  <c r="G45" i="31"/>
  <c r="F45" i="31"/>
  <c r="G39" i="26"/>
  <c r="F39" i="26"/>
  <c r="C39" i="26"/>
  <c r="D39" i="26"/>
  <c r="E47" i="35"/>
  <c r="B47" i="35"/>
  <c r="A48" i="35"/>
  <c r="H46" i="35"/>
  <c r="D46" i="35"/>
  <c r="C46" i="35"/>
  <c r="A41" i="26"/>
  <c r="B40" i="26"/>
  <c r="E40" i="26"/>
  <c r="K20" i="14" l="1"/>
  <c r="H20" i="14"/>
  <c r="H45" i="31"/>
  <c r="B20" i="14"/>
  <c r="J20" i="14" s="1"/>
  <c r="Q20" i="14"/>
  <c r="T18" i="14"/>
  <c r="E20" i="14"/>
  <c r="N20" i="14"/>
  <c r="J19" i="14"/>
  <c r="F19" i="14"/>
  <c r="M19" i="14"/>
  <c r="P19" i="14"/>
  <c r="S19" i="14"/>
  <c r="C19" i="14"/>
  <c r="O19" i="14"/>
  <c r="D19" i="14"/>
  <c r="G19" i="14"/>
  <c r="L19" i="14"/>
  <c r="R19" i="14"/>
  <c r="C46" i="31"/>
  <c r="D46" i="31"/>
  <c r="G34" i="34"/>
  <c r="H42" i="28"/>
  <c r="H39" i="26"/>
  <c r="D42" i="45"/>
  <c r="B42" i="45"/>
  <c r="E40" i="44"/>
  <c r="B40" i="44"/>
  <c r="B40" i="43"/>
  <c r="E40" i="43"/>
  <c r="K36" i="25"/>
  <c r="G30" i="19"/>
  <c r="B15" i="12"/>
  <c r="Q15" i="12"/>
  <c r="K15" i="12"/>
  <c r="E15" i="12"/>
  <c r="N15" i="12"/>
  <c r="H15" i="12"/>
  <c r="A16" i="12"/>
  <c r="B41" i="26"/>
  <c r="E41" i="26"/>
  <c r="A42" i="26"/>
  <c r="A49" i="35"/>
  <c r="E48" i="35"/>
  <c r="B48" i="35"/>
  <c r="H47" i="35"/>
  <c r="D47" i="35"/>
  <c r="C47" i="35"/>
  <c r="G47" i="35"/>
  <c r="F47" i="35"/>
  <c r="C35" i="34"/>
  <c r="F35" i="34"/>
  <c r="D35" i="34"/>
  <c r="J37" i="25"/>
  <c r="D37" i="25"/>
  <c r="I37" i="25"/>
  <c r="G37" i="25"/>
  <c r="F37" i="25"/>
  <c r="C37" i="25"/>
  <c r="G35" i="41"/>
  <c r="F35" i="41"/>
  <c r="H35" i="41"/>
  <c r="D35" i="41"/>
  <c r="C35" i="41"/>
  <c r="A36" i="41" s="1"/>
  <c r="E38" i="25"/>
  <c r="A39" i="25"/>
  <c r="B38" i="25"/>
  <c r="H38" i="25"/>
  <c r="A37" i="34"/>
  <c r="B36" i="34"/>
  <c r="E36" i="34"/>
  <c r="N21" i="14"/>
  <c r="H21" i="14"/>
  <c r="E21" i="14"/>
  <c r="B21" i="14"/>
  <c r="Q21" i="14"/>
  <c r="K21" i="14"/>
  <c r="A22" i="14"/>
  <c r="F46" i="31"/>
  <c r="G46" i="31"/>
  <c r="D52" i="38"/>
  <c r="C52" i="38"/>
  <c r="E47" i="31"/>
  <c r="B47" i="31"/>
  <c r="A48" i="31"/>
  <c r="F31" i="19"/>
  <c r="D31" i="19"/>
  <c r="C31" i="19"/>
  <c r="H52" i="38"/>
  <c r="F52" i="38"/>
  <c r="G52" i="38"/>
  <c r="A54" i="38"/>
  <c r="E53" i="38"/>
  <c r="B53" i="38"/>
  <c r="E32" i="19"/>
  <c r="B32" i="19"/>
  <c r="A33" i="19"/>
  <c r="F34" i="40"/>
  <c r="G34" i="40"/>
  <c r="K28" i="17"/>
  <c r="G49" i="36"/>
  <c r="F49" i="36"/>
  <c r="D49" i="36"/>
  <c r="C49" i="36"/>
  <c r="H49" i="36"/>
  <c r="A45" i="28"/>
  <c r="E44" i="28"/>
  <c r="B44" i="28"/>
  <c r="F43" i="28"/>
  <c r="G43" i="28"/>
  <c r="D43" i="28"/>
  <c r="C43" i="28"/>
  <c r="H29" i="17"/>
  <c r="I29" i="17" s="1"/>
  <c r="G29" i="17"/>
  <c r="D29" i="17"/>
  <c r="J29" i="17"/>
  <c r="E29" i="17"/>
  <c r="F29" i="17" s="1"/>
  <c r="A30" i="17"/>
  <c r="D34" i="40"/>
  <c r="C34" i="40"/>
  <c r="A35" i="40" s="1"/>
  <c r="A51" i="36"/>
  <c r="E50" i="36"/>
  <c r="B50" i="36"/>
  <c r="G40" i="26"/>
  <c r="F40" i="26"/>
  <c r="D40" i="26"/>
  <c r="C40" i="26"/>
  <c r="E5" i="10"/>
  <c r="D5" i="10"/>
  <c r="C5" i="10"/>
  <c r="B5" i="10"/>
  <c r="H46" i="31" l="1"/>
  <c r="I20" i="14"/>
  <c r="M20" i="14"/>
  <c r="G20" i="14"/>
  <c r="L20" i="14"/>
  <c r="S20" i="14"/>
  <c r="P20" i="14"/>
  <c r="R20" i="14"/>
  <c r="D20" i="14"/>
  <c r="O20" i="14"/>
  <c r="F20" i="14"/>
  <c r="C20" i="14"/>
  <c r="T19" i="14"/>
  <c r="C47" i="31"/>
  <c r="D47" i="31"/>
  <c r="H34" i="40"/>
  <c r="H43" i="28"/>
  <c r="H40" i="26"/>
  <c r="G35" i="34"/>
  <c r="D40" i="43"/>
  <c r="C40" i="43"/>
  <c r="A41" i="43" s="1"/>
  <c r="G40" i="43"/>
  <c r="F40" i="43"/>
  <c r="G40" i="44"/>
  <c r="F40" i="44"/>
  <c r="D40" i="44"/>
  <c r="C40" i="44"/>
  <c r="A41" i="44" s="1"/>
  <c r="C42" i="45"/>
  <c r="A43" i="45" s="1"/>
  <c r="F42" i="45"/>
  <c r="E42" i="45"/>
  <c r="K37" i="25"/>
  <c r="G31" i="19"/>
  <c r="X57" i="10"/>
  <c r="Y57" i="10" s="1"/>
  <c r="X32" i="10"/>
  <c r="Y32" i="10" s="1"/>
  <c r="X68" i="10"/>
  <c r="Y68" i="10" s="1"/>
  <c r="X34" i="10"/>
  <c r="Y34" i="10" s="1"/>
  <c r="X92" i="10"/>
  <c r="Y92" i="10" s="1"/>
  <c r="X64" i="10"/>
  <c r="Y64" i="10" s="1"/>
  <c r="H50" i="36"/>
  <c r="D50" i="36"/>
  <c r="C50" i="36"/>
  <c r="E33" i="19"/>
  <c r="B33" i="19"/>
  <c r="A34" i="19"/>
  <c r="G50" i="36"/>
  <c r="F50" i="36"/>
  <c r="F32" i="19"/>
  <c r="D32" i="19"/>
  <c r="C32" i="19"/>
  <c r="B35" i="40"/>
  <c r="E35" i="40"/>
  <c r="B51" i="36"/>
  <c r="A52" i="36"/>
  <c r="E51" i="36"/>
  <c r="J30" i="17"/>
  <c r="H30" i="17"/>
  <c r="I30" i="17" s="1"/>
  <c r="G30" i="17"/>
  <c r="E30" i="17"/>
  <c r="F30" i="17" s="1"/>
  <c r="D30" i="17"/>
  <c r="A31" i="17"/>
  <c r="D53" i="38"/>
  <c r="C53" i="38"/>
  <c r="F53" i="38"/>
  <c r="G53" i="38"/>
  <c r="H53" i="38"/>
  <c r="K29" i="17"/>
  <c r="E54" i="38"/>
  <c r="B54" i="38"/>
  <c r="A55" i="38"/>
  <c r="H22" i="14"/>
  <c r="E22" i="14"/>
  <c r="B22" i="14"/>
  <c r="K22" i="14"/>
  <c r="Q22" i="14"/>
  <c r="N22" i="14"/>
  <c r="A23" i="14"/>
  <c r="R21" i="14"/>
  <c r="P21" i="14"/>
  <c r="I21" i="14"/>
  <c r="F21" i="14"/>
  <c r="D21" i="14"/>
  <c r="S21" i="14"/>
  <c r="O21" i="14"/>
  <c r="M21" i="14"/>
  <c r="L21" i="14"/>
  <c r="J21" i="14"/>
  <c r="G21" i="14"/>
  <c r="C21" i="14"/>
  <c r="H48" i="35"/>
  <c r="C48" i="35"/>
  <c r="D48" i="35"/>
  <c r="G48" i="35"/>
  <c r="F48" i="35"/>
  <c r="B49" i="35"/>
  <c r="A50" i="35"/>
  <c r="E49" i="35"/>
  <c r="A43" i="26"/>
  <c r="E42" i="26"/>
  <c r="B42" i="26"/>
  <c r="D44" i="28"/>
  <c r="C44" i="28"/>
  <c r="G44" i="28"/>
  <c r="F44" i="28"/>
  <c r="B48" i="31"/>
  <c r="A49" i="31"/>
  <c r="E48" i="31"/>
  <c r="H47" i="31"/>
  <c r="F47" i="31"/>
  <c r="G47" i="31"/>
  <c r="C36" i="34"/>
  <c r="D36" i="34"/>
  <c r="F36" i="34"/>
  <c r="F41" i="26"/>
  <c r="D41" i="26"/>
  <c r="C41" i="26"/>
  <c r="G41" i="26"/>
  <c r="A46" i="28"/>
  <c r="B45" i="28"/>
  <c r="E45" i="28"/>
  <c r="E37" i="34"/>
  <c r="B37" i="34"/>
  <c r="A38" i="34"/>
  <c r="N16" i="12"/>
  <c r="B16" i="12"/>
  <c r="Q16" i="12"/>
  <c r="K16" i="12"/>
  <c r="H16" i="12"/>
  <c r="E16" i="12"/>
  <c r="A17" i="12"/>
  <c r="C38" i="25"/>
  <c r="I38" i="25"/>
  <c r="G38" i="25"/>
  <c r="J38" i="25"/>
  <c r="F38" i="25"/>
  <c r="D38" i="25"/>
  <c r="A40" i="25"/>
  <c r="H39" i="25"/>
  <c r="B39" i="25"/>
  <c r="E39" i="25"/>
  <c r="E36" i="41"/>
  <c r="B36" i="41"/>
  <c r="R15" i="12"/>
  <c r="D15" i="12"/>
  <c r="S15" i="12"/>
  <c r="P15" i="12"/>
  <c r="L15" i="12"/>
  <c r="J15" i="12"/>
  <c r="G15" i="12"/>
  <c r="F15" i="12"/>
  <c r="I15" i="12"/>
  <c r="M15" i="12"/>
  <c r="C15" i="12"/>
  <c r="O15" i="12"/>
  <c r="T20" i="14" l="1"/>
  <c r="C48" i="31"/>
  <c r="D48" i="31"/>
  <c r="H41" i="26"/>
  <c r="H44" i="28"/>
  <c r="G36" i="34"/>
  <c r="B43" i="45"/>
  <c r="D43" i="45"/>
  <c r="E41" i="44"/>
  <c r="B41" i="44"/>
  <c r="B41" i="43"/>
  <c r="E41" i="43"/>
  <c r="T15" i="12"/>
  <c r="K38" i="25"/>
  <c r="G32" i="19"/>
  <c r="X50" i="10"/>
  <c r="Y50" i="10" s="1"/>
  <c r="X112" i="10"/>
  <c r="Y112" i="10" s="1"/>
  <c r="X81" i="10"/>
  <c r="Y81" i="10" s="1"/>
  <c r="J39" i="25"/>
  <c r="F39" i="25"/>
  <c r="D39" i="25"/>
  <c r="G39" i="25"/>
  <c r="I39" i="25"/>
  <c r="C39" i="25"/>
  <c r="X96" i="10"/>
  <c r="Y96" i="10" s="1"/>
  <c r="X90" i="10"/>
  <c r="Y90" i="10" s="1"/>
  <c r="X72" i="10"/>
  <c r="Y72" i="10" s="1"/>
  <c r="X24" i="10"/>
  <c r="Y24" i="10" s="1"/>
  <c r="X128" i="10"/>
  <c r="Y128" i="10" s="1"/>
  <c r="X104" i="10"/>
  <c r="Y104" i="10" s="1"/>
  <c r="X95" i="10"/>
  <c r="Y95" i="10" s="1"/>
  <c r="E40" i="25"/>
  <c r="B40" i="25"/>
  <c r="H40" i="25"/>
  <c r="A41" i="25"/>
  <c r="D35" i="40"/>
  <c r="C35" i="40"/>
  <c r="A36" i="40" s="1"/>
  <c r="X46" i="10"/>
  <c r="Y46" i="10" s="1"/>
  <c r="X40" i="10"/>
  <c r="Y40" i="10" s="1"/>
  <c r="X60" i="10"/>
  <c r="Y60" i="10" s="1"/>
  <c r="X127" i="10"/>
  <c r="Y127" i="10" s="1"/>
  <c r="X89" i="10"/>
  <c r="Y89" i="10" s="1"/>
  <c r="X25" i="10"/>
  <c r="Y25" i="10" s="1"/>
  <c r="X91" i="10"/>
  <c r="Y91" i="10" s="1"/>
  <c r="X15" i="10"/>
  <c r="Y15" i="10" s="1"/>
  <c r="H51" i="36"/>
  <c r="D51" i="36"/>
  <c r="C51" i="36"/>
  <c r="G35" i="40"/>
  <c r="F35" i="40"/>
  <c r="B23" i="14"/>
  <c r="N23" i="14"/>
  <c r="E23" i="14"/>
  <c r="Q23" i="14"/>
  <c r="K23" i="14"/>
  <c r="H23" i="14"/>
  <c r="A24" i="14"/>
  <c r="X110" i="10"/>
  <c r="Y110" i="10" s="1"/>
  <c r="X43" i="10"/>
  <c r="Y43" i="10" s="1"/>
  <c r="X105" i="10"/>
  <c r="Y105" i="10" s="1"/>
  <c r="X18" i="10"/>
  <c r="Y18" i="10" s="1"/>
  <c r="X78" i="10"/>
  <c r="Y78" i="10" s="1"/>
  <c r="X83" i="10"/>
  <c r="Y83" i="10" s="1"/>
  <c r="X136" i="10"/>
  <c r="Y136" i="10" s="1"/>
  <c r="X79" i="10"/>
  <c r="Y79" i="10" s="1"/>
  <c r="A50" i="31"/>
  <c r="B49" i="31"/>
  <c r="E49" i="31"/>
  <c r="X16" i="10"/>
  <c r="Y16" i="10" s="1"/>
  <c r="X80" i="10"/>
  <c r="Y80" i="10" s="1"/>
  <c r="X135" i="10"/>
  <c r="Y135" i="10" s="1"/>
  <c r="X82" i="10"/>
  <c r="Y82" i="10" s="1"/>
  <c r="H48" i="31"/>
  <c r="G48" i="31"/>
  <c r="F48" i="31"/>
  <c r="X77" i="10"/>
  <c r="Y77" i="10" s="1"/>
  <c r="X74" i="10"/>
  <c r="Y74" i="10" s="1"/>
  <c r="X51" i="10"/>
  <c r="Y51" i="10" s="1"/>
  <c r="X120" i="10"/>
  <c r="Y120" i="10" s="1"/>
  <c r="F22" i="14"/>
  <c r="D22" i="14"/>
  <c r="G22" i="14"/>
  <c r="R22" i="14"/>
  <c r="L22" i="14"/>
  <c r="P22" i="14"/>
  <c r="J22" i="14"/>
  <c r="O22" i="14"/>
  <c r="I22" i="14"/>
  <c r="C22" i="14"/>
  <c r="S22" i="14"/>
  <c r="M22" i="14"/>
  <c r="X71" i="10"/>
  <c r="Y71" i="10" s="1"/>
  <c r="X41" i="10"/>
  <c r="Y41" i="10" s="1"/>
  <c r="X54" i="10"/>
  <c r="Y54" i="10" s="1"/>
  <c r="X73" i="10"/>
  <c r="Y73" i="10" s="1"/>
  <c r="E34" i="19"/>
  <c r="B34" i="19"/>
  <c r="A35" i="19"/>
  <c r="X133" i="10"/>
  <c r="Y133" i="10" s="1"/>
  <c r="X44" i="10"/>
  <c r="Y44" i="10" s="1"/>
  <c r="X98" i="10"/>
  <c r="Y98" i="10" s="1"/>
  <c r="X76" i="10"/>
  <c r="Y76" i="10" s="1"/>
  <c r="C33" i="19"/>
  <c r="D33" i="19"/>
  <c r="F33" i="19"/>
  <c r="X100" i="10"/>
  <c r="Y100" i="10" s="1"/>
  <c r="X97" i="10"/>
  <c r="Y97" i="10" s="1"/>
  <c r="X130" i="10"/>
  <c r="Y130" i="10" s="1"/>
  <c r="X113" i="10"/>
  <c r="Y113" i="10" s="1"/>
  <c r="X132" i="10"/>
  <c r="Y132" i="10" s="1"/>
  <c r="X129" i="10"/>
  <c r="Y129" i="10" s="1"/>
  <c r="X45" i="10"/>
  <c r="Y45" i="10" s="1"/>
  <c r="X17" i="10"/>
  <c r="Y17" i="10" s="1"/>
  <c r="C54" i="38"/>
  <c r="D54" i="38"/>
  <c r="X125" i="10"/>
  <c r="Y125" i="10" s="1"/>
  <c r="X10" i="10"/>
  <c r="Y10" i="10" s="1"/>
  <c r="X48" i="10"/>
  <c r="Y48" i="10" s="1"/>
  <c r="X67" i="10"/>
  <c r="Y67" i="10" s="1"/>
  <c r="D42" i="26"/>
  <c r="F42" i="26"/>
  <c r="G42" i="26"/>
  <c r="C42" i="26"/>
  <c r="F54" i="38"/>
  <c r="G54" i="38"/>
  <c r="H54" i="38"/>
  <c r="X14" i="10"/>
  <c r="Y14" i="10" s="1"/>
  <c r="X35" i="10"/>
  <c r="Y35" i="10" s="1"/>
  <c r="X123" i="10"/>
  <c r="Y123" i="10" s="1"/>
  <c r="X70" i="10"/>
  <c r="Y70" i="10" s="1"/>
  <c r="X94" i="10"/>
  <c r="Y94" i="10" s="1"/>
  <c r="X38" i="10"/>
  <c r="Y38" i="10" s="1"/>
  <c r="X138" i="10"/>
  <c r="Y138" i="10" s="1"/>
  <c r="X106" i="10"/>
  <c r="Y106" i="10" s="1"/>
  <c r="H17" i="12"/>
  <c r="Q17" i="12"/>
  <c r="N17" i="12"/>
  <c r="K17" i="12"/>
  <c r="E17" i="12"/>
  <c r="B17" i="12"/>
  <c r="A18" i="12"/>
  <c r="L16" i="12"/>
  <c r="J16" i="12"/>
  <c r="D16" i="12"/>
  <c r="R16" i="12"/>
  <c r="F16" i="12"/>
  <c r="S16" i="12"/>
  <c r="M16" i="12"/>
  <c r="P16" i="12"/>
  <c r="O16" i="12"/>
  <c r="C16" i="12"/>
  <c r="I16" i="12"/>
  <c r="G16" i="12"/>
  <c r="A44" i="26"/>
  <c r="B43" i="26"/>
  <c r="E43" i="26"/>
  <c r="X121" i="10"/>
  <c r="Y121" i="10" s="1"/>
  <c r="X122" i="10"/>
  <c r="Y122" i="10" s="1"/>
  <c r="X101" i="10"/>
  <c r="Y101" i="10" s="1"/>
  <c r="X84" i="10"/>
  <c r="Y84" i="10" s="1"/>
  <c r="F49" i="35"/>
  <c r="G49" i="35"/>
  <c r="X22" i="10"/>
  <c r="Y22" i="10" s="1"/>
  <c r="X11" i="10"/>
  <c r="Y11" i="10" s="1"/>
  <c r="X39" i="10"/>
  <c r="Y39" i="10" s="1"/>
  <c r="X85" i="10"/>
  <c r="Y85" i="10" s="1"/>
  <c r="A51" i="35"/>
  <c r="B50" i="35"/>
  <c r="E50" i="35"/>
  <c r="X93" i="10"/>
  <c r="Y93" i="10" s="1"/>
  <c r="X29" i="10"/>
  <c r="Y29" i="10" s="1"/>
  <c r="X116" i="10"/>
  <c r="Y116" i="10" s="1"/>
  <c r="X61" i="10"/>
  <c r="Y61" i="10" s="1"/>
  <c r="X139" i="10"/>
  <c r="Y139" i="10" s="1"/>
  <c r="X59" i="10"/>
  <c r="Y59" i="10" s="1"/>
  <c r="X87" i="10"/>
  <c r="Y87" i="10" s="1"/>
  <c r="X137" i="10"/>
  <c r="Y137" i="10" s="1"/>
  <c r="X1075" i="10"/>
  <c r="Y1075" i="10" s="1"/>
  <c r="X1059" i="10"/>
  <c r="Y1059" i="10" s="1"/>
  <c r="X1027" i="10"/>
  <c r="Y1027" i="10" s="1"/>
  <c r="X1011" i="10"/>
  <c r="Y1011" i="10" s="1"/>
  <c r="X995" i="10"/>
  <c r="Y995" i="10" s="1"/>
  <c r="X979" i="10"/>
  <c r="Y979" i="10" s="1"/>
  <c r="X963" i="10"/>
  <c r="Y963" i="10" s="1"/>
  <c r="X947" i="10"/>
  <c r="Y947" i="10" s="1"/>
  <c r="X931" i="10"/>
  <c r="Y931" i="10" s="1"/>
  <c r="X915" i="10"/>
  <c r="Y915" i="10" s="1"/>
  <c r="X883" i="10"/>
  <c r="Y883" i="10" s="1"/>
  <c r="X867" i="10"/>
  <c r="Y867" i="10" s="1"/>
  <c r="X835" i="10"/>
  <c r="Y835" i="10" s="1"/>
  <c r="X803" i="10"/>
  <c r="Y803" i="10" s="1"/>
  <c r="X1043" i="10"/>
  <c r="Y1043" i="10" s="1"/>
  <c r="X899" i="10"/>
  <c r="Y899" i="10" s="1"/>
  <c r="X851" i="10"/>
  <c r="Y851" i="10" s="1"/>
  <c r="X819" i="10"/>
  <c r="Y819" i="10" s="1"/>
  <c r="X1074" i="10"/>
  <c r="Y1074" i="10" s="1"/>
  <c r="X1058" i="10"/>
  <c r="Y1058" i="10" s="1"/>
  <c r="X1042" i="10"/>
  <c r="Y1042" i="10" s="1"/>
  <c r="X1026" i="10"/>
  <c r="Y1026" i="10" s="1"/>
  <c r="X1010" i="10"/>
  <c r="Y1010" i="10" s="1"/>
  <c r="X994" i="10"/>
  <c r="Y994" i="10" s="1"/>
  <c r="X978" i="10"/>
  <c r="Y978" i="10" s="1"/>
  <c r="X962" i="10"/>
  <c r="Y962" i="10" s="1"/>
  <c r="X946" i="10"/>
  <c r="Y946" i="10" s="1"/>
  <c r="X930" i="10"/>
  <c r="Y930" i="10" s="1"/>
  <c r="X914" i="10"/>
  <c r="Y914" i="10" s="1"/>
  <c r="X898" i="10"/>
  <c r="Y898" i="10" s="1"/>
  <c r="X882" i="10"/>
  <c r="Y882" i="10" s="1"/>
  <c r="X866" i="10"/>
  <c r="Y866" i="10" s="1"/>
  <c r="X850" i="10"/>
  <c r="Y850" i="10" s="1"/>
  <c r="X834" i="10"/>
  <c r="Y834" i="10" s="1"/>
  <c r="X818" i="10"/>
  <c r="Y818" i="10" s="1"/>
  <c r="X802" i="10"/>
  <c r="Y802" i="10" s="1"/>
  <c r="X786" i="10"/>
  <c r="Y786" i="10" s="1"/>
  <c r="X770" i="10"/>
  <c r="Y770" i="10" s="1"/>
  <c r="X754" i="10"/>
  <c r="Y754" i="10" s="1"/>
  <c r="X738" i="10"/>
  <c r="Y738" i="10" s="1"/>
  <c r="X722" i="10"/>
  <c r="Y722" i="10" s="1"/>
  <c r="X706" i="10"/>
  <c r="Y706" i="10" s="1"/>
  <c r="X690" i="10"/>
  <c r="Y690" i="10" s="1"/>
  <c r="X674" i="10"/>
  <c r="Y674" i="10" s="1"/>
  <c r="X658" i="10"/>
  <c r="Y658" i="10" s="1"/>
  <c r="X642" i="10"/>
  <c r="Y642" i="10" s="1"/>
  <c r="X626" i="10"/>
  <c r="Y626" i="10" s="1"/>
  <c r="X610" i="10"/>
  <c r="Y610" i="10" s="1"/>
  <c r="X594" i="10"/>
  <c r="Y594" i="10" s="1"/>
  <c r="X578" i="10"/>
  <c r="Y578" i="10" s="1"/>
  <c r="X562" i="10"/>
  <c r="Y562" i="10" s="1"/>
  <c r="X546" i="10"/>
  <c r="Y546" i="10" s="1"/>
  <c r="X530" i="10"/>
  <c r="Y530" i="10" s="1"/>
  <c r="X514" i="10"/>
  <c r="Y514" i="10" s="1"/>
  <c r="X498" i="10"/>
  <c r="Y498" i="10" s="1"/>
  <c r="X482" i="10"/>
  <c r="Y482" i="10" s="1"/>
  <c r="X466" i="10"/>
  <c r="Y466" i="10" s="1"/>
  <c r="X450" i="10"/>
  <c r="Y450" i="10" s="1"/>
  <c r="X434" i="10"/>
  <c r="Y434" i="10" s="1"/>
  <c r="X418" i="10"/>
  <c r="Y418" i="10" s="1"/>
  <c r="X402" i="10"/>
  <c r="Y402" i="10" s="1"/>
  <c r="X386" i="10"/>
  <c r="Y386" i="10" s="1"/>
  <c r="X370" i="10"/>
  <c r="Y370" i="10" s="1"/>
  <c r="X354" i="10"/>
  <c r="Y354" i="10" s="1"/>
  <c r="X338" i="10"/>
  <c r="Y338" i="10" s="1"/>
  <c r="X1073" i="10"/>
  <c r="Y1073" i="10" s="1"/>
  <c r="X1057" i="10"/>
  <c r="Y1057" i="10" s="1"/>
  <c r="X1072" i="10"/>
  <c r="Y1072" i="10" s="1"/>
  <c r="X1056" i="10"/>
  <c r="Y1056" i="10" s="1"/>
  <c r="X1040" i="10"/>
  <c r="Y1040" i="10" s="1"/>
  <c r="X1071" i="10"/>
  <c r="Y1071" i="10" s="1"/>
  <c r="X1055" i="10"/>
  <c r="Y1055" i="10" s="1"/>
  <c r="X1039" i="10"/>
  <c r="Y1039" i="10" s="1"/>
  <c r="X1070" i="10"/>
  <c r="Y1070" i="10" s="1"/>
  <c r="X1054" i="10"/>
  <c r="Y1054" i="10" s="1"/>
  <c r="X1038" i="10"/>
  <c r="Y1038" i="10" s="1"/>
  <c r="X1022" i="10"/>
  <c r="Y1022" i="10" s="1"/>
  <c r="X1006" i="10"/>
  <c r="Y1006" i="10" s="1"/>
  <c r="X990" i="10"/>
  <c r="Y990" i="10" s="1"/>
  <c r="X974" i="10"/>
  <c r="Y974" i="10" s="1"/>
  <c r="X958" i="10"/>
  <c r="Y958" i="10" s="1"/>
  <c r="X942" i="10"/>
  <c r="Y942" i="10" s="1"/>
  <c r="X926" i="10"/>
  <c r="Y926" i="10" s="1"/>
  <c r="X910" i="10"/>
  <c r="Y910" i="10" s="1"/>
  <c r="X878" i="10"/>
  <c r="Y878" i="10" s="1"/>
  <c r="X862" i="10"/>
  <c r="Y862" i="10" s="1"/>
  <c r="X1069" i="10"/>
  <c r="Y1069" i="10" s="1"/>
  <c r="X1053" i="10"/>
  <c r="Y1053" i="10" s="1"/>
  <c r="X1037" i="10"/>
  <c r="Y1037" i="10" s="1"/>
  <c r="X1021" i="10"/>
  <c r="Y1021" i="10" s="1"/>
  <c r="X796" i="10"/>
  <c r="Y796" i="10" s="1"/>
  <c r="X700" i="10"/>
  <c r="Y700" i="10" s="1"/>
  <c r="X668" i="10"/>
  <c r="Y668" i="10" s="1"/>
  <c r="X636" i="10"/>
  <c r="Y636" i="10" s="1"/>
  <c r="X604" i="10"/>
  <c r="Y604" i="10" s="1"/>
  <c r="X572" i="10"/>
  <c r="Y572" i="10" s="1"/>
  <c r="X524" i="10"/>
  <c r="Y524" i="10" s="1"/>
  <c r="X1068" i="10"/>
  <c r="Y1068" i="10" s="1"/>
  <c r="X1052" i="10"/>
  <c r="Y1052" i="10" s="1"/>
  <c r="X1036" i="10"/>
  <c r="Y1036" i="10" s="1"/>
  <c r="X1020" i="10"/>
  <c r="Y1020" i="10" s="1"/>
  <c r="X1004" i="10"/>
  <c r="Y1004" i="10" s="1"/>
  <c r="X988" i="10"/>
  <c r="Y988" i="10" s="1"/>
  <c r="X972" i="10"/>
  <c r="Y972" i="10" s="1"/>
  <c r="X956" i="10"/>
  <c r="Y956" i="10" s="1"/>
  <c r="X940" i="10"/>
  <c r="Y940" i="10" s="1"/>
  <c r="X924" i="10"/>
  <c r="Y924" i="10" s="1"/>
  <c r="X908" i="10"/>
  <c r="Y908" i="10" s="1"/>
  <c r="X892" i="10"/>
  <c r="Y892" i="10" s="1"/>
  <c r="X876" i="10"/>
  <c r="Y876" i="10" s="1"/>
  <c r="X860" i="10"/>
  <c r="Y860" i="10" s="1"/>
  <c r="X844" i="10"/>
  <c r="Y844" i="10" s="1"/>
  <c r="X828" i="10"/>
  <c r="Y828" i="10" s="1"/>
  <c r="X812" i="10"/>
  <c r="Y812" i="10" s="1"/>
  <c r="X780" i="10"/>
  <c r="Y780" i="10" s="1"/>
  <c r="X764" i="10"/>
  <c r="Y764" i="10" s="1"/>
  <c r="X748" i="10"/>
  <c r="Y748" i="10" s="1"/>
  <c r="X732" i="10"/>
  <c r="Y732" i="10" s="1"/>
  <c r="X716" i="10"/>
  <c r="Y716" i="10" s="1"/>
  <c r="X684" i="10"/>
  <c r="Y684" i="10" s="1"/>
  <c r="X652" i="10"/>
  <c r="Y652" i="10" s="1"/>
  <c r="X620" i="10"/>
  <c r="Y620" i="10" s="1"/>
  <c r="X588" i="10"/>
  <c r="Y588" i="10" s="1"/>
  <c r="X556" i="10"/>
  <c r="Y556" i="10" s="1"/>
  <c r="X540" i="10"/>
  <c r="Y540" i="10" s="1"/>
  <c r="X508" i="10"/>
  <c r="Y508" i="10" s="1"/>
  <c r="X955" i="10"/>
  <c r="Y955" i="10" s="1"/>
  <c r="X843" i="10"/>
  <c r="Y843" i="10" s="1"/>
  <c r="X795" i="10"/>
  <c r="Y795" i="10" s="1"/>
  <c r="X779" i="10"/>
  <c r="Y779" i="10" s="1"/>
  <c r="X747" i="10"/>
  <c r="Y747" i="10" s="1"/>
  <c r="X715" i="10"/>
  <c r="Y715" i="10" s="1"/>
  <c r="X683" i="10"/>
  <c r="Y683" i="10" s="1"/>
  <c r="X651" i="10"/>
  <c r="Y651" i="10" s="1"/>
  <c r="X619" i="10"/>
  <c r="Y619" i="10" s="1"/>
  <c r="X603" i="10"/>
  <c r="Y603" i="10" s="1"/>
  <c r="X555" i="10"/>
  <c r="Y555" i="10" s="1"/>
  <c r="X507" i="10"/>
  <c r="Y507" i="10" s="1"/>
  <c r="X475" i="10"/>
  <c r="Y475" i="10" s="1"/>
  <c r="X443" i="10"/>
  <c r="Y443" i="10" s="1"/>
  <c r="X1067" i="10"/>
  <c r="Y1067" i="10" s="1"/>
  <c r="X1051" i="10"/>
  <c r="Y1051" i="10" s="1"/>
  <c r="X1035" i="10"/>
  <c r="Y1035" i="10" s="1"/>
  <c r="X1019" i="10"/>
  <c r="Y1019" i="10" s="1"/>
  <c r="X1003" i="10"/>
  <c r="Y1003" i="10" s="1"/>
  <c r="X987" i="10"/>
  <c r="Y987" i="10" s="1"/>
  <c r="X971" i="10"/>
  <c r="Y971" i="10" s="1"/>
  <c r="X939" i="10"/>
  <c r="Y939" i="10" s="1"/>
  <c r="X923" i="10"/>
  <c r="Y923" i="10" s="1"/>
  <c r="X907" i="10"/>
  <c r="Y907" i="10" s="1"/>
  <c r="X891" i="10"/>
  <c r="Y891" i="10" s="1"/>
  <c r="X875" i="10"/>
  <c r="Y875" i="10" s="1"/>
  <c r="X859" i="10"/>
  <c r="Y859" i="10" s="1"/>
  <c r="X827" i="10"/>
  <c r="Y827" i="10" s="1"/>
  <c r="X811" i="10"/>
  <c r="Y811" i="10" s="1"/>
  <c r="X763" i="10"/>
  <c r="Y763" i="10" s="1"/>
  <c r="X731" i="10"/>
  <c r="Y731" i="10" s="1"/>
  <c r="X699" i="10"/>
  <c r="Y699" i="10" s="1"/>
  <c r="X667" i="10"/>
  <c r="Y667" i="10" s="1"/>
  <c r="X635" i="10"/>
  <c r="Y635" i="10" s="1"/>
  <c r="X587" i="10"/>
  <c r="Y587" i="10" s="1"/>
  <c r="X571" i="10"/>
  <c r="Y571" i="10" s="1"/>
  <c r="X539" i="10"/>
  <c r="Y539" i="10" s="1"/>
  <c r="X523" i="10"/>
  <c r="Y523" i="10" s="1"/>
  <c r="X491" i="10"/>
  <c r="Y491" i="10" s="1"/>
  <c r="X459" i="10"/>
  <c r="Y459" i="10" s="1"/>
  <c r="X1050" i="10"/>
  <c r="Y1050" i="10" s="1"/>
  <c r="X954" i="10"/>
  <c r="Y954" i="10" s="1"/>
  <c r="X922" i="10"/>
  <c r="Y922" i="10" s="1"/>
  <c r="X890" i="10"/>
  <c r="Y890" i="10" s="1"/>
  <c r="X858" i="10"/>
  <c r="Y858" i="10" s="1"/>
  <c r="X826" i="10"/>
  <c r="Y826" i="10" s="1"/>
  <c r="X794" i="10"/>
  <c r="Y794" i="10" s="1"/>
  <c r="X746" i="10"/>
  <c r="Y746" i="10" s="1"/>
  <c r="X698" i="10"/>
  <c r="Y698" i="10" s="1"/>
  <c r="X650" i="10"/>
  <c r="Y650" i="10" s="1"/>
  <c r="X602" i="10"/>
  <c r="Y602" i="10" s="1"/>
  <c r="X554" i="10"/>
  <c r="Y554" i="10" s="1"/>
  <c r="X522" i="10"/>
  <c r="Y522" i="10" s="1"/>
  <c r="X1066" i="10"/>
  <c r="Y1066" i="10" s="1"/>
  <c r="X1034" i="10"/>
  <c r="Y1034" i="10" s="1"/>
  <c r="X1018" i="10"/>
  <c r="Y1018" i="10" s="1"/>
  <c r="X1002" i="10"/>
  <c r="Y1002" i="10" s="1"/>
  <c r="X986" i="10"/>
  <c r="Y986" i="10" s="1"/>
  <c r="X970" i="10"/>
  <c r="Y970" i="10" s="1"/>
  <c r="X938" i="10"/>
  <c r="Y938" i="10" s="1"/>
  <c r="X906" i="10"/>
  <c r="Y906" i="10" s="1"/>
  <c r="X874" i="10"/>
  <c r="Y874" i="10" s="1"/>
  <c r="X842" i="10"/>
  <c r="Y842" i="10" s="1"/>
  <c r="X810" i="10"/>
  <c r="Y810" i="10" s="1"/>
  <c r="X778" i="10"/>
  <c r="Y778" i="10" s="1"/>
  <c r="X762" i="10"/>
  <c r="Y762" i="10" s="1"/>
  <c r="X730" i="10"/>
  <c r="Y730" i="10" s="1"/>
  <c r="X714" i="10"/>
  <c r="Y714" i="10" s="1"/>
  <c r="X682" i="10"/>
  <c r="Y682" i="10" s="1"/>
  <c r="X666" i="10"/>
  <c r="Y666" i="10" s="1"/>
  <c r="X634" i="10"/>
  <c r="Y634" i="10" s="1"/>
  <c r="X618" i="10"/>
  <c r="Y618" i="10" s="1"/>
  <c r="X586" i="10"/>
  <c r="Y586" i="10" s="1"/>
  <c r="X570" i="10"/>
  <c r="Y570" i="10" s="1"/>
  <c r="X538" i="10"/>
  <c r="Y538" i="10" s="1"/>
  <c r="X873" i="10"/>
  <c r="Y873" i="10" s="1"/>
  <c r="X793" i="10"/>
  <c r="Y793" i="10" s="1"/>
  <c r="X761" i="10"/>
  <c r="Y761" i="10" s="1"/>
  <c r="X729" i="10"/>
  <c r="Y729" i="10" s="1"/>
  <c r="X697" i="10"/>
  <c r="Y697" i="10" s="1"/>
  <c r="X1065" i="10"/>
  <c r="Y1065" i="10" s="1"/>
  <c r="X1049" i="10"/>
  <c r="Y1049" i="10" s="1"/>
  <c r="X1033" i="10"/>
  <c r="Y1033" i="10" s="1"/>
  <c r="X1017" i="10"/>
  <c r="Y1017" i="10" s="1"/>
  <c r="X1001" i="10"/>
  <c r="Y1001" i="10" s="1"/>
  <c r="X985" i="10"/>
  <c r="Y985" i="10" s="1"/>
  <c r="X969" i="10"/>
  <c r="Y969" i="10" s="1"/>
  <c r="X953" i="10"/>
  <c r="Y953" i="10" s="1"/>
  <c r="X937" i="10"/>
  <c r="Y937" i="10" s="1"/>
  <c r="X921" i="10"/>
  <c r="Y921" i="10" s="1"/>
  <c r="X905" i="10"/>
  <c r="Y905" i="10" s="1"/>
  <c r="X889" i="10"/>
  <c r="Y889" i="10" s="1"/>
  <c r="X857" i="10"/>
  <c r="Y857" i="10" s="1"/>
  <c r="X841" i="10"/>
  <c r="Y841" i="10" s="1"/>
  <c r="X825" i="10"/>
  <c r="Y825" i="10" s="1"/>
  <c r="X809" i="10"/>
  <c r="Y809" i="10" s="1"/>
  <c r="X777" i="10"/>
  <c r="Y777" i="10" s="1"/>
  <c r="X745" i="10"/>
  <c r="Y745" i="10" s="1"/>
  <c r="X713" i="10"/>
  <c r="Y713" i="10" s="1"/>
  <c r="X681" i="10"/>
  <c r="Y681" i="10" s="1"/>
  <c r="X1048" i="10"/>
  <c r="Y1048" i="10" s="1"/>
  <c r="X1000" i="10"/>
  <c r="Y1000" i="10" s="1"/>
  <c r="X968" i="10"/>
  <c r="Y968" i="10" s="1"/>
  <c r="X936" i="10"/>
  <c r="Y936" i="10" s="1"/>
  <c r="X904" i="10"/>
  <c r="Y904" i="10" s="1"/>
  <c r="X888" i="10"/>
  <c r="Y888" i="10" s="1"/>
  <c r="X1064" i="10"/>
  <c r="Y1064" i="10" s="1"/>
  <c r="X1032" i="10"/>
  <c r="Y1032" i="10" s="1"/>
  <c r="X1016" i="10"/>
  <c r="Y1016" i="10" s="1"/>
  <c r="X984" i="10"/>
  <c r="Y984" i="10" s="1"/>
  <c r="X952" i="10"/>
  <c r="Y952" i="10" s="1"/>
  <c r="X920" i="10"/>
  <c r="Y920" i="10" s="1"/>
  <c r="X872" i="10"/>
  <c r="Y872" i="10" s="1"/>
  <c r="X856" i="10"/>
  <c r="Y856" i="10" s="1"/>
  <c r="X840" i="10"/>
  <c r="Y840" i="10" s="1"/>
  <c r="X824" i="10"/>
  <c r="Y824" i="10" s="1"/>
  <c r="X1063" i="10"/>
  <c r="Y1063" i="10" s="1"/>
  <c r="X1047" i="10"/>
  <c r="Y1047" i="10" s="1"/>
  <c r="X1031" i="10"/>
  <c r="Y1031" i="10" s="1"/>
  <c r="X1015" i="10"/>
  <c r="Y1015" i="10" s="1"/>
  <c r="X999" i="10"/>
  <c r="Y999" i="10" s="1"/>
  <c r="X1062" i="10"/>
  <c r="Y1062" i="10" s="1"/>
  <c r="X1046" i="10"/>
  <c r="Y1046" i="10" s="1"/>
  <c r="X1030" i="10"/>
  <c r="Y1030" i="10" s="1"/>
  <c r="X1014" i="10"/>
  <c r="Y1014" i="10" s="1"/>
  <c r="X981" i="10"/>
  <c r="Y981" i="10" s="1"/>
  <c r="X869" i="10"/>
  <c r="Y869" i="10" s="1"/>
  <c r="X816" i="10"/>
  <c r="Y816" i="10" s="1"/>
  <c r="X772" i="10"/>
  <c r="Y772" i="10" s="1"/>
  <c r="X728" i="10"/>
  <c r="Y728" i="10" s="1"/>
  <c r="X687" i="10"/>
  <c r="Y687" i="10" s="1"/>
  <c r="X647" i="10"/>
  <c r="Y647" i="10" s="1"/>
  <c r="X611" i="10"/>
  <c r="Y611" i="10" s="1"/>
  <c r="X574" i="10"/>
  <c r="Y574" i="10" s="1"/>
  <c r="X536" i="10"/>
  <c r="Y536" i="10" s="1"/>
  <c r="X502" i="10"/>
  <c r="Y502" i="10" s="1"/>
  <c r="X470" i="10"/>
  <c r="Y470" i="10" s="1"/>
  <c r="X438" i="10"/>
  <c r="Y438" i="10" s="1"/>
  <c r="X377" i="10"/>
  <c r="Y377" i="10" s="1"/>
  <c r="X347" i="10"/>
  <c r="Y347" i="10" s="1"/>
  <c r="X289" i="10"/>
  <c r="Y289" i="10" s="1"/>
  <c r="X261" i="10"/>
  <c r="Y261" i="10" s="1"/>
  <c r="X232" i="10"/>
  <c r="Y232" i="10" s="1"/>
  <c r="X204" i="10"/>
  <c r="Y204" i="10" s="1"/>
  <c r="X175" i="10"/>
  <c r="Y175" i="10" s="1"/>
  <c r="X147" i="10"/>
  <c r="Y147" i="10" s="1"/>
  <c r="X260" i="10"/>
  <c r="Y260" i="10" s="1"/>
  <c r="X174" i="10"/>
  <c r="Y174" i="10" s="1"/>
  <c r="X162" i="10"/>
  <c r="Y162" i="10" s="1"/>
  <c r="X275" i="10"/>
  <c r="Y275" i="10" s="1"/>
  <c r="X980" i="10"/>
  <c r="Y980" i="10" s="1"/>
  <c r="X925" i="10"/>
  <c r="Y925" i="10" s="1"/>
  <c r="X868" i="10"/>
  <c r="Y868" i="10" s="1"/>
  <c r="X815" i="10"/>
  <c r="Y815" i="10" s="1"/>
  <c r="X771" i="10"/>
  <c r="Y771" i="10" s="1"/>
  <c r="X727" i="10"/>
  <c r="Y727" i="10" s="1"/>
  <c r="X686" i="10"/>
  <c r="Y686" i="10" s="1"/>
  <c r="X646" i="10"/>
  <c r="Y646" i="10" s="1"/>
  <c r="X609" i="10"/>
  <c r="Y609" i="10" s="1"/>
  <c r="X501" i="10"/>
  <c r="Y501" i="10" s="1"/>
  <c r="X469" i="10"/>
  <c r="Y469" i="10" s="1"/>
  <c r="X437" i="10"/>
  <c r="Y437" i="10" s="1"/>
  <c r="X407" i="10"/>
  <c r="Y407" i="10" s="1"/>
  <c r="X376" i="10"/>
  <c r="Y376" i="10" s="1"/>
  <c r="X346" i="10"/>
  <c r="Y346" i="10" s="1"/>
  <c r="X317" i="10"/>
  <c r="Y317" i="10" s="1"/>
  <c r="X288" i="10"/>
  <c r="Y288" i="10" s="1"/>
  <c r="X203" i="10"/>
  <c r="Y203" i="10" s="1"/>
  <c r="X146" i="10"/>
  <c r="Y146" i="10" s="1"/>
  <c r="X276" i="10"/>
  <c r="Y276" i="10" s="1"/>
  <c r="X1061" i="10"/>
  <c r="Y1061" i="10" s="1"/>
  <c r="X977" i="10"/>
  <c r="Y977" i="10" s="1"/>
  <c r="X919" i="10"/>
  <c r="Y919" i="10" s="1"/>
  <c r="X865" i="10"/>
  <c r="Y865" i="10" s="1"/>
  <c r="X814" i="10"/>
  <c r="Y814" i="10" s="1"/>
  <c r="X769" i="10"/>
  <c r="Y769" i="10" s="1"/>
  <c r="X726" i="10"/>
  <c r="Y726" i="10" s="1"/>
  <c r="X645" i="10"/>
  <c r="Y645" i="10" s="1"/>
  <c r="X608" i="10"/>
  <c r="Y608" i="10" s="1"/>
  <c r="X573" i="10"/>
  <c r="Y573" i="10" s="1"/>
  <c r="X535" i="10"/>
  <c r="Y535" i="10" s="1"/>
  <c r="X500" i="10"/>
  <c r="Y500" i="10" s="1"/>
  <c r="X468" i="10"/>
  <c r="Y468" i="10" s="1"/>
  <c r="X436" i="10"/>
  <c r="Y436" i="10" s="1"/>
  <c r="X406" i="10"/>
  <c r="Y406" i="10" s="1"/>
  <c r="X345" i="10"/>
  <c r="Y345" i="10" s="1"/>
  <c r="X316" i="10"/>
  <c r="Y316" i="10" s="1"/>
  <c r="X287" i="10"/>
  <c r="Y287" i="10" s="1"/>
  <c r="X259" i="10"/>
  <c r="Y259" i="10" s="1"/>
  <c r="X231" i="10"/>
  <c r="Y231" i="10" s="1"/>
  <c r="X202" i="10"/>
  <c r="Y202" i="10" s="1"/>
  <c r="X145" i="10"/>
  <c r="Y145" i="10" s="1"/>
  <c r="X219" i="10"/>
  <c r="Y219" i="10" s="1"/>
  <c r="X1060" i="10"/>
  <c r="Y1060" i="10" s="1"/>
  <c r="X976" i="10"/>
  <c r="Y976" i="10" s="1"/>
  <c r="X918" i="10"/>
  <c r="Y918" i="10" s="1"/>
  <c r="X864" i="10"/>
  <c r="Y864" i="10" s="1"/>
  <c r="X768" i="10"/>
  <c r="Y768" i="10" s="1"/>
  <c r="X725" i="10"/>
  <c r="Y725" i="10" s="1"/>
  <c r="X685" i="10"/>
  <c r="Y685" i="10" s="1"/>
  <c r="X644" i="10"/>
  <c r="Y644" i="10" s="1"/>
  <c r="X607" i="10"/>
  <c r="Y607" i="10" s="1"/>
  <c r="X569" i="10"/>
  <c r="Y569" i="10" s="1"/>
  <c r="X534" i="10"/>
  <c r="Y534" i="10" s="1"/>
  <c r="X499" i="10"/>
  <c r="Y499" i="10" s="1"/>
  <c r="X467" i="10"/>
  <c r="Y467" i="10" s="1"/>
  <c r="X435" i="10"/>
  <c r="Y435" i="10" s="1"/>
  <c r="X405" i="10"/>
  <c r="Y405" i="10" s="1"/>
  <c r="X375" i="10"/>
  <c r="Y375" i="10" s="1"/>
  <c r="X344" i="10"/>
  <c r="Y344" i="10" s="1"/>
  <c r="X315" i="10"/>
  <c r="Y315" i="10" s="1"/>
  <c r="X286" i="10"/>
  <c r="Y286" i="10" s="1"/>
  <c r="X258" i="10"/>
  <c r="Y258" i="10" s="1"/>
  <c r="X230" i="10"/>
  <c r="Y230" i="10" s="1"/>
  <c r="X201" i="10"/>
  <c r="Y201" i="10" s="1"/>
  <c r="X173" i="10"/>
  <c r="Y173" i="10" s="1"/>
  <c r="X144" i="10"/>
  <c r="Y144" i="10" s="1"/>
  <c r="X975" i="10"/>
  <c r="Y975" i="10" s="1"/>
  <c r="X917" i="10"/>
  <c r="Y917" i="10" s="1"/>
  <c r="X863" i="10"/>
  <c r="Y863" i="10" s="1"/>
  <c r="X813" i="10"/>
  <c r="Y813" i="10" s="1"/>
  <c r="X767" i="10"/>
  <c r="Y767" i="10" s="1"/>
  <c r="X724" i="10"/>
  <c r="Y724" i="10" s="1"/>
  <c r="X680" i="10"/>
  <c r="Y680" i="10" s="1"/>
  <c r="X643" i="10"/>
  <c r="Y643" i="10" s="1"/>
  <c r="X606" i="10"/>
  <c r="Y606" i="10" s="1"/>
  <c r="X568" i="10"/>
  <c r="Y568" i="10" s="1"/>
  <c r="X533" i="10"/>
  <c r="Y533" i="10" s="1"/>
  <c r="X497" i="10"/>
  <c r="Y497" i="10" s="1"/>
  <c r="X465" i="10"/>
  <c r="Y465" i="10" s="1"/>
  <c r="X433" i="10"/>
  <c r="Y433" i="10" s="1"/>
  <c r="X404" i="10"/>
  <c r="Y404" i="10" s="1"/>
  <c r="X374" i="10"/>
  <c r="Y374" i="10" s="1"/>
  <c r="X314" i="10"/>
  <c r="Y314" i="10" s="1"/>
  <c r="X257" i="10"/>
  <c r="Y257" i="10" s="1"/>
  <c r="X229" i="10"/>
  <c r="Y229" i="10" s="1"/>
  <c r="X200" i="10"/>
  <c r="Y200" i="10" s="1"/>
  <c r="X172" i="10"/>
  <c r="Y172" i="10" s="1"/>
  <c r="X143" i="10"/>
  <c r="Y143" i="10" s="1"/>
  <c r="X285" i="10"/>
  <c r="Y285" i="10" s="1"/>
  <c r="X256" i="10"/>
  <c r="Y256" i="10" s="1"/>
  <c r="X228" i="10"/>
  <c r="Y228" i="10" s="1"/>
  <c r="X171" i="10"/>
  <c r="Y171" i="10" s="1"/>
  <c r="X142" i="10"/>
  <c r="Y142" i="10" s="1"/>
  <c r="X284" i="10"/>
  <c r="Y284" i="10" s="1"/>
  <c r="X255" i="10"/>
  <c r="Y255" i="10" s="1"/>
  <c r="X199" i="10"/>
  <c r="Y199" i="10" s="1"/>
  <c r="X170" i="10"/>
  <c r="Y170" i="10" s="1"/>
  <c r="X190" i="10"/>
  <c r="Y190" i="10" s="1"/>
  <c r="X1045" i="10"/>
  <c r="Y1045" i="10" s="1"/>
  <c r="X916" i="10"/>
  <c r="Y916" i="10" s="1"/>
  <c r="X808" i="10"/>
  <c r="Y808" i="10" s="1"/>
  <c r="X766" i="10"/>
  <c r="Y766" i="10" s="1"/>
  <c r="X723" i="10"/>
  <c r="Y723" i="10" s="1"/>
  <c r="X679" i="10"/>
  <c r="Y679" i="10" s="1"/>
  <c r="X641" i="10"/>
  <c r="Y641" i="10" s="1"/>
  <c r="X532" i="10"/>
  <c r="Y532" i="10" s="1"/>
  <c r="X496" i="10"/>
  <c r="Y496" i="10" s="1"/>
  <c r="X464" i="10"/>
  <c r="Y464" i="10" s="1"/>
  <c r="X432" i="10"/>
  <c r="Y432" i="10" s="1"/>
  <c r="X403" i="10"/>
  <c r="Y403" i="10" s="1"/>
  <c r="X373" i="10"/>
  <c r="Y373" i="10" s="1"/>
  <c r="X343" i="10"/>
  <c r="Y343" i="10" s="1"/>
  <c r="X313" i="10"/>
  <c r="Y313" i="10" s="1"/>
  <c r="X227" i="10"/>
  <c r="Y227" i="10" s="1"/>
  <c r="X1044" i="10"/>
  <c r="Y1044" i="10" s="1"/>
  <c r="X973" i="10"/>
  <c r="Y973" i="10" s="1"/>
  <c r="X913" i="10"/>
  <c r="Y913" i="10" s="1"/>
  <c r="X861" i="10"/>
  <c r="Y861" i="10" s="1"/>
  <c r="X807" i="10"/>
  <c r="Y807" i="10" s="1"/>
  <c r="X721" i="10"/>
  <c r="Y721" i="10" s="1"/>
  <c r="X678" i="10"/>
  <c r="Y678" i="10" s="1"/>
  <c r="X640" i="10"/>
  <c r="Y640" i="10" s="1"/>
  <c r="X605" i="10"/>
  <c r="Y605" i="10" s="1"/>
  <c r="X567" i="10"/>
  <c r="Y567" i="10" s="1"/>
  <c r="X531" i="10"/>
  <c r="Y531" i="10" s="1"/>
  <c r="X495" i="10"/>
  <c r="Y495" i="10" s="1"/>
  <c r="X463" i="10"/>
  <c r="Y463" i="10" s="1"/>
  <c r="X431" i="10"/>
  <c r="Y431" i="10" s="1"/>
  <c r="X401" i="10"/>
  <c r="Y401" i="10" s="1"/>
  <c r="X372" i="10"/>
  <c r="Y372" i="10" s="1"/>
  <c r="X342" i="10"/>
  <c r="Y342" i="10" s="1"/>
  <c r="X312" i="10"/>
  <c r="Y312" i="10" s="1"/>
  <c r="X1041" i="10"/>
  <c r="Y1041" i="10" s="1"/>
  <c r="X967" i="10"/>
  <c r="Y967" i="10" s="1"/>
  <c r="X912" i="10"/>
  <c r="Y912" i="10" s="1"/>
  <c r="X855" i="10"/>
  <c r="Y855" i="10" s="1"/>
  <c r="X806" i="10"/>
  <c r="Y806" i="10" s="1"/>
  <c r="X765" i="10"/>
  <c r="Y765" i="10" s="1"/>
  <c r="X720" i="10"/>
  <c r="Y720" i="10" s="1"/>
  <c r="X677" i="10"/>
  <c r="Y677" i="10" s="1"/>
  <c r="X639" i="10"/>
  <c r="Y639" i="10" s="1"/>
  <c r="X601" i="10"/>
  <c r="Y601" i="10" s="1"/>
  <c r="X566" i="10"/>
  <c r="Y566" i="10" s="1"/>
  <c r="X529" i="10"/>
  <c r="Y529" i="10" s="1"/>
  <c r="X494" i="10"/>
  <c r="Y494" i="10" s="1"/>
  <c r="X462" i="10"/>
  <c r="Y462" i="10" s="1"/>
  <c r="X430" i="10"/>
  <c r="Y430" i="10" s="1"/>
  <c r="X400" i="10"/>
  <c r="Y400" i="10" s="1"/>
  <c r="X371" i="10"/>
  <c r="Y371" i="10" s="1"/>
  <c r="X341" i="10"/>
  <c r="Y341" i="10" s="1"/>
  <c r="X283" i="10"/>
  <c r="Y283" i="10" s="1"/>
  <c r="X254" i="10"/>
  <c r="Y254" i="10" s="1"/>
  <c r="X226" i="10"/>
  <c r="Y226" i="10" s="1"/>
  <c r="X198" i="10"/>
  <c r="Y198" i="10" s="1"/>
  <c r="X169" i="10"/>
  <c r="Y169" i="10" s="1"/>
  <c r="X141" i="10"/>
  <c r="Y141" i="10" s="1"/>
  <c r="X966" i="10"/>
  <c r="Y966" i="10" s="1"/>
  <c r="X911" i="10"/>
  <c r="Y911" i="10" s="1"/>
  <c r="X854" i="10"/>
  <c r="Y854" i="10" s="1"/>
  <c r="X805" i="10"/>
  <c r="Y805" i="10" s="1"/>
  <c r="X760" i="10"/>
  <c r="Y760" i="10" s="1"/>
  <c r="X719" i="10"/>
  <c r="Y719" i="10" s="1"/>
  <c r="X676" i="10"/>
  <c r="Y676" i="10" s="1"/>
  <c r="X638" i="10"/>
  <c r="Y638" i="10" s="1"/>
  <c r="X600" i="10"/>
  <c r="Y600" i="10" s="1"/>
  <c r="X565" i="10"/>
  <c r="Y565" i="10" s="1"/>
  <c r="X528" i="10"/>
  <c r="Y528" i="10" s="1"/>
  <c r="X399" i="10"/>
  <c r="Y399" i="10" s="1"/>
  <c r="X369" i="10"/>
  <c r="Y369" i="10" s="1"/>
  <c r="X340" i="10"/>
  <c r="Y340" i="10" s="1"/>
  <c r="X311" i="10"/>
  <c r="Y311" i="10" s="1"/>
  <c r="X282" i="10"/>
  <c r="Y282" i="10" s="1"/>
  <c r="X225" i="10"/>
  <c r="Y225" i="10" s="1"/>
  <c r="X197" i="10"/>
  <c r="Y197" i="10" s="1"/>
  <c r="X168" i="10"/>
  <c r="Y168" i="10" s="1"/>
  <c r="X140" i="10"/>
  <c r="Y140" i="10" s="1"/>
  <c r="X224" i="10"/>
  <c r="Y224" i="10" s="1"/>
  <c r="X196" i="10"/>
  <c r="Y196" i="10" s="1"/>
  <c r="X1029" i="10"/>
  <c r="Y1029" i="10" s="1"/>
  <c r="X965" i="10"/>
  <c r="Y965" i="10" s="1"/>
  <c r="X853" i="10"/>
  <c r="Y853" i="10" s="1"/>
  <c r="X804" i="10"/>
  <c r="Y804" i="10" s="1"/>
  <c r="X759" i="10"/>
  <c r="Y759" i="10" s="1"/>
  <c r="X718" i="10"/>
  <c r="Y718" i="10" s="1"/>
  <c r="X675" i="10"/>
  <c r="Y675" i="10" s="1"/>
  <c r="X564" i="10"/>
  <c r="Y564" i="10" s="1"/>
  <c r="X527" i="10"/>
  <c r="Y527" i="10" s="1"/>
  <c r="X493" i="10"/>
  <c r="Y493" i="10" s="1"/>
  <c r="X461" i="10"/>
  <c r="Y461" i="10" s="1"/>
  <c r="X429" i="10"/>
  <c r="Y429" i="10" s="1"/>
  <c r="X398" i="10"/>
  <c r="Y398" i="10" s="1"/>
  <c r="X368" i="10"/>
  <c r="Y368" i="10" s="1"/>
  <c r="X339" i="10"/>
  <c r="Y339" i="10" s="1"/>
  <c r="X310" i="10"/>
  <c r="Y310" i="10" s="1"/>
  <c r="X281" i="10"/>
  <c r="Y281" i="10" s="1"/>
  <c r="X253" i="10"/>
  <c r="Y253" i="10" s="1"/>
  <c r="X194" i="10"/>
  <c r="Y194" i="10" s="1"/>
  <c r="X1028" i="10"/>
  <c r="Y1028" i="10" s="1"/>
  <c r="X964" i="10"/>
  <c r="Y964" i="10" s="1"/>
  <c r="X909" i="10"/>
  <c r="Y909" i="10" s="1"/>
  <c r="X852" i="10"/>
  <c r="Y852" i="10" s="1"/>
  <c r="X801" i="10"/>
  <c r="Y801" i="10" s="1"/>
  <c r="X758" i="10"/>
  <c r="Y758" i="10" s="1"/>
  <c r="X673" i="10"/>
  <c r="Y673" i="10" s="1"/>
  <c r="X637" i="10"/>
  <c r="Y637" i="10" s="1"/>
  <c r="X599" i="10"/>
  <c r="Y599" i="10" s="1"/>
  <c r="X563" i="10"/>
  <c r="Y563" i="10" s="1"/>
  <c r="X526" i="10"/>
  <c r="Y526" i="10" s="1"/>
  <c r="X492" i="10"/>
  <c r="Y492" i="10" s="1"/>
  <c r="X460" i="10"/>
  <c r="Y460" i="10" s="1"/>
  <c r="X428" i="10"/>
  <c r="Y428" i="10" s="1"/>
  <c r="X367" i="10"/>
  <c r="Y367" i="10" s="1"/>
  <c r="X337" i="10"/>
  <c r="Y337" i="10" s="1"/>
  <c r="X309" i="10"/>
  <c r="Y309" i="10" s="1"/>
  <c r="X280" i="10"/>
  <c r="Y280" i="10" s="1"/>
  <c r="X252" i="10"/>
  <c r="Y252" i="10" s="1"/>
  <c r="X223" i="10"/>
  <c r="Y223" i="10" s="1"/>
  <c r="X195" i="10"/>
  <c r="Y195" i="10" s="1"/>
  <c r="X167" i="10"/>
  <c r="Y167" i="10" s="1"/>
  <c r="X366" i="10"/>
  <c r="Y366" i="10" s="1"/>
  <c r="X336" i="10"/>
  <c r="Y336" i="10" s="1"/>
  <c r="X308" i="10"/>
  <c r="Y308" i="10" s="1"/>
  <c r="X222" i="10"/>
  <c r="Y222" i="10" s="1"/>
  <c r="X1025" i="10"/>
  <c r="Y1025" i="10" s="1"/>
  <c r="X961" i="10"/>
  <c r="Y961" i="10" s="1"/>
  <c r="X903" i="10"/>
  <c r="Y903" i="10" s="1"/>
  <c r="X849" i="10"/>
  <c r="Y849" i="10" s="1"/>
  <c r="X800" i="10"/>
  <c r="Y800" i="10" s="1"/>
  <c r="X757" i="10"/>
  <c r="Y757" i="10" s="1"/>
  <c r="X717" i="10"/>
  <c r="Y717" i="10" s="1"/>
  <c r="X672" i="10"/>
  <c r="Y672" i="10" s="1"/>
  <c r="X633" i="10"/>
  <c r="Y633" i="10" s="1"/>
  <c r="X598" i="10"/>
  <c r="Y598" i="10" s="1"/>
  <c r="X561" i="10"/>
  <c r="Y561" i="10" s="1"/>
  <c r="X490" i="10"/>
  <c r="Y490" i="10" s="1"/>
  <c r="X458" i="10"/>
  <c r="Y458" i="10" s="1"/>
  <c r="X427" i="10"/>
  <c r="Y427" i="10" s="1"/>
  <c r="X397" i="10"/>
  <c r="Y397" i="10" s="1"/>
  <c r="X251" i="10"/>
  <c r="Y251" i="10" s="1"/>
  <c r="X166" i="10"/>
  <c r="Y166" i="10" s="1"/>
  <c r="X1024" i="10"/>
  <c r="Y1024" i="10" s="1"/>
  <c r="X960" i="10"/>
  <c r="Y960" i="10" s="1"/>
  <c r="X902" i="10"/>
  <c r="Y902" i="10" s="1"/>
  <c r="X848" i="10"/>
  <c r="Y848" i="10" s="1"/>
  <c r="X799" i="10"/>
  <c r="Y799" i="10" s="1"/>
  <c r="X756" i="10"/>
  <c r="Y756" i="10" s="1"/>
  <c r="X712" i="10"/>
  <c r="Y712" i="10" s="1"/>
  <c r="X671" i="10"/>
  <c r="Y671" i="10" s="1"/>
  <c r="X632" i="10"/>
  <c r="Y632" i="10" s="1"/>
  <c r="X597" i="10"/>
  <c r="Y597" i="10" s="1"/>
  <c r="X560" i="10"/>
  <c r="Y560" i="10" s="1"/>
  <c r="X525" i="10"/>
  <c r="Y525" i="10" s="1"/>
  <c r="X489" i="10"/>
  <c r="Y489" i="10" s="1"/>
  <c r="X457" i="10"/>
  <c r="Y457" i="10" s="1"/>
  <c r="X426" i="10"/>
  <c r="Y426" i="10" s="1"/>
  <c r="X396" i="10"/>
  <c r="Y396" i="10" s="1"/>
  <c r="X335" i="10"/>
  <c r="Y335" i="10" s="1"/>
  <c r="X307" i="10"/>
  <c r="Y307" i="10" s="1"/>
  <c r="X279" i="10"/>
  <c r="Y279" i="10" s="1"/>
  <c r="X250" i="10"/>
  <c r="Y250" i="10" s="1"/>
  <c r="X193" i="10"/>
  <c r="Y193" i="10" s="1"/>
  <c r="X165" i="10"/>
  <c r="Y165" i="10" s="1"/>
  <c r="X164" i="10"/>
  <c r="Y164" i="10" s="1"/>
  <c r="X303" i="10"/>
  <c r="Y303" i="10" s="1"/>
  <c r="X1023" i="10"/>
  <c r="Y1023" i="10" s="1"/>
  <c r="X959" i="10"/>
  <c r="Y959" i="10" s="1"/>
  <c r="X901" i="10"/>
  <c r="Y901" i="10" s="1"/>
  <c r="X847" i="10"/>
  <c r="Y847" i="10" s="1"/>
  <c r="X798" i="10"/>
  <c r="Y798" i="10" s="1"/>
  <c r="X755" i="10"/>
  <c r="Y755" i="10" s="1"/>
  <c r="X711" i="10"/>
  <c r="Y711" i="10" s="1"/>
  <c r="X670" i="10"/>
  <c r="Y670" i="10" s="1"/>
  <c r="X596" i="10"/>
  <c r="Y596" i="10" s="1"/>
  <c r="X559" i="10"/>
  <c r="Y559" i="10" s="1"/>
  <c r="X521" i="10"/>
  <c r="Y521" i="10" s="1"/>
  <c r="X488" i="10"/>
  <c r="Y488" i="10" s="1"/>
  <c r="X456" i="10"/>
  <c r="Y456" i="10" s="1"/>
  <c r="X425" i="10"/>
  <c r="Y425" i="10" s="1"/>
  <c r="X395" i="10"/>
  <c r="Y395" i="10" s="1"/>
  <c r="X365" i="10"/>
  <c r="Y365" i="10" s="1"/>
  <c r="X334" i="10"/>
  <c r="Y334" i="10" s="1"/>
  <c r="X306" i="10"/>
  <c r="Y306" i="10" s="1"/>
  <c r="X278" i="10"/>
  <c r="Y278" i="10" s="1"/>
  <c r="X249" i="10"/>
  <c r="Y249" i="10" s="1"/>
  <c r="X221" i="10"/>
  <c r="Y221" i="10" s="1"/>
  <c r="X192" i="10"/>
  <c r="Y192" i="10" s="1"/>
  <c r="X900" i="10"/>
  <c r="Y900" i="10" s="1"/>
  <c r="X846" i="10"/>
  <c r="Y846" i="10" s="1"/>
  <c r="X753" i="10"/>
  <c r="Y753" i="10" s="1"/>
  <c r="X710" i="10"/>
  <c r="Y710" i="10" s="1"/>
  <c r="X631" i="10"/>
  <c r="Y631" i="10" s="1"/>
  <c r="X595" i="10"/>
  <c r="Y595" i="10" s="1"/>
  <c r="X558" i="10"/>
  <c r="Y558" i="10" s="1"/>
  <c r="X520" i="10"/>
  <c r="Y520" i="10" s="1"/>
  <c r="X424" i="10"/>
  <c r="Y424" i="10" s="1"/>
  <c r="X394" i="10"/>
  <c r="Y394" i="10" s="1"/>
  <c r="X364" i="10"/>
  <c r="Y364" i="10" s="1"/>
  <c r="X305" i="10"/>
  <c r="Y305" i="10" s="1"/>
  <c r="X277" i="10"/>
  <c r="Y277" i="10" s="1"/>
  <c r="X248" i="10"/>
  <c r="Y248" i="10" s="1"/>
  <c r="X220" i="10"/>
  <c r="Y220" i="10" s="1"/>
  <c r="X191" i="10"/>
  <c r="Y191" i="10" s="1"/>
  <c r="X163" i="10"/>
  <c r="Y163" i="10" s="1"/>
  <c r="X1013" i="10"/>
  <c r="Y1013" i="10" s="1"/>
  <c r="X957" i="10"/>
  <c r="Y957" i="10" s="1"/>
  <c r="X897" i="10"/>
  <c r="Y897" i="10" s="1"/>
  <c r="X797" i="10"/>
  <c r="Y797" i="10" s="1"/>
  <c r="X752" i="10"/>
  <c r="Y752" i="10" s="1"/>
  <c r="X709" i="10"/>
  <c r="Y709" i="10" s="1"/>
  <c r="X669" i="10"/>
  <c r="Y669" i="10" s="1"/>
  <c r="X630" i="10"/>
  <c r="Y630" i="10" s="1"/>
  <c r="X593" i="10"/>
  <c r="Y593" i="10" s="1"/>
  <c r="X487" i="10"/>
  <c r="Y487" i="10" s="1"/>
  <c r="X455" i="10"/>
  <c r="Y455" i="10" s="1"/>
  <c r="X393" i="10"/>
  <c r="Y393" i="10" s="1"/>
  <c r="X363" i="10"/>
  <c r="Y363" i="10" s="1"/>
  <c r="X333" i="10"/>
  <c r="Y333" i="10" s="1"/>
  <c r="X304" i="10"/>
  <c r="Y304" i="10" s="1"/>
  <c r="X1012" i="10"/>
  <c r="Y1012" i="10" s="1"/>
  <c r="X951" i="10"/>
  <c r="Y951" i="10" s="1"/>
  <c r="X896" i="10"/>
  <c r="Y896" i="10" s="1"/>
  <c r="X845" i="10"/>
  <c r="Y845" i="10" s="1"/>
  <c r="X792" i="10"/>
  <c r="Y792" i="10" s="1"/>
  <c r="X751" i="10"/>
  <c r="Y751" i="10" s="1"/>
  <c r="X708" i="10"/>
  <c r="Y708" i="10" s="1"/>
  <c r="X665" i="10"/>
  <c r="Y665" i="10" s="1"/>
  <c r="X629" i="10"/>
  <c r="Y629" i="10" s="1"/>
  <c r="X592" i="10"/>
  <c r="Y592" i="10" s="1"/>
  <c r="X557" i="10"/>
  <c r="Y557" i="10" s="1"/>
  <c r="X519" i="10"/>
  <c r="Y519" i="10" s="1"/>
  <c r="X486" i="10"/>
  <c r="Y486" i="10" s="1"/>
  <c r="X454" i="10"/>
  <c r="Y454" i="10" s="1"/>
  <c r="X1009" i="10"/>
  <c r="Y1009" i="10" s="1"/>
  <c r="X950" i="10"/>
  <c r="Y950" i="10" s="1"/>
  <c r="X895" i="10"/>
  <c r="Y895" i="10" s="1"/>
  <c r="X839" i="10"/>
  <c r="Y839" i="10" s="1"/>
  <c r="X791" i="10"/>
  <c r="Y791" i="10" s="1"/>
  <c r="X750" i="10"/>
  <c r="Y750" i="10" s="1"/>
  <c r="X707" i="10"/>
  <c r="Y707" i="10" s="1"/>
  <c r="X664" i="10"/>
  <c r="Y664" i="10" s="1"/>
  <c r="X628" i="10"/>
  <c r="Y628" i="10" s="1"/>
  <c r="X591" i="10"/>
  <c r="Y591" i="10" s="1"/>
  <c r="X553" i="10"/>
  <c r="Y553" i="10" s="1"/>
  <c r="X518" i="10"/>
  <c r="Y518" i="10" s="1"/>
  <c r="X485" i="10"/>
  <c r="Y485" i="10" s="1"/>
  <c r="X453" i="10"/>
  <c r="Y453" i="10" s="1"/>
  <c r="X422" i="10"/>
  <c r="Y422" i="10" s="1"/>
  <c r="X361" i="10"/>
  <c r="Y361" i="10" s="1"/>
  <c r="X331" i="10"/>
  <c r="Y331" i="10" s="1"/>
  <c r="X302" i="10"/>
  <c r="Y302" i="10" s="1"/>
  <c r="X274" i="10"/>
  <c r="Y274" i="10" s="1"/>
  <c r="X246" i="10"/>
  <c r="Y246" i="10" s="1"/>
  <c r="X217" i="10"/>
  <c r="Y217" i="10" s="1"/>
  <c r="X189" i="10"/>
  <c r="Y189" i="10" s="1"/>
  <c r="X160" i="10"/>
  <c r="Y160" i="10" s="1"/>
  <c r="X359" i="10"/>
  <c r="Y359" i="10" s="1"/>
  <c r="X148" i="10"/>
  <c r="Y148" i="10" s="1"/>
  <c r="X1008" i="10"/>
  <c r="Y1008" i="10" s="1"/>
  <c r="X949" i="10"/>
  <c r="Y949" i="10" s="1"/>
  <c r="X894" i="10"/>
  <c r="Y894" i="10" s="1"/>
  <c r="X838" i="10"/>
  <c r="Y838" i="10" s="1"/>
  <c r="X790" i="10"/>
  <c r="Y790" i="10" s="1"/>
  <c r="X705" i="10"/>
  <c r="Y705" i="10" s="1"/>
  <c r="X663" i="10"/>
  <c r="Y663" i="10" s="1"/>
  <c r="X627" i="10"/>
  <c r="Y627" i="10" s="1"/>
  <c r="X590" i="10"/>
  <c r="Y590" i="10" s="1"/>
  <c r="X552" i="10"/>
  <c r="Y552" i="10" s="1"/>
  <c r="X517" i="10"/>
  <c r="Y517" i="10" s="1"/>
  <c r="X484" i="10"/>
  <c r="Y484" i="10" s="1"/>
  <c r="X452" i="10"/>
  <c r="Y452" i="10" s="1"/>
  <c r="X421" i="10"/>
  <c r="Y421" i="10" s="1"/>
  <c r="X391" i="10"/>
  <c r="Y391" i="10" s="1"/>
  <c r="X360" i="10"/>
  <c r="Y360" i="10" s="1"/>
  <c r="X330" i="10"/>
  <c r="Y330" i="10" s="1"/>
  <c r="X273" i="10"/>
  <c r="Y273" i="10" s="1"/>
  <c r="X245" i="10"/>
  <c r="Y245" i="10" s="1"/>
  <c r="X216" i="10"/>
  <c r="Y216" i="10" s="1"/>
  <c r="X188" i="10"/>
  <c r="Y188" i="10" s="1"/>
  <c r="X159" i="10"/>
  <c r="Y159" i="10" s="1"/>
  <c r="X158" i="10"/>
  <c r="Y158" i="10" s="1"/>
  <c r="X1007" i="10"/>
  <c r="Y1007" i="10" s="1"/>
  <c r="X948" i="10"/>
  <c r="Y948" i="10" s="1"/>
  <c r="X837" i="10"/>
  <c r="Y837" i="10" s="1"/>
  <c r="X789" i="10"/>
  <c r="Y789" i="10" s="1"/>
  <c r="X749" i="10"/>
  <c r="Y749" i="10" s="1"/>
  <c r="X704" i="10"/>
  <c r="Y704" i="10" s="1"/>
  <c r="X662" i="10"/>
  <c r="Y662" i="10" s="1"/>
  <c r="X625" i="10"/>
  <c r="Y625" i="10" s="1"/>
  <c r="X516" i="10"/>
  <c r="Y516" i="10" s="1"/>
  <c r="X483" i="10"/>
  <c r="Y483" i="10" s="1"/>
  <c r="X451" i="10"/>
  <c r="Y451" i="10" s="1"/>
  <c r="X420" i="10"/>
  <c r="Y420" i="10" s="1"/>
  <c r="X390" i="10"/>
  <c r="Y390" i="10" s="1"/>
  <c r="X329" i="10"/>
  <c r="Y329" i="10" s="1"/>
  <c r="X301" i="10"/>
  <c r="Y301" i="10" s="1"/>
  <c r="X272" i="10"/>
  <c r="Y272" i="10" s="1"/>
  <c r="X244" i="10"/>
  <c r="Y244" i="10" s="1"/>
  <c r="X187" i="10"/>
  <c r="Y187" i="10" s="1"/>
  <c r="X419" i="10"/>
  <c r="Y419" i="10" s="1"/>
  <c r="X389" i="10"/>
  <c r="Y389" i="10" s="1"/>
  <c r="X328" i="10"/>
  <c r="Y328" i="10" s="1"/>
  <c r="X300" i="10"/>
  <c r="Y300" i="10" s="1"/>
  <c r="X271" i="10"/>
  <c r="Y271" i="10" s="1"/>
  <c r="X215" i="10"/>
  <c r="Y215" i="10" s="1"/>
  <c r="X265" i="10"/>
  <c r="Y265" i="10" s="1"/>
  <c r="X161" i="10"/>
  <c r="Y161" i="10" s="1"/>
  <c r="X945" i="10"/>
  <c r="Y945" i="10" s="1"/>
  <c r="X893" i="10"/>
  <c r="Y893" i="10" s="1"/>
  <c r="X836" i="10"/>
  <c r="Y836" i="10" s="1"/>
  <c r="X788" i="10"/>
  <c r="Y788" i="10" s="1"/>
  <c r="X744" i="10"/>
  <c r="Y744" i="10" s="1"/>
  <c r="X703" i="10"/>
  <c r="Y703" i="10" s="1"/>
  <c r="X661" i="10"/>
  <c r="Y661" i="10" s="1"/>
  <c r="X624" i="10"/>
  <c r="Y624" i="10" s="1"/>
  <c r="X589" i="10"/>
  <c r="Y589" i="10" s="1"/>
  <c r="X551" i="10"/>
  <c r="Y551" i="10" s="1"/>
  <c r="X515" i="10"/>
  <c r="Y515" i="10" s="1"/>
  <c r="X481" i="10"/>
  <c r="Y481" i="10" s="1"/>
  <c r="X449" i="10"/>
  <c r="Y449" i="10" s="1"/>
  <c r="X243" i="10"/>
  <c r="Y243" i="10" s="1"/>
  <c r="X186" i="10"/>
  <c r="Y186" i="10" s="1"/>
  <c r="X180" i="10"/>
  <c r="Y180" i="10" s="1"/>
  <c r="X362" i="10"/>
  <c r="Y362" i="10" s="1"/>
  <c r="X1005" i="10"/>
  <c r="Y1005" i="10" s="1"/>
  <c r="X944" i="10"/>
  <c r="Y944" i="10" s="1"/>
  <c r="X887" i="10"/>
  <c r="Y887" i="10" s="1"/>
  <c r="X833" i="10"/>
  <c r="Y833" i="10" s="1"/>
  <c r="X787" i="10"/>
  <c r="Y787" i="10" s="1"/>
  <c r="X743" i="10"/>
  <c r="Y743" i="10" s="1"/>
  <c r="X702" i="10"/>
  <c r="Y702" i="10" s="1"/>
  <c r="X660" i="10"/>
  <c r="Y660" i="10" s="1"/>
  <c r="X623" i="10"/>
  <c r="Y623" i="10" s="1"/>
  <c r="X585" i="10"/>
  <c r="Y585" i="10" s="1"/>
  <c r="X550" i="10"/>
  <c r="Y550" i="10" s="1"/>
  <c r="X513" i="10"/>
  <c r="Y513" i="10" s="1"/>
  <c r="X480" i="10"/>
  <c r="Y480" i="10" s="1"/>
  <c r="X448" i="10"/>
  <c r="Y448" i="10" s="1"/>
  <c r="X417" i="10"/>
  <c r="Y417" i="10" s="1"/>
  <c r="X388" i="10"/>
  <c r="Y388" i="10" s="1"/>
  <c r="X358" i="10"/>
  <c r="Y358" i="10" s="1"/>
  <c r="X299" i="10"/>
  <c r="Y299" i="10" s="1"/>
  <c r="X270" i="10"/>
  <c r="Y270" i="10" s="1"/>
  <c r="X242" i="10"/>
  <c r="Y242" i="10" s="1"/>
  <c r="X214" i="10"/>
  <c r="Y214" i="10" s="1"/>
  <c r="X185" i="10"/>
  <c r="Y185" i="10" s="1"/>
  <c r="X157" i="10"/>
  <c r="Y157" i="10" s="1"/>
  <c r="X213" i="10"/>
  <c r="Y213" i="10" s="1"/>
  <c r="X545" i="10"/>
  <c r="Y545" i="10" s="1"/>
  <c r="X353" i="10"/>
  <c r="Y353" i="10" s="1"/>
  <c r="X238" i="10"/>
  <c r="Y238" i="10" s="1"/>
  <c r="X322" i="10"/>
  <c r="Y322" i="10" s="1"/>
  <c r="X151" i="10"/>
  <c r="Y151" i="10" s="1"/>
  <c r="X176" i="10"/>
  <c r="Y176" i="10" s="1"/>
  <c r="X392" i="10"/>
  <c r="Y392" i="10" s="1"/>
  <c r="X998" i="10"/>
  <c r="Y998" i="10" s="1"/>
  <c r="X943" i="10"/>
  <c r="Y943" i="10" s="1"/>
  <c r="X886" i="10"/>
  <c r="Y886" i="10" s="1"/>
  <c r="X832" i="10"/>
  <c r="Y832" i="10" s="1"/>
  <c r="X785" i="10"/>
  <c r="Y785" i="10" s="1"/>
  <c r="X742" i="10"/>
  <c r="Y742" i="10" s="1"/>
  <c r="X659" i="10"/>
  <c r="Y659" i="10" s="1"/>
  <c r="X622" i="10"/>
  <c r="Y622" i="10" s="1"/>
  <c r="X584" i="10"/>
  <c r="Y584" i="10" s="1"/>
  <c r="X549" i="10"/>
  <c r="Y549" i="10" s="1"/>
  <c r="X512" i="10"/>
  <c r="Y512" i="10" s="1"/>
  <c r="X479" i="10"/>
  <c r="Y479" i="10" s="1"/>
  <c r="X447" i="10"/>
  <c r="Y447" i="10" s="1"/>
  <c r="X416" i="10"/>
  <c r="Y416" i="10" s="1"/>
  <c r="X387" i="10"/>
  <c r="Y387" i="10" s="1"/>
  <c r="X357" i="10"/>
  <c r="Y357" i="10" s="1"/>
  <c r="X327" i="10"/>
  <c r="Y327" i="10" s="1"/>
  <c r="X298" i="10"/>
  <c r="Y298" i="10" s="1"/>
  <c r="X241" i="10"/>
  <c r="Y241" i="10" s="1"/>
  <c r="X184" i="10"/>
  <c r="Y184" i="10" s="1"/>
  <c r="X156" i="10"/>
  <c r="Y156" i="10" s="1"/>
  <c r="X182" i="10"/>
  <c r="Y182" i="10" s="1"/>
  <c r="X332" i="10"/>
  <c r="Y332" i="10" s="1"/>
  <c r="X997" i="10"/>
  <c r="Y997" i="10" s="1"/>
  <c r="X885" i="10"/>
  <c r="Y885" i="10" s="1"/>
  <c r="X831" i="10"/>
  <c r="Y831" i="10" s="1"/>
  <c r="X784" i="10"/>
  <c r="Y784" i="10" s="1"/>
  <c r="X741" i="10"/>
  <c r="Y741" i="10" s="1"/>
  <c r="X701" i="10"/>
  <c r="Y701" i="10" s="1"/>
  <c r="X657" i="10"/>
  <c r="Y657" i="10" s="1"/>
  <c r="X548" i="10"/>
  <c r="Y548" i="10" s="1"/>
  <c r="X511" i="10"/>
  <c r="Y511" i="10" s="1"/>
  <c r="X478" i="10"/>
  <c r="Y478" i="10" s="1"/>
  <c r="X446" i="10"/>
  <c r="Y446" i="10" s="1"/>
  <c r="X415" i="10"/>
  <c r="Y415" i="10" s="1"/>
  <c r="X385" i="10"/>
  <c r="Y385" i="10" s="1"/>
  <c r="X356" i="10"/>
  <c r="Y356" i="10" s="1"/>
  <c r="X326" i="10"/>
  <c r="Y326" i="10" s="1"/>
  <c r="X297" i="10"/>
  <c r="Y297" i="10" s="1"/>
  <c r="X269" i="10"/>
  <c r="Y269" i="10" s="1"/>
  <c r="X240" i="10"/>
  <c r="Y240" i="10" s="1"/>
  <c r="X212" i="10"/>
  <c r="Y212" i="10" s="1"/>
  <c r="X155" i="10"/>
  <c r="Y155" i="10" s="1"/>
  <c r="X582" i="10"/>
  <c r="Y582" i="10" s="1"/>
  <c r="X324" i="10"/>
  <c r="Y324" i="10" s="1"/>
  <c r="X210" i="10"/>
  <c r="Y210" i="10" s="1"/>
  <c r="X237" i="10"/>
  <c r="Y237" i="10" s="1"/>
  <c r="X996" i="10"/>
  <c r="Y996" i="10" s="1"/>
  <c r="X941" i="10"/>
  <c r="Y941" i="10" s="1"/>
  <c r="X884" i="10"/>
  <c r="Y884" i="10" s="1"/>
  <c r="X830" i="10"/>
  <c r="Y830" i="10" s="1"/>
  <c r="X783" i="10"/>
  <c r="Y783" i="10" s="1"/>
  <c r="X740" i="10"/>
  <c r="Y740" i="10" s="1"/>
  <c r="X696" i="10"/>
  <c r="Y696" i="10" s="1"/>
  <c r="X656" i="10"/>
  <c r="Y656" i="10" s="1"/>
  <c r="X621" i="10"/>
  <c r="Y621" i="10" s="1"/>
  <c r="X583" i="10"/>
  <c r="Y583" i="10" s="1"/>
  <c r="X547" i="10"/>
  <c r="Y547" i="10" s="1"/>
  <c r="X510" i="10"/>
  <c r="Y510" i="10" s="1"/>
  <c r="X414" i="10"/>
  <c r="Y414" i="10" s="1"/>
  <c r="X384" i="10"/>
  <c r="Y384" i="10" s="1"/>
  <c r="X355" i="10"/>
  <c r="Y355" i="10" s="1"/>
  <c r="X325" i="10"/>
  <c r="Y325" i="10" s="1"/>
  <c r="X296" i="10"/>
  <c r="Y296" i="10" s="1"/>
  <c r="X268" i="10"/>
  <c r="Y268" i="10" s="1"/>
  <c r="X239" i="10"/>
  <c r="Y239" i="10" s="1"/>
  <c r="X211" i="10"/>
  <c r="Y211" i="10" s="1"/>
  <c r="X183" i="10"/>
  <c r="Y183" i="10" s="1"/>
  <c r="X154" i="10"/>
  <c r="Y154" i="10" s="1"/>
  <c r="X477" i="10"/>
  <c r="Y477" i="10" s="1"/>
  <c r="X993" i="10"/>
  <c r="Y993" i="10" s="1"/>
  <c r="X935" i="10"/>
  <c r="Y935" i="10" s="1"/>
  <c r="X881" i="10"/>
  <c r="Y881" i="10" s="1"/>
  <c r="X782" i="10"/>
  <c r="Y782" i="10" s="1"/>
  <c r="X739" i="10"/>
  <c r="Y739" i="10" s="1"/>
  <c r="X695" i="10"/>
  <c r="Y695" i="10" s="1"/>
  <c r="X655" i="10"/>
  <c r="Y655" i="10" s="1"/>
  <c r="X617" i="10"/>
  <c r="Y617" i="10" s="1"/>
  <c r="X445" i="10"/>
  <c r="Y445" i="10" s="1"/>
  <c r="X383" i="10"/>
  <c r="Y383" i="10" s="1"/>
  <c r="X267" i="10"/>
  <c r="Y267" i="10" s="1"/>
  <c r="X153" i="10"/>
  <c r="Y153" i="10" s="1"/>
  <c r="X208" i="10"/>
  <c r="Y208" i="10" s="1"/>
  <c r="X992" i="10"/>
  <c r="Y992" i="10" s="1"/>
  <c r="X934" i="10"/>
  <c r="Y934" i="10" s="1"/>
  <c r="X880" i="10"/>
  <c r="Y880" i="10" s="1"/>
  <c r="X829" i="10"/>
  <c r="Y829" i="10" s="1"/>
  <c r="X737" i="10"/>
  <c r="Y737" i="10" s="1"/>
  <c r="X694" i="10"/>
  <c r="Y694" i="10" s="1"/>
  <c r="X654" i="10"/>
  <c r="Y654" i="10" s="1"/>
  <c r="X616" i="10"/>
  <c r="Y616" i="10" s="1"/>
  <c r="X581" i="10"/>
  <c r="Y581" i="10" s="1"/>
  <c r="X544" i="10"/>
  <c r="Y544" i="10" s="1"/>
  <c r="X509" i="10"/>
  <c r="Y509" i="10" s="1"/>
  <c r="X476" i="10"/>
  <c r="Y476" i="10" s="1"/>
  <c r="X444" i="10"/>
  <c r="Y444" i="10" s="1"/>
  <c r="X413" i="10"/>
  <c r="Y413" i="10" s="1"/>
  <c r="X382" i="10"/>
  <c r="Y382" i="10" s="1"/>
  <c r="X352" i="10"/>
  <c r="Y352" i="10" s="1"/>
  <c r="X323" i="10"/>
  <c r="Y323" i="10" s="1"/>
  <c r="X295" i="10"/>
  <c r="Y295" i="10" s="1"/>
  <c r="X266" i="10"/>
  <c r="Y266" i="10" s="1"/>
  <c r="X209" i="10"/>
  <c r="Y209" i="10" s="1"/>
  <c r="X181" i="10"/>
  <c r="Y181" i="10" s="1"/>
  <c r="X152" i="10"/>
  <c r="Y152" i="10" s="1"/>
  <c r="X991" i="10"/>
  <c r="Y991" i="10" s="1"/>
  <c r="X933" i="10"/>
  <c r="Y933" i="10" s="1"/>
  <c r="X879" i="10"/>
  <c r="Y879" i="10" s="1"/>
  <c r="X823" i="10"/>
  <c r="Y823" i="10" s="1"/>
  <c r="X781" i="10"/>
  <c r="Y781" i="10" s="1"/>
  <c r="X736" i="10"/>
  <c r="Y736" i="10" s="1"/>
  <c r="X693" i="10"/>
  <c r="Y693" i="10" s="1"/>
  <c r="X580" i="10"/>
  <c r="Y580" i="10" s="1"/>
  <c r="X543" i="10"/>
  <c r="Y543" i="10" s="1"/>
  <c r="X506" i="10"/>
  <c r="Y506" i="10" s="1"/>
  <c r="X474" i="10"/>
  <c r="Y474" i="10" s="1"/>
  <c r="X442" i="10"/>
  <c r="Y442" i="10" s="1"/>
  <c r="X412" i="10"/>
  <c r="Y412" i="10" s="1"/>
  <c r="X351" i="10"/>
  <c r="Y351" i="10" s="1"/>
  <c r="X294" i="10"/>
  <c r="Y294" i="10" s="1"/>
  <c r="X233" i="10"/>
  <c r="Y233" i="10" s="1"/>
  <c r="X932" i="10"/>
  <c r="Y932" i="10" s="1"/>
  <c r="X822" i="10"/>
  <c r="Y822" i="10" s="1"/>
  <c r="X776" i="10"/>
  <c r="Y776" i="10" s="1"/>
  <c r="X735" i="10"/>
  <c r="Y735" i="10" s="1"/>
  <c r="X692" i="10"/>
  <c r="Y692" i="10" s="1"/>
  <c r="X653" i="10"/>
  <c r="Y653" i="10" s="1"/>
  <c r="X615" i="10"/>
  <c r="Y615" i="10" s="1"/>
  <c r="X579" i="10"/>
  <c r="Y579" i="10" s="1"/>
  <c r="X542" i="10"/>
  <c r="Y542" i="10" s="1"/>
  <c r="X505" i="10"/>
  <c r="Y505" i="10" s="1"/>
  <c r="X473" i="10"/>
  <c r="Y473" i="10" s="1"/>
  <c r="X441" i="10"/>
  <c r="Y441" i="10" s="1"/>
  <c r="X411" i="10"/>
  <c r="Y411" i="10" s="1"/>
  <c r="X381" i="10"/>
  <c r="Y381" i="10" s="1"/>
  <c r="X350" i="10"/>
  <c r="Y350" i="10" s="1"/>
  <c r="X321" i="10"/>
  <c r="Y321" i="10" s="1"/>
  <c r="X293" i="10"/>
  <c r="Y293" i="10" s="1"/>
  <c r="X264" i="10"/>
  <c r="Y264" i="10" s="1"/>
  <c r="X236" i="10"/>
  <c r="Y236" i="10" s="1"/>
  <c r="X207" i="10"/>
  <c r="Y207" i="10" s="1"/>
  <c r="X179" i="10"/>
  <c r="Y179" i="10" s="1"/>
  <c r="X218" i="10"/>
  <c r="Y218" i="10" s="1"/>
  <c r="X989" i="10"/>
  <c r="Y989" i="10" s="1"/>
  <c r="X929" i="10"/>
  <c r="Y929" i="10" s="1"/>
  <c r="X877" i="10"/>
  <c r="Y877" i="10" s="1"/>
  <c r="X821" i="10"/>
  <c r="Y821" i="10" s="1"/>
  <c r="X775" i="10"/>
  <c r="Y775" i="10" s="1"/>
  <c r="X734" i="10"/>
  <c r="Y734" i="10" s="1"/>
  <c r="X691" i="10"/>
  <c r="Y691" i="10" s="1"/>
  <c r="X649" i="10"/>
  <c r="Y649" i="10" s="1"/>
  <c r="X614" i="10"/>
  <c r="Y614" i="10" s="1"/>
  <c r="X577" i="10"/>
  <c r="Y577" i="10" s="1"/>
  <c r="X504" i="10"/>
  <c r="Y504" i="10" s="1"/>
  <c r="X472" i="10"/>
  <c r="Y472" i="10" s="1"/>
  <c r="X440" i="10"/>
  <c r="Y440" i="10" s="1"/>
  <c r="X410" i="10"/>
  <c r="Y410" i="10" s="1"/>
  <c r="X380" i="10"/>
  <c r="Y380" i="10" s="1"/>
  <c r="X320" i="10"/>
  <c r="Y320" i="10" s="1"/>
  <c r="X292" i="10"/>
  <c r="Y292" i="10" s="1"/>
  <c r="X235" i="10"/>
  <c r="Y235" i="10" s="1"/>
  <c r="X206" i="10"/>
  <c r="Y206" i="10" s="1"/>
  <c r="X178" i="10"/>
  <c r="Y178" i="10" s="1"/>
  <c r="X150" i="10"/>
  <c r="Y150" i="10" s="1"/>
  <c r="X319" i="10"/>
  <c r="Y319" i="10" s="1"/>
  <c r="X234" i="10"/>
  <c r="Y234" i="10" s="1"/>
  <c r="X177" i="10"/>
  <c r="Y177" i="10" s="1"/>
  <c r="X205" i="10"/>
  <c r="Y205" i="10" s="1"/>
  <c r="X423" i="10"/>
  <c r="Y423" i="10" s="1"/>
  <c r="X983" i="10"/>
  <c r="Y983" i="10" s="1"/>
  <c r="X928" i="10"/>
  <c r="Y928" i="10" s="1"/>
  <c r="X871" i="10"/>
  <c r="Y871" i="10" s="1"/>
  <c r="X820" i="10"/>
  <c r="Y820" i="10" s="1"/>
  <c r="X774" i="10"/>
  <c r="Y774" i="10" s="1"/>
  <c r="X689" i="10"/>
  <c r="Y689" i="10" s="1"/>
  <c r="X648" i="10"/>
  <c r="Y648" i="10" s="1"/>
  <c r="X613" i="10"/>
  <c r="Y613" i="10" s="1"/>
  <c r="X576" i="10"/>
  <c r="Y576" i="10" s="1"/>
  <c r="X541" i="10"/>
  <c r="Y541" i="10" s="1"/>
  <c r="X409" i="10"/>
  <c r="Y409" i="10" s="1"/>
  <c r="X379" i="10"/>
  <c r="Y379" i="10" s="1"/>
  <c r="X349" i="10"/>
  <c r="Y349" i="10" s="1"/>
  <c r="X291" i="10"/>
  <c r="Y291" i="10" s="1"/>
  <c r="X263" i="10"/>
  <c r="Y263" i="10" s="1"/>
  <c r="X149" i="10"/>
  <c r="Y149" i="10" s="1"/>
  <c r="X247" i="10"/>
  <c r="Y247" i="10" s="1"/>
  <c r="X982" i="10"/>
  <c r="Y982" i="10" s="1"/>
  <c r="X927" i="10"/>
  <c r="Y927" i="10" s="1"/>
  <c r="X870" i="10"/>
  <c r="Y870" i="10" s="1"/>
  <c r="X817" i="10"/>
  <c r="Y817" i="10" s="1"/>
  <c r="X773" i="10"/>
  <c r="Y773" i="10" s="1"/>
  <c r="X733" i="10"/>
  <c r="Y733" i="10" s="1"/>
  <c r="X688" i="10"/>
  <c r="Y688" i="10" s="1"/>
  <c r="X612" i="10"/>
  <c r="Y612" i="10" s="1"/>
  <c r="X575" i="10"/>
  <c r="Y575" i="10" s="1"/>
  <c r="X537" i="10"/>
  <c r="Y537" i="10" s="1"/>
  <c r="X503" i="10"/>
  <c r="Y503" i="10" s="1"/>
  <c r="X471" i="10"/>
  <c r="Y471" i="10" s="1"/>
  <c r="X439" i="10"/>
  <c r="Y439" i="10" s="1"/>
  <c r="X408" i="10"/>
  <c r="Y408" i="10" s="1"/>
  <c r="X378" i="10"/>
  <c r="Y378" i="10" s="1"/>
  <c r="X348" i="10"/>
  <c r="Y348" i="10" s="1"/>
  <c r="X318" i="10"/>
  <c r="Y318" i="10" s="1"/>
  <c r="X290" i="10"/>
  <c r="Y290" i="10" s="1"/>
  <c r="X262" i="10"/>
  <c r="Y262" i="10" s="1"/>
  <c r="X62" i="10"/>
  <c r="Y62" i="10" s="1"/>
  <c r="X115" i="10"/>
  <c r="Y115" i="10" s="1"/>
  <c r="X42" i="10"/>
  <c r="Y42" i="10" s="1"/>
  <c r="X99" i="10"/>
  <c r="Y99" i="10" s="1"/>
  <c r="X3" i="10"/>
  <c r="Y3" i="10" s="1"/>
  <c r="X118" i="10"/>
  <c r="Y118" i="10" s="1"/>
  <c r="X28" i="10"/>
  <c r="Y28" i="10" s="1"/>
  <c r="X33" i="10"/>
  <c r="Y33" i="10" s="1"/>
  <c r="X131" i="10"/>
  <c r="Y131" i="10" s="1"/>
  <c r="H49" i="35"/>
  <c r="C49" i="35"/>
  <c r="D49" i="35"/>
  <c r="D45" i="28"/>
  <c r="C45" i="28"/>
  <c r="G45" i="28"/>
  <c r="F45" i="28"/>
  <c r="E46" i="28"/>
  <c r="B46" i="28"/>
  <c r="A47" i="28"/>
  <c r="X4" i="10"/>
  <c r="Y4" i="10" s="1"/>
  <c r="X19" i="10"/>
  <c r="Y19" i="10" s="1"/>
  <c r="X12" i="10"/>
  <c r="Y12" i="10" s="1"/>
  <c r="X36" i="10"/>
  <c r="Y36" i="10" s="1"/>
  <c r="X75" i="10"/>
  <c r="Y75" i="10" s="1"/>
  <c r="A56" i="38"/>
  <c r="B55" i="38"/>
  <c r="E55" i="38"/>
  <c r="B38" i="34"/>
  <c r="E38" i="34"/>
  <c r="A39" i="34"/>
  <c r="G31" i="17"/>
  <c r="J31" i="17"/>
  <c r="D31" i="17"/>
  <c r="H31" i="17"/>
  <c r="I31" i="17" s="1"/>
  <c r="E31" i="17"/>
  <c r="F31" i="17" s="1"/>
  <c r="A32" i="17"/>
  <c r="X5" i="10"/>
  <c r="Y5" i="10" s="1"/>
  <c r="X86" i="10"/>
  <c r="Y86" i="10" s="1"/>
  <c r="X23" i="10"/>
  <c r="Y23" i="10" s="1"/>
  <c r="X88" i="10"/>
  <c r="Y88" i="10" s="1"/>
  <c r="X21" i="10"/>
  <c r="Y21" i="10" s="1"/>
  <c r="T21" i="14"/>
  <c r="K30" i="17"/>
  <c r="X6" i="10"/>
  <c r="Y6" i="10" s="1"/>
  <c r="X114" i="10"/>
  <c r="Y114" i="10" s="1"/>
  <c r="X26" i="10"/>
  <c r="Y26" i="10" s="1"/>
  <c r="X109" i="10"/>
  <c r="Y109" i="10" s="1"/>
  <c r="X55" i="10"/>
  <c r="Y55" i="10" s="1"/>
  <c r="X7" i="10"/>
  <c r="Y7" i="10" s="1"/>
  <c r="X107" i="10"/>
  <c r="Y107" i="10" s="1"/>
  <c r="X108" i="10"/>
  <c r="Y108" i="10" s="1"/>
  <c r="X13" i="10"/>
  <c r="Y13" i="10" s="1"/>
  <c r="X58" i="10"/>
  <c r="Y58" i="10" s="1"/>
  <c r="G36" i="41"/>
  <c r="F36" i="41"/>
  <c r="X8" i="10"/>
  <c r="Y8" i="10" s="1"/>
  <c r="X65" i="10"/>
  <c r="Y65" i="10" s="1"/>
  <c r="X134" i="10"/>
  <c r="Y134" i="10" s="1"/>
  <c r="X126" i="10"/>
  <c r="Y126" i="10" s="1"/>
  <c r="X124" i="10"/>
  <c r="Y124" i="10" s="1"/>
  <c r="D37" i="34"/>
  <c r="F37" i="34"/>
  <c r="C37" i="34"/>
  <c r="X9" i="10"/>
  <c r="Y9" i="10" s="1"/>
  <c r="X53" i="10"/>
  <c r="Y53" i="10" s="1"/>
  <c r="X20" i="10"/>
  <c r="Y20" i="10" s="1"/>
  <c r="X119" i="10"/>
  <c r="Y119" i="10" s="1"/>
  <c r="X49" i="10"/>
  <c r="Y49" i="10" s="1"/>
  <c r="X37" i="10"/>
  <c r="Y37" i="10" s="1"/>
  <c r="X56" i="10"/>
  <c r="Y56" i="10" s="1"/>
  <c r="X69" i="10"/>
  <c r="Y69" i="10" s="1"/>
  <c r="X27" i="10"/>
  <c r="Y27" i="10" s="1"/>
  <c r="X52" i="10"/>
  <c r="Y52" i="10" s="1"/>
  <c r="F51" i="36"/>
  <c r="G51" i="36"/>
  <c r="X103" i="10"/>
  <c r="Y103" i="10" s="1"/>
  <c r="X111" i="10"/>
  <c r="Y111" i="10" s="1"/>
  <c r="X63" i="10"/>
  <c r="Y63" i="10" s="1"/>
  <c r="X30" i="10"/>
  <c r="Y30" i="10" s="1"/>
  <c r="X117" i="10"/>
  <c r="Y117" i="10" s="1"/>
  <c r="D36" i="41"/>
  <c r="C36" i="41"/>
  <c r="A37" i="41" s="1"/>
  <c r="H36" i="41"/>
  <c r="A53" i="36"/>
  <c r="E52" i="36"/>
  <c r="B52" i="36"/>
  <c r="X31" i="10"/>
  <c r="Y31" i="10" s="1"/>
  <c r="X47" i="10"/>
  <c r="Y47" i="10" s="1"/>
  <c r="X66" i="10"/>
  <c r="Y66" i="10" s="1"/>
  <c r="X102" i="10"/>
  <c r="Y102" i="10" s="1"/>
  <c r="C5" i="9"/>
  <c r="B5" i="9"/>
  <c r="H35" i="40" l="1"/>
  <c r="C49" i="31"/>
  <c r="D49" i="31"/>
  <c r="H42" i="26"/>
  <c r="G37" i="34"/>
  <c r="H45" i="28"/>
  <c r="C41" i="43"/>
  <c r="A42" i="43" s="1"/>
  <c r="D41" i="43"/>
  <c r="G41" i="43"/>
  <c r="F41" i="43"/>
  <c r="C41" i="44"/>
  <c r="A42" i="44" s="1"/>
  <c r="F41" i="44"/>
  <c r="G41" i="44"/>
  <c r="D41" i="44"/>
  <c r="F43" i="45"/>
  <c r="E43" i="45"/>
  <c r="C43" i="45"/>
  <c r="A44" i="45" s="1"/>
  <c r="K39" i="25"/>
  <c r="T16" i="12"/>
  <c r="G33" i="19"/>
  <c r="T22" i="14"/>
  <c r="N10" i="9"/>
  <c r="O10" i="9" s="1"/>
  <c r="N22" i="9"/>
  <c r="O22" i="9" s="1"/>
  <c r="N19" i="9"/>
  <c r="O19" i="9" s="1"/>
  <c r="N13" i="9"/>
  <c r="O13" i="9" s="1"/>
  <c r="N12" i="9"/>
  <c r="O12" i="9" s="1"/>
  <c r="N2" i="9"/>
  <c r="O2" i="9" s="1"/>
  <c r="N8" i="9"/>
  <c r="O8" i="9" s="1"/>
  <c r="Z2" i="10" a="1"/>
  <c r="J32" i="17"/>
  <c r="H32" i="17"/>
  <c r="I32" i="17" s="1"/>
  <c r="E32" i="17"/>
  <c r="F32" i="17" s="1"/>
  <c r="D32" i="17"/>
  <c r="G32" i="17"/>
  <c r="A33" i="17"/>
  <c r="K31" i="17"/>
  <c r="E39" i="34"/>
  <c r="A40" i="34"/>
  <c r="B39" i="34"/>
  <c r="F38" i="34"/>
  <c r="D38" i="34"/>
  <c r="C38" i="34"/>
  <c r="D52" i="36"/>
  <c r="H52" i="36"/>
  <c r="C52" i="36"/>
  <c r="D55" i="38"/>
  <c r="C55" i="38"/>
  <c r="H55" i="38"/>
  <c r="G55" i="38"/>
  <c r="F55" i="38"/>
  <c r="D46" i="28"/>
  <c r="F46" i="28"/>
  <c r="C46" i="28"/>
  <c r="G46" i="28"/>
  <c r="E35" i="19"/>
  <c r="B35" i="19"/>
  <c r="A36" i="19"/>
  <c r="E36" i="40"/>
  <c r="B36" i="40"/>
  <c r="F34" i="19"/>
  <c r="D34" i="19"/>
  <c r="C34" i="19"/>
  <c r="H49" i="31"/>
  <c r="G49" i="31"/>
  <c r="F49" i="31"/>
  <c r="E50" i="31"/>
  <c r="B50" i="31"/>
  <c r="A51" i="31"/>
  <c r="A42" i="25"/>
  <c r="H41" i="25"/>
  <c r="B41" i="25"/>
  <c r="E41" i="25"/>
  <c r="F43" i="26"/>
  <c r="D43" i="26"/>
  <c r="C43" i="26"/>
  <c r="G43" i="26"/>
  <c r="I40" i="25"/>
  <c r="G40" i="25"/>
  <c r="F40" i="25"/>
  <c r="C40" i="25"/>
  <c r="D40" i="25"/>
  <c r="J40" i="25"/>
  <c r="F52" i="36"/>
  <c r="G52" i="36"/>
  <c r="B56" i="38"/>
  <c r="E56" i="38"/>
  <c r="A57" i="38"/>
  <c r="A45" i="26"/>
  <c r="B44" i="26"/>
  <c r="E44" i="26"/>
  <c r="E53" i="36"/>
  <c r="B53" i="36"/>
  <c r="A54" i="36"/>
  <c r="B37" i="41"/>
  <c r="E37" i="41"/>
  <c r="A48" i="28"/>
  <c r="E47" i="28"/>
  <c r="B47" i="28"/>
  <c r="N24" i="14"/>
  <c r="B24" i="14"/>
  <c r="Q24" i="14"/>
  <c r="E24" i="14"/>
  <c r="K24" i="14"/>
  <c r="H24" i="14"/>
  <c r="A25" i="14"/>
  <c r="F23" i="14"/>
  <c r="D23" i="14"/>
  <c r="R23" i="14"/>
  <c r="P23" i="14"/>
  <c r="S23" i="14"/>
  <c r="C23" i="14"/>
  <c r="M23" i="14"/>
  <c r="O23" i="14"/>
  <c r="L23" i="14"/>
  <c r="J23" i="14"/>
  <c r="I23" i="14"/>
  <c r="G23" i="14"/>
  <c r="G50" i="35"/>
  <c r="F50" i="35"/>
  <c r="B18" i="12"/>
  <c r="N18" i="12"/>
  <c r="Q18" i="12"/>
  <c r="K18" i="12"/>
  <c r="H18" i="12"/>
  <c r="E18" i="12"/>
  <c r="A19" i="12"/>
  <c r="H50" i="35"/>
  <c r="C50" i="35"/>
  <c r="D50" i="35"/>
  <c r="F17" i="12"/>
  <c r="S17" i="12"/>
  <c r="O17" i="12"/>
  <c r="M17" i="12"/>
  <c r="L17" i="12"/>
  <c r="D17" i="12"/>
  <c r="C17" i="12"/>
  <c r="P17" i="12"/>
  <c r="R17" i="12"/>
  <c r="J17" i="12"/>
  <c r="I17" i="12"/>
  <c r="G17" i="12"/>
  <c r="B51" i="35"/>
  <c r="A52" i="35"/>
  <c r="E51" i="35"/>
  <c r="G38" i="34" l="1"/>
  <c r="H46" i="28"/>
  <c r="C50" i="31"/>
  <c r="D50" i="31"/>
  <c r="K40" i="25"/>
  <c r="H43" i="26"/>
  <c r="D44" i="45"/>
  <c r="B44" i="45"/>
  <c r="E42" i="44"/>
  <c r="B42" i="44"/>
  <c r="B42" i="43"/>
  <c r="E42" i="43"/>
  <c r="T17" i="12"/>
  <c r="G34" i="19"/>
  <c r="Z2" i="10"/>
  <c r="Z1" i="10" s="1" a="1"/>
  <c r="Z1" i="10" s="1"/>
  <c r="A15" i="10" s="1"/>
  <c r="B52" i="35"/>
  <c r="E52" i="35"/>
  <c r="A53" i="35"/>
  <c r="G33" i="17"/>
  <c r="E33" i="17"/>
  <c r="F33" i="17" s="1"/>
  <c r="D33" i="17"/>
  <c r="J33" i="17"/>
  <c r="H33" i="17"/>
  <c r="I33" i="17" s="1"/>
  <c r="A34" i="17"/>
  <c r="F35" i="19"/>
  <c r="D35" i="19"/>
  <c r="C35" i="19"/>
  <c r="B25" i="14"/>
  <c r="Q25" i="14"/>
  <c r="N25" i="14"/>
  <c r="K25" i="14"/>
  <c r="H25" i="14"/>
  <c r="E25" i="14"/>
  <c r="A26" i="14"/>
  <c r="N539" i="9"/>
  <c r="O539" i="9" s="1"/>
  <c r="N427" i="9"/>
  <c r="O427" i="9" s="1"/>
  <c r="N395" i="9"/>
  <c r="O395" i="9" s="1"/>
  <c r="N363" i="9"/>
  <c r="O363" i="9" s="1"/>
  <c r="N331" i="9"/>
  <c r="O331" i="9" s="1"/>
  <c r="N299" i="9"/>
  <c r="O299" i="9" s="1"/>
  <c r="N267" i="9"/>
  <c r="O267" i="9" s="1"/>
  <c r="N235" i="9"/>
  <c r="O235" i="9" s="1"/>
  <c r="N203" i="9"/>
  <c r="O203" i="9" s="1"/>
  <c r="N155" i="9"/>
  <c r="O155" i="9" s="1"/>
  <c r="N123" i="9"/>
  <c r="O123" i="9" s="1"/>
  <c r="N87" i="9"/>
  <c r="O87" i="9" s="1"/>
  <c r="N71" i="9"/>
  <c r="O71" i="9" s="1"/>
  <c r="N55" i="9"/>
  <c r="O55" i="9" s="1"/>
  <c r="N39" i="9"/>
  <c r="O39" i="9" s="1"/>
  <c r="N458" i="9"/>
  <c r="O458" i="9" s="1"/>
  <c r="N426" i="9"/>
  <c r="O426" i="9" s="1"/>
  <c r="N394" i="9"/>
  <c r="O394" i="9" s="1"/>
  <c r="N330" i="9"/>
  <c r="O330" i="9" s="1"/>
  <c r="N266" i="9"/>
  <c r="O266" i="9" s="1"/>
  <c r="N170" i="9"/>
  <c r="O170" i="9" s="1"/>
  <c r="N587" i="9"/>
  <c r="O587" i="9" s="1"/>
  <c r="N571" i="9"/>
  <c r="O571" i="9" s="1"/>
  <c r="N555" i="9"/>
  <c r="O555" i="9" s="1"/>
  <c r="N523" i="9"/>
  <c r="O523" i="9" s="1"/>
  <c r="N507" i="9"/>
  <c r="O507" i="9" s="1"/>
  <c r="N491" i="9"/>
  <c r="O491" i="9" s="1"/>
  <c r="N475" i="9"/>
  <c r="O475" i="9" s="1"/>
  <c r="N459" i="9"/>
  <c r="O459" i="9" s="1"/>
  <c r="N443" i="9"/>
  <c r="O443" i="9" s="1"/>
  <c r="N411" i="9"/>
  <c r="O411" i="9" s="1"/>
  <c r="N379" i="9"/>
  <c r="O379" i="9" s="1"/>
  <c r="N347" i="9"/>
  <c r="O347" i="9" s="1"/>
  <c r="N315" i="9"/>
  <c r="O315" i="9" s="1"/>
  <c r="N283" i="9"/>
  <c r="O283" i="9" s="1"/>
  <c r="N251" i="9"/>
  <c r="O251" i="9" s="1"/>
  <c r="N219" i="9"/>
  <c r="O219" i="9" s="1"/>
  <c r="N187" i="9"/>
  <c r="O187" i="9" s="1"/>
  <c r="N171" i="9"/>
  <c r="O171" i="9" s="1"/>
  <c r="N139" i="9"/>
  <c r="O139" i="9" s="1"/>
  <c r="N103" i="9"/>
  <c r="O103" i="9" s="1"/>
  <c r="N474" i="9"/>
  <c r="O474" i="9" s="1"/>
  <c r="N442" i="9"/>
  <c r="O442" i="9" s="1"/>
  <c r="N410" i="9"/>
  <c r="O410" i="9" s="1"/>
  <c r="N378" i="9"/>
  <c r="O378" i="9" s="1"/>
  <c r="N346" i="9"/>
  <c r="O346" i="9" s="1"/>
  <c r="N314" i="9"/>
  <c r="O314" i="9" s="1"/>
  <c r="N298" i="9"/>
  <c r="O298" i="9" s="1"/>
  <c r="N282" i="9"/>
  <c r="O282" i="9" s="1"/>
  <c r="N250" i="9"/>
  <c r="O250" i="9" s="1"/>
  <c r="N218" i="9"/>
  <c r="O218" i="9" s="1"/>
  <c r="N202" i="9"/>
  <c r="O202" i="9" s="1"/>
  <c r="N154" i="9"/>
  <c r="O154" i="9" s="1"/>
  <c r="N122" i="9"/>
  <c r="O122" i="9" s="1"/>
  <c r="N74" i="9"/>
  <c r="O74" i="9" s="1"/>
  <c r="N58" i="9"/>
  <c r="O58" i="9" s="1"/>
  <c r="N26" i="9"/>
  <c r="O26" i="9" s="1"/>
  <c r="N148" i="9"/>
  <c r="O148" i="9" s="1"/>
  <c r="N398" i="9"/>
  <c r="O398" i="9" s="1"/>
  <c r="N158" i="9"/>
  <c r="O158" i="9" s="1"/>
  <c r="N46" i="9"/>
  <c r="O46" i="9" s="1"/>
  <c r="N362" i="9"/>
  <c r="O362" i="9" s="1"/>
  <c r="N234" i="9"/>
  <c r="O234" i="9" s="1"/>
  <c r="N186" i="9"/>
  <c r="O186" i="9" s="1"/>
  <c r="N138" i="9"/>
  <c r="O138" i="9" s="1"/>
  <c r="N106" i="9"/>
  <c r="O106" i="9" s="1"/>
  <c r="N35" i="9"/>
  <c r="O35" i="9" s="1"/>
  <c r="N92" i="9"/>
  <c r="O92" i="9" s="1"/>
  <c r="N286" i="9"/>
  <c r="O286" i="9" s="1"/>
  <c r="N586" i="9"/>
  <c r="O586" i="9" s="1"/>
  <c r="N570" i="9"/>
  <c r="O570" i="9" s="1"/>
  <c r="N554" i="9"/>
  <c r="O554" i="9" s="1"/>
  <c r="N538" i="9"/>
  <c r="O538" i="9" s="1"/>
  <c r="N522" i="9"/>
  <c r="O522" i="9" s="1"/>
  <c r="N506" i="9"/>
  <c r="O506" i="9" s="1"/>
  <c r="N490" i="9"/>
  <c r="O490" i="9" s="1"/>
  <c r="N90" i="9"/>
  <c r="O90" i="9" s="1"/>
  <c r="N42" i="9"/>
  <c r="O42" i="9" s="1"/>
  <c r="N270" i="9"/>
  <c r="O270" i="9" s="1"/>
  <c r="N94" i="9"/>
  <c r="O94" i="9" s="1"/>
  <c r="N377" i="9"/>
  <c r="O377" i="9" s="1"/>
  <c r="N297" i="9"/>
  <c r="O297" i="9" s="1"/>
  <c r="N265" i="9"/>
  <c r="O265" i="9" s="1"/>
  <c r="N233" i="9"/>
  <c r="O233" i="9" s="1"/>
  <c r="N217" i="9"/>
  <c r="O217" i="9" s="1"/>
  <c r="N201" i="9"/>
  <c r="O201" i="9" s="1"/>
  <c r="N185" i="9"/>
  <c r="O185" i="9" s="1"/>
  <c r="N169" i="9"/>
  <c r="O169" i="9" s="1"/>
  <c r="N137" i="9"/>
  <c r="O137" i="9" s="1"/>
  <c r="N121" i="9"/>
  <c r="O121" i="9" s="1"/>
  <c r="N109" i="9"/>
  <c r="O109" i="9" s="1"/>
  <c r="N93" i="9"/>
  <c r="O93" i="9" s="1"/>
  <c r="N77" i="9"/>
  <c r="O77" i="9" s="1"/>
  <c r="N61" i="9"/>
  <c r="O61" i="9" s="1"/>
  <c r="N45" i="9"/>
  <c r="O45" i="9" s="1"/>
  <c r="N29" i="9"/>
  <c r="O29" i="9" s="1"/>
  <c r="N295" i="9"/>
  <c r="O295" i="9" s="1"/>
  <c r="N231" i="9"/>
  <c r="O231" i="9" s="1"/>
  <c r="N151" i="9"/>
  <c r="O151" i="9" s="1"/>
  <c r="N119" i="9"/>
  <c r="O119" i="9" s="1"/>
  <c r="N83" i="9"/>
  <c r="O83" i="9" s="1"/>
  <c r="N51" i="9"/>
  <c r="O51" i="9" s="1"/>
  <c r="N132" i="9"/>
  <c r="O132" i="9" s="1"/>
  <c r="N430" i="9"/>
  <c r="O430" i="9" s="1"/>
  <c r="N585" i="9"/>
  <c r="O585" i="9" s="1"/>
  <c r="N569" i="9"/>
  <c r="O569" i="9" s="1"/>
  <c r="N553" i="9"/>
  <c r="O553" i="9" s="1"/>
  <c r="N537" i="9"/>
  <c r="O537" i="9" s="1"/>
  <c r="N521" i="9"/>
  <c r="O521" i="9" s="1"/>
  <c r="N505" i="9"/>
  <c r="O505" i="9" s="1"/>
  <c r="N489" i="9"/>
  <c r="O489" i="9" s="1"/>
  <c r="N473" i="9"/>
  <c r="O473" i="9" s="1"/>
  <c r="N457" i="9"/>
  <c r="O457" i="9" s="1"/>
  <c r="N441" i="9"/>
  <c r="O441" i="9" s="1"/>
  <c r="N425" i="9"/>
  <c r="O425" i="9" s="1"/>
  <c r="N409" i="9"/>
  <c r="O409" i="9" s="1"/>
  <c r="N393" i="9"/>
  <c r="O393" i="9" s="1"/>
  <c r="N361" i="9"/>
  <c r="O361" i="9" s="1"/>
  <c r="N345" i="9"/>
  <c r="O345" i="9" s="1"/>
  <c r="N329" i="9"/>
  <c r="O329" i="9" s="1"/>
  <c r="N313" i="9"/>
  <c r="O313" i="9" s="1"/>
  <c r="N281" i="9"/>
  <c r="O281" i="9" s="1"/>
  <c r="N249" i="9"/>
  <c r="O249" i="9" s="1"/>
  <c r="N153" i="9"/>
  <c r="O153" i="9" s="1"/>
  <c r="N38" i="9"/>
  <c r="O38" i="9" s="1"/>
  <c r="N382" i="9"/>
  <c r="O382" i="9" s="1"/>
  <c r="N520" i="9"/>
  <c r="O520" i="9" s="1"/>
  <c r="N440" i="9"/>
  <c r="O440" i="9" s="1"/>
  <c r="N408" i="9"/>
  <c r="O408" i="9" s="1"/>
  <c r="N360" i="9"/>
  <c r="O360" i="9" s="1"/>
  <c r="N328" i="9"/>
  <c r="O328" i="9" s="1"/>
  <c r="N312" i="9"/>
  <c r="O312" i="9" s="1"/>
  <c r="N280" i="9"/>
  <c r="O280" i="9" s="1"/>
  <c r="N248" i="9"/>
  <c r="O248" i="9" s="1"/>
  <c r="N216" i="9"/>
  <c r="O216" i="9" s="1"/>
  <c r="N184" i="9"/>
  <c r="O184" i="9" s="1"/>
  <c r="N168" i="9"/>
  <c r="O168" i="9" s="1"/>
  <c r="N136" i="9"/>
  <c r="O136" i="9" s="1"/>
  <c r="N96" i="9"/>
  <c r="O96" i="9" s="1"/>
  <c r="N64" i="9"/>
  <c r="O64" i="9" s="1"/>
  <c r="N32" i="9"/>
  <c r="O32" i="9" s="1"/>
  <c r="N407" i="9"/>
  <c r="O407" i="9" s="1"/>
  <c r="N311" i="9"/>
  <c r="O311" i="9" s="1"/>
  <c r="N215" i="9"/>
  <c r="O215" i="9" s="1"/>
  <c r="N366" i="9"/>
  <c r="O366" i="9" s="1"/>
  <c r="N584" i="9"/>
  <c r="O584" i="9" s="1"/>
  <c r="N568" i="9"/>
  <c r="O568" i="9" s="1"/>
  <c r="N552" i="9"/>
  <c r="O552" i="9" s="1"/>
  <c r="N536" i="9"/>
  <c r="O536" i="9" s="1"/>
  <c r="N504" i="9"/>
  <c r="O504" i="9" s="1"/>
  <c r="N488" i="9"/>
  <c r="O488" i="9" s="1"/>
  <c r="N472" i="9"/>
  <c r="O472" i="9" s="1"/>
  <c r="N456" i="9"/>
  <c r="O456" i="9" s="1"/>
  <c r="N424" i="9"/>
  <c r="O424" i="9" s="1"/>
  <c r="N392" i="9"/>
  <c r="O392" i="9" s="1"/>
  <c r="N376" i="9"/>
  <c r="O376" i="9" s="1"/>
  <c r="N344" i="9"/>
  <c r="O344" i="9" s="1"/>
  <c r="N296" i="9"/>
  <c r="O296" i="9" s="1"/>
  <c r="N264" i="9"/>
  <c r="O264" i="9" s="1"/>
  <c r="N232" i="9"/>
  <c r="O232" i="9" s="1"/>
  <c r="N200" i="9"/>
  <c r="O200" i="9" s="1"/>
  <c r="N152" i="9"/>
  <c r="O152" i="9" s="1"/>
  <c r="N120" i="9"/>
  <c r="O120" i="9" s="1"/>
  <c r="N112" i="9"/>
  <c r="O112" i="9" s="1"/>
  <c r="N80" i="9"/>
  <c r="O80" i="9" s="1"/>
  <c r="N48" i="9"/>
  <c r="O48" i="9" s="1"/>
  <c r="N455" i="9"/>
  <c r="O455" i="9" s="1"/>
  <c r="N359" i="9"/>
  <c r="O359" i="9" s="1"/>
  <c r="N279" i="9"/>
  <c r="O279" i="9" s="1"/>
  <c r="N183" i="9"/>
  <c r="O183" i="9" s="1"/>
  <c r="N535" i="9"/>
  <c r="O535" i="9" s="1"/>
  <c r="N487" i="9"/>
  <c r="O487" i="9" s="1"/>
  <c r="N439" i="9"/>
  <c r="O439" i="9" s="1"/>
  <c r="N391" i="9"/>
  <c r="O391" i="9" s="1"/>
  <c r="N343" i="9"/>
  <c r="O343" i="9" s="1"/>
  <c r="N263" i="9"/>
  <c r="O263" i="9" s="1"/>
  <c r="N199" i="9"/>
  <c r="O199" i="9" s="1"/>
  <c r="N135" i="9"/>
  <c r="O135" i="9" s="1"/>
  <c r="N115" i="9"/>
  <c r="O115" i="9" s="1"/>
  <c r="N67" i="9"/>
  <c r="O67" i="9" s="1"/>
  <c r="N60" i="9"/>
  <c r="O60" i="9" s="1"/>
  <c r="N302" i="9"/>
  <c r="O302" i="9" s="1"/>
  <c r="N583" i="9"/>
  <c r="O583" i="9" s="1"/>
  <c r="N567" i="9"/>
  <c r="O567" i="9" s="1"/>
  <c r="N551" i="9"/>
  <c r="O551" i="9" s="1"/>
  <c r="N519" i="9"/>
  <c r="O519" i="9" s="1"/>
  <c r="N503" i="9"/>
  <c r="O503" i="9" s="1"/>
  <c r="N471" i="9"/>
  <c r="O471" i="9" s="1"/>
  <c r="N423" i="9"/>
  <c r="O423" i="9" s="1"/>
  <c r="N375" i="9"/>
  <c r="O375" i="9" s="1"/>
  <c r="N327" i="9"/>
  <c r="O327" i="9" s="1"/>
  <c r="N247" i="9"/>
  <c r="O247" i="9" s="1"/>
  <c r="N167" i="9"/>
  <c r="O167" i="9" s="1"/>
  <c r="N99" i="9"/>
  <c r="O99" i="9" s="1"/>
  <c r="N350" i="9"/>
  <c r="O350" i="9" s="1"/>
  <c r="N518" i="9"/>
  <c r="O518" i="9" s="1"/>
  <c r="N438" i="9"/>
  <c r="O438" i="9" s="1"/>
  <c r="N406" i="9"/>
  <c r="O406" i="9" s="1"/>
  <c r="N374" i="9"/>
  <c r="O374" i="9" s="1"/>
  <c r="N358" i="9"/>
  <c r="O358" i="9" s="1"/>
  <c r="N326" i="9"/>
  <c r="O326" i="9" s="1"/>
  <c r="N294" i="9"/>
  <c r="O294" i="9" s="1"/>
  <c r="N262" i="9"/>
  <c r="O262" i="9" s="1"/>
  <c r="N230" i="9"/>
  <c r="O230" i="9" s="1"/>
  <c r="N198" i="9"/>
  <c r="O198" i="9" s="1"/>
  <c r="N166" i="9"/>
  <c r="O166" i="9" s="1"/>
  <c r="N134" i="9"/>
  <c r="O134" i="9" s="1"/>
  <c r="N118" i="9"/>
  <c r="O118" i="9" s="1"/>
  <c r="N70" i="9"/>
  <c r="O70" i="9" s="1"/>
  <c r="N54" i="9"/>
  <c r="O54" i="9" s="1"/>
  <c r="N44" i="9"/>
  <c r="O44" i="9" s="1"/>
  <c r="N542" i="9"/>
  <c r="O542" i="9" s="1"/>
  <c r="N582" i="9"/>
  <c r="O582" i="9" s="1"/>
  <c r="N566" i="9"/>
  <c r="O566" i="9" s="1"/>
  <c r="N550" i="9"/>
  <c r="O550" i="9" s="1"/>
  <c r="N534" i="9"/>
  <c r="O534" i="9" s="1"/>
  <c r="N502" i="9"/>
  <c r="O502" i="9" s="1"/>
  <c r="N486" i="9"/>
  <c r="O486" i="9" s="1"/>
  <c r="N470" i="9"/>
  <c r="O470" i="9" s="1"/>
  <c r="N454" i="9"/>
  <c r="O454" i="9" s="1"/>
  <c r="N422" i="9"/>
  <c r="O422" i="9" s="1"/>
  <c r="N390" i="9"/>
  <c r="O390" i="9" s="1"/>
  <c r="N342" i="9"/>
  <c r="O342" i="9" s="1"/>
  <c r="N310" i="9"/>
  <c r="O310" i="9" s="1"/>
  <c r="N278" i="9"/>
  <c r="O278" i="9" s="1"/>
  <c r="N246" i="9"/>
  <c r="O246" i="9" s="1"/>
  <c r="N214" i="9"/>
  <c r="O214" i="9" s="1"/>
  <c r="N182" i="9"/>
  <c r="O182" i="9" s="1"/>
  <c r="N150" i="9"/>
  <c r="O150" i="9" s="1"/>
  <c r="N102" i="9"/>
  <c r="O102" i="9" s="1"/>
  <c r="N86" i="9"/>
  <c r="O86" i="9" s="1"/>
  <c r="N108" i="9"/>
  <c r="O108" i="9" s="1"/>
  <c r="N574" i="9"/>
  <c r="O574" i="9" s="1"/>
  <c r="N453" i="9"/>
  <c r="O453" i="9" s="1"/>
  <c r="N389" i="9"/>
  <c r="O389" i="9" s="1"/>
  <c r="N261" i="9"/>
  <c r="O261" i="9" s="1"/>
  <c r="N213" i="9"/>
  <c r="O213" i="9" s="1"/>
  <c r="N181" i="9"/>
  <c r="O181" i="9" s="1"/>
  <c r="N133" i="9"/>
  <c r="O133" i="9" s="1"/>
  <c r="N89" i="9"/>
  <c r="O89" i="9" s="1"/>
  <c r="N41" i="9"/>
  <c r="O41" i="9" s="1"/>
  <c r="N276" i="9"/>
  <c r="O276" i="9" s="1"/>
  <c r="N581" i="9"/>
  <c r="O581" i="9" s="1"/>
  <c r="N565" i="9"/>
  <c r="O565" i="9" s="1"/>
  <c r="N549" i="9"/>
  <c r="O549" i="9" s="1"/>
  <c r="N533" i="9"/>
  <c r="O533" i="9" s="1"/>
  <c r="N517" i="9"/>
  <c r="O517" i="9" s="1"/>
  <c r="N501" i="9"/>
  <c r="O501" i="9" s="1"/>
  <c r="N485" i="9"/>
  <c r="O485" i="9" s="1"/>
  <c r="N469" i="9"/>
  <c r="O469" i="9" s="1"/>
  <c r="N437" i="9"/>
  <c r="O437" i="9" s="1"/>
  <c r="N421" i="9"/>
  <c r="O421" i="9" s="1"/>
  <c r="N405" i="9"/>
  <c r="O405" i="9" s="1"/>
  <c r="N373" i="9"/>
  <c r="O373" i="9" s="1"/>
  <c r="N357" i="9"/>
  <c r="O357" i="9" s="1"/>
  <c r="N341" i="9"/>
  <c r="O341" i="9" s="1"/>
  <c r="N325" i="9"/>
  <c r="O325" i="9" s="1"/>
  <c r="N309" i="9"/>
  <c r="O309" i="9" s="1"/>
  <c r="N293" i="9"/>
  <c r="O293" i="9" s="1"/>
  <c r="N277" i="9"/>
  <c r="O277" i="9" s="1"/>
  <c r="N245" i="9"/>
  <c r="O245" i="9" s="1"/>
  <c r="N229" i="9"/>
  <c r="O229" i="9" s="1"/>
  <c r="N197" i="9"/>
  <c r="O197" i="9" s="1"/>
  <c r="N165" i="9"/>
  <c r="O165" i="9" s="1"/>
  <c r="N149" i="9"/>
  <c r="O149" i="9" s="1"/>
  <c r="N105" i="9"/>
  <c r="O105" i="9" s="1"/>
  <c r="N73" i="9"/>
  <c r="O73" i="9" s="1"/>
  <c r="N57" i="9"/>
  <c r="O57" i="9" s="1"/>
  <c r="N25" i="9"/>
  <c r="O25" i="9" s="1"/>
  <c r="N308" i="9"/>
  <c r="O308" i="9" s="1"/>
  <c r="N244" i="9"/>
  <c r="O244" i="9" s="1"/>
  <c r="N228" i="9"/>
  <c r="O228" i="9" s="1"/>
  <c r="N212" i="9"/>
  <c r="O212" i="9" s="1"/>
  <c r="N76" i="9"/>
  <c r="O76" i="9" s="1"/>
  <c r="N28" i="9"/>
  <c r="O28" i="9" s="1"/>
  <c r="N558" i="9"/>
  <c r="O558" i="9" s="1"/>
  <c r="N222" i="9"/>
  <c r="O222" i="9" s="1"/>
  <c r="N564" i="9"/>
  <c r="O564" i="9" s="1"/>
  <c r="N532" i="9"/>
  <c r="O532" i="9" s="1"/>
  <c r="N516" i="9"/>
  <c r="O516" i="9" s="1"/>
  <c r="N484" i="9"/>
  <c r="O484" i="9" s="1"/>
  <c r="N452" i="9"/>
  <c r="O452" i="9" s="1"/>
  <c r="N420" i="9"/>
  <c r="O420" i="9" s="1"/>
  <c r="N388" i="9"/>
  <c r="O388" i="9" s="1"/>
  <c r="N180" i="9"/>
  <c r="O180" i="9" s="1"/>
  <c r="N318" i="9"/>
  <c r="O318" i="9" s="1"/>
  <c r="N580" i="9"/>
  <c r="O580" i="9" s="1"/>
  <c r="N548" i="9"/>
  <c r="O548" i="9" s="1"/>
  <c r="N500" i="9"/>
  <c r="O500" i="9" s="1"/>
  <c r="N468" i="9"/>
  <c r="O468" i="9" s="1"/>
  <c r="N436" i="9"/>
  <c r="O436" i="9" s="1"/>
  <c r="N404" i="9"/>
  <c r="O404" i="9" s="1"/>
  <c r="N372" i="9"/>
  <c r="O372" i="9" s="1"/>
  <c r="N356" i="9"/>
  <c r="O356" i="9" s="1"/>
  <c r="N340" i="9"/>
  <c r="O340" i="9" s="1"/>
  <c r="N324" i="9"/>
  <c r="O324" i="9" s="1"/>
  <c r="N292" i="9"/>
  <c r="O292" i="9" s="1"/>
  <c r="N260" i="9"/>
  <c r="O260" i="9" s="1"/>
  <c r="N196" i="9"/>
  <c r="O196" i="9" s="1"/>
  <c r="N164" i="9"/>
  <c r="O164" i="9" s="1"/>
  <c r="N334" i="9"/>
  <c r="O334" i="9" s="1"/>
  <c r="N563" i="9"/>
  <c r="O563" i="9" s="1"/>
  <c r="N435" i="9"/>
  <c r="O435" i="9" s="1"/>
  <c r="N387" i="9"/>
  <c r="O387" i="9" s="1"/>
  <c r="N355" i="9"/>
  <c r="O355" i="9" s="1"/>
  <c r="N323" i="9"/>
  <c r="O323" i="9" s="1"/>
  <c r="N275" i="9"/>
  <c r="O275" i="9" s="1"/>
  <c r="N259" i="9"/>
  <c r="O259" i="9" s="1"/>
  <c r="N227" i="9"/>
  <c r="O227" i="9" s="1"/>
  <c r="N179" i="9"/>
  <c r="O179" i="9" s="1"/>
  <c r="N147" i="9"/>
  <c r="O147" i="9" s="1"/>
  <c r="N111" i="9"/>
  <c r="O111" i="9" s="1"/>
  <c r="N95" i="9"/>
  <c r="O95" i="9" s="1"/>
  <c r="N79" i="9"/>
  <c r="O79" i="9" s="1"/>
  <c r="N31" i="9"/>
  <c r="O31" i="9" s="1"/>
  <c r="N578" i="9"/>
  <c r="O578" i="9" s="1"/>
  <c r="N546" i="9"/>
  <c r="O546" i="9" s="1"/>
  <c r="N498" i="9"/>
  <c r="O498" i="9" s="1"/>
  <c r="N466" i="9"/>
  <c r="O466" i="9" s="1"/>
  <c r="N434" i="9"/>
  <c r="O434" i="9" s="1"/>
  <c r="N418" i="9"/>
  <c r="O418" i="9" s="1"/>
  <c r="N386" i="9"/>
  <c r="O386" i="9" s="1"/>
  <c r="N354" i="9"/>
  <c r="O354" i="9" s="1"/>
  <c r="N322" i="9"/>
  <c r="O322" i="9" s="1"/>
  <c r="N306" i="9"/>
  <c r="O306" i="9" s="1"/>
  <c r="N274" i="9"/>
  <c r="O274" i="9" s="1"/>
  <c r="N258" i="9"/>
  <c r="O258" i="9" s="1"/>
  <c r="N226" i="9"/>
  <c r="O226" i="9" s="1"/>
  <c r="N194" i="9"/>
  <c r="O194" i="9" s="1"/>
  <c r="N162" i="9"/>
  <c r="O162" i="9" s="1"/>
  <c r="N146" i="9"/>
  <c r="O146" i="9" s="1"/>
  <c r="N130" i="9"/>
  <c r="O130" i="9" s="1"/>
  <c r="N114" i="9"/>
  <c r="O114" i="9" s="1"/>
  <c r="N82" i="9"/>
  <c r="O82" i="9" s="1"/>
  <c r="N66" i="9"/>
  <c r="O66" i="9" s="1"/>
  <c r="N34" i="9"/>
  <c r="O34" i="9" s="1"/>
  <c r="N526" i="9"/>
  <c r="O526" i="9" s="1"/>
  <c r="N174" i="9"/>
  <c r="O174" i="9" s="1"/>
  <c r="N579" i="9"/>
  <c r="O579" i="9" s="1"/>
  <c r="N547" i="9"/>
  <c r="O547" i="9" s="1"/>
  <c r="N531" i="9"/>
  <c r="O531" i="9" s="1"/>
  <c r="N515" i="9"/>
  <c r="O515" i="9" s="1"/>
  <c r="N499" i="9"/>
  <c r="O499" i="9" s="1"/>
  <c r="N483" i="9"/>
  <c r="O483" i="9" s="1"/>
  <c r="N467" i="9"/>
  <c r="O467" i="9" s="1"/>
  <c r="N451" i="9"/>
  <c r="O451" i="9" s="1"/>
  <c r="N419" i="9"/>
  <c r="O419" i="9" s="1"/>
  <c r="N403" i="9"/>
  <c r="O403" i="9" s="1"/>
  <c r="N371" i="9"/>
  <c r="O371" i="9" s="1"/>
  <c r="N339" i="9"/>
  <c r="O339" i="9" s="1"/>
  <c r="N307" i="9"/>
  <c r="O307" i="9" s="1"/>
  <c r="N291" i="9"/>
  <c r="O291" i="9" s="1"/>
  <c r="N243" i="9"/>
  <c r="O243" i="9" s="1"/>
  <c r="N211" i="9"/>
  <c r="O211" i="9" s="1"/>
  <c r="N195" i="9"/>
  <c r="O195" i="9" s="1"/>
  <c r="N163" i="9"/>
  <c r="O163" i="9" s="1"/>
  <c r="N131" i="9"/>
  <c r="O131" i="9" s="1"/>
  <c r="N63" i="9"/>
  <c r="O63" i="9" s="1"/>
  <c r="N47" i="9"/>
  <c r="O47" i="9" s="1"/>
  <c r="N562" i="9"/>
  <c r="O562" i="9" s="1"/>
  <c r="N530" i="9"/>
  <c r="O530" i="9" s="1"/>
  <c r="N514" i="9"/>
  <c r="O514" i="9" s="1"/>
  <c r="N482" i="9"/>
  <c r="O482" i="9" s="1"/>
  <c r="N450" i="9"/>
  <c r="O450" i="9" s="1"/>
  <c r="N402" i="9"/>
  <c r="O402" i="9" s="1"/>
  <c r="N370" i="9"/>
  <c r="O370" i="9" s="1"/>
  <c r="N338" i="9"/>
  <c r="O338" i="9" s="1"/>
  <c r="N290" i="9"/>
  <c r="O290" i="9" s="1"/>
  <c r="N242" i="9"/>
  <c r="O242" i="9" s="1"/>
  <c r="N210" i="9"/>
  <c r="O210" i="9" s="1"/>
  <c r="N178" i="9"/>
  <c r="O178" i="9" s="1"/>
  <c r="N98" i="9"/>
  <c r="O98" i="9" s="1"/>
  <c r="N494" i="9"/>
  <c r="O494" i="9" s="1"/>
  <c r="N50" i="9"/>
  <c r="O50" i="9" s="1"/>
  <c r="N510" i="9"/>
  <c r="O510" i="9" s="1"/>
  <c r="N238" i="9"/>
  <c r="O238" i="9" s="1"/>
  <c r="N577" i="9"/>
  <c r="O577" i="9" s="1"/>
  <c r="N545" i="9"/>
  <c r="O545" i="9" s="1"/>
  <c r="N529" i="9"/>
  <c r="O529" i="9" s="1"/>
  <c r="N513" i="9"/>
  <c r="O513" i="9" s="1"/>
  <c r="N497" i="9"/>
  <c r="O497" i="9" s="1"/>
  <c r="N481" i="9"/>
  <c r="O481" i="9" s="1"/>
  <c r="N449" i="9"/>
  <c r="O449" i="9" s="1"/>
  <c r="N433" i="9"/>
  <c r="O433" i="9" s="1"/>
  <c r="N417" i="9"/>
  <c r="O417" i="9" s="1"/>
  <c r="N401" i="9"/>
  <c r="O401" i="9" s="1"/>
  <c r="N369" i="9"/>
  <c r="O369" i="9" s="1"/>
  <c r="N353" i="9"/>
  <c r="O353" i="9" s="1"/>
  <c r="N321" i="9"/>
  <c r="O321" i="9" s="1"/>
  <c r="N305" i="9"/>
  <c r="O305" i="9" s="1"/>
  <c r="N273" i="9"/>
  <c r="O273" i="9" s="1"/>
  <c r="N257" i="9"/>
  <c r="O257" i="9" s="1"/>
  <c r="N241" i="9"/>
  <c r="O241" i="9" s="1"/>
  <c r="N225" i="9"/>
  <c r="O225" i="9" s="1"/>
  <c r="N193" i="9"/>
  <c r="O193" i="9" s="1"/>
  <c r="N177" i="9"/>
  <c r="O177" i="9" s="1"/>
  <c r="N145" i="9"/>
  <c r="O145" i="9" s="1"/>
  <c r="N129" i="9"/>
  <c r="O129" i="9" s="1"/>
  <c r="N117" i="9"/>
  <c r="O117" i="9" s="1"/>
  <c r="N101" i="9"/>
  <c r="O101" i="9" s="1"/>
  <c r="N85" i="9"/>
  <c r="O85" i="9" s="1"/>
  <c r="N69" i="9"/>
  <c r="O69" i="9" s="1"/>
  <c r="N53" i="9"/>
  <c r="O53" i="9" s="1"/>
  <c r="N37" i="9"/>
  <c r="O37" i="9" s="1"/>
  <c r="N40" i="9"/>
  <c r="O40" i="9" s="1"/>
  <c r="N559" i="9"/>
  <c r="O559" i="9" s="1"/>
  <c r="N511" i="9"/>
  <c r="O511" i="9" s="1"/>
  <c r="N447" i="9"/>
  <c r="O447" i="9" s="1"/>
  <c r="N367" i="9"/>
  <c r="O367" i="9" s="1"/>
  <c r="N287" i="9"/>
  <c r="O287" i="9" s="1"/>
  <c r="N223" i="9"/>
  <c r="O223" i="9" s="1"/>
  <c r="N143" i="9"/>
  <c r="O143" i="9" s="1"/>
  <c r="N75" i="9"/>
  <c r="O75" i="9" s="1"/>
  <c r="N462" i="9"/>
  <c r="O462" i="9" s="1"/>
  <c r="N126" i="9"/>
  <c r="O126" i="9" s="1"/>
  <c r="N30" i="9"/>
  <c r="O30" i="9" s="1"/>
  <c r="N561" i="9"/>
  <c r="O561" i="9" s="1"/>
  <c r="N465" i="9"/>
  <c r="O465" i="9" s="1"/>
  <c r="N385" i="9"/>
  <c r="O385" i="9" s="1"/>
  <c r="N337" i="9"/>
  <c r="O337" i="9" s="1"/>
  <c r="N289" i="9"/>
  <c r="O289" i="9" s="1"/>
  <c r="N209" i="9"/>
  <c r="O209" i="9" s="1"/>
  <c r="N161" i="9"/>
  <c r="O161" i="9" s="1"/>
  <c r="N495" i="9"/>
  <c r="O495" i="9" s="1"/>
  <c r="N383" i="9"/>
  <c r="O383" i="9" s="1"/>
  <c r="N319" i="9"/>
  <c r="O319" i="9" s="1"/>
  <c r="N416" i="9"/>
  <c r="O416" i="9" s="1"/>
  <c r="N320" i="9"/>
  <c r="O320" i="9" s="1"/>
  <c r="N272" i="9"/>
  <c r="O272" i="9" s="1"/>
  <c r="N240" i="9"/>
  <c r="O240" i="9" s="1"/>
  <c r="N208" i="9"/>
  <c r="O208" i="9" s="1"/>
  <c r="N176" i="9"/>
  <c r="O176" i="9" s="1"/>
  <c r="N160" i="9"/>
  <c r="O160" i="9" s="1"/>
  <c r="N543" i="9"/>
  <c r="O543" i="9" s="1"/>
  <c r="N399" i="9"/>
  <c r="O399" i="9" s="1"/>
  <c r="N335" i="9"/>
  <c r="O335" i="9" s="1"/>
  <c r="N271" i="9"/>
  <c r="O271" i="9" s="1"/>
  <c r="N191" i="9"/>
  <c r="O191" i="9" s="1"/>
  <c r="N59" i="9"/>
  <c r="O59" i="9" s="1"/>
  <c r="N446" i="9"/>
  <c r="O446" i="9" s="1"/>
  <c r="N190" i="9"/>
  <c r="O190" i="9" s="1"/>
  <c r="N78" i="9"/>
  <c r="O78" i="9" s="1"/>
  <c r="N576" i="9"/>
  <c r="O576" i="9" s="1"/>
  <c r="N560" i="9"/>
  <c r="O560" i="9" s="1"/>
  <c r="N544" i="9"/>
  <c r="O544" i="9" s="1"/>
  <c r="N528" i="9"/>
  <c r="O528" i="9" s="1"/>
  <c r="N512" i="9"/>
  <c r="O512" i="9" s="1"/>
  <c r="N496" i="9"/>
  <c r="O496" i="9" s="1"/>
  <c r="N480" i="9"/>
  <c r="O480" i="9" s="1"/>
  <c r="N464" i="9"/>
  <c r="O464" i="9" s="1"/>
  <c r="N448" i="9"/>
  <c r="O448" i="9" s="1"/>
  <c r="N432" i="9"/>
  <c r="O432" i="9" s="1"/>
  <c r="N400" i="9"/>
  <c r="O400" i="9" s="1"/>
  <c r="N384" i="9"/>
  <c r="O384" i="9" s="1"/>
  <c r="N368" i="9"/>
  <c r="O368" i="9" s="1"/>
  <c r="N352" i="9"/>
  <c r="O352" i="9" s="1"/>
  <c r="N336" i="9"/>
  <c r="O336" i="9" s="1"/>
  <c r="N304" i="9"/>
  <c r="O304" i="9" s="1"/>
  <c r="N288" i="9"/>
  <c r="O288" i="9" s="1"/>
  <c r="N256" i="9"/>
  <c r="O256" i="9" s="1"/>
  <c r="N224" i="9"/>
  <c r="O224" i="9" s="1"/>
  <c r="N192" i="9"/>
  <c r="O192" i="9" s="1"/>
  <c r="N144" i="9"/>
  <c r="O144" i="9" s="1"/>
  <c r="N128" i="9"/>
  <c r="O128" i="9" s="1"/>
  <c r="N104" i="9"/>
  <c r="O104" i="9" s="1"/>
  <c r="N88" i="9"/>
  <c r="O88" i="9" s="1"/>
  <c r="N72" i="9"/>
  <c r="O72" i="9" s="1"/>
  <c r="N56" i="9"/>
  <c r="O56" i="9" s="1"/>
  <c r="N24" i="9"/>
  <c r="O24" i="9" s="1"/>
  <c r="N575" i="9"/>
  <c r="O575" i="9" s="1"/>
  <c r="N479" i="9"/>
  <c r="O479" i="9" s="1"/>
  <c r="N415" i="9"/>
  <c r="O415" i="9" s="1"/>
  <c r="N351" i="9"/>
  <c r="O351" i="9" s="1"/>
  <c r="N239" i="9"/>
  <c r="O239" i="9" s="1"/>
  <c r="N207" i="9"/>
  <c r="O207" i="9" s="1"/>
  <c r="N159" i="9"/>
  <c r="O159" i="9" s="1"/>
  <c r="N91" i="9"/>
  <c r="O91" i="9" s="1"/>
  <c r="N27" i="9"/>
  <c r="O27" i="9" s="1"/>
  <c r="N414" i="9"/>
  <c r="O414" i="9" s="1"/>
  <c r="N110" i="9"/>
  <c r="O110" i="9" s="1"/>
  <c r="N527" i="9"/>
  <c r="O527" i="9" s="1"/>
  <c r="N463" i="9"/>
  <c r="O463" i="9" s="1"/>
  <c r="N303" i="9"/>
  <c r="O303" i="9" s="1"/>
  <c r="N255" i="9"/>
  <c r="O255" i="9" s="1"/>
  <c r="N175" i="9"/>
  <c r="O175" i="9" s="1"/>
  <c r="N107" i="9"/>
  <c r="O107" i="9" s="1"/>
  <c r="N43" i="9"/>
  <c r="O43" i="9" s="1"/>
  <c r="N478" i="9"/>
  <c r="O478" i="9" s="1"/>
  <c r="N206" i="9"/>
  <c r="O206" i="9" s="1"/>
  <c r="N62" i="9"/>
  <c r="O62" i="9" s="1"/>
  <c r="N431" i="9"/>
  <c r="O431" i="9" s="1"/>
  <c r="N127" i="9"/>
  <c r="O127" i="9" s="1"/>
  <c r="N254" i="9"/>
  <c r="O254" i="9" s="1"/>
  <c r="N142" i="9"/>
  <c r="O142" i="9" s="1"/>
  <c r="N573" i="9"/>
  <c r="O573" i="9" s="1"/>
  <c r="N557" i="9"/>
  <c r="O557" i="9" s="1"/>
  <c r="N541" i="9"/>
  <c r="O541" i="9" s="1"/>
  <c r="N525" i="9"/>
  <c r="O525" i="9" s="1"/>
  <c r="N509" i="9"/>
  <c r="O509" i="9" s="1"/>
  <c r="N493" i="9"/>
  <c r="O493" i="9" s="1"/>
  <c r="N477" i="9"/>
  <c r="O477" i="9" s="1"/>
  <c r="N461" i="9"/>
  <c r="O461" i="9" s="1"/>
  <c r="N445" i="9"/>
  <c r="O445" i="9" s="1"/>
  <c r="N429" i="9"/>
  <c r="O429" i="9" s="1"/>
  <c r="N413" i="9"/>
  <c r="O413" i="9" s="1"/>
  <c r="N397" i="9"/>
  <c r="O397" i="9" s="1"/>
  <c r="N381" i="9"/>
  <c r="O381" i="9" s="1"/>
  <c r="N365" i="9"/>
  <c r="O365" i="9" s="1"/>
  <c r="N349" i="9"/>
  <c r="O349" i="9" s="1"/>
  <c r="N333" i="9"/>
  <c r="O333" i="9" s="1"/>
  <c r="N317" i="9"/>
  <c r="O317" i="9" s="1"/>
  <c r="N301" i="9"/>
  <c r="O301" i="9" s="1"/>
  <c r="N285" i="9"/>
  <c r="O285" i="9" s="1"/>
  <c r="N269" i="9"/>
  <c r="O269" i="9" s="1"/>
  <c r="N253" i="9"/>
  <c r="O253" i="9" s="1"/>
  <c r="N237" i="9"/>
  <c r="O237" i="9" s="1"/>
  <c r="N221" i="9"/>
  <c r="O221" i="9" s="1"/>
  <c r="N205" i="9"/>
  <c r="O205" i="9" s="1"/>
  <c r="N189" i="9"/>
  <c r="O189" i="9" s="1"/>
  <c r="N173" i="9"/>
  <c r="O173" i="9" s="1"/>
  <c r="N157" i="9"/>
  <c r="O157" i="9" s="1"/>
  <c r="N141" i="9"/>
  <c r="O141" i="9" s="1"/>
  <c r="N125" i="9"/>
  <c r="O125" i="9" s="1"/>
  <c r="N113" i="9"/>
  <c r="O113" i="9" s="1"/>
  <c r="N97" i="9"/>
  <c r="O97" i="9" s="1"/>
  <c r="N81" i="9"/>
  <c r="O81" i="9" s="1"/>
  <c r="N65" i="9"/>
  <c r="O65" i="9" s="1"/>
  <c r="N49" i="9"/>
  <c r="O49" i="9" s="1"/>
  <c r="N33" i="9"/>
  <c r="O33" i="9" s="1"/>
  <c r="N268" i="9"/>
  <c r="O268" i="9" s="1"/>
  <c r="N236" i="9"/>
  <c r="O236" i="9" s="1"/>
  <c r="N188" i="9"/>
  <c r="O188" i="9" s="1"/>
  <c r="N172" i="9"/>
  <c r="O172" i="9" s="1"/>
  <c r="N140" i="9"/>
  <c r="O140" i="9" s="1"/>
  <c r="N116" i="9"/>
  <c r="O116" i="9" s="1"/>
  <c r="N84" i="9"/>
  <c r="O84" i="9" s="1"/>
  <c r="N52" i="9"/>
  <c r="O52" i="9" s="1"/>
  <c r="N36" i="9"/>
  <c r="O36" i="9" s="1"/>
  <c r="N524" i="9"/>
  <c r="O524" i="9" s="1"/>
  <c r="N444" i="9"/>
  <c r="O444" i="9" s="1"/>
  <c r="N412" i="9"/>
  <c r="O412" i="9" s="1"/>
  <c r="N380" i="9"/>
  <c r="O380" i="9" s="1"/>
  <c r="N348" i="9"/>
  <c r="O348" i="9" s="1"/>
  <c r="N332" i="9"/>
  <c r="O332" i="9" s="1"/>
  <c r="N300" i="9"/>
  <c r="O300" i="9" s="1"/>
  <c r="N284" i="9"/>
  <c r="O284" i="9" s="1"/>
  <c r="N252" i="9"/>
  <c r="O252" i="9" s="1"/>
  <c r="N204" i="9"/>
  <c r="O204" i="9" s="1"/>
  <c r="N156" i="9"/>
  <c r="O156" i="9" s="1"/>
  <c r="N124" i="9"/>
  <c r="O124" i="9" s="1"/>
  <c r="N100" i="9"/>
  <c r="O100" i="9" s="1"/>
  <c r="N588" i="9"/>
  <c r="O588" i="9" s="1"/>
  <c r="N572" i="9"/>
  <c r="O572" i="9" s="1"/>
  <c r="N556" i="9"/>
  <c r="O556" i="9" s="1"/>
  <c r="N540" i="9"/>
  <c r="O540" i="9" s="1"/>
  <c r="N508" i="9"/>
  <c r="O508" i="9" s="1"/>
  <c r="N492" i="9"/>
  <c r="O492" i="9" s="1"/>
  <c r="N476" i="9"/>
  <c r="O476" i="9" s="1"/>
  <c r="N460" i="9"/>
  <c r="O460" i="9" s="1"/>
  <c r="N428" i="9"/>
  <c r="O428" i="9" s="1"/>
  <c r="N396" i="9"/>
  <c r="O396" i="9" s="1"/>
  <c r="N364" i="9"/>
  <c r="O364" i="9" s="1"/>
  <c r="N316" i="9"/>
  <c r="O316" i="9" s="1"/>
  <c r="N220" i="9"/>
  <c r="O220" i="9" s="1"/>
  <c r="N68" i="9"/>
  <c r="O68" i="9" s="1"/>
  <c r="N6" i="9"/>
  <c r="O6" i="9" s="1"/>
  <c r="N9" i="9"/>
  <c r="O9" i="9" s="1"/>
  <c r="N7" i="9"/>
  <c r="O7" i="9" s="1"/>
  <c r="N3" i="9"/>
  <c r="O3" i="9" s="1"/>
  <c r="P24" i="14"/>
  <c r="L24" i="14"/>
  <c r="S24" i="14"/>
  <c r="R24" i="14"/>
  <c r="M24" i="14"/>
  <c r="G24" i="14"/>
  <c r="C24" i="14"/>
  <c r="J24" i="14"/>
  <c r="F24" i="14"/>
  <c r="D24" i="14"/>
  <c r="O24" i="14"/>
  <c r="I24" i="14"/>
  <c r="G47" i="28"/>
  <c r="F47" i="28"/>
  <c r="D47" i="28"/>
  <c r="C47" i="28"/>
  <c r="A43" i="25"/>
  <c r="H42" i="25"/>
  <c r="E42" i="25"/>
  <c r="B42" i="25"/>
  <c r="N4" i="9"/>
  <c r="O4" i="9" s="1"/>
  <c r="A52" i="31"/>
  <c r="E51" i="31"/>
  <c r="B51" i="31"/>
  <c r="N5" i="9"/>
  <c r="O5" i="9" s="1"/>
  <c r="B48" i="28"/>
  <c r="A49" i="28"/>
  <c r="E48" i="28"/>
  <c r="F50" i="31"/>
  <c r="H50" i="31"/>
  <c r="G50" i="31"/>
  <c r="N20" i="9"/>
  <c r="O20" i="9" s="1"/>
  <c r="G51" i="35"/>
  <c r="F51" i="35"/>
  <c r="T23" i="14"/>
  <c r="K32" i="17"/>
  <c r="G37" i="41"/>
  <c r="F37" i="41"/>
  <c r="C51" i="35"/>
  <c r="H51" i="35"/>
  <c r="D51" i="35"/>
  <c r="J41" i="25"/>
  <c r="F41" i="25"/>
  <c r="D41" i="25"/>
  <c r="G41" i="25"/>
  <c r="I41" i="25"/>
  <c r="C41" i="25"/>
  <c r="H19" i="12"/>
  <c r="E19" i="12"/>
  <c r="Q19" i="12"/>
  <c r="N19" i="12"/>
  <c r="K19" i="12"/>
  <c r="B19" i="12"/>
  <c r="A20" i="12"/>
  <c r="E36" i="19"/>
  <c r="B36" i="19"/>
  <c r="A37" i="19"/>
  <c r="D37" i="41"/>
  <c r="H37" i="41"/>
  <c r="C37" i="41"/>
  <c r="A38" i="41" s="1"/>
  <c r="N17" i="9"/>
  <c r="O17" i="9" s="1"/>
  <c r="F36" i="40"/>
  <c r="G36" i="40"/>
  <c r="A55" i="36"/>
  <c r="E54" i="36"/>
  <c r="B54" i="36"/>
  <c r="N14" i="9"/>
  <c r="O14" i="9" s="1"/>
  <c r="N21" i="9"/>
  <c r="O21" i="9" s="1"/>
  <c r="F53" i="36"/>
  <c r="G53" i="36"/>
  <c r="N18" i="9"/>
  <c r="O18" i="9" s="1"/>
  <c r="N15" i="9"/>
  <c r="O15" i="9" s="1"/>
  <c r="N16" i="9"/>
  <c r="O16" i="9" s="1"/>
  <c r="A46" i="26"/>
  <c r="B45" i="26"/>
  <c r="E45" i="26"/>
  <c r="D53" i="36"/>
  <c r="C53" i="36"/>
  <c r="H53" i="36"/>
  <c r="G44" i="26"/>
  <c r="F44" i="26"/>
  <c r="D44" i="26"/>
  <c r="C44" i="26"/>
  <c r="A58" i="38"/>
  <c r="B57" i="38"/>
  <c r="E57" i="38"/>
  <c r="A41" i="34"/>
  <c r="B40" i="34"/>
  <c r="E40" i="34"/>
  <c r="D56" i="38"/>
  <c r="C56" i="38"/>
  <c r="N23" i="9"/>
  <c r="O23" i="9" s="1"/>
  <c r="C39" i="34"/>
  <c r="F39" i="34"/>
  <c r="D39" i="34"/>
  <c r="N11" i="9"/>
  <c r="O11" i="9" s="1"/>
  <c r="R18" i="12"/>
  <c r="P18" i="12"/>
  <c r="O18" i="12"/>
  <c r="M18" i="12"/>
  <c r="D18" i="12"/>
  <c r="C18" i="12"/>
  <c r="G18" i="12"/>
  <c r="S18" i="12"/>
  <c r="L18" i="12"/>
  <c r="J18" i="12"/>
  <c r="I18" i="12"/>
  <c r="F18" i="12"/>
  <c r="G56" i="38"/>
  <c r="H56" i="38"/>
  <c r="F56" i="38"/>
  <c r="D36" i="40"/>
  <c r="C36" i="40"/>
  <c r="A37" i="40" s="1"/>
  <c r="H47" i="28" l="1"/>
  <c r="H36" i="40"/>
  <c r="G39" i="34"/>
  <c r="C51" i="31"/>
  <c r="D51" i="31"/>
  <c r="K41" i="25"/>
  <c r="H44" i="26"/>
  <c r="D42" i="43"/>
  <c r="G42" i="43"/>
  <c r="C42" i="43"/>
  <c r="A43" i="43" s="1"/>
  <c r="F42" i="43"/>
  <c r="D42" i="44"/>
  <c r="F42" i="44"/>
  <c r="C42" i="44"/>
  <c r="A43" i="44" s="1"/>
  <c r="G42" i="44"/>
  <c r="F44" i="45"/>
  <c r="C44" i="45"/>
  <c r="A45" i="45" s="1"/>
  <c r="E44" i="45"/>
  <c r="T18" i="12"/>
  <c r="P2" i="9" a="1"/>
  <c r="P2" i="9" s="1"/>
  <c r="G35" i="19"/>
  <c r="H15" i="10"/>
  <c r="B15" i="10"/>
  <c r="K15" i="10"/>
  <c r="E15" i="10"/>
  <c r="A16" i="10"/>
  <c r="E37" i="19"/>
  <c r="B37" i="19"/>
  <c r="A38" i="19"/>
  <c r="F40" i="34"/>
  <c r="D40" i="34"/>
  <c r="C40" i="34"/>
  <c r="H54" i="36"/>
  <c r="D54" i="36"/>
  <c r="C54" i="36"/>
  <c r="E41" i="34"/>
  <c r="A42" i="34"/>
  <c r="B41" i="34"/>
  <c r="F54" i="36"/>
  <c r="G54" i="36"/>
  <c r="A56" i="36"/>
  <c r="E55" i="36"/>
  <c r="B55" i="36"/>
  <c r="T24" i="14"/>
  <c r="B26" i="14"/>
  <c r="N26" i="14"/>
  <c r="K26" i="14"/>
  <c r="Q26" i="14"/>
  <c r="H26" i="14"/>
  <c r="E26" i="14"/>
  <c r="A27" i="14"/>
  <c r="E37" i="40"/>
  <c r="B37" i="40"/>
  <c r="B38" i="41"/>
  <c r="E38" i="41"/>
  <c r="F25" i="14"/>
  <c r="D25" i="14"/>
  <c r="R25" i="14"/>
  <c r="M25" i="14"/>
  <c r="I25" i="14"/>
  <c r="C25" i="14"/>
  <c r="S25" i="14"/>
  <c r="O25" i="14"/>
  <c r="P25" i="14"/>
  <c r="L25" i="14"/>
  <c r="G25" i="14"/>
  <c r="J25" i="14"/>
  <c r="H57" i="38"/>
  <c r="G57" i="38"/>
  <c r="F57" i="38"/>
  <c r="F48" i="28"/>
  <c r="G48" i="28"/>
  <c r="C48" i="28"/>
  <c r="D48" i="28"/>
  <c r="H34" i="17"/>
  <c r="I34" i="17" s="1"/>
  <c r="J34" i="17"/>
  <c r="G34" i="17"/>
  <c r="D34" i="17"/>
  <c r="E34" i="17"/>
  <c r="F34" i="17" s="1"/>
  <c r="A35" i="17"/>
  <c r="D36" i="19"/>
  <c r="F36" i="19"/>
  <c r="C36" i="19"/>
  <c r="B49" i="28"/>
  <c r="A50" i="28"/>
  <c r="E49" i="28"/>
  <c r="C57" i="38"/>
  <c r="D57" i="38"/>
  <c r="N20" i="12"/>
  <c r="H20" i="12"/>
  <c r="Q20" i="12"/>
  <c r="E20" i="12"/>
  <c r="K20" i="12"/>
  <c r="B20" i="12"/>
  <c r="A21" i="12"/>
  <c r="K33" i="17"/>
  <c r="E53" i="35"/>
  <c r="A54" i="35"/>
  <c r="B53" i="35"/>
  <c r="G52" i="35"/>
  <c r="F52" i="35"/>
  <c r="G45" i="26"/>
  <c r="F45" i="26"/>
  <c r="C45" i="26"/>
  <c r="D45" i="26"/>
  <c r="D52" i="35"/>
  <c r="H52" i="35"/>
  <c r="C52" i="35"/>
  <c r="A47" i="26"/>
  <c r="E46" i="26"/>
  <c r="B46" i="26"/>
  <c r="L19" i="12"/>
  <c r="J19" i="12"/>
  <c r="O19" i="12"/>
  <c r="M19" i="12"/>
  <c r="I19" i="12"/>
  <c r="G19" i="12"/>
  <c r="F19" i="12"/>
  <c r="D19" i="12"/>
  <c r="S19" i="12"/>
  <c r="P19" i="12"/>
  <c r="R19" i="12"/>
  <c r="C19" i="12"/>
  <c r="E52" i="31"/>
  <c r="B52" i="31"/>
  <c r="A53" i="31"/>
  <c r="B58" i="38"/>
  <c r="E58" i="38"/>
  <c r="A59" i="38"/>
  <c r="F51" i="31"/>
  <c r="H51" i="31"/>
  <c r="G51" i="31"/>
  <c r="I42" i="25"/>
  <c r="G42" i="25"/>
  <c r="C42" i="25"/>
  <c r="J42" i="25"/>
  <c r="F42" i="25"/>
  <c r="D42" i="25"/>
  <c r="B43" i="25"/>
  <c r="A44" i="25"/>
  <c r="H43" i="25"/>
  <c r="E43" i="25"/>
  <c r="H48" i="28" l="1"/>
  <c r="G40" i="34"/>
  <c r="C52" i="31"/>
  <c r="D52" i="31"/>
  <c r="K42" i="25"/>
  <c r="H45" i="26"/>
  <c r="E43" i="44"/>
  <c r="B43" i="44"/>
  <c r="B45" i="45"/>
  <c r="D45" i="45"/>
  <c r="E43" i="43"/>
  <c r="B43" i="43"/>
  <c r="T19" i="12"/>
  <c r="P1" i="9" a="1"/>
  <c r="P1" i="9" s="1"/>
  <c r="A15" i="9" s="1"/>
  <c r="E15" i="9" s="1"/>
  <c r="G36" i="19"/>
  <c r="H55" i="36"/>
  <c r="C55" i="36"/>
  <c r="D55" i="36"/>
  <c r="F55" i="36"/>
  <c r="G55" i="36"/>
  <c r="C41" i="34"/>
  <c r="F41" i="34"/>
  <c r="D41" i="34"/>
  <c r="B42" i="34"/>
  <c r="A43" i="34"/>
  <c r="E42" i="34"/>
  <c r="J35" i="17"/>
  <c r="G35" i="17"/>
  <c r="E35" i="17"/>
  <c r="F35" i="17" s="1"/>
  <c r="H35" i="17"/>
  <c r="I35" i="17" s="1"/>
  <c r="D35" i="17"/>
  <c r="A36" i="17"/>
  <c r="F49" i="28"/>
  <c r="D49" i="28"/>
  <c r="C49" i="28"/>
  <c r="G49" i="28"/>
  <c r="T25" i="14"/>
  <c r="A57" i="36"/>
  <c r="E56" i="36"/>
  <c r="B56" i="36"/>
  <c r="B50" i="28"/>
  <c r="A51" i="28"/>
  <c r="E50" i="28"/>
  <c r="E44" i="25"/>
  <c r="B44" i="25"/>
  <c r="A45" i="25"/>
  <c r="H44" i="25"/>
  <c r="F46" i="26"/>
  <c r="C46" i="26"/>
  <c r="D46" i="26"/>
  <c r="G46" i="26"/>
  <c r="J43" i="25"/>
  <c r="F43" i="25"/>
  <c r="D43" i="25"/>
  <c r="C43" i="25"/>
  <c r="G43" i="25"/>
  <c r="I43" i="25"/>
  <c r="A48" i="26"/>
  <c r="E47" i="26"/>
  <c r="B47" i="26"/>
  <c r="G38" i="41"/>
  <c r="F38" i="41"/>
  <c r="B38" i="19"/>
  <c r="E38" i="19"/>
  <c r="A39" i="19"/>
  <c r="F37" i="19"/>
  <c r="D37" i="19"/>
  <c r="C37" i="19"/>
  <c r="H16" i="10"/>
  <c r="B16" i="10"/>
  <c r="E16" i="10"/>
  <c r="K16" i="10"/>
  <c r="A17" i="10"/>
  <c r="H38" i="41"/>
  <c r="D38" i="41"/>
  <c r="C38" i="41"/>
  <c r="A39" i="41" s="1"/>
  <c r="K34" i="17"/>
  <c r="L15" i="10"/>
  <c r="J15" i="10"/>
  <c r="F15" i="10"/>
  <c r="M15" i="10"/>
  <c r="I15" i="10"/>
  <c r="G15" i="10"/>
  <c r="D15" i="10"/>
  <c r="C15" i="10"/>
  <c r="D37" i="40"/>
  <c r="C37" i="40"/>
  <c r="A38" i="40" s="1"/>
  <c r="G37" i="40"/>
  <c r="F37" i="40"/>
  <c r="N27" i="14"/>
  <c r="Q27" i="14"/>
  <c r="K27" i="14"/>
  <c r="E27" i="14"/>
  <c r="H27" i="14"/>
  <c r="B27" i="14"/>
  <c r="A28" i="14"/>
  <c r="H53" i="35"/>
  <c r="D53" i="35"/>
  <c r="C53" i="35"/>
  <c r="E54" i="35"/>
  <c r="B54" i="35"/>
  <c r="A55" i="35"/>
  <c r="G53" i="35"/>
  <c r="F53" i="35"/>
  <c r="C58" i="38"/>
  <c r="D58" i="38"/>
  <c r="A54" i="31"/>
  <c r="E53" i="31"/>
  <c r="B53" i="31"/>
  <c r="H58" i="38"/>
  <c r="G58" i="38"/>
  <c r="F58" i="38"/>
  <c r="H52" i="31"/>
  <c r="G52" i="31"/>
  <c r="F52" i="31"/>
  <c r="N21" i="12"/>
  <c r="H21" i="12"/>
  <c r="B21" i="12"/>
  <c r="Q21" i="12"/>
  <c r="K21" i="12"/>
  <c r="E21" i="12"/>
  <c r="A22" i="12"/>
  <c r="D26" i="14"/>
  <c r="P26" i="14"/>
  <c r="L26" i="14"/>
  <c r="S26" i="14"/>
  <c r="R26" i="14"/>
  <c r="O26" i="14"/>
  <c r="M26" i="14"/>
  <c r="I26" i="14"/>
  <c r="C26" i="14"/>
  <c r="G26" i="14"/>
  <c r="J26" i="14"/>
  <c r="F26" i="14"/>
  <c r="B59" i="38"/>
  <c r="A60" i="38"/>
  <c r="E59" i="38"/>
  <c r="F20" i="12"/>
  <c r="D20" i="12"/>
  <c r="R20" i="12"/>
  <c r="O20" i="12"/>
  <c r="M20" i="12"/>
  <c r="J20" i="12"/>
  <c r="I20" i="12"/>
  <c r="S20" i="12"/>
  <c r="P20" i="12"/>
  <c r="L20" i="12"/>
  <c r="G20" i="12"/>
  <c r="C20" i="12"/>
  <c r="E5" i="8"/>
  <c r="D5" i="8"/>
  <c r="C5" i="8"/>
  <c r="B5" i="8"/>
  <c r="H49" i="28" l="1"/>
  <c r="G41" i="34"/>
  <c r="H46" i="26"/>
  <c r="H37" i="40"/>
  <c r="C53" i="31"/>
  <c r="D53" i="31"/>
  <c r="K43" i="25"/>
  <c r="C43" i="43"/>
  <c r="A44" i="43" s="1"/>
  <c r="D43" i="43"/>
  <c r="G43" i="43"/>
  <c r="F43" i="43"/>
  <c r="F45" i="45"/>
  <c r="E45" i="45"/>
  <c r="C45" i="45"/>
  <c r="A46" i="45" s="1"/>
  <c r="D43" i="44"/>
  <c r="C43" i="44"/>
  <c r="A44" i="44" s="1"/>
  <c r="G43" i="44"/>
  <c r="F43" i="44"/>
  <c r="N15" i="10"/>
  <c r="T20" i="12"/>
  <c r="A16" i="9"/>
  <c r="A17" i="9" s="1"/>
  <c r="B15" i="9"/>
  <c r="C15" i="9" s="1"/>
  <c r="G37" i="19"/>
  <c r="T26" i="14"/>
  <c r="X17" i="8"/>
  <c r="Y17" i="8" s="1"/>
  <c r="X13" i="8"/>
  <c r="Y13" i="8" s="1"/>
  <c r="X39" i="8"/>
  <c r="Y39" i="8" s="1"/>
  <c r="X33" i="8"/>
  <c r="Y33" i="8" s="1"/>
  <c r="X37" i="8"/>
  <c r="Y37" i="8" s="1"/>
  <c r="F50" i="28"/>
  <c r="D50" i="28"/>
  <c r="C50" i="28"/>
  <c r="G50" i="28"/>
  <c r="H56" i="36"/>
  <c r="D56" i="36"/>
  <c r="C56" i="36"/>
  <c r="P21" i="12"/>
  <c r="F21" i="12"/>
  <c r="D21" i="12"/>
  <c r="C21" i="12"/>
  <c r="L21" i="12"/>
  <c r="S21" i="12"/>
  <c r="R21" i="12"/>
  <c r="I21" i="12"/>
  <c r="M21" i="12"/>
  <c r="J21" i="12"/>
  <c r="O21" i="12"/>
  <c r="G21" i="12"/>
  <c r="G56" i="36"/>
  <c r="F56" i="36"/>
  <c r="B39" i="19"/>
  <c r="E39" i="19"/>
  <c r="A40" i="19"/>
  <c r="B57" i="36"/>
  <c r="E57" i="36"/>
  <c r="A58" i="36"/>
  <c r="F38" i="19"/>
  <c r="C38" i="19"/>
  <c r="D38" i="19"/>
  <c r="E38" i="40"/>
  <c r="B38" i="40"/>
  <c r="G47" i="26"/>
  <c r="F47" i="26"/>
  <c r="C47" i="26"/>
  <c r="D47" i="26"/>
  <c r="B48" i="26"/>
  <c r="E48" i="26"/>
  <c r="A49" i="26"/>
  <c r="E36" i="17"/>
  <c r="F36" i="17" s="1"/>
  <c r="D36" i="17"/>
  <c r="H36" i="17"/>
  <c r="I36" i="17" s="1"/>
  <c r="G36" i="17"/>
  <c r="J36" i="17"/>
  <c r="A37" i="17"/>
  <c r="K35" i="17"/>
  <c r="G53" i="31"/>
  <c r="H53" i="31"/>
  <c r="F53" i="31"/>
  <c r="H59" i="38"/>
  <c r="G59" i="38"/>
  <c r="F59" i="38"/>
  <c r="B54" i="31"/>
  <c r="A55" i="31"/>
  <c r="E54" i="31"/>
  <c r="A61" i="38"/>
  <c r="B60" i="38"/>
  <c r="E60" i="38"/>
  <c r="D59" i="38"/>
  <c r="C59" i="38"/>
  <c r="B43" i="34"/>
  <c r="E43" i="34"/>
  <c r="A44" i="34"/>
  <c r="D42" i="34"/>
  <c r="C42" i="34"/>
  <c r="F42" i="34"/>
  <c r="E39" i="41"/>
  <c r="B39" i="41"/>
  <c r="B55" i="35"/>
  <c r="A56" i="35"/>
  <c r="E55" i="35"/>
  <c r="D54" i="35"/>
  <c r="C54" i="35"/>
  <c r="H54" i="35"/>
  <c r="G54" i="35"/>
  <c r="F54" i="35"/>
  <c r="H17" i="10"/>
  <c r="B17" i="10"/>
  <c r="K17" i="10"/>
  <c r="E17" i="10"/>
  <c r="A18" i="10"/>
  <c r="L16" i="10"/>
  <c r="J16" i="10"/>
  <c r="F16" i="10"/>
  <c r="D16" i="10"/>
  <c r="C16" i="10"/>
  <c r="M16" i="10"/>
  <c r="G16" i="10"/>
  <c r="I16" i="10"/>
  <c r="H45" i="25"/>
  <c r="E45" i="25"/>
  <c r="B45" i="25"/>
  <c r="A46" i="25"/>
  <c r="I44" i="25"/>
  <c r="G44" i="25"/>
  <c r="C44" i="25"/>
  <c r="F44" i="25"/>
  <c r="D44" i="25"/>
  <c r="J44" i="25"/>
  <c r="B28" i="14"/>
  <c r="H28" i="14"/>
  <c r="Q28" i="14"/>
  <c r="N28" i="14"/>
  <c r="K28" i="14"/>
  <c r="E28" i="14"/>
  <c r="A29" i="14"/>
  <c r="H22" i="12"/>
  <c r="Q22" i="12"/>
  <c r="K22" i="12"/>
  <c r="B22" i="12"/>
  <c r="N22" i="12"/>
  <c r="E22" i="12"/>
  <c r="A23" i="12"/>
  <c r="L27" i="14"/>
  <c r="J27" i="14"/>
  <c r="O27" i="14"/>
  <c r="M27" i="14"/>
  <c r="G27" i="14"/>
  <c r="D27" i="14"/>
  <c r="I27" i="14"/>
  <c r="F27" i="14"/>
  <c r="S27" i="14"/>
  <c r="P27" i="14"/>
  <c r="R27" i="14"/>
  <c r="C27" i="14"/>
  <c r="G15" i="9"/>
  <c r="F15" i="9"/>
  <c r="B51" i="28"/>
  <c r="A52" i="28"/>
  <c r="E51" i="28"/>
  <c r="H50" i="28" l="1"/>
  <c r="G42" i="34"/>
  <c r="H47" i="26"/>
  <c r="C54" i="31"/>
  <c r="D54" i="31"/>
  <c r="K44" i="25"/>
  <c r="E16" i="9"/>
  <c r="G16" i="9" s="1"/>
  <c r="B16" i="9"/>
  <c r="C16" i="9" s="1"/>
  <c r="D46" i="45"/>
  <c r="B46" i="45"/>
  <c r="E44" i="44"/>
  <c r="B44" i="44"/>
  <c r="B44" i="43"/>
  <c r="E44" i="43"/>
  <c r="D15" i="9"/>
  <c r="H15" i="9" s="1"/>
  <c r="T21" i="12"/>
  <c r="N16" i="10"/>
  <c r="G38" i="19"/>
  <c r="A45" i="34"/>
  <c r="B44" i="34"/>
  <c r="E44" i="34"/>
  <c r="X11" i="8"/>
  <c r="Y11" i="8" s="1"/>
  <c r="X49" i="8"/>
  <c r="Y49" i="8" s="1"/>
  <c r="C43" i="34"/>
  <c r="G43" i="34"/>
  <c r="F43" i="34"/>
  <c r="D43" i="34"/>
  <c r="H60" i="38"/>
  <c r="F60" i="38"/>
  <c r="G60" i="38"/>
  <c r="C60" i="38"/>
  <c r="D60" i="38"/>
  <c r="G38" i="40"/>
  <c r="F38" i="40"/>
  <c r="X47" i="8"/>
  <c r="Y47" i="8" s="1"/>
  <c r="D38" i="40"/>
  <c r="C38" i="40"/>
  <c r="A39" i="40" s="1"/>
  <c r="B29" i="14"/>
  <c r="N29" i="14"/>
  <c r="H29" i="14"/>
  <c r="Q29" i="14"/>
  <c r="K29" i="14"/>
  <c r="E29" i="14"/>
  <c r="A30" i="14"/>
  <c r="A62" i="38"/>
  <c r="E61" i="38"/>
  <c r="B61" i="38"/>
  <c r="X27" i="8"/>
  <c r="Y27" i="8" s="1"/>
  <c r="X19" i="8"/>
  <c r="Y19" i="8" s="1"/>
  <c r="X29" i="8"/>
  <c r="Y29" i="8" s="1"/>
  <c r="H54" i="31"/>
  <c r="F54" i="31"/>
  <c r="G54" i="31"/>
  <c r="X817" i="8"/>
  <c r="Y817" i="8" s="1"/>
  <c r="X785" i="8"/>
  <c r="Y785" i="8" s="1"/>
  <c r="X753" i="8"/>
  <c r="Y753" i="8" s="1"/>
  <c r="X721" i="8"/>
  <c r="Y721" i="8" s="1"/>
  <c r="X689" i="8"/>
  <c r="Y689" i="8" s="1"/>
  <c r="X657" i="8"/>
  <c r="Y657" i="8" s="1"/>
  <c r="X641" i="8"/>
  <c r="Y641" i="8" s="1"/>
  <c r="X593" i="8"/>
  <c r="Y593" i="8" s="1"/>
  <c r="X561" i="8"/>
  <c r="Y561" i="8" s="1"/>
  <c r="X529" i="8"/>
  <c r="Y529" i="8" s="1"/>
  <c r="X497" i="8"/>
  <c r="Y497" i="8" s="1"/>
  <c r="X449" i="8"/>
  <c r="Y449" i="8" s="1"/>
  <c r="X417" i="8"/>
  <c r="Y417" i="8" s="1"/>
  <c r="X385" i="8"/>
  <c r="Y385" i="8" s="1"/>
  <c r="X353" i="8"/>
  <c r="Y353" i="8" s="1"/>
  <c r="X321" i="8"/>
  <c r="Y321" i="8" s="1"/>
  <c r="X289" i="8"/>
  <c r="Y289" i="8" s="1"/>
  <c r="X257" i="8"/>
  <c r="Y257" i="8" s="1"/>
  <c r="X225" i="8"/>
  <c r="Y225" i="8" s="1"/>
  <c r="X193" i="8"/>
  <c r="Y193" i="8" s="1"/>
  <c r="X161" i="8"/>
  <c r="Y161" i="8" s="1"/>
  <c r="X136" i="8"/>
  <c r="Y136" i="8" s="1"/>
  <c r="X132" i="8"/>
  <c r="Y132" i="8" s="1"/>
  <c r="X128" i="8"/>
  <c r="Y128" i="8" s="1"/>
  <c r="X124" i="8"/>
  <c r="Y124" i="8" s="1"/>
  <c r="X120" i="8"/>
  <c r="Y120" i="8" s="1"/>
  <c r="X116" i="8"/>
  <c r="Y116" i="8" s="1"/>
  <c r="X112" i="8"/>
  <c r="Y112" i="8" s="1"/>
  <c r="X106" i="8"/>
  <c r="Y106" i="8" s="1"/>
  <c r="X104" i="8"/>
  <c r="Y104" i="8" s="1"/>
  <c r="X100" i="8"/>
  <c r="Y100" i="8" s="1"/>
  <c r="X96" i="8"/>
  <c r="Y96" i="8" s="1"/>
  <c r="X92" i="8"/>
  <c r="Y92" i="8" s="1"/>
  <c r="X88" i="8"/>
  <c r="Y88" i="8" s="1"/>
  <c r="X84" i="8"/>
  <c r="Y84" i="8" s="1"/>
  <c r="X80" i="8"/>
  <c r="Y80" i="8" s="1"/>
  <c r="X76" i="8"/>
  <c r="Y76" i="8" s="1"/>
  <c r="X72" i="8"/>
  <c r="Y72" i="8" s="1"/>
  <c r="X68" i="8"/>
  <c r="Y68" i="8" s="1"/>
  <c r="X64" i="8"/>
  <c r="Y64" i="8" s="1"/>
  <c r="X60" i="8"/>
  <c r="Y60" i="8" s="1"/>
  <c r="X58" i="8"/>
  <c r="Y58" i="8" s="1"/>
  <c r="X56" i="8"/>
  <c r="Y56" i="8" s="1"/>
  <c r="X54" i="8"/>
  <c r="Y54" i="8" s="1"/>
  <c r="X801" i="8"/>
  <c r="Y801" i="8" s="1"/>
  <c r="X769" i="8"/>
  <c r="Y769" i="8" s="1"/>
  <c r="X737" i="8"/>
  <c r="Y737" i="8" s="1"/>
  <c r="X705" i="8"/>
  <c r="Y705" i="8" s="1"/>
  <c r="X673" i="8"/>
  <c r="Y673" i="8" s="1"/>
  <c r="X625" i="8"/>
  <c r="Y625" i="8" s="1"/>
  <c r="X609" i="8"/>
  <c r="Y609" i="8" s="1"/>
  <c r="X577" i="8"/>
  <c r="Y577" i="8" s="1"/>
  <c r="X545" i="8"/>
  <c r="Y545" i="8" s="1"/>
  <c r="X513" i="8"/>
  <c r="Y513" i="8" s="1"/>
  <c r="X481" i="8"/>
  <c r="Y481" i="8" s="1"/>
  <c r="X465" i="8"/>
  <c r="Y465" i="8" s="1"/>
  <c r="X433" i="8"/>
  <c r="Y433" i="8" s="1"/>
  <c r="X401" i="8"/>
  <c r="Y401" i="8" s="1"/>
  <c r="X369" i="8"/>
  <c r="Y369" i="8" s="1"/>
  <c r="X337" i="8"/>
  <c r="Y337" i="8" s="1"/>
  <c r="X305" i="8"/>
  <c r="Y305" i="8" s="1"/>
  <c r="X273" i="8"/>
  <c r="Y273" i="8" s="1"/>
  <c r="X241" i="8"/>
  <c r="Y241" i="8" s="1"/>
  <c r="X209" i="8"/>
  <c r="Y209" i="8" s="1"/>
  <c r="X177" i="8"/>
  <c r="Y177" i="8" s="1"/>
  <c r="X145" i="8"/>
  <c r="Y145" i="8" s="1"/>
  <c r="X134" i="8"/>
  <c r="Y134" i="8" s="1"/>
  <c r="X130" i="8"/>
  <c r="Y130" i="8" s="1"/>
  <c r="X126" i="8"/>
  <c r="Y126" i="8" s="1"/>
  <c r="X122" i="8"/>
  <c r="Y122" i="8" s="1"/>
  <c r="X118" i="8"/>
  <c r="Y118" i="8" s="1"/>
  <c r="X114" i="8"/>
  <c r="Y114" i="8" s="1"/>
  <c r="X110" i="8"/>
  <c r="Y110" i="8" s="1"/>
  <c r="X108" i="8"/>
  <c r="Y108" i="8" s="1"/>
  <c r="X102" i="8"/>
  <c r="Y102" i="8" s="1"/>
  <c r="X98" i="8"/>
  <c r="Y98" i="8" s="1"/>
  <c r="X94" i="8"/>
  <c r="Y94" i="8" s="1"/>
  <c r="X90" i="8"/>
  <c r="Y90" i="8" s="1"/>
  <c r="X86" i="8"/>
  <c r="Y86" i="8" s="1"/>
  <c r="X82" i="8"/>
  <c r="Y82" i="8" s="1"/>
  <c r="X78" i="8"/>
  <c r="Y78" i="8" s="1"/>
  <c r="X74" i="8"/>
  <c r="Y74" i="8" s="1"/>
  <c r="X70" i="8"/>
  <c r="Y70" i="8" s="1"/>
  <c r="X66" i="8"/>
  <c r="Y66" i="8" s="1"/>
  <c r="X62" i="8"/>
  <c r="Y62" i="8" s="1"/>
  <c r="X815" i="8"/>
  <c r="Y815" i="8" s="1"/>
  <c r="X799" i="8"/>
  <c r="Y799" i="8" s="1"/>
  <c r="X783" i="8"/>
  <c r="Y783" i="8" s="1"/>
  <c r="X767" i="8"/>
  <c r="Y767" i="8" s="1"/>
  <c r="X735" i="8"/>
  <c r="Y735" i="8" s="1"/>
  <c r="X719" i="8"/>
  <c r="Y719" i="8" s="1"/>
  <c r="X703" i="8"/>
  <c r="Y703" i="8" s="1"/>
  <c r="X687" i="8"/>
  <c r="Y687" i="8" s="1"/>
  <c r="X671" i="8"/>
  <c r="Y671" i="8" s="1"/>
  <c r="X639" i="8"/>
  <c r="Y639" i="8" s="1"/>
  <c r="X623" i="8"/>
  <c r="Y623" i="8" s="1"/>
  <c r="X591" i="8"/>
  <c r="Y591" i="8" s="1"/>
  <c r="X575" i="8"/>
  <c r="Y575" i="8" s="1"/>
  <c r="X559" i="8"/>
  <c r="Y559" i="8" s="1"/>
  <c r="X527" i="8"/>
  <c r="Y527" i="8" s="1"/>
  <c r="X511" i="8"/>
  <c r="Y511" i="8" s="1"/>
  <c r="X495" i="8"/>
  <c r="Y495" i="8" s="1"/>
  <c r="X463" i="8"/>
  <c r="Y463" i="8" s="1"/>
  <c r="X447" i="8"/>
  <c r="Y447" i="8" s="1"/>
  <c r="X415" i="8"/>
  <c r="Y415" i="8" s="1"/>
  <c r="X399" i="8"/>
  <c r="Y399" i="8" s="1"/>
  <c r="X367" i="8"/>
  <c r="Y367" i="8" s="1"/>
  <c r="X271" i="8"/>
  <c r="Y271" i="8" s="1"/>
  <c r="X223" i="8"/>
  <c r="Y223" i="8" s="1"/>
  <c r="X191" i="8"/>
  <c r="Y191" i="8" s="1"/>
  <c r="X159" i="8"/>
  <c r="Y159" i="8" s="1"/>
  <c r="X751" i="8"/>
  <c r="Y751" i="8" s="1"/>
  <c r="X655" i="8"/>
  <c r="Y655" i="8" s="1"/>
  <c r="X607" i="8"/>
  <c r="Y607" i="8" s="1"/>
  <c r="X543" i="8"/>
  <c r="Y543" i="8" s="1"/>
  <c r="X479" i="8"/>
  <c r="Y479" i="8" s="1"/>
  <c r="X431" i="8"/>
  <c r="Y431" i="8" s="1"/>
  <c r="X383" i="8"/>
  <c r="Y383" i="8" s="1"/>
  <c r="X351" i="8"/>
  <c r="Y351" i="8" s="1"/>
  <c r="X335" i="8"/>
  <c r="Y335" i="8" s="1"/>
  <c r="X319" i="8"/>
  <c r="Y319" i="8" s="1"/>
  <c r="X303" i="8"/>
  <c r="Y303" i="8" s="1"/>
  <c r="X287" i="8"/>
  <c r="Y287" i="8" s="1"/>
  <c r="X255" i="8"/>
  <c r="Y255" i="8" s="1"/>
  <c r="X239" i="8"/>
  <c r="Y239" i="8" s="1"/>
  <c r="X207" i="8"/>
  <c r="Y207" i="8" s="1"/>
  <c r="X175" i="8"/>
  <c r="Y175" i="8" s="1"/>
  <c r="X143" i="8"/>
  <c r="Y143" i="8" s="1"/>
  <c r="X798" i="8"/>
  <c r="Y798" i="8" s="1"/>
  <c r="X766" i="8"/>
  <c r="Y766" i="8" s="1"/>
  <c r="X750" i="8"/>
  <c r="Y750" i="8" s="1"/>
  <c r="X718" i="8"/>
  <c r="Y718" i="8" s="1"/>
  <c r="X702" i="8"/>
  <c r="Y702" i="8" s="1"/>
  <c r="X670" i="8"/>
  <c r="Y670" i="8" s="1"/>
  <c r="X638" i="8"/>
  <c r="Y638" i="8" s="1"/>
  <c r="X622" i="8"/>
  <c r="Y622" i="8" s="1"/>
  <c r="X590" i="8"/>
  <c r="Y590" i="8" s="1"/>
  <c r="X558" i="8"/>
  <c r="Y558" i="8" s="1"/>
  <c r="X526" i="8"/>
  <c r="Y526" i="8" s="1"/>
  <c r="X494" i="8"/>
  <c r="Y494" i="8" s="1"/>
  <c r="X478" i="8"/>
  <c r="Y478" i="8" s="1"/>
  <c r="X446" i="8"/>
  <c r="Y446" i="8" s="1"/>
  <c r="X430" i="8"/>
  <c r="Y430" i="8" s="1"/>
  <c r="X398" i="8"/>
  <c r="Y398" i="8" s="1"/>
  <c r="X366" i="8"/>
  <c r="Y366" i="8" s="1"/>
  <c r="X334" i="8"/>
  <c r="Y334" i="8" s="1"/>
  <c r="X302" i="8"/>
  <c r="Y302" i="8" s="1"/>
  <c r="X814" i="8"/>
  <c r="Y814" i="8" s="1"/>
  <c r="X782" i="8"/>
  <c r="Y782" i="8" s="1"/>
  <c r="X734" i="8"/>
  <c r="Y734" i="8" s="1"/>
  <c r="X686" i="8"/>
  <c r="Y686" i="8" s="1"/>
  <c r="X654" i="8"/>
  <c r="Y654" i="8" s="1"/>
  <c r="X606" i="8"/>
  <c r="Y606" i="8" s="1"/>
  <c r="X574" i="8"/>
  <c r="Y574" i="8" s="1"/>
  <c r="X542" i="8"/>
  <c r="Y542" i="8" s="1"/>
  <c r="X510" i="8"/>
  <c r="Y510" i="8" s="1"/>
  <c r="X462" i="8"/>
  <c r="Y462" i="8" s="1"/>
  <c r="X414" i="8"/>
  <c r="Y414" i="8" s="1"/>
  <c r="X382" i="8"/>
  <c r="Y382" i="8" s="1"/>
  <c r="X350" i="8"/>
  <c r="Y350" i="8" s="1"/>
  <c r="X318" i="8"/>
  <c r="Y318" i="8" s="1"/>
  <c r="X810" i="8"/>
  <c r="Y810" i="8" s="1"/>
  <c r="X794" i="8"/>
  <c r="Y794" i="8" s="1"/>
  <c r="X778" i="8"/>
  <c r="Y778" i="8" s="1"/>
  <c r="X762" i="8"/>
  <c r="Y762" i="8" s="1"/>
  <c r="X746" i="8"/>
  <c r="Y746" i="8" s="1"/>
  <c r="X730" i="8"/>
  <c r="Y730" i="8" s="1"/>
  <c r="X714" i="8"/>
  <c r="Y714" i="8" s="1"/>
  <c r="X698" i="8"/>
  <c r="Y698" i="8" s="1"/>
  <c r="X682" i="8"/>
  <c r="Y682" i="8" s="1"/>
  <c r="X666" i="8"/>
  <c r="Y666" i="8" s="1"/>
  <c r="X650" i="8"/>
  <c r="Y650" i="8" s="1"/>
  <c r="X634" i="8"/>
  <c r="Y634" i="8" s="1"/>
  <c r="X618" i="8"/>
  <c r="Y618" i="8" s="1"/>
  <c r="X602" i="8"/>
  <c r="Y602" i="8" s="1"/>
  <c r="X586" i="8"/>
  <c r="Y586" i="8" s="1"/>
  <c r="X570" i="8"/>
  <c r="Y570" i="8" s="1"/>
  <c r="X554" i="8"/>
  <c r="Y554" i="8" s="1"/>
  <c r="X538" i="8"/>
  <c r="Y538" i="8" s="1"/>
  <c r="X522" i="8"/>
  <c r="Y522" i="8" s="1"/>
  <c r="X506" i="8"/>
  <c r="Y506" i="8" s="1"/>
  <c r="X490" i="8"/>
  <c r="Y490" i="8" s="1"/>
  <c r="X474" i="8"/>
  <c r="Y474" i="8" s="1"/>
  <c r="X458" i="8"/>
  <c r="Y458" i="8" s="1"/>
  <c r="X442" i="8"/>
  <c r="Y442" i="8" s="1"/>
  <c r="X426" i="8"/>
  <c r="Y426" i="8" s="1"/>
  <c r="X410" i="8"/>
  <c r="Y410" i="8" s="1"/>
  <c r="X394" i="8"/>
  <c r="Y394" i="8" s="1"/>
  <c r="X378" i="8"/>
  <c r="Y378" i="8" s="1"/>
  <c r="X362" i="8"/>
  <c r="Y362" i="8" s="1"/>
  <c r="X346" i="8"/>
  <c r="Y346" i="8" s="1"/>
  <c r="X330" i="8"/>
  <c r="Y330" i="8" s="1"/>
  <c r="X314" i="8"/>
  <c r="Y314" i="8" s="1"/>
  <c r="X298" i="8"/>
  <c r="Y298" i="8" s="1"/>
  <c r="X282" i="8"/>
  <c r="Y282" i="8" s="1"/>
  <c r="X266" i="8"/>
  <c r="Y266" i="8" s="1"/>
  <c r="X250" i="8"/>
  <c r="Y250" i="8" s="1"/>
  <c r="X234" i="8"/>
  <c r="Y234" i="8" s="1"/>
  <c r="X218" i="8"/>
  <c r="Y218" i="8" s="1"/>
  <c r="X202" i="8"/>
  <c r="Y202" i="8" s="1"/>
  <c r="X186" i="8"/>
  <c r="Y186" i="8" s="1"/>
  <c r="X170" i="8"/>
  <c r="Y170" i="8" s="1"/>
  <c r="X154" i="8"/>
  <c r="Y154" i="8" s="1"/>
  <c r="X138" i="8"/>
  <c r="Y138" i="8" s="1"/>
  <c r="X806" i="8"/>
  <c r="Y806" i="8" s="1"/>
  <c r="X759" i="8"/>
  <c r="Y759" i="8" s="1"/>
  <c r="X738" i="8"/>
  <c r="Y738" i="8" s="1"/>
  <c r="X712" i="8"/>
  <c r="Y712" i="8" s="1"/>
  <c r="X691" i="8"/>
  <c r="Y691" i="8" s="1"/>
  <c r="X644" i="8"/>
  <c r="Y644" i="8" s="1"/>
  <c r="X619" i="8"/>
  <c r="Y619" i="8" s="1"/>
  <c r="X597" i="8"/>
  <c r="Y597" i="8" s="1"/>
  <c r="X573" i="8"/>
  <c r="Y573" i="8" s="1"/>
  <c r="X528" i="8"/>
  <c r="Y528" i="8" s="1"/>
  <c r="X457" i="8"/>
  <c r="Y457" i="8" s="1"/>
  <c r="X389" i="8"/>
  <c r="Y389" i="8" s="1"/>
  <c r="X365" i="8"/>
  <c r="Y365" i="8" s="1"/>
  <c r="X343" i="8"/>
  <c r="Y343" i="8" s="1"/>
  <c r="X279" i="8"/>
  <c r="Y279" i="8" s="1"/>
  <c r="X178" i="8"/>
  <c r="Y178" i="8" s="1"/>
  <c r="X156" i="8"/>
  <c r="Y156" i="8" s="1"/>
  <c r="X101" i="8"/>
  <c r="Y101" i="8" s="1"/>
  <c r="X217" i="8"/>
  <c r="Y217" i="8" s="1"/>
  <c r="X83" i="8"/>
  <c r="Y83" i="8" s="1"/>
  <c r="X65" i="8"/>
  <c r="Y65" i="8" s="1"/>
  <c r="X684" i="8"/>
  <c r="Y684" i="8" s="1"/>
  <c r="X592" i="8"/>
  <c r="Y592" i="8" s="1"/>
  <c r="X475" i="8"/>
  <c r="Y475" i="8" s="1"/>
  <c r="X295" i="8"/>
  <c r="Y295" i="8" s="1"/>
  <c r="X172" i="8"/>
  <c r="Y172" i="8" s="1"/>
  <c r="X755" i="8"/>
  <c r="Y755" i="8" s="1"/>
  <c r="X521" i="8"/>
  <c r="Y521" i="8" s="1"/>
  <c r="X339" i="8"/>
  <c r="Y339" i="8" s="1"/>
  <c r="X359" i="8"/>
  <c r="Y359" i="8" s="1"/>
  <c r="X587" i="8"/>
  <c r="Y587" i="8" s="1"/>
  <c r="X251" i="8"/>
  <c r="Y251" i="8" s="1"/>
  <c r="X148" i="8"/>
  <c r="Y148" i="8" s="1"/>
  <c r="X630" i="8"/>
  <c r="Y630" i="8" s="1"/>
  <c r="X781" i="8"/>
  <c r="Y781" i="8" s="1"/>
  <c r="X736" i="8"/>
  <c r="Y736" i="8" s="1"/>
  <c r="X665" i="8"/>
  <c r="Y665" i="8" s="1"/>
  <c r="X550" i="8"/>
  <c r="Y550" i="8" s="1"/>
  <c r="X503" i="8"/>
  <c r="Y503" i="8" s="1"/>
  <c r="X482" i="8"/>
  <c r="Y482" i="8" s="1"/>
  <c r="X456" i="8"/>
  <c r="Y456" i="8" s="1"/>
  <c r="X435" i="8"/>
  <c r="Y435" i="8" s="1"/>
  <c r="X322" i="8"/>
  <c r="Y322" i="8" s="1"/>
  <c r="X299" i="8"/>
  <c r="Y299" i="8" s="1"/>
  <c r="X259" i="8"/>
  <c r="Y259" i="8" s="1"/>
  <c r="X237" i="8"/>
  <c r="Y237" i="8" s="1"/>
  <c r="X197" i="8"/>
  <c r="Y197" i="8" s="1"/>
  <c r="X276" i="8"/>
  <c r="Y276" i="8" s="1"/>
  <c r="X568" i="8"/>
  <c r="Y568" i="8" s="1"/>
  <c r="X360" i="8"/>
  <c r="Y360" i="8" s="1"/>
  <c r="X802" i="8"/>
  <c r="Y802" i="8" s="1"/>
  <c r="X233" i="8"/>
  <c r="Y233" i="8" s="1"/>
  <c r="X427" i="8"/>
  <c r="Y427" i="8" s="1"/>
  <c r="X67" i="8"/>
  <c r="Y67" i="8" s="1"/>
  <c r="X659" i="8"/>
  <c r="Y659" i="8" s="1"/>
  <c r="X425" i="8"/>
  <c r="Y425" i="8" s="1"/>
  <c r="X169" i="8"/>
  <c r="Y169" i="8" s="1"/>
  <c r="X333" i="8"/>
  <c r="Y333" i="8" s="1"/>
  <c r="X158" i="8"/>
  <c r="Y158" i="8" s="1"/>
  <c r="X805" i="8"/>
  <c r="Y805" i="8" s="1"/>
  <c r="X758" i="8"/>
  <c r="Y758" i="8" s="1"/>
  <c r="X711" i="8"/>
  <c r="Y711" i="8" s="1"/>
  <c r="X690" i="8"/>
  <c r="Y690" i="8" s="1"/>
  <c r="X664" i="8"/>
  <c r="Y664" i="8" s="1"/>
  <c r="X643" i="8"/>
  <c r="Y643" i="8" s="1"/>
  <c r="X596" i="8"/>
  <c r="Y596" i="8" s="1"/>
  <c r="X572" i="8"/>
  <c r="Y572" i="8" s="1"/>
  <c r="X525" i="8"/>
  <c r="Y525" i="8" s="1"/>
  <c r="X480" i="8"/>
  <c r="Y480" i="8" s="1"/>
  <c r="X409" i="8"/>
  <c r="Y409" i="8" s="1"/>
  <c r="X388" i="8"/>
  <c r="Y388" i="8" s="1"/>
  <c r="X364" i="8"/>
  <c r="Y364" i="8" s="1"/>
  <c r="X342" i="8"/>
  <c r="Y342" i="8" s="1"/>
  <c r="X278" i="8"/>
  <c r="Y278" i="8" s="1"/>
  <c r="X216" i="8"/>
  <c r="Y216" i="8" s="1"/>
  <c r="X176" i="8"/>
  <c r="Y176" i="8" s="1"/>
  <c r="X155" i="8"/>
  <c r="Y155" i="8" s="1"/>
  <c r="X129" i="8"/>
  <c r="Y129" i="8" s="1"/>
  <c r="X214" i="8"/>
  <c r="Y214" i="8" s="1"/>
  <c r="X777" i="8"/>
  <c r="Y777" i="8" s="1"/>
  <c r="X661" i="8"/>
  <c r="Y661" i="8" s="1"/>
  <c r="X210" i="8"/>
  <c r="Y210" i="8" s="1"/>
  <c r="X771" i="8"/>
  <c r="Y771" i="8" s="1"/>
  <c r="X780" i="8"/>
  <c r="Y780" i="8" s="1"/>
  <c r="X733" i="8"/>
  <c r="Y733" i="8" s="1"/>
  <c r="X688" i="8"/>
  <c r="Y688" i="8" s="1"/>
  <c r="X617" i="8"/>
  <c r="Y617" i="8" s="1"/>
  <c r="X571" i="8"/>
  <c r="Y571" i="8" s="1"/>
  <c r="X549" i="8"/>
  <c r="Y549" i="8" s="1"/>
  <c r="X502" i="8"/>
  <c r="Y502" i="8" s="1"/>
  <c r="X455" i="8"/>
  <c r="Y455" i="8" s="1"/>
  <c r="X434" i="8"/>
  <c r="Y434" i="8" s="1"/>
  <c r="X408" i="8"/>
  <c r="Y408" i="8" s="1"/>
  <c r="X363" i="8"/>
  <c r="Y363" i="8" s="1"/>
  <c r="X320" i="8"/>
  <c r="Y320" i="8" s="1"/>
  <c r="X258" i="8"/>
  <c r="Y258" i="8" s="1"/>
  <c r="X236" i="8"/>
  <c r="Y236" i="8" s="1"/>
  <c r="X196" i="8"/>
  <c r="Y196" i="8" s="1"/>
  <c r="X174" i="8"/>
  <c r="Y174" i="8" s="1"/>
  <c r="X111" i="8"/>
  <c r="Y111" i="8" s="1"/>
  <c r="X662" i="8"/>
  <c r="Y662" i="8" s="1"/>
  <c r="X386" i="8"/>
  <c r="Y386" i="8" s="1"/>
  <c r="X152" i="8"/>
  <c r="Y152" i="8" s="1"/>
  <c r="X384" i="8"/>
  <c r="Y384" i="8" s="1"/>
  <c r="X103" i="8"/>
  <c r="Y103" i="8" s="1"/>
  <c r="X708" i="8"/>
  <c r="Y708" i="8" s="1"/>
  <c r="X275" i="8"/>
  <c r="Y275" i="8" s="1"/>
  <c r="X151" i="8"/>
  <c r="Y151" i="8" s="1"/>
  <c r="X85" i="8"/>
  <c r="Y85" i="8" s="1"/>
  <c r="X315" i="8"/>
  <c r="Y315" i="8" s="1"/>
  <c r="X131" i="8"/>
  <c r="Y131" i="8" s="1"/>
  <c r="X612" i="8"/>
  <c r="Y612" i="8" s="1"/>
  <c r="X272" i="8"/>
  <c r="Y272" i="8" s="1"/>
  <c r="X146" i="8"/>
  <c r="Y146" i="8" s="1"/>
  <c r="X804" i="8"/>
  <c r="Y804" i="8" s="1"/>
  <c r="X779" i="8"/>
  <c r="Y779" i="8" s="1"/>
  <c r="X757" i="8"/>
  <c r="Y757" i="8" s="1"/>
  <c r="X710" i="8"/>
  <c r="Y710" i="8" s="1"/>
  <c r="X663" i="8"/>
  <c r="Y663" i="8" s="1"/>
  <c r="X642" i="8"/>
  <c r="Y642" i="8" s="1"/>
  <c r="X616" i="8"/>
  <c r="Y616" i="8" s="1"/>
  <c r="X595" i="8"/>
  <c r="Y595" i="8" s="1"/>
  <c r="X524" i="8"/>
  <c r="Y524" i="8" s="1"/>
  <c r="X477" i="8"/>
  <c r="Y477" i="8" s="1"/>
  <c r="X432" i="8"/>
  <c r="Y432" i="8" s="1"/>
  <c r="X387" i="8"/>
  <c r="Y387" i="8" s="1"/>
  <c r="X341" i="8"/>
  <c r="Y341" i="8" s="1"/>
  <c r="X297" i="8"/>
  <c r="Y297" i="8" s="1"/>
  <c r="X277" i="8"/>
  <c r="Y277" i="8" s="1"/>
  <c r="X215" i="8"/>
  <c r="Y215" i="8" s="1"/>
  <c r="X93" i="8"/>
  <c r="Y93" i="8" s="1"/>
  <c r="X569" i="8"/>
  <c r="Y569" i="8" s="1"/>
  <c r="X476" i="8"/>
  <c r="Y476" i="8" s="1"/>
  <c r="X340" i="8"/>
  <c r="Y340" i="8" s="1"/>
  <c r="X57" i="8"/>
  <c r="Y57" i="8" s="1"/>
  <c r="X547" i="8"/>
  <c r="Y547" i="8" s="1"/>
  <c r="X823" i="8"/>
  <c r="Y823" i="8" s="1"/>
  <c r="X253" i="8"/>
  <c r="Y253" i="8" s="1"/>
  <c r="X405" i="8"/>
  <c r="Y405" i="8" s="1"/>
  <c r="X336" i="8"/>
  <c r="Y336" i="8" s="1"/>
  <c r="X189" i="8"/>
  <c r="Y189" i="8" s="1"/>
  <c r="X537" i="8"/>
  <c r="Y537" i="8" s="1"/>
  <c r="X242" i="8"/>
  <c r="Y242" i="8" s="1"/>
  <c r="X732" i="8"/>
  <c r="Y732" i="8" s="1"/>
  <c r="X685" i="8"/>
  <c r="Y685" i="8" s="1"/>
  <c r="X640" i="8"/>
  <c r="Y640" i="8" s="1"/>
  <c r="X548" i="8"/>
  <c r="Y548" i="8" s="1"/>
  <c r="X523" i="8"/>
  <c r="Y523" i="8" s="1"/>
  <c r="X501" i="8"/>
  <c r="Y501" i="8" s="1"/>
  <c r="X454" i="8"/>
  <c r="Y454" i="8" s="1"/>
  <c r="X407" i="8"/>
  <c r="Y407" i="8" s="1"/>
  <c r="X317" i="8"/>
  <c r="Y317" i="8" s="1"/>
  <c r="X296" i="8"/>
  <c r="Y296" i="8" s="1"/>
  <c r="X256" i="8"/>
  <c r="Y256" i="8" s="1"/>
  <c r="X235" i="8"/>
  <c r="Y235" i="8" s="1"/>
  <c r="X195" i="8"/>
  <c r="Y195" i="8" s="1"/>
  <c r="X173" i="8"/>
  <c r="Y173" i="8" s="1"/>
  <c r="X153" i="8"/>
  <c r="Y153" i="8" s="1"/>
  <c r="X75" i="8"/>
  <c r="Y75" i="8" s="1"/>
  <c r="X803" i="8"/>
  <c r="Y803" i="8" s="1"/>
  <c r="X756" i="8"/>
  <c r="Y756" i="8" s="1"/>
  <c r="X731" i="8"/>
  <c r="Y731" i="8" s="1"/>
  <c r="X709" i="8"/>
  <c r="Y709" i="8" s="1"/>
  <c r="X594" i="8"/>
  <c r="Y594" i="8" s="1"/>
  <c r="X429" i="8"/>
  <c r="Y429" i="8" s="1"/>
  <c r="X361" i="8"/>
  <c r="Y361" i="8" s="1"/>
  <c r="X254" i="8"/>
  <c r="Y254" i="8" s="1"/>
  <c r="X121" i="8"/>
  <c r="Y121" i="8" s="1"/>
  <c r="X637" i="8"/>
  <c r="Y637" i="8" s="1"/>
  <c r="X453" i="8"/>
  <c r="Y453" i="8" s="1"/>
  <c r="X316" i="8"/>
  <c r="Y316" i="8" s="1"/>
  <c r="X194" i="8"/>
  <c r="Y194" i="8" s="1"/>
  <c r="X776" i="8"/>
  <c r="Y776" i="8" s="1"/>
  <c r="X428" i="8"/>
  <c r="Y428" i="8" s="1"/>
  <c r="X213" i="8"/>
  <c r="Y213" i="8" s="1"/>
  <c r="X171" i="8"/>
  <c r="Y171" i="8" s="1"/>
  <c r="X496" i="8"/>
  <c r="Y496" i="8" s="1"/>
  <c r="X211" i="8"/>
  <c r="Y211" i="8" s="1"/>
  <c r="X105" i="8"/>
  <c r="Y105" i="8" s="1"/>
  <c r="X375" i="8"/>
  <c r="Y375" i="8" s="1"/>
  <c r="X97" i="8"/>
  <c r="Y97" i="8" s="1"/>
  <c r="X824" i="8"/>
  <c r="Y824" i="8" s="1"/>
  <c r="X615" i="8"/>
  <c r="Y615" i="8" s="1"/>
  <c r="X500" i="8"/>
  <c r="Y500" i="8" s="1"/>
  <c r="X683" i="8"/>
  <c r="Y683" i="8" s="1"/>
  <c r="X406" i="8"/>
  <c r="Y406" i="8" s="1"/>
  <c r="X294" i="8"/>
  <c r="Y294" i="8" s="1"/>
  <c r="X379" i="8"/>
  <c r="Y379" i="8" s="1"/>
  <c r="X614" i="8"/>
  <c r="Y614" i="8" s="1"/>
  <c r="X192" i="8"/>
  <c r="Y192" i="8" s="1"/>
  <c r="X727" i="8"/>
  <c r="Y727" i="8" s="1"/>
  <c r="X818" i="8"/>
  <c r="Y818" i="8" s="1"/>
  <c r="X247" i="8"/>
  <c r="Y247" i="8" s="1"/>
  <c r="X800" i="8"/>
  <c r="Y800" i="8" s="1"/>
  <c r="X729" i="8"/>
  <c r="Y729" i="8" s="1"/>
  <c r="X636" i="8"/>
  <c r="Y636" i="8" s="1"/>
  <c r="X589" i="8"/>
  <c r="Y589" i="8" s="1"/>
  <c r="X567" i="8"/>
  <c r="Y567" i="8" s="1"/>
  <c r="X546" i="8"/>
  <c r="Y546" i="8" s="1"/>
  <c r="X520" i="8"/>
  <c r="Y520" i="8" s="1"/>
  <c r="X499" i="8"/>
  <c r="Y499" i="8" s="1"/>
  <c r="X452" i="8"/>
  <c r="Y452" i="8" s="1"/>
  <c r="X381" i="8"/>
  <c r="Y381" i="8" s="1"/>
  <c r="X232" i="8"/>
  <c r="Y232" i="8" s="1"/>
  <c r="X774" i="8"/>
  <c r="Y774" i="8" s="1"/>
  <c r="X149" i="8"/>
  <c r="Y149" i="8" s="1"/>
  <c r="X822" i="8"/>
  <c r="Y822" i="8" s="1"/>
  <c r="X775" i="8"/>
  <c r="Y775" i="8" s="1"/>
  <c r="X754" i="8"/>
  <c r="Y754" i="8" s="1"/>
  <c r="X728" i="8"/>
  <c r="Y728" i="8" s="1"/>
  <c r="X707" i="8"/>
  <c r="Y707" i="8" s="1"/>
  <c r="X660" i="8"/>
  <c r="Y660" i="8" s="1"/>
  <c r="X635" i="8"/>
  <c r="Y635" i="8" s="1"/>
  <c r="X613" i="8"/>
  <c r="Y613" i="8" s="1"/>
  <c r="X544" i="8"/>
  <c r="Y544" i="8" s="1"/>
  <c r="X473" i="8"/>
  <c r="Y473" i="8" s="1"/>
  <c r="X338" i="8"/>
  <c r="Y338" i="8" s="1"/>
  <c r="X274" i="8"/>
  <c r="Y274" i="8" s="1"/>
  <c r="X252" i="8"/>
  <c r="Y252" i="8" s="1"/>
  <c r="X212" i="8"/>
  <c r="Y212" i="8" s="1"/>
  <c r="X190" i="8"/>
  <c r="Y190" i="8" s="1"/>
  <c r="X150" i="8"/>
  <c r="Y150" i="8" s="1"/>
  <c r="X113" i="8"/>
  <c r="Y113" i="8" s="1"/>
  <c r="X680" i="8"/>
  <c r="Y680" i="8" s="1"/>
  <c r="X797" i="8"/>
  <c r="Y797" i="8" s="1"/>
  <c r="X752" i="8"/>
  <c r="Y752" i="8" s="1"/>
  <c r="X681" i="8"/>
  <c r="Y681" i="8" s="1"/>
  <c r="X588" i="8"/>
  <c r="Y588" i="8" s="1"/>
  <c r="X566" i="8"/>
  <c r="Y566" i="8" s="1"/>
  <c r="X519" i="8"/>
  <c r="Y519" i="8" s="1"/>
  <c r="X498" i="8"/>
  <c r="Y498" i="8" s="1"/>
  <c r="X472" i="8"/>
  <c r="Y472" i="8" s="1"/>
  <c r="X451" i="8"/>
  <c r="Y451" i="8" s="1"/>
  <c r="X404" i="8"/>
  <c r="Y404" i="8" s="1"/>
  <c r="X380" i="8"/>
  <c r="Y380" i="8" s="1"/>
  <c r="X358" i="8"/>
  <c r="Y358" i="8" s="1"/>
  <c r="X293" i="8"/>
  <c r="Y293" i="8" s="1"/>
  <c r="X231" i="8"/>
  <c r="Y231" i="8" s="1"/>
  <c r="X95" i="8"/>
  <c r="Y95" i="8" s="1"/>
  <c r="X821" i="8"/>
  <c r="Y821" i="8" s="1"/>
  <c r="X541" i="8"/>
  <c r="Y541" i="8" s="1"/>
  <c r="X706" i="8"/>
  <c r="Y706" i="8" s="1"/>
  <c r="X313" i="8"/>
  <c r="Y313" i="8" s="1"/>
  <c r="X796" i="8"/>
  <c r="Y796" i="8" s="1"/>
  <c r="X749" i="8"/>
  <c r="Y749" i="8" s="1"/>
  <c r="X704" i="8"/>
  <c r="Y704" i="8" s="1"/>
  <c r="X633" i="8"/>
  <c r="Y633" i="8" s="1"/>
  <c r="X565" i="8"/>
  <c r="Y565" i="8" s="1"/>
  <c r="X518" i="8"/>
  <c r="Y518" i="8" s="1"/>
  <c r="X471" i="8"/>
  <c r="Y471" i="8" s="1"/>
  <c r="X450" i="8"/>
  <c r="Y450" i="8" s="1"/>
  <c r="X424" i="8"/>
  <c r="Y424" i="8" s="1"/>
  <c r="X403" i="8"/>
  <c r="Y403" i="8" s="1"/>
  <c r="X357" i="8"/>
  <c r="Y357" i="8" s="1"/>
  <c r="X312" i="8"/>
  <c r="Y312" i="8" s="1"/>
  <c r="X292" i="8"/>
  <c r="Y292" i="8" s="1"/>
  <c r="X270" i="8"/>
  <c r="Y270" i="8" s="1"/>
  <c r="X230" i="8"/>
  <c r="Y230" i="8" s="1"/>
  <c r="X168" i="8"/>
  <c r="Y168" i="8" s="1"/>
  <c r="X123" i="8"/>
  <c r="Y123" i="8" s="1"/>
  <c r="X59" i="8"/>
  <c r="Y59" i="8" s="1"/>
  <c r="X820" i="8"/>
  <c r="Y820" i="8" s="1"/>
  <c r="X795" i="8"/>
  <c r="Y795" i="8" s="1"/>
  <c r="X773" i="8"/>
  <c r="Y773" i="8" s="1"/>
  <c r="X726" i="8"/>
  <c r="Y726" i="8" s="1"/>
  <c r="X658" i="8"/>
  <c r="Y658" i="8" s="1"/>
  <c r="X611" i="8"/>
  <c r="Y611" i="8" s="1"/>
  <c r="X679" i="8"/>
  <c r="Y679" i="8" s="1"/>
  <c r="X632" i="8"/>
  <c r="Y632" i="8" s="1"/>
  <c r="X540" i="8"/>
  <c r="Y540" i="8" s="1"/>
  <c r="X493" i="8"/>
  <c r="Y493" i="8" s="1"/>
  <c r="X448" i="8"/>
  <c r="Y448" i="8" s="1"/>
  <c r="X188" i="8"/>
  <c r="Y188" i="8" s="1"/>
  <c r="X748" i="8"/>
  <c r="Y748" i="8" s="1"/>
  <c r="X701" i="8"/>
  <c r="Y701" i="8" s="1"/>
  <c r="X656" i="8"/>
  <c r="Y656" i="8" s="1"/>
  <c r="X585" i="8"/>
  <c r="Y585" i="8" s="1"/>
  <c r="X564" i="8"/>
  <c r="Y564" i="8" s="1"/>
  <c r="X539" i="8"/>
  <c r="Y539" i="8" s="1"/>
  <c r="X517" i="8"/>
  <c r="Y517" i="8" s="1"/>
  <c r="X470" i="8"/>
  <c r="Y470" i="8" s="1"/>
  <c r="X423" i="8"/>
  <c r="Y423" i="8" s="1"/>
  <c r="X402" i="8"/>
  <c r="Y402" i="8" s="1"/>
  <c r="X377" i="8"/>
  <c r="Y377" i="8" s="1"/>
  <c r="X356" i="8"/>
  <c r="Y356" i="8" s="1"/>
  <c r="X311" i="8"/>
  <c r="Y311" i="8" s="1"/>
  <c r="X291" i="8"/>
  <c r="Y291" i="8" s="1"/>
  <c r="X269" i="8"/>
  <c r="Y269" i="8" s="1"/>
  <c r="X249" i="8"/>
  <c r="Y249" i="8" s="1"/>
  <c r="X229" i="8"/>
  <c r="Y229" i="8" s="1"/>
  <c r="X167" i="8"/>
  <c r="Y167" i="8" s="1"/>
  <c r="X87" i="8"/>
  <c r="Y87" i="8" s="1"/>
  <c r="X563" i="8"/>
  <c r="Y563" i="8" s="1"/>
  <c r="X469" i="8"/>
  <c r="Y469" i="8" s="1"/>
  <c r="X400" i="8"/>
  <c r="Y400" i="8" s="1"/>
  <c r="X310" i="8"/>
  <c r="Y310" i="8" s="1"/>
  <c r="X268" i="8"/>
  <c r="Y268" i="8" s="1"/>
  <c r="X228" i="8"/>
  <c r="Y228" i="8" s="1"/>
  <c r="X115" i="8"/>
  <c r="Y115" i="8" s="1"/>
  <c r="X699" i="8"/>
  <c r="Y699" i="8" s="1"/>
  <c r="X819" i="8"/>
  <c r="Y819" i="8" s="1"/>
  <c r="X772" i="8"/>
  <c r="Y772" i="8" s="1"/>
  <c r="X747" i="8"/>
  <c r="Y747" i="8" s="1"/>
  <c r="X725" i="8"/>
  <c r="Y725" i="8" s="1"/>
  <c r="X678" i="8"/>
  <c r="Y678" i="8" s="1"/>
  <c r="X631" i="8"/>
  <c r="Y631" i="8" s="1"/>
  <c r="X610" i="8"/>
  <c r="Y610" i="8" s="1"/>
  <c r="X584" i="8"/>
  <c r="Y584" i="8" s="1"/>
  <c r="X492" i="8"/>
  <c r="Y492" i="8" s="1"/>
  <c r="X445" i="8"/>
  <c r="Y445" i="8" s="1"/>
  <c r="X376" i="8"/>
  <c r="Y376" i="8" s="1"/>
  <c r="X332" i="8"/>
  <c r="Y332" i="8" s="1"/>
  <c r="X248" i="8"/>
  <c r="Y248" i="8" s="1"/>
  <c r="X208" i="8"/>
  <c r="Y208" i="8" s="1"/>
  <c r="X187" i="8"/>
  <c r="Y187" i="8" s="1"/>
  <c r="X147" i="8"/>
  <c r="Y147" i="8" s="1"/>
  <c r="X133" i="8"/>
  <c r="Y133" i="8" s="1"/>
  <c r="X69" i="8"/>
  <c r="Y69" i="8" s="1"/>
  <c r="X793" i="8"/>
  <c r="Y793" i="8" s="1"/>
  <c r="X700" i="8"/>
  <c r="Y700" i="8" s="1"/>
  <c r="X653" i="8"/>
  <c r="Y653" i="8" s="1"/>
  <c r="X608" i="8"/>
  <c r="Y608" i="8" s="1"/>
  <c r="X516" i="8"/>
  <c r="Y516" i="8" s="1"/>
  <c r="X491" i="8"/>
  <c r="Y491" i="8" s="1"/>
  <c r="X422" i="8"/>
  <c r="Y422" i="8" s="1"/>
  <c r="X355" i="8"/>
  <c r="Y355" i="8" s="1"/>
  <c r="X331" i="8"/>
  <c r="Y331" i="8" s="1"/>
  <c r="X290" i="8"/>
  <c r="Y290" i="8" s="1"/>
  <c r="X206" i="8"/>
  <c r="Y206" i="8" s="1"/>
  <c r="X166" i="8"/>
  <c r="Y166" i="8" s="1"/>
  <c r="X792" i="8"/>
  <c r="Y792" i="8" s="1"/>
  <c r="X724" i="8"/>
  <c r="Y724" i="8" s="1"/>
  <c r="X677" i="8"/>
  <c r="Y677" i="8" s="1"/>
  <c r="X583" i="8"/>
  <c r="Y583" i="8" s="1"/>
  <c r="X444" i="8"/>
  <c r="Y444" i="8" s="1"/>
  <c r="X816" i="8"/>
  <c r="Y816" i="8" s="1"/>
  <c r="X745" i="8"/>
  <c r="Y745" i="8" s="1"/>
  <c r="X652" i="8"/>
  <c r="Y652" i="8" s="1"/>
  <c r="X605" i="8"/>
  <c r="Y605" i="8" s="1"/>
  <c r="X562" i="8"/>
  <c r="Y562" i="8" s="1"/>
  <c r="X536" i="8"/>
  <c r="Y536" i="8" s="1"/>
  <c r="X515" i="8"/>
  <c r="Y515" i="8" s="1"/>
  <c r="X468" i="8"/>
  <c r="Y468" i="8" s="1"/>
  <c r="X443" i="8"/>
  <c r="Y443" i="8" s="1"/>
  <c r="X421" i="8"/>
  <c r="Y421" i="8" s="1"/>
  <c r="X397" i="8"/>
  <c r="Y397" i="8" s="1"/>
  <c r="X354" i="8"/>
  <c r="Y354" i="8" s="1"/>
  <c r="X309" i="8"/>
  <c r="Y309" i="8" s="1"/>
  <c r="X288" i="8"/>
  <c r="Y288" i="8" s="1"/>
  <c r="X267" i="8"/>
  <c r="Y267" i="8" s="1"/>
  <c r="X227" i="8"/>
  <c r="Y227" i="8" s="1"/>
  <c r="X205" i="8"/>
  <c r="Y205" i="8" s="1"/>
  <c r="X185" i="8"/>
  <c r="Y185" i="8" s="1"/>
  <c r="X165" i="8"/>
  <c r="Y165" i="8" s="1"/>
  <c r="X79" i="8"/>
  <c r="Y79" i="8" s="1"/>
  <c r="X791" i="8"/>
  <c r="Y791" i="8" s="1"/>
  <c r="X770" i="8"/>
  <c r="Y770" i="8" s="1"/>
  <c r="X744" i="8"/>
  <c r="Y744" i="8" s="1"/>
  <c r="X723" i="8"/>
  <c r="Y723" i="8" s="1"/>
  <c r="X676" i="8"/>
  <c r="Y676" i="8" s="1"/>
  <c r="X651" i="8"/>
  <c r="Y651" i="8" s="1"/>
  <c r="X629" i="8"/>
  <c r="Y629" i="8" s="1"/>
  <c r="X582" i="8"/>
  <c r="Y582" i="8" s="1"/>
  <c r="X560" i="8"/>
  <c r="Y560" i="8" s="1"/>
  <c r="X489" i="8"/>
  <c r="Y489" i="8" s="1"/>
  <c r="X374" i="8"/>
  <c r="Y374" i="8" s="1"/>
  <c r="X329" i="8"/>
  <c r="Y329" i="8" s="1"/>
  <c r="X286" i="8"/>
  <c r="Y286" i="8" s="1"/>
  <c r="X246" i="8"/>
  <c r="Y246" i="8" s="1"/>
  <c r="X184" i="8"/>
  <c r="Y184" i="8" s="1"/>
  <c r="X144" i="8"/>
  <c r="Y144" i="8" s="1"/>
  <c r="X125" i="8"/>
  <c r="Y125" i="8" s="1"/>
  <c r="X61" i="8"/>
  <c r="Y61" i="8" s="1"/>
  <c r="X460" i="8"/>
  <c r="Y460" i="8" s="1"/>
  <c r="X813" i="8"/>
  <c r="Y813" i="8" s="1"/>
  <c r="X768" i="8"/>
  <c r="Y768" i="8" s="1"/>
  <c r="X697" i="8"/>
  <c r="Y697" i="8" s="1"/>
  <c r="X604" i="8"/>
  <c r="Y604" i="8" s="1"/>
  <c r="X535" i="8"/>
  <c r="Y535" i="8" s="1"/>
  <c r="X514" i="8"/>
  <c r="Y514" i="8" s="1"/>
  <c r="X488" i="8"/>
  <c r="Y488" i="8" s="1"/>
  <c r="X467" i="8"/>
  <c r="Y467" i="8" s="1"/>
  <c r="X420" i="8"/>
  <c r="Y420" i="8" s="1"/>
  <c r="X396" i="8"/>
  <c r="Y396" i="8" s="1"/>
  <c r="X352" i="8"/>
  <c r="Y352" i="8" s="1"/>
  <c r="X328" i="8"/>
  <c r="Y328" i="8" s="1"/>
  <c r="X308" i="8"/>
  <c r="Y308" i="8" s="1"/>
  <c r="X226" i="8"/>
  <c r="Y226" i="8" s="1"/>
  <c r="X204" i="8"/>
  <c r="Y204" i="8" s="1"/>
  <c r="X164" i="8"/>
  <c r="Y164" i="8" s="1"/>
  <c r="X142" i="8"/>
  <c r="Y142" i="8" s="1"/>
  <c r="X107" i="8"/>
  <c r="Y107" i="8" s="1"/>
  <c r="X466" i="8"/>
  <c r="Y466" i="8" s="1"/>
  <c r="X327" i="8"/>
  <c r="Y327" i="8" s="1"/>
  <c r="X224" i="8"/>
  <c r="Y224" i="8" s="1"/>
  <c r="X141" i="8"/>
  <c r="Y141" i="8" s="1"/>
  <c r="X669" i="8"/>
  <c r="Y669" i="8" s="1"/>
  <c r="X507" i="8"/>
  <c r="Y507" i="8" s="1"/>
  <c r="X262" i="8"/>
  <c r="Y262" i="8" s="1"/>
  <c r="X127" i="8"/>
  <c r="Y127" i="8" s="1"/>
  <c r="X63" i="8"/>
  <c r="Y63" i="8" s="1"/>
  <c r="X790" i="8"/>
  <c r="Y790" i="8" s="1"/>
  <c r="X743" i="8"/>
  <c r="Y743" i="8" s="1"/>
  <c r="X722" i="8"/>
  <c r="Y722" i="8" s="1"/>
  <c r="X696" i="8"/>
  <c r="Y696" i="8" s="1"/>
  <c r="X675" i="8"/>
  <c r="Y675" i="8" s="1"/>
  <c r="X628" i="8"/>
  <c r="Y628" i="8" s="1"/>
  <c r="X603" i="8"/>
  <c r="Y603" i="8" s="1"/>
  <c r="X581" i="8"/>
  <c r="Y581" i="8" s="1"/>
  <c r="X557" i="8"/>
  <c r="Y557" i="8" s="1"/>
  <c r="X512" i="8"/>
  <c r="Y512" i="8" s="1"/>
  <c r="X441" i="8"/>
  <c r="Y441" i="8" s="1"/>
  <c r="X395" i="8"/>
  <c r="Y395" i="8" s="1"/>
  <c r="X373" i="8"/>
  <c r="Y373" i="8" s="1"/>
  <c r="X285" i="8"/>
  <c r="Y285" i="8" s="1"/>
  <c r="X265" i="8"/>
  <c r="Y265" i="8" s="1"/>
  <c r="X245" i="8"/>
  <c r="Y245" i="8" s="1"/>
  <c r="X183" i="8"/>
  <c r="Y183" i="8" s="1"/>
  <c r="X89" i="8"/>
  <c r="Y89" i="8" s="1"/>
  <c r="X440" i="8"/>
  <c r="Y440" i="8" s="1"/>
  <c r="X203" i="8"/>
  <c r="Y203" i="8" s="1"/>
  <c r="X135" i="8"/>
  <c r="Y135" i="8" s="1"/>
  <c r="X71" i="8"/>
  <c r="Y71" i="8" s="1"/>
  <c r="X485" i="8"/>
  <c r="Y485" i="8" s="1"/>
  <c r="X200" i="8"/>
  <c r="Y200" i="8" s="1"/>
  <c r="X808" i="8"/>
  <c r="Y808" i="8" s="1"/>
  <c r="X693" i="8"/>
  <c r="Y693" i="8" s="1"/>
  <c r="X646" i="8"/>
  <c r="Y646" i="8" s="1"/>
  <c r="X413" i="8"/>
  <c r="Y413" i="8" s="1"/>
  <c r="X220" i="8"/>
  <c r="Y220" i="8" s="1"/>
  <c r="X812" i="8"/>
  <c r="Y812" i="8" s="1"/>
  <c r="X765" i="8"/>
  <c r="Y765" i="8" s="1"/>
  <c r="X720" i="8"/>
  <c r="Y720" i="8" s="1"/>
  <c r="X649" i="8"/>
  <c r="Y649" i="8" s="1"/>
  <c r="X534" i="8"/>
  <c r="Y534" i="8" s="1"/>
  <c r="X487" i="8"/>
  <c r="Y487" i="8" s="1"/>
  <c r="X419" i="8"/>
  <c r="Y419" i="8" s="1"/>
  <c r="X349" i="8"/>
  <c r="Y349" i="8" s="1"/>
  <c r="X307" i="8"/>
  <c r="Y307" i="8" s="1"/>
  <c r="X264" i="8"/>
  <c r="Y264" i="8" s="1"/>
  <c r="X163" i="8"/>
  <c r="Y163" i="8" s="1"/>
  <c r="X715" i="8"/>
  <c r="Y715" i="8" s="1"/>
  <c r="X553" i="8"/>
  <c r="Y553" i="8" s="1"/>
  <c r="X811" i="8"/>
  <c r="Y811" i="8" s="1"/>
  <c r="X789" i="8"/>
  <c r="Y789" i="8" s="1"/>
  <c r="X742" i="8"/>
  <c r="Y742" i="8" s="1"/>
  <c r="X695" i="8"/>
  <c r="Y695" i="8" s="1"/>
  <c r="X674" i="8"/>
  <c r="Y674" i="8" s="1"/>
  <c r="X648" i="8"/>
  <c r="Y648" i="8" s="1"/>
  <c r="X627" i="8"/>
  <c r="Y627" i="8" s="1"/>
  <c r="X580" i="8"/>
  <c r="Y580" i="8" s="1"/>
  <c r="X556" i="8"/>
  <c r="Y556" i="8" s="1"/>
  <c r="X509" i="8"/>
  <c r="Y509" i="8" s="1"/>
  <c r="X464" i="8"/>
  <c r="Y464" i="8" s="1"/>
  <c r="X372" i="8"/>
  <c r="Y372" i="8" s="1"/>
  <c r="X284" i="8"/>
  <c r="Y284" i="8" s="1"/>
  <c r="X244" i="8"/>
  <c r="Y244" i="8" s="1"/>
  <c r="X222" i="8"/>
  <c r="Y222" i="8" s="1"/>
  <c r="X182" i="8"/>
  <c r="Y182" i="8" s="1"/>
  <c r="X117" i="8"/>
  <c r="Y117" i="8" s="1"/>
  <c r="X716" i="8"/>
  <c r="Y716" i="8" s="1"/>
  <c r="X532" i="8"/>
  <c r="Y532" i="8" s="1"/>
  <c r="X325" i="8"/>
  <c r="Y325" i="8" s="1"/>
  <c r="X578" i="8"/>
  <c r="Y578" i="8" s="1"/>
  <c r="X764" i="8"/>
  <c r="Y764" i="8" s="1"/>
  <c r="X717" i="8"/>
  <c r="Y717" i="8" s="1"/>
  <c r="X672" i="8"/>
  <c r="Y672" i="8" s="1"/>
  <c r="X601" i="8"/>
  <c r="Y601" i="8" s="1"/>
  <c r="X555" i="8"/>
  <c r="Y555" i="8" s="1"/>
  <c r="X533" i="8"/>
  <c r="Y533" i="8" s="1"/>
  <c r="X486" i="8"/>
  <c r="Y486" i="8" s="1"/>
  <c r="X439" i="8"/>
  <c r="Y439" i="8" s="1"/>
  <c r="X418" i="8"/>
  <c r="Y418" i="8" s="1"/>
  <c r="X393" i="8"/>
  <c r="Y393" i="8" s="1"/>
  <c r="X348" i="8"/>
  <c r="Y348" i="8" s="1"/>
  <c r="X326" i="8"/>
  <c r="Y326" i="8" s="1"/>
  <c r="X306" i="8"/>
  <c r="Y306" i="8" s="1"/>
  <c r="X263" i="8"/>
  <c r="Y263" i="8" s="1"/>
  <c r="X162" i="8"/>
  <c r="Y162" i="8" s="1"/>
  <c r="X140" i="8"/>
  <c r="Y140" i="8" s="1"/>
  <c r="X99" i="8"/>
  <c r="Y99" i="8" s="1"/>
  <c r="X81" i="8"/>
  <c r="Y81" i="8" s="1"/>
  <c r="X809" i="8"/>
  <c r="Y809" i="8" s="1"/>
  <c r="X624" i="8"/>
  <c r="Y624" i="8" s="1"/>
  <c r="X304" i="8"/>
  <c r="Y304" i="8" s="1"/>
  <c r="X160" i="8"/>
  <c r="Y160" i="8" s="1"/>
  <c r="X787" i="8"/>
  <c r="Y787" i="8" s="1"/>
  <c r="X599" i="8"/>
  <c r="Y599" i="8" s="1"/>
  <c r="X391" i="8"/>
  <c r="Y391" i="8" s="1"/>
  <c r="X788" i="8"/>
  <c r="Y788" i="8" s="1"/>
  <c r="X763" i="8"/>
  <c r="Y763" i="8" s="1"/>
  <c r="X741" i="8"/>
  <c r="Y741" i="8" s="1"/>
  <c r="X694" i="8"/>
  <c r="Y694" i="8" s="1"/>
  <c r="X647" i="8"/>
  <c r="Y647" i="8" s="1"/>
  <c r="X626" i="8"/>
  <c r="Y626" i="8" s="1"/>
  <c r="X600" i="8"/>
  <c r="Y600" i="8" s="1"/>
  <c r="X579" i="8"/>
  <c r="Y579" i="8" s="1"/>
  <c r="X508" i="8"/>
  <c r="Y508" i="8" s="1"/>
  <c r="X461" i="8"/>
  <c r="Y461" i="8" s="1"/>
  <c r="X416" i="8"/>
  <c r="Y416" i="8" s="1"/>
  <c r="X392" i="8"/>
  <c r="Y392" i="8" s="1"/>
  <c r="X371" i="8"/>
  <c r="Y371" i="8" s="1"/>
  <c r="X347" i="8"/>
  <c r="Y347" i="8" s="1"/>
  <c r="X283" i="8"/>
  <c r="Y283" i="8" s="1"/>
  <c r="X243" i="8"/>
  <c r="Y243" i="8" s="1"/>
  <c r="X221" i="8"/>
  <c r="Y221" i="8" s="1"/>
  <c r="X201" i="8"/>
  <c r="Y201" i="8" s="1"/>
  <c r="X181" i="8"/>
  <c r="Y181" i="8" s="1"/>
  <c r="X438" i="8"/>
  <c r="Y438" i="8" s="1"/>
  <c r="X139" i="8"/>
  <c r="Y139" i="8" s="1"/>
  <c r="X370" i="8"/>
  <c r="Y370" i="8" s="1"/>
  <c r="X740" i="8"/>
  <c r="Y740" i="8" s="1"/>
  <c r="X807" i="8"/>
  <c r="Y807" i="8" s="1"/>
  <c r="X786" i="8"/>
  <c r="Y786" i="8" s="1"/>
  <c r="X760" i="8"/>
  <c r="Y760" i="8" s="1"/>
  <c r="X739" i="8"/>
  <c r="Y739" i="8" s="1"/>
  <c r="X692" i="8"/>
  <c r="Y692" i="8" s="1"/>
  <c r="X667" i="8"/>
  <c r="Y667" i="8" s="1"/>
  <c r="X645" i="8"/>
  <c r="Y645" i="8" s="1"/>
  <c r="X598" i="8"/>
  <c r="Y598" i="8" s="1"/>
  <c r="X576" i="8"/>
  <c r="Y576" i="8" s="1"/>
  <c r="X505" i="8"/>
  <c r="Y505" i="8" s="1"/>
  <c r="X412" i="8"/>
  <c r="Y412" i="8" s="1"/>
  <c r="X390" i="8"/>
  <c r="Y390" i="8" s="1"/>
  <c r="X368" i="8"/>
  <c r="Y368" i="8" s="1"/>
  <c r="X344" i="8"/>
  <c r="Y344" i="8" s="1"/>
  <c r="X280" i="8"/>
  <c r="Y280" i="8" s="1"/>
  <c r="X240" i="8"/>
  <c r="Y240" i="8" s="1"/>
  <c r="X219" i="8"/>
  <c r="Y219" i="8" s="1"/>
  <c r="X179" i="8"/>
  <c r="Y179" i="8" s="1"/>
  <c r="X157" i="8"/>
  <c r="Y157" i="8" s="1"/>
  <c r="X137" i="8"/>
  <c r="Y137" i="8" s="1"/>
  <c r="X73" i="8"/>
  <c r="Y73" i="8" s="1"/>
  <c r="X784" i="8"/>
  <c r="Y784" i="8" s="1"/>
  <c r="X713" i="8"/>
  <c r="Y713" i="8" s="1"/>
  <c r="X620" i="8"/>
  <c r="Y620" i="8" s="1"/>
  <c r="X551" i="8"/>
  <c r="Y551" i="8" s="1"/>
  <c r="X530" i="8"/>
  <c r="Y530" i="8" s="1"/>
  <c r="X504" i="8"/>
  <c r="Y504" i="8" s="1"/>
  <c r="X483" i="8"/>
  <c r="Y483" i="8" s="1"/>
  <c r="X436" i="8"/>
  <c r="Y436" i="8" s="1"/>
  <c r="X411" i="8"/>
  <c r="Y411" i="8" s="1"/>
  <c r="X323" i="8"/>
  <c r="Y323" i="8" s="1"/>
  <c r="X300" i="8"/>
  <c r="Y300" i="8" s="1"/>
  <c r="X260" i="8"/>
  <c r="Y260" i="8" s="1"/>
  <c r="X238" i="8"/>
  <c r="Y238" i="8" s="1"/>
  <c r="X198" i="8"/>
  <c r="Y198" i="8" s="1"/>
  <c r="X119" i="8"/>
  <c r="Y119" i="8" s="1"/>
  <c r="X55" i="8"/>
  <c r="Y55" i="8" s="1"/>
  <c r="X77" i="8"/>
  <c r="Y77" i="8" s="1"/>
  <c r="X621" i="8"/>
  <c r="Y621" i="8" s="1"/>
  <c r="X459" i="8"/>
  <c r="Y459" i="8" s="1"/>
  <c r="X109" i="8"/>
  <c r="Y109" i="8" s="1"/>
  <c r="X552" i="8"/>
  <c r="Y552" i="8" s="1"/>
  <c r="X91" i="8"/>
  <c r="Y91" i="8" s="1"/>
  <c r="X531" i="8"/>
  <c r="Y531" i="8" s="1"/>
  <c r="X345" i="8"/>
  <c r="Y345" i="8" s="1"/>
  <c r="X484" i="8"/>
  <c r="Y484" i="8" s="1"/>
  <c r="X437" i="8"/>
  <c r="Y437" i="8" s="1"/>
  <c r="X324" i="8"/>
  <c r="Y324" i="8" s="1"/>
  <c r="X261" i="8"/>
  <c r="Y261" i="8" s="1"/>
  <c r="X301" i="8"/>
  <c r="Y301" i="8" s="1"/>
  <c r="X281" i="8"/>
  <c r="Y281" i="8" s="1"/>
  <c r="X199" i="8"/>
  <c r="Y199" i="8" s="1"/>
  <c r="X761" i="8"/>
  <c r="Y761" i="8" s="1"/>
  <c r="X180" i="8"/>
  <c r="Y180" i="8" s="1"/>
  <c r="X668" i="8"/>
  <c r="Y668" i="8" s="1"/>
  <c r="X14" i="8"/>
  <c r="Y14" i="8" s="1"/>
  <c r="H18" i="10"/>
  <c r="K18" i="10"/>
  <c r="E18" i="10"/>
  <c r="B18" i="10"/>
  <c r="A19" i="10"/>
  <c r="B58" i="36"/>
  <c r="A59" i="36"/>
  <c r="E58" i="36"/>
  <c r="X9" i="8"/>
  <c r="Y9" i="8" s="1"/>
  <c r="X16" i="8"/>
  <c r="Y16" i="8" s="1"/>
  <c r="F57" i="36"/>
  <c r="G57" i="36"/>
  <c r="X3" i="8"/>
  <c r="Y3" i="8" s="1"/>
  <c r="X18" i="8"/>
  <c r="Y18" i="8" s="1"/>
  <c r="B52" i="28"/>
  <c r="A53" i="28"/>
  <c r="E52" i="28"/>
  <c r="H57" i="36"/>
  <c r="D57" i="36"/>
  <c r="C57" i="36"/>
  <c r="X4" i="8"/>
  <c r="Y4" i="8" s="1"/>
  <c r="X20" i="8"/>
  <c r="Y20" i="8" s="1"/>
  <c r="A56" i="31"/>
  <c r="B55" i="31"/>
  <c r="E55" i="31"/>
  <c r="L17" i="10"/>
  <c r="J17" i="10"/>
  <c r="F17" i="10"/>
  <c r="M17" i="10"/>
  <c r="I17" i="10"/>
  <c r="G17" i="10"/>
  <c r="D17" i="10"/>
  <c r="C17" i="10"/>
  <c r="E40" i="19"/>
  <c r="B40" i="19"/>
  <c r="A41" i="19"/>
  <c r="X5" i="8"/>
  <c r="Y5" i="8" s="1"/>
  <c r="X22" i="8"/>
  <c r="Y22" i="8" s="1"/>
  <c r="X6" i="8"/>
  <c r="Y6" i="8" s="1"/>
  <c r="X24" i="8"/>
  <c r="Y24" i="8" s="1"/>
  <c r="F39" i="19"/>
  <c r="D39" i="19"/>
  <c r="C39" i="19"/>
  <c r="X7" i="8"/>
  <c r="Y7" i="8" s="1"/>
  <c r="X26" i="8"/>
  <c r="Y26" i="8" s="1"/>
  <c r="D51" i="28"/>
  <c r="H51" i="28"/>
  <c r="G51" i="28"/>
  <c r="F51" i="28"/>
  <c r="C51" i="28"/>
  <c r="X8" i="8"/>
  <c r="Y8" i="8" s="1"/>
  <c r="X28" i="8"/>
  <c r="Y28" i="8" s="1"/>
  <c r="X15" i="8"/>
  <c r="Y15" i="8" s="1"/>
  <c r="X30" i="8"/>
  <c r="Y30" i="8" s="1"/>
  <c r="X35" i="8"/>
  <c r="Y35" i="8" s="1"/>
  <c r="X32" i="8"/>
  <c r="Y32" i="8" s="1"/>
  <c r="T27" i="14"/>
  <c r="X25" i="8"/>
  <c r="Y25" i="8" s="1"/>
  <c r="X34" i="8"/>
  <c r="Y34" i="8" s="1"/>
  <c r="D28" i="14"/>
  <c r="M28" i="14"/>
  <c r="L28" i="14"/>
  <c r="J28" i="14"/>
  <c r="I28" i="14"/>
  <c r="F28" i="14"/>
  <c r="S28" i="14"/>
  <c r="P28" i="14"/>
  <c r="R28" i="14"/>
  <c r="O28" i="14"/>
  <c r="C28" i="14"/>
  <c r="G28" i="14"/>
  <c r="F55" i="35"/>
  <c r="G55" i="35"/>
  <c r="X53" i="8"/>
  <c r="Y53" i="8" s="1"/>
  <c r="X36" i="8"/>
  <c r="Y36" i="8" s="1"/>
  <c r="E17" i="9"/>
  <c r="B17" i="9"/>
  <c r="A18" i="9"/>
  <c r="A57" i="35"/>
  <c r="B56" i="35"/>
  <c r="E56" i="35"/>
  <c r="H37" i="17"/>
  <c r="I37" i="17" s="1"/>
  <c r="G37" i="17"/>
  <c r="J37" i="17"/>
  <c r="E37" i="17"/>
  <c r="F37" i="17" s="1"/>
  <c r="D37" i="17"/>
  <c r="A38" i="17"/>
  <c r="X45" i="8"/>
  <c r="Y45" i="8" s="1"/>
  <c r="X38" i="8"/>
  <c r="Y38" i="8" s="1"/>
  <c r="H55" i="35"/>
  <c r="D55" i="35"/>
  <c r="C55" i="35"/>
  <c r="X23" i="8"/>
  <c r="Y23" i="8" s="1"/>
  <c r="X40" i="8"/>
  <c r="Y40" i="8" s="1"/>
  <c r="J22" i="12"/>
  <c r="F22" i="12"/>
  <c r="S22" i="12"/>
  <c r="R22" i="12"/>
  <c r="P22" i="12"/>
  <c r="O22" i="12"/>
  <c r="I22" i="12"/>
  <c r="G22" i="12"/>
  <c r="C22" i="12"/>
  <c r="D22" i="12"/>
  <c r="M22" i="12"/>
  <c r="L22" i="12"/>
  <c r="H39" i="41"/>
  <c r="D39" i="41"/>
  <c r="C39" i="41"/>
  <c r="A40" i="41" s="1"/>
  <c r="X43" i="8"/>
  <c r="Y43" i="8" s="1"/>
  <c r="X42" i="8"/>
  <c r="Y42" i="8" s="1"/>
  <c r="G39" i="41"/>
  <c r="F39" i="41"/>
  <c r="X51" i="8"/>
  <c r="Y51" i="8" s="1"/>
  <c r="X44" i="8"/>
  <c r="Y44" i="8" s="1"/>
  <c r="E46" i="25"/>
  <c r="A47" i="25"/>
  <c r="H46" i="25"/>
  <c r="B46" i="25"/>
  <c r="K36" i="17"/>
  <c r="X10" i="8"/>
  <c r="Y10" i="8" s="1"/>
  <c r="X46" i="8"/>
  <c r="Y46" i="8" s="1"/>
  <c r="X21" i="8"/>
  <c r="Y21" i="8" s="1"/>
  <c r="X48" i="8"/>
  <c r="Y48" i="8" s="1"/>
  <c r="E49" i="26"/>
  <c r="B49" i="26"/>
  <c r="A50" i="26"/>
  <c r="X41" i="8"/>
  <c r="Y41" i="8" s="1"/>
  <c r="X50" i="8"/>
  <c r="Y50" i="8" s="1"/>
  <c r="F45" i="25"/>
  <c r="D45" i="25"/>
  <c r="J45" i="25"/>
  <c r="C45" i="25"/>
  <c r="G45" i="25"/>
  <c r="I45" i="25"/>
  <c r="B23" i="12"/>
  <c r="Q23" i="12"/>
  <c r="N23" i="12"/>
  <c r="K23" i="12"/>
  <c r="H23" i="12"/>
  <c r="E23" i="12"/>
  <c r="A24" i="12"/>
  <c r="X12" i="8"/>
  <c r="Y12" i="8" s="1"/>
  <c r="X52" i="8"/>
  <c r="Y52" i="8" s="1"/>
  <c r="C48" i="26"/>
  <c r="D48" i="26"/>
  <c r="G48" i="26"/>
  <c r="F48" i="26"/>
  <c r="X31" i="8"/>
  <c r="Y31" i="8" s="1"/>
  <c r="C5" i="5"/>
  <c r="B5" i="5"/>
  <c r="H38" i="40" l="1"/>
  <c r="F16" i="9"/>
  <c r="D16" i="9"/>
  <c r="H48" i="26"/>
  <c r="C55" i="31"/>
  <c r="D55" i="31"/>
  <c r="K45" i="25"/>
  <c r="G44" i="43"/>
  <c r="C44" i="43"/>
  <c r="A45" i="43" s="1"/>
  <c r="F44" i="43"/>
  <c r="D44" i="43"/>
  <c r="G44" i="44"/>
  <c r="F44" i="44"/>
  <c r="C44" i="44"/>
  <c r="A45" i="44" s="1"/>
  <c r="D44" i="44"/>
  <c r="F46" i="45"/>
  <c r="E46" i="45"/>
  <c r="C46" i="45"/>
  <c r="A47" i="45" s="1"/>
  <c r="T22" i="12"/>
  <c r="N17" i="10"/>
  <c r="G39" i="19"/>
  <c r="N133" i="5"/>
  <c r="O133" i="5" s="1"/>
  <c r="N117" i="5"/>
  <c r="O117" i="5" s="1"/>
  <c r="N101" i="5"/>
  <c r="O101" i="5" s="1"/>
  <c r="N136" i="5"/>
  <c r="O136" i="5" s="1"/>
  <c r="N120" i="5"/>
  <c r="O120" i="5" s="1"/>
  <c r="N104" i="5"/>
  <c r="O104" i="5" s="1"/>
  <c r="N56" i="5"/>
  <c r="O56" i="5" s="1"/>
  <c r="N24" i="5"/>
  <c r="O24" i="5" s="1"/>
  <c r="N88" i="5"/>
  <c r="O88" i="5" s="1"/>
  <c r="N72" i="5"/>
  <c r="O72" i="5" s="1"/>
  <c r="N40" i="5"/>
  <c r="O40" i="5" s="1"/>
  <c r="N122" i="5"/>
  <c r="O122" i="5" s="1"/>
  <c r="N106" i="5"/>
  <c r="O106" i="5" s="1"/>
  <c r="N74" i="5"/>
  <c r="O74" i="5" s="1"/>
  <c r="N58" i="5"/>
  <c r="O58" i="5" s="1"/>
  <c r="N77" i="5"/>
  <c r="O77" i="5" s="1"/>
  <c r="N61" i="5"/>
  <c r="O61" i="5" s="1"/>
  <c r="N90" i="5"/>
  <c r="O90" i="5" s="1"/>
  <c r="N42" i="5"/>
  <c r="O42" i="5" s="1"/>
  <c r="N26" i="5"/>
  <c r="O26" i="5" s="1"/>
  <c r="N10" i="5"/>
  <c r="O10" i="5" s="1"/>
  <c r="N125" i="5"/>
  <c r="O125" i="5" s="1"/>
  <c r="N109" i="5"/>
  <c r="O109" i="5" s="1"/>
  <c r="N93" i="5"/>
  <c r="O93" i="5" s="1"/>
  <c r="N29" i="5"/>
  <c r="O29" i="5" s="1"/>
  <c r="N45" i="5"/>
  <c r="O45" i="5" s="1"/>
  <c r="N102" i="5"/>
  <c r="O102" i="5" s="1"/>
  <c r="N95" i="5"/>
  <c r="O95" i="5" s="1"/>
  <c r="N67" i="5"/>
  <c r="O67" i="5" s="1"/>
  <c r="N33" i="5"/>
  <c r="O33" i="5" s="1"/>
  <c r="N131" i="5"/>
  <c r="O131" i="5" s="1"/>
  <c r="N124" i="5"/>
  <c r="O124" i="5" s="1"/>
  <c r="N19" i="5"/>
  <c r="O19" i="5" s="1"/>
  <c r="N60" i="5"/>
  <c r="O60" i="5" s="1"/>
  <c r="N115" i="5"/>
  <c r="O115" i="5" s="1"/>
  <c r="N100" i="5"/>
  <c r="O100" i="5" s="1"/>
  <c r="N65" i="5"/>
  <c r="O65" i="5" s="1"/>
  <c r="N128" i="5"/>
  <c r="O128" i="5" s="1"/>
  <c r="N25" i="5"/>
  <c r="O25" i="5" s="1"/>
  <c r="N108" i="5"/>
  <c r="O108" i="5" s="1"/>
  <c r="N86" i="5"/>
  <c r="O86" i="5" s="1"/>
  <c r="N52" i="5"/>
  <c r="O52" i="5" s="1"/>
  <c r="N79" i="5"/>
  <c r="O79" i="5" s="1"/>
  <c r="N116" i="5"/>
  <c r="O116" i="5" s="1"/>
  <c r="N94" i="5"/>
  <c r="O94" i="5" s="1"/>
  <c r="N87" i="5"/>
  <c r="O87" i="5" s="1"/>
  <c r="N80" i="5"/>
  <c r="O80" i="5" s="1"/>
  <c r="N53" i="5"/>
  <c r="O53" i="5" s="1"/>
  <c r="N46" i="5"/>
  <c r="O46" i="5" s="1"/>
  <c r="N66" i="5"/>
  <c r="O66" i="5" s="1"/>
  <c r="N59" i="5"/>
  <c r="O59" i="5" s="1"/>
  <c r="N71" i="5"/>
  <c r="O71" i="5" s="1"/>
  <c r="N37" i="5"/>
  <c r="O37" i="5" s="1"/>
  <c r="N36" i="5"/>
  <c r="O36" i="5" s="1"/>
  <c r="N123" i="5"/>
  <c r="O123" i="5" s="1"/>
  <c r="N39" i="5"/>
  <c r="O39" i="5" s="1"/>
  <c r="N32" i="5"/>
  <c r="O32" i="5" s="1"/>
  <c r="N73" i="5"/>
  <c r="O73" i="5" s="1"/>
  <c r="N107" i="5"/>
  <c r="O107" i="5" s="1"/>
  <c r="N31" i="5"/>
  <c r="O31" i="5" s="1"/>
  <c r="N113" i="5"/>
  <c r="O113" i="5" s="1"/>
  <c r="N84" i="5"/>
  <c r="O84" i="5" s="1"/>
  <c r="N70" i="5"/>
  <c r="O70" i="5" s="1"/>
  <c r="N18" i="5"/>
  <c r="O18" i="5" s="1"/>
  <c r="N57" i="5"/>
  <c r="O57" i="5" s="1"/>
  <c r="N130" i="5"/>
  <c r="O130" i="5" s="1"/>
  <c r="N38" i="5"/>
  <c r="O38" i="5" s="1"/>
  <c r="N50" i="5"/>
  <c r="O50" i="5" s="1"/>
  <c r="N135" i="5"/>
  <c r="O135" i="5" s="1"/>
  <c r="N91" i="5"/>
  <c r="O91" i="5" s="1"/>
  <c r="N129" i="5"/>
  <c r="O129" i="5" s="1"/>
  <c r="N51" i="5"/>
  <c r="O51" i="5" s="1"/>
  <c r="N17" i="5"/>
  <c r="O17" i="5" s="1"/>
  <c r="N64" i="5"/>
  <c r="O64" i="5" s="1"/>
  <c r="N30" i="5"/>
  <c r="O30" i="5" s="1"/>
  <c r="N23" i="5"/>
  <c r="O23" i="5" s="1"/>
  <c r="N114" i="5"/>
  <c r="O114" i="5" s="1"/>
  <c r="N99" i="5"/>
  <c r="O99" i="5" s="1"/>
  <c r="N92" i="5"/>
  <c r="O92" i="5" s="1"/>
  <c r="N85" i="5"/>
  <c r="O85" i="5" s="1"/>
  <c r="N78" i="5"/>
  <c r="O78" i="5" s="1"/>
  <c r="N44" i="5"/>
  <c r="O44" i="5" s="1"/>
  <c r="N121" i="5"/>
  <c r="O121" i="5" s="1"/>
  <c r="N16" i="5"/>
  <c r="O16" i="5" s="1"/>
  <c r="N98" i="5"/>
  <c r="O98" i="5" s="1"/>
  <c r="N22" i="5"/>
  <c r="O22" i="5" s="1"/>
  <c r="N134" i="5"/>
  <c r="O134" i="5" s="1"/>
  <c r="N127" i="5"/>
  <c r="O127" i="5" s="1"/>
  <c r="N112" i="5"/>
  <c r="O112" i="5" s="1"/>
  <c r="N105" i="5"/>
  <c r="O105" i="5" s="1"/>
  <c r="N63" i="5"/>
  <c r="O63" i="5" s="1"/>
  <c r="N62" i="5"/>
  <c r="O62" i="5" s="1"/>
  <c r="N83" i="5"/>
  <c r="O83" i="5" s="1"/>
  <c r="N49" i="5"/>
  <c r="O49" i="5" s="1"/>
  <c r="N15" i="5"/>
  <c r="O15" i="5" s="1"/>
  <c r="N35" i="5"/>
  <c r="O35" i="5" s="1"/>
  <c r="N41" i="5"/>
  <c r="O41" i="5" s="1"/>
  <c r="N119" i="5"/>
  <c r="O119" i="5" s="1"/>
  <c r="N97" i="5"/>
  <c r="O97" i="5" s="1"/>
  <c r="N82" i="5"/>
  <c r="O82" i="5" s="1"/>
  <c r="N126" i="5"/>
  <c r="O126" i="5" s="1"/>
  <c r="N76" i="5"/>
  <c r="O76" i="5" s="1"/>
  <c r="N34" i="5"/>
  <c r="O34" i="5" s="1"/>
  <c r="N69" i="5"/>
  <c r="O69" i="5" s="1"/>
  <c r="N28" i="5"/>
  <c r="O28" i="5" s="1"/>
  <c r="N75" i="5"/>
  <c r="O75" i="5" s="1"/>
  <c r="N81" i="5"/>
  <c r="O81" i="5" s="1"/>
  <c r="N47" i="5"/>
  <c r="O47" i="5" s="1"/>
  <c r="N55" i="5"/>
  <c r="O55" i="5" s="1"/>
  <c r="N48" i="5"/>
  <c r="O48" i="5" s="1"/>
  <c r="N21" i="5"/>
  <c r="O21" i="5" s="1"/>
  <c r="N14" i="5"/>
  <c r="O14" i="5" s="1"/>
  <c r="N111" i="5"/>
  <c r="O111" i="5" s="1"/>
  <c r="N89" i="5"/>
  <c r="O89" i="5" s="1"/>
  <c r="N27" i="5"/>
  <c r="O27" i="5" s="1"/>
  <c r="N118" i="5"/>
  <c r="O118" i="5" s="1"/>
  <c r="N96" i="5"/>
  <c r="O96" i="5" s="1"/>
  <c r="N13" i="5"/>
  <c r="O13" i="5" s="1"/>
  <c r="N12" i="5"/>
  <c r="O12" i="5" s="1"/>
  <c r="N68" i="5"/>
  <c r="O68" i="5" s="1"/>
  <c r="N11" i="5"/>
  <c r="O11" i="5" s="1"/>
  <c r="N103" i="5"/>
  <c r="O103" i="5" s="1"/>
  <c r="N132" i="5"/>
  <c r="O132" i="5" s="1"/>
  <c r="N110" i="5"/>
  <c r="O110" i="5" s="1"/>
  <c r="N54" i="5"/>
  <c r="O54" i="5" s="1"/>
  <c r="N20" i="5"/>
  <c r="O20" i="5" s="1"/>
  <c r="N43" i="5"/>
  <c r="O43" i="5" s="1"/>
  <c r="N4" i="5"/>
  <c r="O4" i="5" s="1"/>
  <c r="N3" i="5"/>
  <c r="O3" i="5" s="1"/>
  <c r="N9" i="5"/>
  <c r="O9" i="5" s="1"/>
  <c r="N8" i="5"/>
  <c r="O8" i="5" s="1"/>
  <c r="N7" i="5"/>
  <c r="O7" i="5" s="1"/>
  <c r="N6" i="5"/>
  <c r="O6" i="5" s="1"/>
  <c r="N5" i="5"/>
  <c r="O5" i="5" s="1"/>
  <c r="C61" i="38"/>
  <c r="D61" i="38"/>
  <c r="B53" i="28"/>
  <c r="A54" i="28"/>
  <c r="E53" i="28"/>
  <c r="F40" i="19"/>
  <c r="C40" i="19"/>
  <c r="D40" i="19"/>
  <c r="L18" i="10"/>
  <c r="J18" i="10"/>
  <c r="F18" i="10"/>
  <c r="M18" i="10"/>
  <c r="I18" i="10"/>
  <c r="G18" i="10"/>
  <c r="D18" i="10"/>
  <c r="C18" i="10"/>
  <c r="A48" i="25"/>
  <c r="H47" i="25"/>
  <c r="B47" i="25"/>
  <c r="E47" i="25"/>
  <c r="J38" i="17"/>
  <c r="G38" i="17"/>
  <c r="H38" i="17"/>
  <c r="I38" i="17" s="1"/>
  <c r="E38" i="17"/>
  <c r="F38" i="17" s="1"/>
  <c r="D38" i="17"/>
  <c r="A39" i="17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G55" i="31"/>
  <c r="H55" i="31"/>
  <c r="F55" i="31"/>
  <c r="D23" i="12"/>
  <c r="R23" i="12"/>
  <c r="P23" i="12"/>
  <c r="S23" i="12"/>
  <c r="M23" i="12"/>
  <c r="L23" i="12"/>
  <c r="J23" i="12"/>
  <c r="I23" i="12"/>
  <c r="G23" i="12"/>
  <c r="F23" i="12"/>
  <c r="C23" i="12"/>
  <c r="O23" i="12"/>
  <c r="B40" i="41"/>
  <c r="E40" i="41"/>
  <c r="H56" i="35"/>
  <c r="D56" i="35"/>
  <c r="C56" i="35"/>
  <c r="A58" i="35"/>
  <c r="E57" i="35"/>
  <c r="B57" i="35"/>
  <c r="B18" i="9"/>
  <c r="E18" i="9"/>
  <c r="A19" i="9"/>
  <c r="D17" i="9"/>
  <c r="C17" i="9"/>
  <c r="H61" i="38"/>
  <c r="G61" i="38"/>
  <c r="F61" i="38"/>
  <c r="H52" i="28"/>
  <c r="D52" i="28"/>
  <c r="G52" i="28"/>
  <c r="C52" i="28"/>
  <c r="F52" i="28"/>
  <c r="B62" i="38"/>
  <c r="E62" i="38"/>
  <c r="A63" i="38"/>
  <c r="E50" i="26"/>
  <c r="B50" i="26"/>
  <c r="A51" i="26"/>
  <c r="T28" i="14"/>
  <c r="H30" i="14"/>
  <c r="B30" i="14"/>
  <c r="K30" i="14"/>
  <c r="Q30" i="14"/>
  <c r="E30" i="14"/>
  <c r="N30" i="14"/>
  <c r="A31" i="14"/>
  <c r="Z2" i="8" a="1"/>
  <c r="G49" i="26"/>
  <c r="F49" i="26"/>
  <c r="D49" i="26"/>
  <c r="C49" i="26"/>
  <c r="G58" i="36"/>
  <c r="F58" i="36"/>
  <c r="L29" i="14"/>
  <c r="J29" i="14"/>
  <c r="I29" i="14"/>
  <c r="D29" i="14"/>
  <c r="M29" i="14"/>
  <c r="G29" i="14"/>
  <c r="F29" i="14"/>
  <c r="C29" i="14"/>
  <c r="S29" i="14"/>
  <c r="R29" i="14"/>
  <c r="P29" i="14"/>
  <c r="O29" i="14"/>
  <c r="A60" i="36"/>
  <c r="E59" i="36"/>
  <c r="B59" i="36"/>
  <c r="E39" i="40"/>
  <c r="B39" i="40"/>
  <c r="I46" i="25"/>
  <c r="G46" i="25"/>
  <c r="C46" i="25"/>
  <c r="F46" i="25"/>
  <c r="J46" i="25"/>
  <c r="D46" i="25"/>
  <c r="H58" i="36"/>
  <c r="C58" i="36"/>
  <c r="D58" i="36"/>
  <c r="E41" i="19"/>
  <c r="B41" i="19"/>
  <c r="A42" i="19"/>
  <c r="H19" i="10"/>
  <c r="B19" i="10"/>
  <c r="E19" i="10"/>
  <c r="K19" i="10"/>
  <c r="A20" i="10"/>
  <c r="N24" i="12"/>
  <c r="K24" i="12"/>
  <c r="H24" i="12"/>
  <c r="B24" i="12"/>
  <c r="Q24" i="12"/>
  <c r="E24" i="12"/>
  <c r="A25" i="12"/>
  <c r="K37" i="17"/>
  <c r="F56" i="35"/>
  <c r="G56" i="35"/>
  <c r="B56" i="31"/>
  <c r="E56" i="31"/>
  <c r="A57" i="31"/>
  <c r="F44" i="34"/>
  <c r="G44" i="34"/>
  <c r="D44" i="34"/>
  <c r="C44" i="34"/>
  <c r="F17" i="9"/>
  <c r="G17" i="9"/>
  <c r="E45" i="34"/>
  <c r="A46" i="34"/>
  <c r="B45" i="34"/>
  <c r="H16" i="9" l="1"/>
  <c r="H49" i="26"/>
  <c r="C56" i="31"/>
  <c r="D56" i="31"/>
  <c r="K46" i="25"/>
  <c r="D47" i="45"/>
  <c r="B47" i="45"/>
  <c r="B45" i="44"/>
  <c r="E45" i="44"/>
  <c r="B45" i="43"/>
  <c r="E45" i="43"/>
  <c r="N18" i="10"/>
  <c r="T23" i="12"/>
  <c r="H17" i="9"/>
  <c r="G40" i="19"/>
  <c r="Z2" i="8"/>
  <c r="Z1" i="8" s="1" a="1"/>
  <c r="Z1" i="8" s="1"/>
  <c r="A15" i="8" s="1"/>
  <c r="G45" i="34"/>
  <c r="C45" i="34"/>
  <c r="D45" i="34"/>
  <c r="F45" i="34"/>
  <c r="E42" i="19"/>
  <c r="B42" i="19"/>
  <c r="A43" i="19"/>
  <c r="B31" i="14"/>
  <c r="E31" i="14"/>
  <c r="K31" i="14"/>
  <c r="Q31" i="14"/>
  <c r="N31" i="14"/>
  <c r="H31" i="14"/>
  <c r="A32" i="14"/>
  <c r="F40" i="41"/>
  <c r="G40" i="41"/>
  <c r="J47" i="25"/>
  <c r="F47" i="25"/>
  <c r="I47" i="25"/>
  <c r="G47" i="25"/>
  <c r="D47" i="25"/>
  <c r="C47" i="25"/>
  <c r="L30" i="14"/>
  <c r="J30" i="14"/>
  <c r="G30" i="14"/>
  <c r="F30" i="14"/>
  <c r="D30" i="14"/>
  <c r="C30" i="14"/>
  <c r="I30" i="14"/>
  <c r="S30" i="14"/>
  <c r="R30" i="14"/>
  <c r="P30" i="14"/>
  <c r="O30" i="14"/>
  <c r="M30" i="14"/>
  <c r="E48" i="25"/>
  <c r="H48" i="25"/>
  <c r="A49" i="25"/>
  <c r="B48" i="25"/>
  <c r="A58" i="31"/>
  <c r="E57" i="31"/>
  <c r="B57" i="31"/>
  <c r="D39" i="40"/>
  <c r="C39" i="40"/>
  <c r="A40" i="40" s="1"/>
  <c r="E51" i="26"/>
  <c r="B51" i="26"/>
  <c r="A52" i="26"/>
  <c r="F39" i="40"/>
  <c r="G39" i="40"/>
  <c r="G50" i="26"/>
  <c r="D50" i="26"/>
  <c r="C50" i="26"/>
  <c r="F50" i="26"/>
  <c r="G59" i="36"/>
  <c r="F59" i="36"/>
  <c r="E63" i="38"/>
  <c r="A64" i="38"/>
  <c r="B63" i="38"/>
  <c r="D40" i="41"/>
  <c r="H40" i="41"/>
  <c r="C40" i="41"/>
  <c r="A41" i="41" s="1"/>
  <c r="F56" i="31"/>
  <c r="H56" i="31"/>
  <c r="G56" i="31"/>
  <c r="F62" i="38"/>
  <c r="G62" i="38"/>
  <c r="H62" i="38"/>
  <c r="D59" i="36"/>
  <c r="H59" i="36"/>
  <c r="C59" i="36"/>
  <c r="A61" i="36"/>
  <c r="E60" i="36"/>
  <c r="B60" i="36"/>
  <c r="H25" i="12"/>
  <c r="Q25" i="12"/>
  <c r="N25" i="12"/>
  <c r="K25" i="12"/>
  <c r="E25" i="12"/>
  <c r="B25" i="12"/>
  <c r="A26" i="12"/>
  <c r="D62" i="38"/>
  <c r="C62" i="38"/>
  <c r="L24" i="12"/>
  <c r="R24" i="12"/>
  <c r="P24" i="12"/>
  <c r="M24" i="12"/>
  <c r="J24" i="12"/>
  <c r="I24" i="12"/>
  <c r="D24" i="12"/>
  <c r="C24" i="12"/>
  <c r="G24" i="12"/>
  <c r="O24" i="12"/>
  <c r="F24" i="12"/>
  <c r="S24" i="12"/>
  <c r="T29" i="14"/>
  <c r="H20" i="10"/>
  <c r="K20" i="10"/>
  <c r="E20" i="10"/>
  <c r="B20" i="10"/>
  <c r="A21" i="10"/>
  <c r="B54" i="28"/>
  <c r="E54" i="28"/>
  <c r="A55" i="28"/>
  <c r="D53" i="28"/>
  <c r="G53" i="28"/>
  <c r="F53" i="28"/>
  <c r="C53" i="28"/>
  <c r="H53" i="28"/>
  <c r="L19" i="10"/>
  <c r="J19" i="10"/>
  <c r="F19" i="10"/>
  <c r="D19" i="10"/>
  <c r="C19" i="10"/>
  <c r="I19" i="10"/>
  <c r="M19" i="10"/>
  <c r="G19" i="10"/>
  <c r="E19" i="9"/>
  <c r="B19" i="9"/>
  <c r="A20" i="9"/>
  <c r="G18" i="9"/>
  <c r="F18" i="9"/>
  <c r="E46" i="34"/>
  <c r="A47" i="34"/>
  <c r="B46" i="34"/>
  <c r="C18" i="9"/>
  <c r="D18" i="9"/>
  <c r="K38" i="17"/>
  <c r="F41" i="19"/>
  <c r="D41" i="19"/>
  <c r="C41" i="19"/>
  <c r="H57" i="35"/>
  <c r="D57" i="35"/>
  <c r="C57" i="35"/>
  <c r="G57" i="35"/>
  <c r="F57" i="35"/>
  <c r="A59" i="35"/>
  <c r="E58" i="35"/>
  <c r="B58" i="35"/>
  <c r="N870" i="5"/>
  <c r="O870" i="5" s="1"/>
  <c r="N822" i="5"/>
  <c r="O822" i="5" s="1"/>
  <c r="N790" i="5"/>
  <c r="O790" i="5" s="1"/>
  <c r="N758" i="5"/>
  <c r="O758" i="5" s="1"/>
  <c r="N710" i="5"/>
  <c r="O710" i="5" s="1"/>
  <c r="N678" i="5"/>
  <c r="O678" i="5" s="1"/>
  <c r="N662" i="5"/>
  <c r="O662" i="5" s="1"/>
  <c r="N630" i="5"/>
  <c r="O630" i="5" s="1"/>
  <c r="N614" i="5"/>
  <c r="O614" i="5" s="1"/>
  <c r="N582" i="5"/>
  <c r="O582" i="5" s="1"/>
  <c r="N566" i="5"/>
  <c r="O566" i="5" s="1"/>
  <c r="N534" i="5"/>
  <c r="O534" i="5" s="1"/>
  <c r="N518" i="5"/>
  <c r="O518" i="5" s="1"/>
  <c r="N486" i="5"/>
  <c r="O486" i="5" s="1"/>
  <c r="N454" i="5"/>
  <c r="O454" i="5" s="1"/>
  <c r="N438" i="5"/>
  <c r="O438" i="5" s="1"/>
  <c r="N1030" i="5"/>
  <c r="O1030" i="5" s="1"/>
  <c r="N1014" i="5"/>
  <c r="O1014" i="5" s="1"/>
  <c r="N998" i="5"/>
  <c r="O998" i="5" s="1"/>
  <c r="N982" i="5"/>
  <c r="O982" i="5" s="1"/>
  <c r="N966" i="5"/>
  <c r="O966" i="5" s="1"/>
  <c r="N950" i="5"/>
  <c r="O950" i="5" s="1"/>
  <c r="N934" i="5"/>
  <c r="O934" i="5" s="1"/>
  <c r="N918" i="5"/>
  <c r="O918" i="5" s="1"/>
  <c r="N902" i="5"/>
  <c r="O902" i="5" s="1"/>
  <c r="N886" i="5"/>
  <c r="O886" i="5" s="1"/>
  <c r="N854" i="5"/>
  <c r="O854" i="5" s="1"/>
  <c r="N838" i="5"/>
  <c r="O838" i="5" s="1"/>
  <c r="N806" i="5"/>
  <c r="O806" i="5" s="1"/>
  <c r="N774" i="5"/>
  <c r="O774" i="5" s="1"/>
  <c r="N742" i="5"/>
  <c r="O742" i="5" s="1"/>
  <c r="N726" i="5"/>
  <c r="O726" i="5" s="1"/>
  <c r="N694" i="5"/>
  <c r="O694" i="5" s="1"/>
  <c r="N646" i="5"/>
  <c r="O646" i="5" s="1"/>
  <c r="N598" i="5"/>
  <c r="O598" i="5" s="1"/>
  <c r="N550" i="5"/>
  <c r="O550" i="5" s="1"/>
  <c r="N502" i="5"/>
  <c r="O502" i="5" s="1"/>
  <c r="N470" i="5"/>
  <c r="O470" i="5" s="1"/>
  <c r="N422" i="5"/>
  <c r="O422" i="5" s="1"/>
  <c r="N406" i="5"/>
  <c r="O406" i="5" s="1"/>
  <c r="N1029" i="5"/>
  <c r="O1029" i="5" s="1"/>
  <c r="N933" i="5"/>
  <c r="O933" i="5" s="1"/>
  <c r="N885" i="5"/>
  <c r="O885" i="5" s="1"/>
  <c r="N853" i="5"/>
  <c r="O853" i="5" s="1"/>
  <c r="N821" i="5"/>
  <c r="O821" i="5" s="1"/>
  <c r="N773" i="5"/>
  <c r="O773" i="5" s="1"/>
  <c r="N741" i="5"/>
  <c r="O741" i="5" s="1"/>
  <c r="N709" i="5"/>
  <c r="O709" i="5" s="1"/>
  <c r="N677" i="5"/>
  <c r="O677" i="5" s="1"/>
  <c r="N629" i="5"/>
  <c r="O629" i="5" s="1"/>
  <c r="N581" i="5"/>
  <c r="O581" i="5" s="1"/>
  <c r="N565" i="5"/>
  <c r="O565" i="5" s="1"/>
  <c r="N533" i="5"/>
  <c r="O533" i="5" s="1"/>
  <c r="N485" i="5"/>
  <c r="O485" i="5" s="1"/>
  <c r="N437" i="5"/>
  <c r="O437" i="5" s="1"/>
  <c r="N389" i="5"/>
  <c r="O389" i="5" s="1"/>
  <c r="N357" i="5"/>
  <c r="O357" i="5" s="1"/>
  <c r="N309" i="5"/>
  <c r="O309" i="5" s="1"/>
  <c r="N277" i="5"/>
  <c r="O277" i="5" s="1"/>
  <c r="N229" i="5"/>
  <c r="O229" i="5" s="1"/>
  <c r="N197" i="5"/>
  <c r="O197" i="5" s="1"/>
  <c r="N165" i="5"/>
  <c r="O165" i="5" s="1"/>
  <c r="N1013" i="5"/>
  <c r="O1013" i="5" s="1"/>
  <c r="N997" i="5"/>
  <c r="O997" i="5" s="1"/>
  <c r="N981" i="5"/>
  <c r="O981" i="5" s="1"/>
  <c r="N965" i="5"/>
  <c r="O965" i="5" s="1"/>
  <c r="N949" i="5"/>
  <c r="O949" i="5" s="1"/>
  <c r="N917" i="5"/>
  <c r="O917" i="5" s="1"/>
  <c r="N901" i="5"/>
  <c r="O901" i="5" s="1"/>
  <c r="N869" i="5"/>
  <c r="O869" i="5" s="1"/>
  <c r="N837" i="5"/>
  <c r="O837" i="5" s="1"/>
  <c r="N805" i="5"/>
  <c r="O805" i="5" s="1"/>
  <c r="N789" i="5"/>
  <c r="O789" i="5" s="1"/>
  <c r="N757" i="5"/>
  <c r="O757" i="5" s="1"/>
  <c r="N725" i="5"/>
  <c r="O725" i="5" s="1"/>
  <c r="N693" i="5"/>
  <c r="O693" i="5" s="1"/>
  <c r="N661" i="5"/>
  <c r="O661" i="5" s="1"/>
  <c r="N645" i="5"/>
  <c r="O645" i="5" s="1"/>
  <c r="N613" i="5"/>
  <c r="O613" i="5" s="1"/>
  <c r="N597" i="5"/>
  <c r="O597" i="5" s="1"/>
  <c r="N549" i="5"/>
  <c r="O549" i="5" s="1"/>
  <c r="N517" i="5"/>
  <c r="O517" i="5" s="1"/>
  <c r="N501" i="5"/>
  <c r="O501" i="5" s="1"/>
  <c r="N469" i="5"/>
  <c r="O469" i="5" s="1"/>
  <c r="N453" i="5"/>
  <c r="O453" i="5" s="1"/>
  <c r="N421" i="5"/>
  <c r="O421" i="5" s="1"/>
  <c r="N405" i="5"/>
  <c r="O405" i="5" s="1"/>
  <c r="N373" i="5"/>
  <c r="O373" i="5" s="1"/>
  <c r="N341" i="5"/>
  <c r="O341" i="5" s="1"/>
  <c r="N325" i="5"/>
  <c r="O325" i="5" s="1"/>
  <c r="N293" i="5"/>
  <c r="O293" i="5" s="1"/>
  <c r="N261" i="5"/>
  <c r="O261" i="5" s="1"/>
  <c r="N245" i="5"/>
  <c r="O245" i="5" s="1"/>
  <c r="N213" i="5"/>
  <c r="O213" i="5" s="1"/>
  <c r="N181" i="5"/>
  <c r="O181" i="5" s="1"/>
  <c r="N149" i="5"/>
  <c r="O149" i="5" s="1"/>
  <c r="N804" i="5"/>
  <c r="O804" i="5" s="1"/>
  <c r="N740" i="5"/>
  <c r="O740" i="5" s="1"/>
  <c r="N708" i="5"/>
  <c r="O708" i="5" s="1"/>
  <c r="N676" i="5"/>
  <c r="O676" i="5" s="1"/>
  <c r="N660" i="5"/>
  <c r="O660" i="5" s="1"/>
  <c r="N628" i="5"/>
  <c r="O628" i="5" s="1"/>
  <c r="N596" i="5"/>
  <c r="O596" i="5" s="1"/>
  <c r="N564" i="5"/>
  <c r="O564" i="5" s="1"/>
  <c r="N532" i="5"/>
  <c r="O532" i="5" s="1"/>
  <c r="N484" i="5"/>
  <c r="O484" i="5" s="1"/>
  <c r="N468" i="5"/>
  <c r="O468" i="5" s="1"/>
  <c r="N436" i="5"/>
  <c r="O436" i="5" s="1"/>
  <c r="N404" i="5"/>
  <c r="O404" i="5" s="1"/>
  <c r="N372" i="5"/>
  <c r="O372" i="5" s="1"/>
  <c r="N356" i="5"/>
  <c r="O356" i="5" s="1"/>
  <c r="N340" i="5"/>
  <c r="O340" i="5" s="1"/>
  <c r="N324" i="5"/>
  <c r="O324" i="5" s="1"/>
  <c r="N308" i="5"/>
  <c r="O308" i="5" s="1"/>
  <c r="N292" i="5"/>
  <c r="O292" i="5" s="1"/>
  <c r="N260" i="5"/>
  <c r="O260" i="5" s="1"/>
  <c r="N244" i="5"/>
  <c r="O244" i="5" s="1"/>
  <c r="N212" i="5"/>
  <c r="O212" i="5" s="1"/>
  <c r="N180" i="5"/>
  <c r="O180" i="5" s="1"/>
  <c r="N164" i="5"/>
  <c r="O164" i="5" s="1"/>
  <c r="N819" i="5"/>
  <c r="O819" i="5" s="1"/>
  <c r="N787" i="5"/>
  <c r="O787" i="5" s="1"/>
  <c r="N755" i="5"/>
  <c r="O755" i="5" s="1"/>
  <c r="N1028" i="5"/>
  <c r="O1028" i="5" s="1"/>
  <c r="N1012" i="5"/>
  <c r="O1012" i="5" s="1"/>
  <c r="N996" i="5"/>
  <c r="O996" i="5" s="1"/>
  <c r="N980" i="5"/>
  <c r="O980" i="5" s="1"/>
  <c r="N964" i="5"/>
  <c r="O964" i="5" s="1"/>
  <c r="N948" i="5"/>
  <c r="O948" i="5" s="1"/>
  <c r="N932" i="5"/>
  <c r="O932" i="5" s="1"/>
  <c r="N916" i="5"/>
  <c r="O916" i="5" s="1"/>
  <c r="N900" i="5"/>
  <c r="O900" i="5" s="1"/>
  <c r="N884" i="5"/>
  <c r="O884" i="5" s="1"/>
  <c r="N868" i="5"/>
  <c r="O868" i="5" s="1"/>
  <c r="N852" i="5"/>
  <c r="O852" i="5" s="1"/>
  <c r="N836" i="5"/>
  <c r="O836" i="5" s="1"/>
  <c r="N820" i="5"/>
  <c r="O820" i="5" s="1"/>
  <c r="N788" i="5"/>
  <c r="O788" i="5" s="1"/>
  <c r="N772" i="5"/>
  <c r="O772" i="5" s="1"/>
  <c r="N756" i="5"/>
  <c r="O756" i="5" s="1"/>
  <c r="N724" i="5"/>
  <c r="O724" i="5" s="1"/>
  <c r="N692" i="5"/>
  <c r="O692" i="5" s="1"/>
  <c r="N644" i="5"/>
  <c r="O644" i="5" s="1"/>
  <c r="N612" i="5"/>
  <c r="O612" i="5" s="1"/>
  <c r="N580" i="5"/>
  <c r="O580" i="5" s="1"/>
  <c r="N548" i="5"/>
  <c r="O548" i="5" s="1"/>
  <c r="N516" i="5"/>
  <c r="O516" i="5" s="1"/>
  <c r="N500" i="5"/>
  <c r="O500" i="5" s="1"/>
  <c r="N452" i="5"/>
  <c r="O452" i="5" s="1"/>
  <c r="N420" i="5"/>
  <c r="O420" i="5" s="1"/>
  <c r="N388" i="5"/>
  <c r="O388" i="5" s="1"/>
  <c r="N276" i="5"/>
  <c r="O276" i="5" s="1"/>
  <c r="N228" i="5"/>
  <c r="O228" i="5" s="1"/>
  <c r="N196" i="5"/>
  <c r="O196" i="5" s="1"/>
  <c r="N148" i="5"/>
  <c r="O148" i="5" s="1"/>
  <c r="N803" i="5"/>
  <c r="O803" i="5" s="1"/>
  <c r="N771" i="5"/>
  <c r="O771" i="5" s="1"/>
  <c r="N835" i="5"/>
  <c r="O835" i="5" s="1"/>
  <c r="N1027" i="5"/>
  <c r="O1027" i="5" s="1"/>
  <c r="N1011" i="5"/>
  <c r="O1011" i="5" s="1"/>
  <c r="N995" i="5"/>
  <c r="O995" i="5" s="1"/>
  <c r="N979" i="5"/>
  <c r="O979" i="5" s="1"/>
  <c r="N963" i="5"/>
  <c r="O963" i="5" s="1"/>
  <c r="N947" i="5"/>
  <c r="O947" i="5" s="1"/>
  <c r="N931" i="5"/>
  <c r="O931" i="5" s="1"/>
  <c r="N915" i="5"/>
  <c r="O915" i="5" s="1"/>
  <c r="N899" i="5"/>
  <c r="O899" i="5" s="1"/>
  <c r="N883" i="5"/>
  <c r="O883" i="5" s="1"/>
  <c r="N867" i="5"/>
  <c r="O867" i="5" s="1"/>
  <c r="N851" i="5"/>
  <c r="O851" i="5" s="1"/>
  <c r="N1026" i="5"/>
  <c r="O1026" i="5" s="1"/>
  <c r="N1010" i="5"/>
  <c r="O1010" i="5" s="1"/>
  <c r="N994" i="5"/>
  <c r="O994" i="5" s="1"/>
  <c r="N978" i="5"/>
  <c r="O978" i="5" s="1"/>
  <c r="N962" i="5"/>
  <c r="O962" i="5" s="1"/>
  <c r="N946" i="5"/>
  <c r="O946" i="5" s="1"/>
  <c r="N930" i="5"/>
  <c r="O930" i="5" s="1"/>
  <c r="N914" i="5"/>
  <c r="O914" i="5" s="1"/>
  <c r="N898" i="5"/>
  <c r="O898" i="5" s="1"/>
  <c r="N882" i="5"/>
  <c r="O882" i="5" s="1"/>
  <c r="N866" i="5"/>
  <c r="O866" i="5" s="1"/>
  <c r="N850" i="5"/>
  <c r="O850" i="5" s="1"/>
  <c r="N834" i="5"/>
  <c r="O834" i="5" s="1"/>
  <c r="N818" i="5"/>
  <c r="O818" i="5" s="1"/>
  <c r="N802" i="5"/>
  <c r="O802" i="5" s="1"/>
  <c r="N786" i="5"/>
  <c r="O786" i="5" s="1"/>
  <c r="N770" i="5"/>
  <c r="O770" i="5" s="1"/>
  <c r="N754" i="5"/>
  <c r="O754" i="5" s="1"/>
  <c r="N738" i="5"/>
  <c r="O738" i="5" s="1"/>
  <c r="N722" i="5"/>
  <c r="O722" i="5" s="1"/>
  <c r="N690" i="5"/>
  <c r="O690" i="5" s="1"/>
  <c r="N674" i="5"/>
  <c r="O674" i="5" s="1"/>
  <c r="N658" i="5"/>
  <c r="O658" i="5" s="1"/>
  <c r="N642" i="5"/>
  <c r="O642" i="5" s="1"/>
  <c r="N610" i="5"/>
  <c r="O610" i="5" s="1"/>
  <c r="N578" i="5"/>
  <c r="O578" i="5" s="1"/>
  <c r="N546" i="5"/>
  <c r="O546" i="5" s="1"/>
  <c r="N706" i="5"/>
  <c r="O706" i="5" s="1"/>
  <c r="N626" i="5"/>
  <c r="O626" i="5" s="1"/>
  <c r="N594" i="5"/>
  <c r="O594" i="5" s="1"/>
  <c r="N562" i="5"/>
  <c r="O562" i="5" s="1"/>
  <c r="N417" i="5"/>
  <c r="O417" i="5" s="1"/>
  <c r="N353" i="5"/>
  <c r="O353" i="5" s="1"/>
  <c r="N305" i="5"/>
  <c r="O305" i="5" s="1"/>
  <c r="N273" i="5"/>
  <c r="O273" i="5" s="1"/>
  <c r="N1025" i="5"/>
  <c r="O1025" i="5" s="1"/>
  <c r="N1009" i="5"/>
  <c r="O1009" i="5" s="1"/>
  <c r="N993" i="5"/>
  <c r="O993" i="5" s="1"/>
  <c r="N977" i="5"/>
  <c r="O977" i="5" s="1"/>
  <c r="N961" i="5"/>
  <c r="O961" i="5" s="1"/>
  <c r="N945" i="5"/>
  <c r="O945" i="5" s="1"/>
  <c r="N929" i="5"/>
  <c r="O929" i="5" s="1"/>
  <c r="N913" i="5"/>
  <c r="O913" i="5" s="1"/>
  <c r="N897" i="5"/>
  <c r="O897" i="5" s="1"/>
  <c r="N881" i="5"/>
  <c r="O881" i="5" s="1"/>
  <c r="N865" i="5"/>
  <c r="O865" i="5" s="1"/>
  <c r="N849" i="5"/>
  <c r="O849" i="5" s="1"/>
  <c r="N833" i="5"/>
  <c r="O833" i="5" s="1"/>
  <c r="N817" i="5"/>
  <c r="O817" i="5" s="1"/>
  <c r="N801" i="5"/>
  <c r="O801" i="5" s="1"/>
  <c r="N785" i="5"/>
  <c r="O785" i="5" s="1"/>
  <c r="N769" i="5"/>
  <c r="O769" i="5" s="1"/>
  <c r="N753" i="5"/>
  <c r="O753" i="5" s="1"/>
  <c r="N737" i="5"/>
  <c r="O737" i="5" s="1"/>
  <c r="N721" i="5"/>
  <c r="O721" i="5" s="1"/>
  <c r="N705" i="5"/>
  <c r="O705" i="5" s="1"/>
  <c r="N689" i="5"/>
  <c r="O689" i="5" s="1"/>
  <c r="N673" i="5"/>
  <c r="O673" i="5" s="1"/>
  <c r="N657" i="5"/>
  <c r="O657" i="5" s="1"/>
  <c r="N641" i="5"/>
  <c r="O641" i="5" s="1"/>
  <c r="N625" i="5"/>
  <c r="O625" i="5" s="1"/>
  <c r="N609" i="5"/>
  <c r="O609" i="5" s="1"/>
  <c r="N593" i="5"/>
  <c r="O593" i="5" s="1"/>
  <c r="N577" i="5"/>
  <c r="O577" i="5" s="1"/>
  <c r="N561" i="5"/>
  <c r="O561" i="5" s="1"/>
  <c r="N545" i="5"/>
  <c r="O545" i="5" s="1"/>
  <c r="N529" i="5"/>
  <c r="O529" i="5" s="1"/>
  <c r="N513" i="5"/>
  <c r="O513" i="5" s="1"/>
  <c r="N497" i="5"/>
  <c r="O497" i="5" s="1"/>
  <c r="N481" i="5"/>
  <c r="O481" i="5" s="1"/>
  <c r="N465" i="5"/>
  <c r="O465" i="5" s="1"/>
  <c r="N449" i="5"/>
  <c r="O449" i="5" s="1"/>
  <c r="N433" i="5"/>
  <c r="O433" i="5" s="1"/>
  <c r="N401" i="5"/>
  <c r="O401" i="5" s="1"/>
  <c r="N385" i="5"/>
  <c r="O385" i="5" s="1"/>
  <c r="N369" i="5"/>
  <c r="O369" i="5" s="1"/>
  <c r="N337" i="5"/>
  <c r="O337" i="5" s="1"/>
  <c r="N321" i="5"/>
  <c r="O321" i="5" s="1"/>
  <c r="N289" i="5"/>
  <c r="O289" i="5" s="1"/>
  <c r="N880" i="5"/>
  <c r="O880" i="5" s="1"/>
  <c r="N800" i="5"/>
  <c r="O800" i="5" s="1"/>
  <c r="N768" i="5"/>
  <c r="O768" i="5" s="1"/>
  <c r="N752" i="5"/>
  <c r="O752" i="5" s="1"/>
  <c r="N720" i="5"/>
  <c r="O720" i="5" s="1"/>
  <c r="N688" i="5"/>
  <c r="O688" i="5" s="1"/>
  <c r="N656" i="5"/>
  <c r="O656" i="5" s="1"/>
  <c r="N624" i="5"/>
  <c r="O624" i="5" s="1"/>
  <c r="N304" i="5"/>
  <c r="O304" i="5" s="1"/>
  <c r="N1024" i="5"/>
  <c r="O1024" i="5" s="1"/>
  <c r="N1008" i="5"/>
  <c r="O1008" i="5" s="1"/>
  <c r="N992" i="5"/>
  <c r="O992" i="5" s="1"/>
  <c r="N976" i="5"/>
  <c r="O976" i="5" s="1"/>
  <c r="N960" i="5"/>
  <c r="O960" i="5" s="1"/>
  <c r="N944" i="5"/>
  <c r="O944" i="5" s="1"/>
  <c r="N928" i="5"/>
  <c r="O928" i="5" s="1"/>
  <c r="N912" i="5"/>
  <c r="O912" i="5" s="1"/>
  <c r="N896" i="5"/>
  <c r="O896" i="5" s="1"/>
  <c r="N864" i="5"/>
  <c r="O864" i="5" s="1"/>
  <c r="N848" i="5"/>
  <c r="O848" i="5" s="1"/>
  <c r="N832" i="5"/>
  <c r="O832" i="5" s="1"/>
  <c r="N816" i="5"/>
  <c r="O816" i="5" s="1"/>
  <c r="N784" i="5"/>
  <c r="O784" i="5" s="1"/>
  <c r="N736" i="5"/>
  <c r="O736" i="5" s="1"/>
  <c r="N704" i="5"/>
  <c r="O704" i="5" s="1"/>
  <c r="N672" i="5"/>
  <c r="O672" i="5" s="1"/>
  <c r="N640" i="5"/>
  <c r="O640" i="5" s="1"/>
  <c r="N608" i="5"/>
  <c r="O608" i="5" s="1"/>
  <c r="N592" i="5"/>
  <c r="O592" i="5" s="1"/>
  <c r="N576" i="5"/>
  <c r="O576" i="5" s="1"/>
  <c r="N560" i="5"/>
  <c r="O560" i="5" s="1"/>
  <c r="N544" i="5"/>
  <c r="O544" i="5" s="1"/>
  <c r="N528" i="5"/>
  <c r="O528" i="5" s="1"/>
  <c r="N512" i="5"/>
  <c r="O512" i="5" s="1"/>
  <c r="N496" i="5"/>
  <c r="O496" i="5" s="1"/>
  <c r="N480" i="5"/>
  <c r="O480" i="5" s="1"/>
  <c r="N464" i="5"/>
  <c r="O464" i="5" s="1"/>
  <c r="N448" i="5"/>
  <c r="O448" i="5" s="1"/>
  <c r="N432" i="5"/>
  <c r="O432" i="5" s="1"/>
  <c r="N416" i="5"/>
  <c r="O416" i="5" s="1"/>
  <c r="N400" i="5"/>
  <c r="O400" i="5" s="1"/>
  <c r="N384" i="5"/>
  <c r="O384" i="5" s="1"/>
  <c r="N368" i="5"/>
  <c r="O368" i="5" s="1"/>
  <c r="N352" i="5"/>
  <c r="O352" i="5" s="1"/>
  <c r="N336" i="5"/>
  <c r="O336" i="5" s="1"/>
  <c r="N320" i="5"/>
  <c r="O320" i="5" s="1"/>
  <c r="N975" i="5"/>
  <c r="O975" i="5" s="1"/>
  <c r="N927" i="5"/>
  <c r="O927" i="5" s="1"/>
  <c r="N911" i="5"/>
  <c r="O911" i="5" s="1"/>
  <c r="N879" i="5"/>
  <c r="O879" i="5" s="1"/>
  <c r="N863" i="5"/>
  <c r="O863" i="5" s="1"/>
  <c r="N847" i="5"/>
  <c r="O847" i="5" s="1"/>
  <c r="N815" i="5"/>
  <c r="O815" i="5" s="1"/>
  <c r="N783" i="5"/>
  <c r="O783" i="5" s="1"/>
  <c r="N767" i="5"/>
  <c r="O767" i="5" s="1"/>
  <c r="N735" i="5"/>
  <c r="O735" i="5" s="1"/>
  <c r="N703" i="5"/>
  <c r="O703" i="5" s="1"/>
  <c r="N687" i="5"/>
  <c r="O687" i="5" s="1"/>
  <c r="N655" i="5"/>
  <c r="O655" i="5" s="1"/>
  <c r="N607" i="5"/>
  <c r="O607" i="5" s="1"/>
  <c r="N591" i="5"/>
  <c r="O591" i="5" s="1"/>
  <c r="N575" i="5"/>
  <c r="O575" i="5" s="1"/>
  <c r="N543" i="5"/>
  <c r="O543" i="5" s="1"/>
  <c r="N511" i="5"/>
  <c r="O511" i="5" s="1"/>
  <c r="N495" i="5"/>
  <c r="O495" i="5" s="1"/>
  <c r="N479" i="5"/>
  <c r="O479" i="5" s="1"/>
  <c r="N463" i="5"/>
  <c r="O463" i="5" s="1"/>
  <c r="N447" i="5"/>
  <c r="O447" i="5" s="1"/>
  <c r="N431" i="5"/>
  <c r="O431" i="5" s="1"/>
  <c r="N1023" i="5"/>
  <c r="O1023" i="5" s="1"/>
  <c r="N1007" i="5"/>
  <c r="O1007" i="5" s="1"/>
  <c r="N991" i="5"/>
  <c r="O991" i="5" s="1"/>
  <c r="N959" i="5"/>
  <c r="O959" i="5" s="1"/>
  <c r="N943" i="5"/>
  <c r="O943" i="5" s="1"/>
  <c r="N895" i="5"/>
  <c r="O895" i="5" s="1"/>
  <c r="N831" i="5"/>
  <c r="O831" i="5" s="1"/>
  <c r="N799" i="5"/>
  <c r="O799" i="5" s="1"/>
  <c r="N751" i="5"/>
  <c r="O751" i="5" s="1"/>
  <c r="N719" i="5"/>
  <c r="O719" i="5" s="1"/>
  <c r="N671" i="5"/>
  <c r="O671" i="5" s="1"/>
  <c r="N639" i="5"/>
  <c r="O639" i="5" s="1"/>
  <c r="N623" i="5"/>
  <c r="O623" i="5" s="1"/>
  <c r="N559" i="5"/>
  <c r="O559" i="5" s="1"/>
  <c r="N527" i="5"/>
  <c r="O527" i="5" s="1"/>
  <c r="N686" i="5"/>
  <c r="O686" i="5" s="1"/>
  <c r="N574" i="5"/>
  <c r="O574" i="5" s="1"/>
  <c r="N542" i="5"/>
  <c r="O542" i="5" s="1"/>
  <c r="N510" i="5"/>
  <c r="O510" i="5" s="1"/>
  <c r="N478" i="5"/>
  <c r="O478" i="5" s="1"/>
  <c r="N462" i="5"/>
  <c r="O462" i="5" s="1"/>
  <c r="N414" i="5"/>
  <c r="O414" i="5" s="1"/>
  <c r="N382" i="5"/>
  <c r="O382" i="5" s="1"/>
  <c r="N350" i="5"/>
  <c r="O350" i="5" s="1"/>
  <c r="N318" i="5"/>
  <c r="O318" i="5" s="1"/>
  <c r="N286" i="5"/>
  <c r="O286" i="5" s="1"/>
  <c r="N270" i="5"/>
  <c r="O270" i="5" s="1"/>
  <c r="N238" i="5"/>
  <c r="O238" i="5" s="1"/>
  <c r="N206" i="5"/>
  <c r="O206" i="5" s="1"/>
  <c r="N174" i="5"/>
  <c r="O174" i="5" s="1"/>
  <c r="N573" i="5"/>
  <c r="O573" i="5" s="1"/>
  <c r="N493" i="5"/>
  <c r="O493" i="5" s="1"/>
  <c r="N445" i="5"/>
  <c r="O445" i="5" s="1"/>
  <c r="N413" i="5"/>
  <c r="O413" i="5" s="1"/>
  <c r="N365" i="5"/>
  <c r="O365" i="5" s="1"/>
  <c r="N333" i="5"/>
  <c r="O333" i="5" s="1"/>
  <c r="N301" i="5"/>
  <c r="O301" i="5" s="1"/>
  <c r="N237" i="5"/>
  <c r="O237" i="5" s="1"/>
  <c r="N173" i="5"/>
  <c r="O173" i="5" s="1"/>
  <c r="N157" i="5"/>
  <c r="O157" i="5" s="1"/>
  <c r="N1022" i="5"/>
  <c r="O1022" i="5" s="1"/>
  <c r="N1006" i="5"/>
  <c r="O1006" i="5" s="1"/>
  <c r="N990" i="5"/>
  <c r="O990" i="5" s="1"/>
  <c r="N974" i="5"/>
  <c r="O974" i="5" s="1"/>
  <c r="N958" i="5"/>
  <c r="O958" i="5" s="1"/>
  <c r="N942" i="5"/>
  <c r="O942" i="5" s="1"/>
  <c r="N926" i="5"/>
  <c r="O926" i="5" s="1"/>
  <c r="N910" i="5"/>
  <c r="O910" i="5" s="1"/>
  <c r="N894" i="5"/>
  <c r="O894" i="5" s="1"/>
  <c r="N878" i="5"/>
  <c r="O878" i="5" s="1"/>
  <c r="N862" i="5"/>
  <c r="O862" i="5" s="1"/>
  <c r="N846" i="5"/>
  <c r="O846" i="5" s="1"/>
  <c r="N830" i="5"/>
  <c r="O830" i="5" s="1"/>
  <c r="N814" i="5"/>
  <c r="O814" i="5" s="1"/>
  <c r="N798" i="5"/>
  <c r="O798" i="5" s="1"/>
  <c r="N782" i="5"/>
  <c r="O782" i="5" s="1"/>
  <c r="N766" i="5"/>
  <c r="O766" i="5" s="1"/>
  <c r="N750" i="5"/>
  <c r="O750" i="5" s="1"/>
  <c r="N734" i="5"/>
  <c r="O734" i="5" s="1"/>
  <c r="N718" i="5"/>
  <c r="O718" i="5" s="1"/>
  <c r="N702" i="5"/>
  <c r="O702" i="5" s="1"/>
  <c r="N670" i="5"/>
  <c r="O670" i="5" s="1"/>
  <c r="N654" i="5"/>
  <c r="O654" i="5" s="1"/>
  <c r="N638" i="5"/>
  <c r="O638" i="5" s="1"/>
  <c r="N622" i="5"/>
  <c r="O622" i="5" s="1"/>
  <c r="N606" i="5"/>
  <c r="O606" i="5" s="1"/>
  <c r="N590" i="5"/>
  <c r="O590" i="5" s="1"/>
  <c r="N558" i="5"/>
  <c r="O558" i="5" s="1"/>
  <c r="N526" i="5"/>
  <c r="O526" i="5" s="1"/>
  <c r="N494" i="5"/>
  <c r="O494" i="5" s="1"/>
  <c r="N446" i="5"/>
  <c r="O446" i="5" s="1"/>
  <c r="N430" i="5"/>
  <c r="O430" i="5" s="1"/>
  <c r="N398" i="5"/>
  <c r="O398" i="5" s="1"/>
  <c r="N366" i="5"/>
  <c r="O366" i="5" s="1"/>
  <c r="N334" i="5"/>
  <c r="O334" i="5" s="1"/>
  <c r="N302" i="5"/>
  <c r="O302" i="5" s="1"/>
  <c r="N254" i="5"/>
  <c r="O254" i="5" s="1"/>
  <c r="N222" i="5"/>
  <c r="O222" i="5" s="1"/>
  <c r="N190" i="5"/>
  <c r="O190" i="5" s="1"/>
  <c r="N158" i="5"/>
  <c r="O158" i="5" s="1"/>
  <c r="N142" i="5"/>
  <c r="O142" i="5" s="1"/>
  <c r="N557" i="5"/>
  <c r="O557" i="5" s="1"/>
  <c r="N509" i="5"/>
  <c r="O509" i="5" s="1"/>
  <c r="N429" i="5"/>
  <c r="O429" i="5" s="1"/>
  <c r="N397" i="5"/>
  <c r="O397" i="5" s="1"/>
  <c r="N349" i="5"/>
  <c r="O349" i="5" s="1"/>
  <c r="N285" i="5"/>
  <c r="O285" i="5" s="1"/>
  <c r="N221" i="5"/>
  <c r="O221" i="5" s="1"/>
  <c r="N189" i="5"/>
  <c r="O189" i="5" s="1"/>
  <c r="N1021" i="5"/>
  <c r="O1021" i="5" s="1"/>
  <c r="N941" i="5"/>
  <c r="O941" i="5" s="1"/>
  <c r="N909" i="5"/>
  <c r="O909" i="5" s="1"/>
  <c r="N877" i="5"/>
  <c r="O877" i="5" s="1"/>
  <c r="N845" i="5"/>
  <c r="O845" i="5" s="1"/>
  <c r="N813" i="5"/>
  <c r="O813" i="5" s="1"/>
  <c r="N765" i="5"/>
  <c r="O765" i="5" s="1"/>
  <c r="N685" i="5"/>
  <c r="O685" i="5" s="1"/>
  <c r="N605" i="5"/>
  <c r="O605" i="5" s="1"/>
  <c r="N477" i="5"/>
  <c r="O477" i="5" s="1"/>
  <c r="N253" i="5"/>
  <c r="O253" i="5" s="1"/>
  <c r="N1005" i="5"/>
  <c r="O1005" i="5" s="1"/>
  <c r="N989" i="5"/>
  <c r="O989" i="5" s="1"/>
  <c r="N973" i="5"/>
  <c r="O973" i="5" s="1"/>
  <c r="N957" i="5"/>
  <c r="O957" i="5" s="1"/>
  <c r="N925" i="5"/>
  <c r="O925" i="5" s="1"/>
  <c r="N893" i="5"/>
  <c r="O893" i="5" s="1"/>
  <c r="N861" i="5"/>
  <c r="O861" i="5" s="1"/>
  <c r="N829" i="5"/>
  <c r="O829" i="5" s="1"/>
  <c r="N797" i="5"/>
  <c r="O797" i="5" s="1"/>
  <c r="N781" i="5"/>
  <c r="O781" i="5" s="1"/>
  <c r="N749" i="5"/>
  <c r="O749" i="5" s="1"/>
  <c r="N733" i="5"/>
  <c r="O733" i="5" s="1"/>
  <c r="N717" i="5"/>
  <c r="O717" i="5" s="1"/>
  <c r="N701" i="5"/>
  <c r="O701" i="5" s="1"/>
  <c r="N669" i="5"/>
  <c r="O669" i="5" s="1"/>
  <c r="N653" i="5"/>
  <c r="O653" i="5" s="1"/>
  <c r="N637" i="5"/>
  <c r="O637" i="5" s="1"/>
  <c r="N621" i="5"/>
  <c r="O621" i="5" s="1"/>
  <c r="N589" i="5"/>
  <c r="O589" i="5" s="1"/>
  <c r="N541" i="5"/>
  <c r="O541" i="5" s="1"/>
  <c r="N525" i="5"/>
  <c r="O525" i="5" s="1"/>
  <c r="N461" i="5"/>
  <c r="O461" i="5" s="1"/>
  <c r="N381" i="5"/>
  <c r="O381" i="5" s="1"/>
  <c r="N317" i="5"/>
  <c r="O317" i="5" s="1"/>
  <c r="N269" i="5"/>
  <c r="O269" i="5" s="1"/>
  <c r="N205" i="5"/>
  <c r="O205" i="5" s="1"/>
  <c r="N141" i="5"/>
  <c r="O141" i="5" s="1"/>
  <c r="N1020" i="5"/>
  <c r="O1020" i="5" s="1"/>
  <c r="N1004" i="5"/>
  <c r="O1004" i="5" s="1"/>
  <c r="N988" i="5"/>
  <c r="O988" i="5" s="1"/>
  <c r="N972" i="5"/>
  <c r="O972" i="5" s="1"/>
  <c r="N956" i="5"/>
  <c r="O956" i="5" s="1"/>
  <c r="N940" i="5"/>
  <c r="O940" i="5" s="1"/>
  <c r="N924" i="5"/>
  <c r="O924" i="5" s="1"/>
  <c r="N908" i="5"/>
  <c r="O908" i="5" s="1"/>
  <c r="N892" i="5"/>
  <c r="O892" i="5" s="1"/>
  <c r="N876" i="5"/>
  <c r="O876" i="5" s="1"/>
  <c r="N860" i="5"/>
  <c r="O860" i="5" s="1"/>
  <c r="N844" i="5"/>
  <c r="O844" i="5" s="1"/>
  <c r="N828" i="5"/>
  <c r="O828" i="5" s="1"/>
  <c r="N812" i="5"/>
  <c r="O812" i="5" s="1"/>
  <c r="N796" i="5"/>
  <c r="O796" i="5" s="1"/>
  <c r="N780" i="5"/>
  <c r="O780" i="5" s="1"/>
  <c r="N764" i="5"/>
  <c r="O764" i="5" s="1"/>
  <c r="N748" i="5"/>
  <c r="O748" i="5" s="1"/>
  <c r="N732" i="5"/>
  <c r="O732" i="5" s="1"/>
  <c r="N716" i="5"/>
  <c r="O716" i="5" s="1"/>
  <c r="N700" i="5"/>
  <c r="O700" i="5" s="1"/>
  <c r="N684" i="5"/>
  <c r="O684" i="5" s="1"/>
  <c r="N668" i="5"/>
  <c r="O668" i="5" s="1"/>
  <c r="N652" i="5"/>
  <c r="O652" i="5" s="1"/>
  <c r="N636" i="5"/>
  <c r="O636" i="5" s="1"/>
  <c r="N620" i="5"/>
  <c r="O620" i="5" s="1"/>
  <c r="N604" i="5"/>
  <c r="O604" i="5" s="1"/>
  <c r="N588" i="5"/>
  <c r="O588" i="5" s="1"/>
  <c r="N572" i="5"/>
  <c r="O572" i="5" s="1"/>
  <c r="N556" i="5"/>
  <c r="O556" i="5" s="1"/>
  <c r="N540" i="5"/>
  <c r="O540" i="5" s="1"/>
  <c r="N524" i="5"/>
  <c r="O524" i="5" s="1"/>
  <c r="N508" i="5"/>
  <c r="O508" i="5" s="1"/>
  <c r="N492" i="5"/>
  <c r="O492" i="5" s="1"/>
  <c r="N476" i="5"/>
  <c r="O476" i="5" s="1"/>
  <c r="N1019" i="5"/>
  <c r="O1019" i="5" s="1"/>
  <c r="N971" i="5"/>
  <c r="O971" i="5" s="1"/>
  <c r="N923" i="5"/>
  <c r="O923" i="5" s="1"/>
  <c r="N891" i="5"/>
  <c r="O891" i="5" s="1"/>
  <c r="N859" i="5"/>
  <c r="O859" i="5" s="1"/>
  <c r="N843" i="5"/>
  <c r="O843" i="5" s="1"/>
  <c r="N811" i="5"/>
  <c r="O811" i="5" s="1"/>
  <c r="N779" i="5"/>
  <c r="O779" i="5" s="1"/>
  <c r="N667" i="5"/>
  <c r="O667" i="5" s="1"/>
  <c r="N651" i="5"/>
  <c r="O651" i="5" s="1"/>
  <c r="N635" i="5"/>
  <c r="O635" i="5" s="1"/>
  <c r="N1003" i="5"/>
  <c r="O1003" i="5" s="1"/>
  <c r="N987" i="5"/>
  <c r="O987" i="5" s="1"/>
  <c r="N955" i="5"/>
  <c r="O955" i="5" s="1"/>
  <c r="N939" i="5"/>
  <c r="O939" i="5" s="1"/>
  <c r="N907" i="5"/>
  <c r="O907" i="5" s="1"/>
  <c r="N875" i="5"/>
  <c r="O875" i="5" s="1"/>
  <c r="N827" i="5"/>
  <c r="O827" i="5" s="1"/>
  <c r="N795" i="5"/>
  <c r="O795" i="5" s="1"/>
  <c r="N763" i="5"/>
  <c r="O763" i="5" s="1"/>
  <c r="N747" i="5"/>
  <c r="O747" i="5" s="1"/>
  <c r="N731" i="5"/>
  <c r="O731" i="5" s="1"/>
  <c r="N715" i="5"/>
  <c r="O715" i="5" s="1"/>
  <c r="N699" i="5"/>
  <c r="O699" i="5" s="1"/>
  <c r="N683" i="5"/>
  <c r="O683" i="5" s="1"/>
  <c r="N1018" i="5"/>
  <c r="O1018" i="5" s="1"/>
  <c r="N1002" i="5"/>
  <c r="O1002" i="5" s="1"/>
  <c r="N986" i="5"/>
  <c r="O986" i="5" s="1"/>
  <c r="N970" i="5"/>
  <c r="O970" i="5" s="1"/>
  <c r="N954" i="5"/>
  <c r="O954" i="5" s="1"/>
  <c r="N938" i="5"/>
  <c r="O938" i="5" s="1"/>
  <c r="N922" i="5"/>
  <c r="O922" i="5" s="1"/>
  <c r="N906" i="5"/>
  <c r="O906" i="5" s="1"/>
  <c r="N890" i="5"/>
  <c r="O890" i="5" s="1"/>
  <c r="N874" i="5"/>
  <c r="O874" i="5" s="1"/>
  <c r="N858" i="5"/>
  <c r="O858" i="5" s="1"/>
  <c r="N842" i="5"/>
  <c r="O842" i="5" s="1"/>
  <c r="N826" i="5"/>
  <c r="O826" i="5" s="1"/>
  <c r="N810" i="5"/>
  <c r="O810" i="5" s="1"/>
  <c r="N920" i="5"/>
  <c r="O920" i="5" s="1"/>
  <c r="N872" i="5"/>
  <c r="O872" i="5" s="1"/>
  <c r="N824" i="5"/>
  <c r="O824" i="5" s="1"/>
  <c r="N792" i="5"/>
  <c r="O792" i="5" s="1"/>
  <c r="N760" i="5"/>
  <c r="O760" i="5" s="1"/>
  <c r="N728" i="5"/>
  <c r="O728" i="5" s="1"/>
  <c r="N696" i="5"/>
  <c r="O696" i="5" s="1"/>
  <c r="N664" i="5"/>
  <c r="O664" i="5" s="1"/>
  <c r="N616" i="5"/>
  <c r="O616" i="5" s="1"/>
  <c r="N584" i="5"/>
  <c r="O584" i="5" s="1"/>
  <c r="N552" i="5"/>
  <c r="O552" i="5" s="1"/>
  <c r="N520" i="5"/>
  <c r="O520" i="5" s="1"/>
  <c r="N504" i="5"/>
  <c r="O504" i="5" s="1"/>
  <c r="N1032" i="5"/>
  <c r="O1032" i="5" s="1"/>
  <c r="N1016" i="5"/>
  <c r="O1016" i="5" s="1"/>
  <c r="N1000" i="5"/>
  <c r="O1000" i="5" s="1"/>
  <c r="N984" i="5"/>
  <c r="O984" i="5" s="1"/>
  <c r="N968" i="5"/>
  <c r="O968" i="5" s="1"/>
  <c r="N952" i="5"/>
  <c r="O952" i="5" s="1"/>
  <c r="N936" i="5"/>
  <c r="O936" i="5" s="1"/>
  <c r="N904" i="5"/>
  <c r="O904" i="5" s="1"/>
  <c r="N888" i="5"/>
  <c r="O888" i="5" s="1"/>
  <c r="N856" i="5"/>
  <c r="O856" i="5" s="1"/>
  <c r="N840" i="5"/>
  <c r="O840" i="5" s="1"/>
  <c r="N808" i="5"/>
  <c r="O808" i="5" s="1"/>
  <c r="N776" i="5"/>
  <c r="O776" i="5" s="1"/>
  <c r="N744" i="5"/>
  <c r="O744" i="5" s="1"/>
  <c r="N712" i="5"/>
  <c r="O712" i="5" s="1"/>
  <c r="N680" i="5"/>
  <c r="O680" i="5" s="1"/>
  <c r="N648" i="5"/>
  <c r="O648" i="5" s="1"/>
  <c r="N632" i="5"/>
  <c r="O632" i="5" s="1"/>
  <c r="N600" i="5"/>
  <c r="O600" i="5" s="1"/>
  <c r="N568" i="5"/>
  <c r="O568" i="5" s="1"/>
  <c r="N536" i="5"/>
  <c r="O536" i="5" s="1"/>
  <c r="N488" i="5"/>
  <c r="O488" i="5" s="1"/>
  <c r="N951" i="5"/>
  <c r="O951" i="5" s="1"/>
  <c r="N855" i="5"/>
  <c r="O855" i="5" s="1"/>
  <c r="N807" i="5"/>
  <c r="O807" i="5" s="1"/>
  <c r="N775" i="5"/>
  <c r="O775" i="5" s="1"/>
  <c r="N743" i="5"/>
  <c r="O743" i="5" s="1"/>
  <c r="N711" i="5"/>
  <c r="O711" i="5" s="1"/>
  <c r="N663" i="5"/>
  <c r="O663" i="5" s="1"/>
  <c r="N1031" i="5"/>
  <c r="O1031" i="5" s="1"/>
  <c r="N1015" i="5"/>
  <c r="O1015" i="5" s="1"/>
  <c r="N999" i="5"/>
  <c r="O999" i="5" s="1"/>
  <c r="N983" i="5"/>
  <c r="O983" i="5" s="1"/>
  <c r="N967" i="5"/>
  <c r="O967" i="5" s="1"/>
  <c r="N935" i="5"/>
  <c r="O935" i="5" s="1"/>
  <c r="N919" i="5"/>
  <c r="O919" i="5" s="1"/>
  <c r="N903" i="5"/>
  <c r="O903" i="5" s="1"/>
  <c r="N887" i="5"/>
  <c r="O887" i="5" s="1"/>
  <c r="N871" i="5"/>
  <c r="O871" i="5" s="1"/>
  <c r="N839" i="5"/>
  <c r="O839" i="5" s="1"/>
  <c r="N823" i="5"/>
  <c r="O823" i="5" s="1"/>
  <c r="N791" i="5"/>
  <c r="O791" i="5" s="1"/>
  <c r="N759" i="5"/>
  <c r="O759" i="5" s="1"/>
  <c r="N727" i="5"/>
  <c r="O727" i="5" s="1"/>
  <c r="N695" i="5"/>
  <c r="O695" i="5" s="1"/>
  <c r="N679" i="5"/>
  <c r="O679" i="5" s="1"/>
  <c r="N647" i="5"/>
  <c r="O647" i="5" s="1"/>
  <c r="N631" i="5"/>
  <c r="O631" i="5" s="1"/>
  <c r="N615" i="5"/>
  <c r="O615" i="5" s="1"/>
  <c r="N778" i="5"/>
  <c r="O778" i="5" s="1"/>
  <c r="N649" i="5"/>
  <c r="O649" i="5" s="1"/>
  <c r="N553" i="5"/>
  <c r="O553" i="5" s="1"/>
  <c r="N475" i="5"/>
  <c r="O475" i="5" s="1"/>
  <c r="N425" i="5"/>
  <c r="O425" i="5" s="1"/>
  <c r="N378" i="5"/>
  <c r="O378" i="5" s="1"/>
  <c r="N335" i="5"/>
  <c r="O335" i="5" s="1"/>
  <c r="N295" i="5"/>
  <c r="O295" i="5" s="1"/>
  <c r="N255" i="5"/>
  <c r="O255" i="5" s="1"/>
  <c r="N218" i="5"/>
  <c r="O218" i="5" s="1"/>
  <c r="N183" i="5"/>
  <c r="O183" i="5" s="1"/>
  <c r="N145" i="5"/>
  <c r="O145" i="5" s="1"/>
  <c r="N143" i="5"/>
  <c r="O143" i="5" s="1"/>
  <c r="N236" i="5"/>
  <c r="O236" i="5" s="1"/>
  <c r="N643" i="5"/>
  <c r="O643" i="5" s="1"/>
  <c r="N551" i="5"/>
  <c r="O551" i="5" s="1"/>
  <c r="N474" i="5"/>
  <c r="O474" i="5" s="1"/>
  <c r="N424" i="5"/>
  <c r="O424" i="5" s="1"/>
  <c r="N294" i="5"/>
  <c r="O294" i="5" s="1"/>
  <c r="N182" i="5"/>
  <c r="O182" i="5" s="1"/>
  <c r="N144" i="5"/>
  <c r="O144" i="5" s="1"/>
  <c r="N217" i="5"/>
  <c r="O217" i="5" s="1"/>
  <c r="N175" i="5"/>
  <c r="O175" i="5" s="1"/>
  <c r="N364" i="5"/>
  <c r="O364" i="5" s="1"/>
  <c r="N280" i="5"/>
  <c r="O280" i="5" s="1"/>
  <c r="N166" i="5"/>
  <c r="O166" i="5" s="1"/>
  <c r="N1017" i="5"/>
  <c r="O1017" i="5" s="1"/>
  <c r="N777" i="5"/>
  <c r="O777" i="5" s="1"/>
  <c r="N634" i="5"/>
  <c r="O634" i="5" s="1"/>
  <c r="N547" i="5"/>
  <c r="O547" i="5" s="1"/>
  <c r="N423" i="5"/>
  <c r="O423" i="5" s="1"/>
  <c r="N377" i="5"/>
  <c r="O377" i="5" s="1"/>
  <c r="N332" i="5"/>
  <c r="O332" i="5" s="1"/>
  <c r="N291" i="5"/>
  <c r="O291" i="5" s="1"/>
  <c r="N252" i="5"/>
  <c r="O252" i="5" s="1"/>
  <c r="N179" i="5"/>
  <c r="O179" i="5" s="1"/>
  <c r="N207" i="5"/>
  <c r="O207" i="5" s="1"/>
  <c r="N762" i="5"/>
  <c r="O762" i="5" s="1"/>
  <c r="N539" i="5"/>
  <c r="O539" i="5" s="1"/>
  <c r="N473" i="5"/>
  <c r="O473" i="5" s="1"/>
  <c r="N419" i="5"/>
  <c r="O419" i="5" s="1"/>
  <c r="N376" i="5"/>
  <c r="O376" i="5" s="1"/>
  <c r="N331" i="5"/>
  <c r="O331" i="5" s="1"/>
  <c r="N290" i="5"/>
  <c r="O290" i="5" s="1"/>
  <c r="N251" i="5"/>
  <c r="O251" i="5" s="1"/>
  <c r="N216" i="5"/>
  <c r="O216" i="5" s="1"/>
  <c r="N178" i="5"/>
  <c r="O178" i="5" s="1"/>
  <c r="N287" i="5"/>
  <c r="O287" i="5" s="1"/>
  <c r="N211" i="5"/>
  <c r="O211" i="5" s="1"/>
  <c r="N284" i="5"/>
  <c r="O284" i="5" s="1"/>
  <c r="N323" i="5"/>
  <c r="O323" i="5" s="1"/>
  <c r="N399" i="5"/>
  <c r="O399" i="5" s="1"/>
  <c r="N1001" i="5"/>
  <c r="O1001" i="5" s="1"/>
  <c r="N633" i="5"/>
  <c r="O633" i="5" s="1"/>
  <c r="N538" i="5"/>
  <c r="O538" i="5" s="1"/>
  <c r="N472" i="5"/>
  <c r="O472" i="5" s="1"/>
  <c r="N418" i="5"/>
  <c r="O418" i="5" s="1"/>
  <c r="N375" i="5"/>
  <c r="O375" i="5" s="1"/>
  <c r="N330" i="5"/>
  <c r="O330" i="5" s="1"/>
  <c r="N288" i="5"/>
  <c r="O288" i="5" s="1"/>
  <c r="N250" i="5"/>
  <c r="O250" i="5" s="1"/>
  <c r="N215" i="5"/>
  <c r="O215" i="5" s="1"/>
  <c r="N177" i="5"/>
  <c r="O177" i="5" s="1"/>
  <c r="N140" i="5"/>
  <c r="O140" i="5" s="1"/>
  <c r="N214" i="5"/>
  <c r="O214" i="5" s="1"/>
  <c r="N139" i="5"/>
  <c r="O139" i="5" s="1"/>
  <c r="N249" i="5"/>
  <c r="O249" i="5" s="1"/>
  <c r="N248" i="5"/>
  <c r="O248" i="5" s="1"/>
  <c r="N362" i="5"/>
  <c r="O362" i="5" s="1"/>
  <c r="N450" i="5"/>
  <c r="O450" i="5" s="1"/>
  <c r="N761" i="5"/>
  <c r="O761" i="5" s="1"/>
  <c r="N627" i="5"/>
  <c r="O627" i="5" s="1"/>
  <c r="N471" i="5"/>
  <c r="O471" i="5" s="1"/>
  <c r="N415" i="5"/>
  <c r="O415" i="5" s="1"/>
  <c r="N374" i="5"/>
  <c r="O374" i="5" s="1"/>
  <c r="N176" i="5"/>
  <c r="O176" i="5" s="1"/>
  <c r="N210" i="5"/>
  <c r="O210" i="5" s="1"/>
  <c r="N204" i="5"/>
  <c r="O204" i="5" s="1"/>
  <c r="N985" i="5"/>
  <c r="O985" i="5" s="1"/>
  <c r="N746" i="5"/>
  <c r="O746" i="5" s="1"/>
  <c r="N619" i="5"/>
  <c r="O619" i="5" s="1"/>
  <c r="N537" i="5"/>
  <c r="O537" i="5" s="1"/>
  <c r="N467" i="5"/>
  <c r="O467" i="5" s="1"/>
  <c r="N371" i="5"/>
  <c r="O371" i="5" s="1"/>
  <c r="N329" i="5"/>
  <c r="O329" i="5" s="1"/>
  <c r="N138" i="5"/>
  <c r="O138" i="5" s="1"/>
  <c r="N170" i="5"/>
  <c r="O170" i="5" s="1"/>
  <c r="N618" i="5"/>
  <c r="O618" i="5" s="1"/>
  <c r="N535" i="5"/>
  <c r="O535" i="5" s="1"/>
  <c r="N466" i="5"/>
  <c r="O466" i="5" s="1"/>
  <c r="N412" i="5"/>
  <c r="O412" i="5" s="1"/>
  <c r="N370" i="5"/>
  <c r="O370" i="5" s="1"/>
  <c r="N328" i="5"/>
  <c r="O328" i="5" s="1"/>
  <c r="N243" i="5"/>
  <c r="O243" i="5" s="1"/>
  <c r="N163" i="5"/>
  <c r="O163" i="5" s="1"/>
  <c r="N969" i="5"/>
  <c r="O969" i="5" s="1"/>
  <c r="N745" i="5"/>
  <c r="O745" i="5" s="1"/>
  <c r="N531" i="5"/>
  <c r="O531" i="5" s="1"/>
  <c r="N460" i="5"/>
  <c r="O460" i="5" s="1"/>
  <c r="N411" i="5"/>
  <c r="O411" i="5" s="1"/>
  <c r="N367" i="5"/>
  <c r="O367" i="5" s="1"/>
  <c r="N327" i="5"/>
  <c r="O327" i="5" s="1"/>
  <c r="N283" i="5"/>
  <c r="O283" i="5" s="1"/>
  <c r="N247" i="5"/>
  <c r="O247" i="5" s="1"/>
  <c r="N209" i="5"/>
  <c r="O209" i="5" s="1"/>
  <c r="N172" i="5"/>
  <c r="O172" i="5" s="1"/>
  <c r="N137" i="5"/>
  <c r="O137" i="5" s="1"/>
  <c r="N739" i="5"/>
  <c r="O739" i="5" s="1"/>
  <c r="N530" i="5"/>
  <c r="O530" i="5" s="1"/>
  <c r="N410" i="5"/>
  <c r="O410" i="5" s="1"/>
  <c r="N326" i="5"/>
  <c r="O326" i="5" s="1"/>
  <c r="N282" i="5"/>
  <c r="O282" i="5" s="1"/>
  <c r="N171" i="5"/>
  <c r="O171" i="5" s="1"/>
  <c r="N319" i="5"/>
  <c r="O319" i="5" s="1"/>
  <c r="N359" i="5"/>
  <c r="O359" i="5" s="1"/>
  <c r="N617" i="5"/>
  <c r="O617" i="5" s="1"/>
  <c r="N459" i="5"/>
  <c r="O459" i="5" s="1"/>
  <c r="N246" i="5"/>
  <c r="O246" i="5" s="1"/>
  <c r="N208" i="5"/>
  <c r="O208" i="5" s="1"/>
  <c r="N241" i="5"/>
  <c r="O241" i="5" s="1"/>
  <c r="N953" i="5"/>
  <c r="O953" i="5" s="1"/>
  <c r="N730" i="5"/>
  <c r="O730" i="5" s="1"/>
  <c r="N611" i="5"/>
  <c r="O611" i="5" s="1"/>
  <c r="N458" i="5"/>
  <c r="O458" i="5" s="1"/>
  <c r="N274" i="5"/>
  <c r="O274" i="5" s="1"/>
  <c r="N603" i="5"/>
  <c r="O603" i="5" s="1"/>
  <c r="N523" i="5"/>
  <c r="O523" i="5" s="1"/>
  <c r="N409" i="5"/>
  <c r="O409" i="5" s="1"/>
  <c r="N363" i="5"/>
  <c r="O363" i="5" s="1"/>
  <c r="N322" i="5"/>
  <c r="O322" i="5" s="1"/>
  <c r="N281" i="5"/>
  <c r="O281" i="5" s="1"/>
  <c r="N242" i="5"/>
  <c r="O242" i="5" s="1"/>
  <c r="N457" i="5"/>
  <c r="O457" i="5" s="1"/>
  <c r="N937" i="5"/>
  <c r="O937" i="5" s="1"/>
  <c r="N729" i="5"/>
  <c r="O729" i="5" s="1"/>
  <c r="N602" i="5"/>
  <c r="O602" i="5" s="1"/>
  <c r="N522" i="5"/>
  <c r="O522" i="5" s="1"/>
  <c r="N408" i="5"/>
  <c r="O408" i="5" s="1"/>
  <c r="N169" i="5"/>
  <c r="O169" i="5" s="1"/>
  <c r="N314" i="5"/>
  <c r="O314" i="5" s="1"/>
  <c r="N723" i="5"/>
  <c r="O723" i="5" s="1"/>
  <c r="N456" i="5"/>
  <c r="O456" i="5" s="1"/>
  <c r="N407" i="5"/>
  <c r="O407" i="5" s="1"/>
  <c r="N279" i="5"/>
  <c r="O279" i="5" s="1"/>
  <c r="N240" i="5"/>
  <c r="O240" i="5" s="1"/>
  <c r="N203" i="5"/>
  <c r="O203" i="5" s="1"/>
  <c r="N168" i="5"/>
  <c r="O168" i="5" s="1"/>
  <c r="N201" i="5"/>
  <c r="O201" i="5" s="1"/>
  <c r="N921" i="5"/>
  <c r="O921" i="5" s="1"/>
  <c r="N714" i="5"/>
  <c r="O714" i="5" s="1"/>
  <c r="N601" i="5"/>
  <c r="O601" i="5" s="1"/>
  <c r="N521" i="5"/>
  <c r="O521" i="5" s="1"/>
  <c r="N455" i="5"/>
  <c r="O455" i="5" s="1"/>
  <c r="N403" i="5"/>
  <c r="O403" i="5" s="1"/>
  <c r="N361" i="5"/>
  <c r="O361" i="5" s="1"/>
  <c r="N316" i="5"/>
  <c r="O316" i="5" s="1"/>
  <c r="N278" i="5"/>
  <c r="O278" i="5" s="1"/>
  <c r="N239" i="5"/>
  <c r="O239" i="5" s="1"/>
  <c r="N202" i="5"/>
  <c r="O202" i="5" s="1"/>
  <c r="N167" i="5"/>
  <c r="O167" i="5" s="1"/>
  <c r="N599" i="5"/>
  <c r="O599" i="5" s="1"/>
  <c r="N519" i="5"/>
  <c r="O519" i="5" s="1"/>
  <c r="N451" i="5"/>
  <c r="O451" i="5" s="1"/>
  <c r="N402" i="5"/>
  <c r="O402" i="5" s="1"/>
  <c r="N360" i="5"/>
  <c r="O360" i="5" s="1"/>
  <c r="N315" i="5"/>
  <c r="O315" i="5" s="1"/>
  <c r="N275" i="5"/>
  <c r="O275" i="5" s="1"/>
  <c r="N905" i="5"/>
  <c r="O905" i="5" s="1"/>
  <c r="N713" i="5"/>
  <c r="O713" i="5" s="1"/>
  <c r="N595" i="5"/>
  <c r="O595" i="5" s="1"/>
  <c r="N515" i="5"/>
  <c r="O515" i="5" s="1"/>
  <c r="N707" i="5"/>
  <c r="O707" i="5" s="1"/>
  <c r="N587" i="5"/>
  <c r="O587" i="5" s="1"/>
  <c r="N514" i="5"/>
  <c r="O514" i="5" s="1"/>
  <c r="N358" i="5"/>
  <c r="O358" i="5" s="1"/>
  <c r="N272" i="5"/>
  <c r="O272" i="5" s="1"/>
  <c r="N235" i="5"/>
  <c r="O235" i="5" s="1"/>
  <c r="N200" i="5"/>
  <c r="O200" i="5" s="1"/>
  <c r="N162" i="5"/>
  <c r="O162" i="5" s="1"/>
  <c r="N889" i="5"/>
  <c r="O889" i="5" s="1"/>
  <c r="N698" i="5"/>
  <c r="O698" i="5" s="1"/>
  <c r="N586" i="5"/>
  <c r="O586" i="5" s="1"/>
  <c r="N507" i="5"/>
  <c r="O507" i="5" s="1"/>
  <c r="N444" i="5"/>
  <c r="O444" i="5" s="1"/>
  <c r="N396" i="5"/>
  <c r="O396" i="5" s="1"/>
  <c r="N355" i="5"/>
  <c r="O355" i="5" s="1"/>
  <c r="N313" i="5"/>
  <c r="O313" i="5" s="1"/>
  <c r="N271" i="5"/>
  <c r="O271" i="5" s="1"/>
  <c r="N234" i="5"/>
  <c r="O234" i="5" s="1"/>
  <c r="N199" i="5"/>
  <c r="O199" i="5" s="1"/>
  <c r="N161" i="5"/>
  <c r="O161" i="5" s="1"/>
  <c r="N506" i="5"/>
  <c r="O506" i="5" s="1"/>
  <c r="N443" i="5"/>
  <c r="O443" i="5" s="1"/>
  <c r="N395" i="5"/>
  <c r="O395" i="5" s="1"/>
  <c r="N354" i="5"/>
  <c r="O354" i="5" s="1"/>
  <c r="N312" i="5"/>
  <c r="O312" i="5" s="1"/>
  <c r="N198" i="5"/>
  <c r="O198" i="5" s="1"/>
  <c r="N160" i="5"/>
  <c r="O160" i="5" s="1"/>
  <c r="N351" i="5"/>
  <c r="O351" i="5" s="1"/>
  <c r="N311" i="5"/>
  <c r="O311" i="5" s="1"/>
  <c r="N195" i="5"/>
  <c r="O195" i="5" s="1"/>
  <c r="N159" i="5"/>
  <c r="O159" i="5" s="1"/>
  <c r="N265" i="5"/>
  <c r="O265" i="5" s="1"/>
  <c r="N344" i="5"/>
  <c r="O344" i="5" s="1"/>
  <c r="N873" i="5"/>
  <c r="O873" i="5" s="1"/>
  <c r="N697" i="5"/>
  <c r="O697" i="5" s="1"/>
  <c r="N585" i="5"/>
  <c r="O585" i="5" s="1"/>
  <c r="N442" i="5"/>
  <c r="O442" i="5" s="1"/>
  <c r="N394" i="5"/>
  <c r="O394" i="5" s="1"/>
  <c r="N268" i="5"/>
  <c r="O268" i="5" s="1"/>
  <c r="N233" i="5"/>
  <c r="O233" i="5" s="1"/>
  <c r="N224" i="5"/>
  <c r="O224" i="5" s="1"/>
  <c r="N147" i="5"/>
  <c r="O147" i="5" s="1"/>
  <c r="N691" i="5"/>
  <c r="O691" i="5" s="1"/>
  <c r="N583" i="5"/>
  <c r="O583" i="5" s="1"/>
  <c r="N505" i="5"/>
  <c r="O505" i="5" s="1"/>
  <c r="N310" i="5"/>
  <c r="O310" i="5" s="1"/>
  <c r="N267" i="5"/>
  <c r="O267" i="5" s="1"/>
  <c r="N232" i="5"/>
  <c r="O232" i="5" s="1"/>
  <c r="N194" i="5"/>
  <c r="O194" i="5" s="1"/>
  <c r="N231" i="5"/>
  <c r="O231" i="5" s="1"/>
  <c r="N156" i="5"/>
  <c r="O156" i="5" s="1"/>
  <c r="N155" i="5"/>
  <c r="O155" i="5" s="1"/>
  <c r="N154" i="5"/>
  <c r="O154" i="5" s="1"/>
  <c r="N187" i="5"/>
  <c r="O187" i="5" s="1"/>
  <c r="N857" i="5"/>
  <c r="O857" i="5" s="1"/>
  <c r="N682" i="5"/>
  <c r="O682" i="5" s="1"/>
  <c r="N579" i="5"/>
  <c r="O579" i="5" s="1"/>
  <c r="N503" i="5"/>
  <c r="O503" i="5" s="1"/>
  <c r="N441" i="5"/>
  <c r="O441" i="5" s="1"/>
  <c r="N393" i="5"/>
  <c r="O393" i="5" s="1"/>
  <c r="N348" i="5"/>
  <c r="O348" i="5" s="1"/>
  <c r="N307" i="5"/>
  <c r="O307" i="5" s="1"/>
  <c r="N266" i="5"/>
  <c r="O266" i="5" s="1"/>
  <c r="N193" i="5"/>
  <c r="O193" i="5" s="1"/>
  <c r="N192" i="5"/>
  <c r="O192" i="5" s="1"/>
  <c r="N227" i="5"/>
  <c r="O227" i="5" s="1"/>
  <c r="N299" i="5"/>
  <c r="O299" i="5" s="1"/>
  <c r="N571" i="5"/>
  <c r="O571" i="5" s="1"/>
  <c r="N499" i="5"/>
  <c r="O499" i="5" s="1"/>
  <c r="N440" i="5"/>
  <c r="O440" i="5" s="1"/>
  <c r="N392" i="5"/>
  <c r="O392" i="5" s="1"/>
  <c r="N347" i="5"/>
  <c r="O347" i="5" s="1"/>
  <c r="N306" i="5"/>
  <c r="O306" i="5" s="1"/>
  <c r="N230" i="5"/>
  <c r="O230" i="5" s="1"/>
  <c r="N191" i="5"/>
  <c r="O191" i="5" s="1"/>
  <c r="N152" i="5"/>
  <c r="O152" i="5" s="1"/>
  <c r="N841" i="5"/>
  <c r="O841" i="5" s="1"/>
  <c r="N681" i="5"/>
  <c r="O681" i="5" s="1"/>
  <c r="N570" i="5"/>
  <c r="O570" i="5" s="1"/>
  <c r="N498" i="5"/>
  <c r="O498" i="5" s="1"/>
  <c r="N439" i="5"/>
  <c r="O439" i="5" s="1"/>
  <c r="N391" i="5"/>
  <c r="O391" i="5" s="1"/>
  <c r="N346" i="5"/>
  <c r="O346" i="5" s="1"/>
  <c r="N303" i="5"/>
  <c r="O303" i="5" s="1"/>
  <c r="N262" i="5"/>
  <c r="O262" i="5" s="1"/>
  <c r="N151" i="5"/>
  <c r="O151" i="5" s="1"/>
  <c r="N675" i="5"/>
  <c r="O675" i="5" s="1"/>
  <c r="N491" i="5"/>
  <c r="O491" i="5" s="1"/>
  <c r="N435" i="5"/>
  <c r="O435" i="5" s="1"/>
  <c r="N390" i="5"/>
  <c r="O390" i="5" s="1"/>
  <c r="N264" i="5"/>
  <c r="O264" i="5" s="1"/>
  <c r="N226" i="5"/>
  <c r="O226" i="5" s="1"/>
  <c r="N188" i="5"/>
  <c r="O188" i="5" s="1"/>
  <c r="N386" i="5"/>
  <c r="O386" i="5" s="1"/>
  <c r="N825" i="5"/>
  <c r="O825" i="5" s="1"/>
  <c r="N666" i="5"/>
  <c r="O666" i="5" s="1"/>
  <c r="N569" i="5"/>
  <c r="O569" i="5" s="1"/>
  <c r="N490" i="5"/>
  <c r="O490" i="5" s="1"/>
  <c r="N434" i="5"/>
  <c r="O434" i="5" s="1"/>
  <c r="N387" i="5"/>
  <c r="O387" i="5" s="1"/>
  <c r="N345" i="5"/>
  <c r="O345" i="5" s="1"/>
  <c r="N300" i="5"/>
  <c r="O300" i="5" s="1"/>
  <c r="N263" i="5"/>
  <c r="O263" i="5" s="1"/>
  <c r="N225" i="5"/>
  <c r="O225" i="5" s="1"/>
  <c r="N153" i="5"/>
  <c r="O153" i="5" s="1"/>
  <c r="N567" i="5"/>
  <c r="O567" i="5" s="1"/>
  <c r="N809" i="5"/>
  <c r="O809" i="5" s="1"/>
  <c r="N665" i="5"/>
  <c r="O665" i="5" s="1"/>
  <c r="N563" i="5"/>
  <c r="O563" i="5" s="1"/>
  <c r="N489" i="5"/>
  <c r="O489" i="5" s="1"/>
  <c r="N428" i="5"/>
  <c r="O428" i="5" s="1"/>
  <c r="N383" i="5"/>
  <c r="O383" i="5" s="1"/>
  <c r="N343" i="5"/>
  <c r="O343" i="5" s="1"/>
  <c r="N298" i="5"/>
  <c r="O298" i="5" s="1"/>
  <c r="N259" i="5"/>
  <c r="O259" i="5" s="1"/>
  <c r="N223" i="5"/>
  <c r="O223" i="5" s="1"/>
  <c r="N186" i="5"/>
  <c r="O186" i="5" s="1"/>
  <c r="N794" i="5"/>
  <c r="O794" i="5" s="1"/>
  <c r="N659" i="5"/>
  <c r="O659" i="5" s="1"/>
  <c r="N555" i="5"/>
  <c r="O555" i="5" s="1"/>
  <c r="N487" i="5"/>
  <c r="O487" i="5" s="1"/>
  <c r="N427" i="5"/>
  <c r="O427" i="5" s="1"/>
  <c r="N342" i="5"/>
  <c r="O342" i="5" s="1"/>
  <c r="N258" i="5"/>
  <c r="O258" i="5" s="1"/>
  <c r="N150" i="5"/>
  <c r="O150" i="5" s="1"/>
  <c r="N185" i="5"/>
  <c r="O185" i="5" s="1"/>
  <c r="N650" i="5"/>
  <c r="O650" i="5" s="1"/>
  <c r="N554" i="5"/>
  <c r="O554" i="5" s="1"/>
  <c r="N483" i="5"/>
  <c r="O483" i="5" s="1"/>
  <c r="N426" i="5"/>
  <c r="O426" i="5" s="1"/>
  <c r="N380" i="5"/>
  <c r="O380" i="5" s="1"/>
  <c r="N339" i="5"/>
  <c r="O339" i="5" s="1"/>
  <c r="N297" i="5"/>
  <c r="O297" i="5" s="1"/>
  <c r="N257" i="5"/>
  <c r="O257" i="5" s="1"/>
  <c r="N220" i="5"/>
  <c r="O220" i="5" s="1"/>
  <c r="N793" i="5"/>
  <c r="O793" i="5" s="1"/>
  <c r="N482" i="5"/>
  <c r="O482" i="5" s="1"/>
  <c r="N379" i="5"/>
  <c r="O379" i="5" s="1"/>
  <c r="N338" i="5"/>
  <c r="O338" i="5" s="1"/>
  <c r="N296" i="5"/>
  <c r="O296" i="5" s="1"/>
  <c r="N256" i="5"/>
  <c r="O256" i="5" s="1"/>
  <c r="N219" i="5"/>
  <c r="O219" i="5" s="1"/>
  <c r="N184" i="5"/>
  <c r="O184" i="5" s="1"/>
  <c r="N146" i="5"/>
  <c r="O146" i="5" s="1"/>
  <c r="C5" i="3"/>
  <c r="B5" i="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H50" i="26" l="1"/>
  <c r="H39" i="40"/>
  <c r="K47" i="25"/>
  <c r="C57" i="31"/>
  <c r="D57" i="31"/>
  <c r="C45" i="43"/>
  <c r="A46" i="43" s="1"/>
  <c r="F45" i="43"/>
  <c r="D45" i="43"/>
  <c r="G45" i="43"/>
  <c r="C45" i="44"/>
  <c r="A46" i="44" s="1"/>
  <c r="D45" i="44"/>
  <c r="F45" i="44"/>
  <c r="G45" i="44"/>
  <c r="C47" i="45"/>
  <c r="A48" i="45" s="1"/>
  <c r="F47" i="45"/>
  <c r="E47" i="45"/>
  <c r="H18" i="9"/>
  <c r="T24" i="12"/>
  <c r="N19" i="10"/>
  <c r="P2" i="5" a="1"/>
  <c r="G41" i="19"/>
  <c r="N136" i="3"/>
  <c r="O136" i="3" s="1"/>
  <c r="N120" i="3"/>
  <c r="O120" i="3" s="1"/>
  <c r="N104" i="3"/>
  <c r="O104" i="3" s="1"/>
  <c r="N88" i="3"/>
  <c r="O88" i="3" s="1"/>
  <c r="N72" i="3"/>
  <c r="O72" i="3" s="1"/>
  <c r="N56" i="3"/>
  <c r="O56" i="3" s="1"/>
  <c r="N40" i="3"/>
  <c r="O40" i="3" s="1"/>
  <c r="N24" i="3"/>
  <c r="O24" i="3" s="1"/>
  <c r="N141" i="3"/>
  <c r="O141" i="3" s="1"/>
  <c r="N109" i="3"/>
  <c r="O109" i="3" s="1"/>
  <c r="N93" i="3"/>
  <c r="O93" i="3" s="1"/>
  <c r="N77" i="3"/>
  <c r="O77" i="3" s="1"/>
  <c r="N61" i="3"/>
  <c r="O61" i="3" s="1"/>
  <c r="N45" i="3"/>
  <c r="O45" i="3" s="1"/>
  <c r="N125" i="3"/>
  <c r="O125" i="3" s="1"/>
  <c r="N131" i="3"/>
  <c r="O131" i="3" s="1"/>
  <c r="N115" i="3"/>
  <c r="O115" i="3" s="1"/>
  <c r="N51" i="3"/>
  <c r="O51" i="3" s="1"/>
  <c r="N19" i="3"/>
  <c r="O19" i="3" s="1"/>
  <c r="N70" i="3"/>
  <c r="O70" i="3" s="1"/>
  <c r="N99" i="3"/>
  <c r="O99" i="3" s="1"/>
  <c r="N83" i="3"/>
  <c r="O83" i="3" s="1"/>
  <c r="N67" i="3"/>
  <c r="O67" i="3" s="1"/>
  <c r="N35" i="3"/>
  <c r="O35" i="3" s="1"/>
  <c r="N118" i="3"/>
  <c r="O118" i="3" s="1"/>
  <c r="N86" i="3"/>
  <c r="O86" i="3" s="1"/>
  <c r="N134" i="3"/>
  <c r="O134" i="3" s="1"/>
  <c r="N102" i="3"/>
  <c r="O102" i="3" s="1"/>
  <c r="N38" i="3"/>
  <c r="O38" i="3" s="1"/>
  <c r="N54" i="3"/>
  <c r="O54" i="3" s="1"/>
  <c r="N22" i="3"/>
  <c r="O22" i="3" s="1"/>
  <c r="N137" i="3"/>
  <c r="O137" i="3" s="1"/>
  <c r="N121" i="3"/>
  <c r="O121" i="3" s="1"/>
  <c r="N105" i="3"/>
  <c r="O105" i="3" s="1"/>
  <c r="N89" i="3"/>
  <c r="O89" i="3" s="1"/>
  <c r="N73" i="3"/>
  <c r="O73" i="3" s="1"/>
  <c r="N57" i="3"/>
  <c r="O57" i="3" s="1"/>
  <c r="N41" i="3"/>
  <c r="O41" i="3" s="1"/>
  <c r="N25" i="3"/>
  <c r="O25" i="3" s="1"/>
  <c r="N124" i="3"/>
  <c r="O124" i="3" s="1"/>
  <c r="N76" i="3"/>
  <c r="O76" i="3" s="1"/>
  <c r="N60" i="3"/>
  <c r="O60" i="3" s="1"/>
  <c r="N28" i="3"/>
  <c r="O28" i="3" s="1"/>
  <c r="N140" i="3"/>
  <c r="O140" i="3" s="1"/>
  <c r="N108" i="3"/>
  <c r="O108" i="3" s="1"/>
  <c r="N92" i="3"/>
  <c r="O92" i="3" s="1"/>
  <c r="N44" i="3"/>
  <c r="O44" i="3" s="1"/>
  <c r="N127" i="3"/>
  <c r="O127" i="3" s="1"/>
  <c r="N111" i="3"/>
  <c r="O111" i="3" s="1"/>
  <c r="N95" i="3"/>
  <c r="O95" i="3" s="1"/>
  <c r="N79" i="3"/>
  <c r="O79" i="3" s="1"/>
  <c r="N63" i="3"/>
  <c r="O63" i="3" s="1"/>
  <c r="N47" i="3"/>
  <c r="O47" i="3" s="1"/>
  <c r="N31" i="3"/>
  <c r="O31" i="3" s="1"/>
  <c r="N15" i="3"/>
  <c r="O15" i="3" s="1"/>
  <c r="N139" i="3"/>
  <c r="O139" i="3" s="1"/>
  <c r="N97" i="3"/>
  <c r="O97" i="3" s="1"/>
  <c r="N37" i="3"/>
  <c r="O37" i="3" s="1"/>
  <c r="N103" i="3"/>
  <c r="O103" i="3" s="1"/>
  <c r="N66" i="3"/>
  <c r="O66" i="3" s="1"/>
  <c r="N71" i="3"/>
  <c r="O71" i="3" s="1"/>
  <c r="N55" i="3"/>
  <c r="O55" i="3" s="1"/>
  <c r="N32" i="3"/>
  <c r="O32" i="3" s="1"/>
  <c r="N20" i="3"/>
  <c r="O20" i="3" s="1"/>
  <c r="N114" i="3"/>
  <c r="O114" i="3" s="1"/>
  <c r="N34" i="3"/>
  <c r="O34" i="3" s="1"/>
  <c r="N85" i="3"/>
  <c r="O85" i="3" s="1"/>
  <c r="N26" i="3"/>
  <c r="O26" i="3" s="1"/>
  <c r="N14" i="3"/>
  <c r="O14" i="3" s="1"/>
  <c r="N52" i="3"/>
  <c r="O52" i="3" s="1"/>
  <c r="N12" i="3"/>
  <c r="O12" i="3" s="1"/>
  <c r="N128" i="3"/>
  <c r="O128" i="3" s="1"/>
  <c r="N78" i="3"/>
  <c r="O78" i="3" s="1"/>
  <c r="N13" i="3"/>
  <c r="O13" i="3" s="1"/>
  <c r="N132" i="3"/>
  <c r="O132" i="3" s="1"/>
  <c r="N126" i="3"/>
  <c r="O126" i="3" s="1"/>
  <c r="N84" i="3"/>
  <c r="O84" i="3" s="1"/>
  <c r="N143" i="3"/>
  <c r="O143" i="3" s="1"/>
  <c r="N94" i="3"/>
  <c r="O94" i="3" s="1"/>
  <c r="N96" i="3"/>
  <c r="O96" i="3" s="1"/>
  <c r="N90" i="3"/>
  <c r="O90" i="3" s="1"/>
  <c r="N53" i="3"/>
  <c r="O53" i="3" s="1"/>
  <c r="N48" i="3"/>
  <c r="O48" i="3" s="1"/>
  <c r="N42" i="3"/>
  <c r="O42" i="3" s="1"/>
  <c r="N36" i="3"/>
  <c r="O36" i="3" s="1"/>
  <c r="N113" i="3"/>
  <c r="O113" i="3" s="1"/>
  <c r="N46" i="3"/>
  <c r="O46" i="3" s="1"/>
  <c r="N138" i="3"/>
  <c r="O138" i="3" s="1"/>
  <c r="N101" i="3"/>
  <c r="O101" i="3" s="1"/>
  <c r="N59" i="3"/>
  <c r="O59" i="3" s="1"/>
  <c r="N30" i="3"/>
  <c r="O30" i="3" s="1"/>
  <c r="N11" i="3"/>
  <c r="O11" i="3" s="1"/>
  <c r="N107" i="3"/>
  <c r="O107" i="3" s="1"/>
  <c r="N65" i="3"/>
  <c r="O65" i="3" s="1"/>
  <c r="N18" i="3"/>
  <c r="O18" i="3" s="1"/>
  <c r="N10" i="3"/>
  <c r="O10" i="3" s="1"/>
  <c r="N119" i="3"/>
  <c r="O119" i="3" s="1"/>
  <c r="N82" i="3"/>
  <c r="O82" i="3" s="1"/>
  <c r="N130" i="3"/>
  <c r="O130" i="3" s="1"/>
  <c r="N142" i="3"/>
  <c r="O142" i="3" s="1"/>
  <c r="N100" i="3"/>
  <c r="O100" i="3" s="1"/>
  <c r="N29" i="3"/>
  <c r="O29" i="3" s="1"/>
  <c r="N64" i="3"/>
  <c r="O64" i="3" s="1"/>
  <c r="N58" i="3"/>
  <c r="O58" i="3" s="1"/>
  <c r="N23" i="3"/>
  <c r="O23" i="3" s="1"/>
  <c r="N17" i="3"/>
  <c r="O17" i="3" s="1"/>
  <c r="N112" i="3"/>
  <c r="O112" i="3" s="1"/>
  <c r="N106" i="3"/>
  <c r="O106" i="3" s="1"/>
  <c r="N69" i="3"/>
  <c r="O69" i="3" s="1"/>
  <c r="N75" i="3"/>
  <c r="O75" i="3" s="1"/>
  <c r="N117" i="3"/>
  <c r="O117" i="3" s="1"/>
  <c r="N80" i="3"/>
  <c r="O80" i="3" s="1"/>
  <c r="N74" i="3"/>
  <c r="O74" i="3" s="1"/>
  <c r="N123" i="3"/>
  <c r="O123" i="3" s="1"/>
  <c r="N81" i="3"/>
  <c r="O81" i="3" s="1"/>
  <c r="N87" i="3"/>
  <c r="O87" i="3" s="1"/>
  <c r="N50" i="3"/>
  <c r="O50" i="3" s="1"/>
  <c r="N129" i="3"/>
  <c r="O129" i="3" s="1"/>
  <c r="N122" i="3"/>
  <c r="O122" i="3" s="1"/>
  <c r="N110" i="3"/>
  <c r="O110" i="3" s="1"/>
  <c r="N16" i="3"/>
  <c r="O16" i="3" s="1"/>
  <c r="N116" i="3"/>
  <c r="O116" i="3" s="1"/>
  <c r="N135" i="3"/>
  <c r="O135" i="3" s="1"/>
  <c r="N98" i="3"/>
  <c r="O98" i="3" s="1"/>
  <c r="N39" i="3"/>
  <c r="O39" i="3" s="1"/>
  <c r="N33" i="3"/>
  <c r="O33" i="3" s="1"/>
  <c r="N27" i="3"/>
  <c r="O27" i="3" s="1"/>
  <c r="N62" i="3"/>
  <c r="O62" i="3" s="1"/>
  <c r="N21" i="3"/>
  <c r="O21" i="3" s="1"/>
  <c r="N68" i="3"/>
  <c r="O68" i="3" s="1"/>
  <c r="N133" i="3"/>
  <c r="O133" i="3" s="1"/>
  <c r="N91" i="3"/>
  <c r="O91" i="3" s="1"/>
  <c r="N49" i="3"/>
  <c r="O49" i="3" s="1"/>
  <c r="N43" i="3"/>
  <c r="O43" i="3" s="1"/>
  <c r="N8" i="3"/>
  <c r="O8" i="3" s="1"/>
  <c r="N7" i="3"/>
  <c r="O7" i="3" s="1"/>
  <c r="N6" i="3"/>
  <c r="O6" i="3" s="1"/>
  <c r="N5" i="3"/>
  <c r="O5" i="3" s="1"/>
  <c r="N4" i="3"/>
  <c r="O4" i="3" s="1"/>
  <c r="N3" i="3"/>
  <c r="O3" i="3" s="1"/>
  <c r="N9" i="3"/>
  <c r="O9" i="3" s="1"/>
  <c r="B26" i="12"/>
  <c r="N26" i="12"/>
  <c r="K26" i="12"/>
  <c r="E26" i="12"/>
  <c r="Q26" i="12"/>
  <c r="H26" i="12"/>
  <c r="A27" i="12"/>
  <c r="F25" i="12"/>
  <c r="D25" i="12"/>
  <c r="S25" i="12"/>
  <c r="R25" i="12"/>
  <c r="M25" i="12"/>
  <c r="L25" i="12"/>
  <c r="O25" i="12"/>
  <c r="C25" i="12"/>
  <c r="J25" i="12"/>
  <c r="P25" i="12"/>
  <c r="G25" i="12"/>
  <c r="I25" i="12"/>
  <c r="K15" i="8"/>
  <c r="H15" i="8"/>
  <c r="E15" i="8"/>
  <c r="B15" i="8"/>
  <c r="A16" i="8"/>
  <c r="D58" i="35"/>
  <c r="H58" i="35"/>
  <c r="C58" i="35"/>
  <c r="F58" i="35"/>
  <c r="G58" i="35"/>
  <c r="E59" i="35"/>
  <c r="B59" i="35"/>
  <c r="A60" i="35"/>
  <c r="G63" i="38"/>
  <c r="F63" i="38"/>
  <c r="H63" i="38"/>
  <c r="D51" i="26"/>
  <c r="C51" i="26"/>
  <c r="F51" i="26"/>
  <c r="H51" i="26"/>
  <c r="G51" i="26"/>
  <c r="H60" i="36"/>
  <c r="D60" i="36"/>
  <c r="C60" i="36"/>
  <c r="B55" i="28"/>
  <c r="E55" i="28"/>
  <c r="A56" i="28"/>
  <c r="F60" i="36"/>
  <c r="G60" i="36"/>
  <c r="E40" i="40"/>
  <c r="B40" i="40"/>
  <c r="D54" i="28"/>
  <c r="F54" i="28"/>
  <c r="G54" i="28"/>
  <c r="C54" i="28"/>
  <c r="H54" i="28"/>
  <c r="H57" i="31"/>
  <c r="G57" i="31"/>
  <c r="F57" i="31"/>
  <c r="H21" i="10"/>
  <c r="B21" i="10"/>
  <c r="K21" i="10"/>
  <c r="E21" i="10"/>
  <c r="A22" i="10"/>
  <c r="E52" i="26"/>
  <c r="A53" i="26"/>
  <c r="B52" i="26"/>
  <c r="H32" i="14"/>
  <c r="Q32" i="14"/>
  <c r="E32" i="14"/>
  <c r="B32" i="14"/>
  <c r="K32" i="14"/>
  <c r="N32" i="14"/>
  <c r="A33" i="14"/>
  <c r="L20" i="10"/>
  <c r="J20" i="10"/>
  <c r="F20" i="10"/>
  <c r="M20" i="10"/>
  <c r="I20" i="10"/>
  <c r="G20" i="10"/>
  <c r="D20" i="10"/>
  <c r="C20" i="10"/>
  <c r="A59" i="31"/>
  <c r="E58" i="31"/>
  <c r="B58" i="31"/>
  <c r="D46" i="34"/>
  <c r="F46" i="34"/>
  <c r="C46" i="34"/>
  <c r="G46" i="34"/>
  <c r="I48" i="25"/>
  <c r="G48" i="25"/>
  <c r="C48" i="25"/>
  <c r="F48" i="25"/>
  <c r="J48" i="25"/>
  <c r="D48" i="25"/>
  <c r="E47" i="34"/>
  <c r="A48" i="34"/>
  <c r="B47" i="34"/>
  <c r="A50" i="25"/>
  <c r="H49" i="25"/>
  <c r="B49" i="25"/>
  <c r="E49" i="25"/>
  <c r="R31" i="14"/>
  <c r="F31" i="14"/>
  <c r="S31" i="14"/>
  <c r="P31" i="14"/>
  <c r="O31" i="14"/>
  <c r="L31" i="14"/>
  <c r="M31" i="14"/>
  <c r="J31" i="14"/>
  <c r="I31" i="14"/>
  <c r="G31" i="14"/>
  <c r="D31" i="14"/>
  <c r="C31" i="14"/>
  <c r="E20" i="9"/>
  <c r="B20" i="9"/>
  <c r="A21" i="9"/>
  <c r="E43" i="19"/>
  <c r="A44" i="19"/>
  <c r="B43" i="19"/>
  <c r="C19" i="9"/>
  <c r="D19" i="9"/>
  <c r="F42" i="19"/>
  <c r="C42" i="19"/>
  <c r="D42" i="19"/>
  <c r="B61" i="36"/>
  <c r="A62" i="36"/>
  <c r="E61" i="36"/>
  <c r="G19" i="9"/>
  <c r="F19" i="9"/>
  <c r="B41" i="41"/>
  <c r="E41" i="41"/>
  <c r="T30" i="14"/>
  <c r="D63" i="38"/>
  <c r="C63" i="38"/>
  <c r="B64" i="38"/>
  <c r="E64" i="38"/>
  <c r="A65" i="38"/>
  <c r="K48" i="25" l="1"/>
  <c r="C58" i="31"/>
  <c r="D58" i="31"/>
  <c r="B48" i="45"/>
  <c r="D48" i="45"/>
  <c r="B46" i="44"/>
  <c r="E46" i="44"/>
  <c r="B46" i="43"/>
  <c r="E46" i="43"/>
  <c r="H19" i="9"/>
  <c r="T25" i="12"/>
  <c r="N20" i="10"/>
  <c r="P2" i="5"/>
  <c r="P1" i="5" s="1" a="1"/>
  <c r="P1" i="5" s="1"/>
  <c r="A15" i="5" s="1"/>
  <c r="G42" i="19"/>
  <c r="F49" i="25"/>
  <c r="D49" i="25"/>
  <c r="J49" i="25"/>
  <c r="G49" i="25"/>
  <c r="I49" i="25"/>
  <c r="C49" i="25"/>
  <c r="L32" i="14"/>
  <c r="J32" i="14"/>
  <c r="D32" i="14"/>
  <c r="C32" i="14"/>
  <c r="F32" i="14"/>
  <c r="M32" i="14"/>
  <c r="S32" i="14"/>
  <c r="O32" i="14"/>
  <c r="R32" i="14"/>
  <c r="P32" i="14"/>
  <c r="I32" i="14"/>
  <c r="G32" i="14"/>
  <c r="A49" i="34"/>
  <c r="B48" i="34"/>
  <c r="E48" i="34"/>
  <c r="G52" i="26"/>
  <c r="H52" i="26"/>
  <c r="F52" i="26"/>
  <c r="D52" i="26"/>
  <c r="C52" i="26"/>
  <c r="A54" i="26"/>
  <c r="E53" i="26"/>
  <c r="B53" i="26"/>
  <c r="B62" i="36"/>
  <c r="E62" i="36"/>
  <c r="A63" i="36"/>
  <c r="H22" i="10"/>
  <c r="E22" i="10"/>
  <c r="B22" i="10"/>
  <c r="K22" i="10"/>
  <c r="A23" i="10"/>
  <c r="F43" i="19"/>
  <c r="D43" i="19"/>
  <c r="C43" i="19"/>
  <c r="N27" i="12"/>
  <c r="K27" i="12"/>
  <c r="E27" i="12"/>
  <c r="B27" i="12"/>
  <c r="Q27" i="12"/>
  <c r="H27" i="12"/>
  <c r="A28" i="12"/>
  <c r="G61" i="36"/>
  <c r="F61" i="36"/>
  <c r="A45" i="19"/>
  <c r="B44" i="19"/>
  <c r="E44" i="19"/>
  <c r="A61" i="35"/>
  <c r="B60" i="35"/>
  <c r="E60" i="35"/>
  <c r="H59" i="35"/>
  <c r="D59" i="35"/>
  <c r="C59" i="35"/>
  <c r="G59" i="35"/>
  <c r="F59" i="35"/>
  <c r="R26" i="12"/>
  <c r="P26" i="12"/>
  <c r="I26" i="12"/>
  <c r="G26" i="12"/>
  <c r="F26" i="12"/>
  <c r="D26" i="12"/>
  <c r="C26" i="12"/>
  <c r="S26" i="12"/>
  <c r="O26" i="12"/>
  <c r="M26" i="12"/>
  <c r="L26" i="12"/>
  <c r="J26" i="12"/>
  <c r="L21" i="10"/>
  <c r="J21" i="10"/>
  <c r="F21" i="10"/>
  <c r="M21" i="10"/>
  <c r="C21" i="10"/>
  <c r="I21" i="10"/>
  <c r="G21" i="10"/>
  <c r="D21" i="10"/>
  <c r="T31" i="14"/>
  <c r="E59" i="31"/>
  <c r="A60" i="31"/>
  <c r="B59" i="31"/>
  <c r="K16" i="8"/>
  <c r="H16" i="8"/>
  <c r="E16" i="8"/>
  <c r="B16" i="8"/>
  <c r="A17" i="8"/>
  <c r="D15" i="8"/>
  <c r="J15" i="8"/>
  <c r="I15" i="8"/>
  <c r="G15" i="8"/>
  <c r="F15" i="8"/>
  <c r="C15" i="8"/>
  <c r="M15" i="8"/>
  <c r="L15" i="8"/>
  <c r="D20" i="9"/>
  <c r="C20" i="9"/>
  <c r="G47" i="34"/>
  <c r="F47" i="34"/>
  <c r="C47" i="34"/>
  <c r="D47" i="34"/>
  <c r="G58" i="31"/>
  <c r="H58" i="31"/>
  <c r="F58" i="31"/>
  <c r="B65" i="38"/>
  <c r="E65" i="38"/>
  <c r="A66" i="38"/>
  <c r="C40" i="40"/>
  <c r="A41" i="40" s="1"/>
  <c r="D40" i="40"/>
  <c r="F40" i="40"/>
  <c r="H40" i="40"/>
  <c r="G40" i="40"/>
  <c r="G64" i="38"/>
  <c r="F64" i="38"/>
  <c r="H64" i="38"/>
  <c r="G41" i="41"/>
  <c r="F41" i="41"/>
  <c r="E50" i="25"/>
  <c r="B50" i="25"/>
  <c r="A51" i="25"/>
  <c r="H50" i="25"/>
  <c r="A22" i="9"/>
  <c r="E21" i="9"/>
  <c r="B21" i="9"/>
  <c r="H41" i="41"/>
  <c r="D41" i="41"/>
  <c r="C41" i="41"/>
  <c r="A42" i="41" s="1"/>
  <c r="D61" i="36"/>
  <c r="H61" i="36"/>
  <c r="C61" i="36"/>
  <c r="B56" i="28"/>
  <c r="A57" i="28"/>
  <c r="E56" i="28"/>
  <c r="H33" i="14"/>
  <c r="Q33" i="14"/>
  <c r="E33" i="14"/>
  <c r="K33" i="14"/>
  <c r="N33" i="14"/>
  <c r="B33" i="14"/>
  <c r="A34" i="14"/>
  <c r="F55" i="28"/>
  <c r="D55" i="28"/>
  <c r="H55" i="28"/>
  <c r="G55" i="28"/>
  <c r="C55" i="28"/>
  <c r="D64" i="38"/>
  <c r="C64" i="38"/>
  <c r="N736" i="3"/>
  <c r="O736" i="3" s="1"/>
  <c r="N720" i="3"/>
  <c r="O720" i="3" s="1"/>
  <c r="N704" i="3"/>
  <c r="O704" i="3" s="1"/>
  <c r="N688" i="3"/>
  <c r="O688" i="3" s="1"/>
  <c r="N672" i="3"/>
  <c r="O672" i="3" s="1"/>
  <c r="N656" i="3"/>
  <c r="O656" i="3" s="1"/>
  <c r="N640" i="3"/>
  <c r="O640" i="3" s="1"/>
  <c r="N624" i="3"/>
  <c r="O624" i="3" s="1"/>
  <c r="N608" i="3"/>
  <c r="O608" i="3" s="1"/>
  <c r="N592" i="3"/>
  <c r="O592" i="3" s="1"/>
  <c r="N576" i="3"/>
  <c r="O576" i="3" s="1"/>
  <c r="N560" i="3"/>
  <c r="O560" i="3" s="1"/>
  <c r="N544" i="3"/>
  <c r="O544" i="3" s="1"/>
  <c r="N528" i="3"/>
  <c r="O528" i="3" s="1"/>
  <c r="N512" i="3"/>
  <c r="O512" i="3" s="1"/>
  <c r="N496" i="3"/>
  <c r="O496" i="3" s="1"/>
  <c r="N480" i="3"/>
  <c r="O480" i="3" s="1"/>
  <c r="N464" i="3"/>
  <c r="O464" i="3" s="1"/>
  <c r="N448" i="3"/>
  <c r="O448" i="3" s="1"/>
  <c r="N432" i="3"/>
  <c r="O432" i="3" s="1"/>
  <c r="N416" i="3"/>
  <c r="O416" i="3" s="1"/>
  <c r="N400" i="3"/>
  <c r="O400" i="3" s="1"/>
  <c r="N384" i="3"/>
  <c r="O384" i="3" s="1"/>
  <c r="N368" i="3"/>
  <c r="O368" i="3" s="1"/>
  <c r="N352" i="3"/>
  <c r="O352" i="3" s="1"/>
  <c r="N336" i="3"/>
  <c r="O336" i="3" s="1"/>
  <c r="N320" i="3"/>
  <c r="O320" i="3" s="1"/>
  <c r="N304" i="3"/>
  <c r="O304" i="3" s="1"/>
  <c r="N288" i="3"/>
  <c r="O288" i="3" s="1"/>
  <c r="N272" i="3"/>
  <c r="O272" i="3" s="1"/>
  <c r="N256" i="3"/>
  <c r="O256" i="3" s="1"/>
  <c r="N240" i="3"/>
  <c r="O240" i="3" s="1"/>
  <c r="N224" i="3"/>
  <c r="O224" i="3" s="1"/>
  <c r="N208" i="3"/>
  <c r="O208" i="3" s="1"/>
  <c r="N192" i="3"/>
  <c r="O192" i="3" s="1"/>
  <c r="N176" i="3"/>
  <c r="O176" i="3" s="1"/>
  <c r="N160" i="3"/>
  <c r="O160" i="3" s="1"/>
  <c r="N144" i="3"/>
  <c r="O144" i="3" s="1"/>
  <c r="N733" i="3"/>
  <c r="O733" i="3" s="1"/>
  <c r="N717" i="3"/>
  <c r="O717" i="3" s="1"/>
  <c r="N701" i="3"/>
  <c r="O701" i="3" s="1"/>
  <c r="N685" i="3"/>
  <c r="O685" i="3" s="1"/>
  <c r="N669" i="3"/>
  <c r="O669" i="3" s="1"/>
  <c r="N653" i="3"/>
  <c r="O653" i="3" s="1"/>
  <c r="N637" i="3"/>
  <c r="O637" i="3" s="1"/>
  <c r="N605" i="3"/>
  <c r="O605" i="3" s="1"/>
  <c r="N589" i="3"/>
  <c r="O589" i="3" s="1"/>
  <c r="N573" i="3"/>
  <c r="O573" i="3" s="1"/>
  <c r="N557" i="3"/>
  <c r="O557" i="3" s="1"/>
  <c r="N541" i="3"/>
  <c r="O541" i="3" s="1"/>
  <c r="N621" i="3"/>
  <c r="O621" i="3" s="1"/>
  <c r="N745" i="3"/>
  <c r="O745" i="3" s="1"/>
  <c r="N729" i="3"/>
  <c r="O729" i="3" s="1"/>
  <c r="N697" i="3"/>
  <c r="O697" i="3" s="1"/>
  <c r="N681" i="3"/>
  <c r="O681" i="3" s="1"/>
  <c r="N665" i="3"/>
  <c r="O665" i="3" s="1"/>
  <c r="N649" i="3"/>
  <c r="O649" i="3" s="1"/>
  <c r="N633" i="3"/>
  <c r="O633" i="3" s="1"/>
  <c r="N617" i="3"/>
  <c r="O617" i="3" s="1"/>
  <c r="N601" i="3"/>
  <c r="O601" i="3" s="1"/>
  <c r="N585" i="3"/>
  <c r="O585" i="3" s="1"/>
  <c r="N553" i="3"/>
  <c r="O553" i="3" s="1"/>
  <c r="N537" i="3"/>
  <c r="O537" i="3" s="1"/>
  <c r="N521" i="3"/>
  <c r="O521" i="3" s="1"/>
  <c r="N505" i="3"/>
  <c r="O505" i="3" s="1"/>
  <c r="N489" i="3"/>
  <c r="O489" i="3" s="1"/>
  <c r="N473" i="3"/>
  <c r="O473" i="3" s="1"/>
  <c r="N457" i="3"/>
  <c r="O457" i="3" s="1"/>
  <c r="N441" i="3"/>
  <c r="O441" i="3" s="1"/>
  <c r="N425" i="3"/>
  <c r="O425" i="3" s="1"/>
  <c r="N409" i="3"/>
  <c r="O409" i="3" s="1"/>
  <c r="N393" i="3"/>
  <c r="O393" i="3" s="1"/>
  <c r="N361" i="3"/>
  <c r="O361" i="3" s="1"/>
  <c r="N345" i="3"/>
  <c r="O345" i="3" s="1"/>
  <c r="N329" i="3"/>
  <c r="O329" i="3" s="1"/>
  <c r="N297" i="3"/>
  <c r="O297" i="3" s="1"/>
  <c r="N281" i="3"/>
  <c r="O281" i="3" s="1"/>
  <c r="N249" i="3"/>
  <c r="O249" i="3" s="1"/>
  <c r="N233" i="3"/>
  <c r="O233" i="3" s="1"/>
  <c r="N201" i="3"/>
  <c r="O201" i="3" s="1"/>
  <c r="N185" i="3"/>
  <c r="O185" i="3" s="1"/>
  <c r="N153" i="3"/>
  <c r="O153" i="3" s="1"/>
  <c r="N713" i="3"/>
  <c r="O713" i="3" s="1"/>
  <c r="N569" i="3"/>
  <c r="O569" i="3" s="1"/>
  <c r="N377" i="3"/>
  <c r="O377" i="3" s="1"/>
  <c r="N313" i="3"/>
  <c r="O313" i="3" s="1"/>
  <c r="N265" i="3"/>
  <c r="O265" i="3" s="1"/>
  <c r="N217" i="3"/>
  <c r="O217" i="3" s="1"/>
  <c r="N169" i="3"/>
  <c r="O169" i="3" s="1"/>
  <c r="N695" i="3"/>
  <c r="O695" i="3" s="1"/>
  <c r="N599" i="3"/>
  <c r="O599" i="3" s="1"/>
  <c r="N567" i="3"/>
  <c r="O567" i="3" s="1"/>
  <c r="N535" i="3"/>
  <c r="O535" i="3" s="1"/>
  <c r="N503" i="3"/>
  <c r="O503" i="3" s="1"/>
  <c r="N471" i="3"/>
  <c r="O471" i="3" s="1"/>
  <c r="N439" i="3"/>
  <c r="O439" i="3" s="1"/>
  <c r="N407" i="3"/>
  <c r="O407" i="3" s="1"/>
  <c r="N375" i="3"/>
  <c r="O375" i="3" s="1"/>
  <c r="N327" i="3"/>
  <c r="O327" i="3" s="1"/>
  <c r="N295" i="3"/>
  <c r="O295" i="3" s="1"/>
  <c r="N263" i="3"/>
  <c r="O263" i="3" s="1"/>
  <c r="N231" i="3"/>
  <c r="O231" i="3" s="1"/>
  <c r="N215" i="3"/>
  <c r="O215" i="3" s="1"/>
  <c r="N183" i="3"/>
  <c r="O183" i="3" s="1"/>
  <c r="N198" i="3"/>
  <c r="O198" i="3" s="1"/>
  <c r="N743" i="3"/>
  <c r="O743" i="3" s="1"/>
  <c r="N727" i="3"/>
  <c r="O727" i="3" s="1"/>
  <c r="N711" i="3"/>
  <c r="O711" i="3" s="1"/>
  <c r="N679" i="3"/>
  <c r="O679" i="3" s="1"/>
  <c r="N663" i="3"/>
  <c r="O663" i="3" s="1"/>
  <c r="N647" i="3"/>
  <c r="O647" i="3" s="1"/>
  <c r="N631" i="3"/>
  <c r="O631" i="3" s="1"/>
  <c r="N615" i="3"/>
  <c r="O615" i="3" s="1"/>
  <c r="N583" i="3"/>
  <c r="O583" i="3" s="1"/>
  <c r="N551" i="3"/>
  <c r="O551" i="3" s="1"/>
  <c r="N519" i="3"/>
  <c r="O519" i="3" s="1"/>
  <c r="N487" i="3"/>
  <c r="O487" i="3" s="1"/>
  <c r="N455" i="3"/>
  <c r="O455" i="3" s="1"/>
  <c r="N423" i="3"/>
  <c r="O423" i="3" s="1"/>
  <c r="N391" i="3"/>
  <c r="O391" i="3" s="1"/>
  <c r="N359" i="3"/>
  <c r="O359" i="3" s="1"/>
  <c r="N343" i="3"/>
  <c r="O343" i="3" s="1"/>
  <c r="N311" i="3"/>
  <c r="O311" i="3" s="1"/>
  <c r="N279" i="3"/>
  <c r="O279" i="3" s="1"/>
  <c r="N247" i="3"/>
  <c r="O247" i="3" s="1"/>
  <c r="N199" i="3"/>
  <c r="O199" i="3" s="1"/>
  <c r="N167" i="3"/>
  <c r="O167" i="3" s="1"/>
  <c r="N151" i="3"/>
  <c r="O151" i="3" s="1"/>
  <c r="N182" i="3"/>
  <c r="O182" i="3" s="1"/>
  <c r="N726" i="3"/>
  <c r="O726" i="3" s="1"/>
  <c r="N710" i="3"/>
  <c r="O710" i="3" s="1"/>
  <c r="N678" i="3"/>
  <c r="O678" i="3" s="1"/>
  <c r="N646" i="3"/>
  <c r="O646" i="3" s="1"/>
  <c r="N614" i="3"/>
  <c r="O614" i="3" s="1"/>
  <c r="N582" i="3"/>
  <c r="O582" i="3" s="1"/>
  <c r="N550" i="3"/>
  <c r="O550" i="3" s="1"/>
  <c r="N502" i="3"/>
  <c r="O502" i="3" s="1"/>
  <c r="N470" i="3"/>
  <c r="O470" i="3" s="1"/>
  <c r="N454" i="3"/>
  <c r="O454" i="3" s="1"/>
  <c r="N422" i="3"/>
  <c r="O422" i="3" s="1"/>
  <c r="N390" i="3"/>
  <c r="O390" i="3" s="1"/>
  <c r="N358" i="3"/>
  <c r="O358" i="3" s="1"/>
  <c r="N326" i="3"/>
  <c r="O326" i="3" s="1"/>
  <c r="N294" i="3"/>
  <c r="O294" i="3" s="1"/>
  <c r="N262" i="3"/>
  <c r="O262" i="3" s="1"/>
  <c r="N230" i="3"/>
  <c r="O230" i="3" s="1"/>
  <c r="N166" i="3"/>
  <c r="O166" i="3" s="1"/>
  <c r="N742" i="3"/>
  <c r="O742" i="3" s="1"/>
  <c r="N694" i="3"/>
  <c r="O694" i="3" s="1"/>
  <c r="N662" i="3"/>
  <c r="O662" i="3" s="1"/>
  <c r="N630" i="3"/>
  <c r="O630" i="3" s="1"/>
  <c r="N598" i="3"/>
  <c r="O598" i="3" s="1"/>
  <c r="N566" i="3"/>
  <c r="O566" i="3" s="1"/>
  <c r="N534" i="3"/>
  <c r="O534" i="3" s="1"/>
  <c r="N518" i="3"/>
  <c r="O518" i="3" s="1"/>
  <c r="N486" i="3"/>
  <c r="O486" i="3" s="1"/>
  <c r="N438" i="3"/>
  <c r="O438" i="3" s="1"/>
  <c r="N406" i="3"/>
  <c r="O406" i="3" s="1"/>
  <c r="N374" i="3"/>
  <c r="O374" i="3" s="1"/>
  <c r="N342" i="3"/>
  <c r="O342" i="3" s="1"/>
  <c r="N310" i="3"/>
  <c r="O310" i="3" s="1"/>
  <c r="N278" i="3"/>
  <c r="O278" i="3" s="1"/>
  <c r="N246" i="3"/>
  <c r="O246" i="3" s="1"/>
  <c r="N214" i="3"/>
  <c r="O214" i="3" s="1"/>
  <c r="N150" i="3"/>
  <c r="O150" i="3" s="1"/>
  <c r="N741" i="3"/>
  <c r="O741" i="3" s="1"/>
  <c r="N725" i="3"/>
  <c r="O725" i="3" s="1"/>
  <c r="N709" i="3"/>
  <c r="O709" i="3" s="1"/>
  <c r="N693" i="3"/>
  <c r="O693" i="3" s="1"/>
  <c r="N677" i="3"/>
  <c r="O677" i="3" s="1"/>
  <c r="N661" i="3"/>
  <c r="O661" i="3" s="1"/>
  <c r="N645" i="3"/>
  <c r="O645" i="3" s="1"/>
  <c r="N629" i="3"/>
  <c r="O629" i="3" s="1"/>
  <c r="N613" i="3"/>
  <c r="O613" i="3" s="1"/>
  <c r="N597" i="3"/>
  <c r="O597" i="3" s="1"/>
  <c r="N581" i="3"/>
  <c r="O581" i="3" s="1"/>
  <c r="N565" i="3"/>
  <c r="O565" i="3" s="1"/>
  <c r="N549" i="3"/>
  <c r="O549" i="3" s="1"/>
  <c r="N533" i="3"/>
  <c r="O533" i="3" s="1"/>
  <c r="N517" i="3"/>
  <c r="O517" i="3" s="1"/>
  <c r="N501" i="3"/>
  <c r="O501" i="3" s="1"/>
  <c r="N485" i="3"/>
  <c r="O485" i="3" s="1"/>
  <c r="N469" i="3"/>
  <c r="O469" i="3" s="1"/>
  <c r="N453" i="3"/>
  <c r="O453" i="3" s="1"/>
  <c r="N437" i="3"/>
  <c r="O437" i="3" s="1"/>
  <c r="N421" i="3"/>
  <c r="O421" i="3" s="1"/>
  <c r="N405" i="3"/>
  <c r="O405" i="3" s="1"/>
  <c r="N389" i="3"/>
  <c r="O389" i="3" s="1"/>
  <c r="N373" i="3"/>
  <c r="O373" i="3" s="1"/>
  <c r="N357" i="3"/>
  <c r="O357" i="3" s="1"/>
  <c r="N341" i="3"/>
  <c r="O341" i="3" s="1"/>
  <c r="N325" i="3"/>
  <c r="O325" i="3" s="1"/>
  <c r="N309" i="3"/>
  <c r="O309" i="3" s="1"/>
  <c r="N293" i="3"/>
  <c r="O293" i="3" s="1"/>
  <c r="N277" i="3"/>
  <c r="O277" i="3" s="1"/>
  <c r="N261" i="3"/>
  <c r="O261" i="3" s="1"/>
  <c r="N245" i="3"/>
  <c r="O245" i="3" s="1"/>
  <c r="N229" i="3"/>
  <c r="O229" i="3" s="1"/>
  <c r="N213" i="3"/>
  <c r="O213" i="3" s="1"/>
  <c r="N197" i="3"/>
  <c r="O197" i="3" s="1"/>
  <c r="N181" i="3"/>
  <c r="O181" i="3" s="1"/>
  <c r="N165" i="3"/>
  <c r="O165" i="3" s="1"/>
  <c r="N149" i="3"/>
  <c r="O149" i="3" s="1"/>
  <c r="N644" i="3"/>
  <c r="O644" i="3" s="1"/>
  <c r="N580" i="3"/>
  <c r="O580" i="3" s="1"/>
  <c r="N548" i="3"/>
  <c r="O548" i="3" s="1"/>
  <c r="N516" i="3"/>
  <c r="O516" i="3" s="1"/>
  <c r="N452" i="3"/>
  <c r="O452" i="3" s="1"/>
  <c r="N420" i="3"/>
  <c r="O420" i="3" s="1"/>
  <c r="N388" i="3"/>
  <c r="O388" i="3" s="1"/>
  <c r="N356" i="3"/>
  <c r="O356" i="3" s="1"/>
  <c r="N324" i="3"/>
  <c r="O324" i="3" s="1"/>
  <c r="N276" i="3"/>
  <c r="O276" i="3" s="1"/>
  <c r="N260" i="3"/>
  <c r="O260" i="3" s="1"/>
  <c r="N228" i="3"/>
  <c r="O228" i="3" s="1"/>
  <c r="N212" i="3"/>
  <c r="O212" i="3" s="1"/>
  <c r="N180" i="3"/>
  <c r="O180" i="3" s="1"/>
  <c r="N148" i="3"/>
  <c r="O148" i="3" s="1"/>
  <c r="N740" i="3"/>
  <c r="O740" i="3" s="1"/>
  <c r="N724" i="3"/>
  <c r="O724" i="3" s="1"/>
  <c r="N708" i="3"/>
  <c r="O708" i="3" s="1"/>
  <c r="N692" i="3"/>
  <c r="O692" i="3" s="1"/>
  <c r="N676" i="3"/>
  <c r="O676" i="3" s="1"/>
  <c r="N660" i="3"/>
  <c r="O660" i="3" s="1"/>
  <c r="N628" i="3"/>
  <c r="O628" i="3" s="1"/>
  <c r="N612" i="3"/>
  <c r="O612" i="3" s="1"/>
  <c r="N596" i="3"/>
  <c r="O596" i="3" s="1"/>
  <c r="N564" i="3"/>
  <c r="O564" i="3" s="1"/>
  <c r="N532" i="3"/>
  <c r="O532" i="3" s="1"/>
  <c r="N500" i="3"/>
  <c r="O500" i="3" s="1"/>
  <c r="N484" i="3"/>
  <c r="O484" i="3" s="1"/>
  <c r="N468" i="3"/>
  <c r="O468" i="3" s="1"/>
  <c r="N436" i="3"/>
  <c r="O436" i="3" s="1"/>
  <c r="N404" i="3"/>
  <c r="O404" i="3" s="1"/>
  <c r="N372" i="3"/>
  <c r="O372" i="3" s="1"/>
  <c r="N340" i="3"/>
  <c r="O340" i="3" s="1"/>
  <c r="N308" i="3"/>
  <c r="O308" i="3" s="1"/>
  <c r="N292" i="3"/>
  <c r="O292" i="3" s="1"/>
  <c r="N244" i="3"/>
  <c r="O244" i="3" s="1"/>
  <c r="N196" i="3"/>
  <c r="O196" i="3" s="1"/>
  <c r="N164" i="3"/>
  <c r="O164" i="3" s="1"/>
  <c r="N739" i="3"/>
  <c r="O739" i="3" s="1"/>
  <c r="N723" i="3"/>
  <c r="O723" i="3" s="1"/>
  <c r="N707" i="3"/>
  <c r="O707" i="3" s="1"/>
  <c r="N691" i="3"/>
  <c r="O691" i="3" s="1"/>
  <c r="N675" i="3"/>
  <c r="O675" i="3" s="1"/>
  <c r="N659" i="3"/>
  <c r="O659" i="3" s="1"/>
  <c r="N643" i="3"/>
  <c r="O643" i="3" s="1"/>
  <c r="N627" i="3"/>
  <c r="O627" i="3" s="1"/>
  <c r="N611" i="3"/>
  <c r="O611" i="3" s="1"/>
  <c r="N595" i="3"/>
  <c r="O595" i="3" s="1"/>
  <c r="N579" i="3"/>
  <c r="O579" i="3" s="1"/>
  <c r="N563" i="3"/>
  <c r="O563" i="3" s="1"/>
  <c r="N547" i="3"/>
  <c r="O547" i="3" s="1"/>
  <c r="N531" i="3"/>
  <c r="O531" i="3" s="1"/>
  <c r="N515" i="3"/>
  <c r="O515" i="3" s="1"/>
  <c r="N499" i="3"/>
  <c r="O499" i="3" s="1"/>
  <c r="N483" i="3"/>
  <c r="O483" i="3" s="1"/>
  <c r="N467" i="3"/>
  <c r="O467" i="3" s="1"/>
  <c r="N451" i="3"/>
  <c r="O451" i="3" s="1"/>
  <c r="N435" i="3"/>
  <c r="O435" i="3" s="1"/>
  <c r="N419" i="3"/>
  <c r="O419" i="3" s="1"/>
  <c r="N403" i="3"/>
  <c r="O403" i="3" s="1"/>
  <c r="N387" i="3"/>
  <c r="O387" i="3" s="1"/>
  <c r="N371" i="3"/>
  <c r="O371" i="3" s="1"/>
  <c r="N355" i="3"/>
  <c r="O355" i="3" s="1"/>
  <c r="N339" i="3"/>
  <c r="O339" i="3" s="1"/>
  <c r="N323" i="3"/>
  <c r="O323" i="3" s="1"/>
  <c r="N307" i="3"/>
  <c r="O307" i="3" s="1"/>
  <c r="N291" i="3"/>
  <c r="O291" i="3" s="1"/>
  <c r="N275" i="3"/>
  <c r="O275" i="3" s="1"/>
  <c r="N259" i="3"/>
  <c r="O259" i="3" s="1"/>
  <c r="N243" i="3"/>
  <c r="O243" i="3" s="1"/>
  <c r="N227" i="3"/>
  <c r="O227" i="3" s="1"/>
  <c r="N211" i="3"/>
  <c r="O211" i="3" s="1"/>
  <c r="N195" i="3"/>
  <c r="O195" i="3" s="1"/>
  <c r="N179" i="3"/>
  <c r="O179" i="3" s="1"/>
  <c r="N163" i="3"/>
  <c r="O163" i="3" s="1"/>
  <c r="N147" i="3"/>
  <c r="O147" i="3" s="1"/>
  <c r="N522" i="3"/>
  <c r="O522" i="3" s="1"/>
  <c r="N491" i="3"/>
  <c r="O491" i="3" s="1"/>
  <c r="N460" i="3"/>
  <c r="O460" i="3" s="1"/>
  <c r="N429" i="3"/>
  <c r="O429" i="3" s="1"/>
  <c r="N337" i="3"/>
  <c r="O337" i="3" s="1"/>
  <c r="N306" i="3"/>
  <c r="O306" i="3" s="1"/>
  <c r="N158" i="3"/>
  <c r="O158" i="3" s="1"/>
  <c r="N674" i="3"/>
  <c r="O674" i="3" s="1"/>
  <c r="N546" i="3"/>
  <c r="O546" i="3" s="1"/>
  <c r="N459" i="3"/>
  <c r="O459" i="3" s="1"/>
  <c r="N305" i="3"/>
  <c r="O305" i="3" s="1"/>
  <c r="N366" i="3"/>
  <c r="O366" i="3" s="1"/>
  <c r="N248" i="3"/>
  <c r="O248" i="3" s="1"/>
  <c r="N273" i="3"/>
  <c r="O273" i="3" s="1"/>
  <c r="N507" i="3"/>
  <c r="O507" i="3" s="1"/>
  <c r="N266" i="3"/>
  <c r="O266" i="3" s="1"/>
  <c r="N159" i="3"/>
  <c r="O159" i="3" s="1"/>
  <c r="N744" i="3"/>
  <c r="O744" i="3" s="1"/>
  <c r="N712" i="3"/>
  <c r="O712" i="3" s="1"/>
  <c r="N680" i="3"/>
  <c r="O680" i="3" s="1"/>
  <c r="N648" i="3"/>
  <c r="O648" i="3" s="1"/>
  <c r="N616" i="3"/>
  <c r="O616" i="3" s="1"/>
  <c r="N584" i="3"/>
  <c r="O584" i="3" s="1"/>
  <c r="N552" i="3"/>
  <c r="O552" i="3" s="1"/>
  <c r="N398" i="3"/>
  <c r="O398" i="3" s="1"/>
  <c r="N367" i="3"/>
  <c r="O367" i="3" s="1"/>
  <c r="N280" i="3"/>
  <c r="O280" i="3" s="1"/>
  <c r="N250" i="3"/>
  <c r="O250" i="3" s="1"/>
  <c r="N219" i="3"/>
  <c r="O219" i="3" s="1"/>
  <c r="N188" i="3"/>
  <c r="O188" i="3" s="1"/>
  <c r="N157" i="3"/>
  <c r="O157" i="3" s="1"/>
  <c r="N706" i="3"/>
  <c r="O706" i="3" s="1"/>
  <c r="N578" i="3"/>
  <c r="O578" i="3" s="1"/>
  <c r="N490" i="3"/>
  <c r="O490" i="3" s="1"/>
  <c r="N428" i="3"/>
  <c r="O428" i="3" s="1"/>
  <c r="N274" i="3"/>
  <c r="O274" i="3" s="1"/>
  <c r="N514" i="3"/>
  <c r="O514" i="3" s="1"/>
  <c r="N218" i="3"/>
  <c r="O218" i="3" s="1"/>
  <c r="N365" i="3"/>
  <c r="O365" i="3" s="1"/>
  <c r="N481" i="3"/>
  <c r="O481" i="3" s="1"/>
  <c r="N445" i="3"/>
  <c r="O445" i="3" s="1"/>
  <c r="N173" i="3"/>
  <c r="O173" i="3" s="1"/>
  <c r="N338" i="3"/>
  <c r="O338" i="3" s="1"/>
  <c r="N738" i="3"/>
  <c r="O738" i="3" s="1"/>
  <c r="N642" i="3"/>
  <c r="O642" i="3" s="1"/>
  <c r="N610" i="3"/>
  <c r="O610" i="3" s="1"/>
  <c r="N520" i="3"/>
  <c r="O520" i="3" s="1"/>
  <c r="N397" i="3"/>
  <c r="O397" i="3" s="1"/>
  <c r="N335" i="3"/>
  <c r="O335" i="3" s="1"/>
  <c r="N187" i="3"/>
  <c r="O187" i="3" s="1"/>
  <c r="N396" i="3"/>
  <c r="O396" i="3" s="1"/>
  <c r="N450" i="3"/>
  <c r="O450" i="3" s="1"/>
  <c r="N570" i="3"/>
  <c r="O570" i="3" s="1"/>
  <c r="N383" i="3"/>
  <c r="O383" i="3" s="1"/>
  <c r="N156" i="3"/>
  <c r="O156" i="3" s="1"/>
  <c r="N242" i="3"/>
  <c r="O242" i="3" s="1"/>
  <c r="N322" i="3"/>
  <c r="O322" i="3" s="1"/>
  <c r="N235" i="3"/>
  <c r="O235" i="3" s="1"/>
  <c r="N737" i="3"/>
  <c r="O737" i="3" s="1"/>
  <c r="N705" i="3"/>
  <c r="O705" i="3" s="1"/>
  <c r="N673" i="3"/>
  <c r="O673" i="3" s="1"/>
  <c r="N641" i="3"/>
  <c r="O641" i="3" s="1"/>
  <c r="N609" i="3"/>
  <c r="O609" i="3" s="1"/>
  <c r="N577" i="3"/>
  <c r="O577" i="3" s="1"/>
  <c r="N545" i="3"/>
  <c r="O545" i="3" s="1"/>
  <c r="N488" i="3"/>
  <c r="O488" i="3" s="1"/>
  <c r="N458" i="3"/>
  <c r="O458" i="3" s="1"/>
  <c r="N427" i="3"/>
  <c r="O427" i="3" s="1"/>
  <c r="N353" i="3"/>
  <c r="O353" i="3" s="1"/>
  <c r="N513" i="3"/>
  <c r="O513" i="3" s="1"/>
  <c r="N482" i="3"/>
  <c r="O482" i="3" s="1"/>
  <c r="N334" i="3"/>
  <c r="O334" i="3" s="1"/>
  <c r="N303" i="3"/>
  <c r="O303" i="3" s="1"/>
  <c r="N216" i="3"/>
  <c r="O216" i="3" s="1"/>
  <c r="N186" i="3"/>
  <c r="O186" i="3" s="1"/>
  <c r="N155" i="3"/>
  <c r="O155" i="3" s="1"/>
  <c r="N395" i="3"/>
  <c r="O395" i="3" s="1"/>
  <c r="N210" i="3"/>
  <c r="O210" i="3" s="1"/>
  <c r="N735" i="3"/>
  <c r="O735" i="3" s="1"/>
  <c r="N639" i="3"/>
  <c r="O639" i="3" s="1"/>
  <c r="N575" i="3"/>
  <c r="O575" i="3" s="1"/>
  <c r="N302" i="3"/>
  <c r="O302" i="3" s="1"/>
  <c r="N456" i="3"/>
  <c r="O456" i="3" s="1"/>
  <c r="N426" i="3"/>
  <c r="O426" i="3" s="1"/>
  <c r="N364" i="3"/>
  <c r="O364" i="3" s="1"/>
  <c r="N333" i="3"/>
  <c r="O333" i="3" s="1"/>
  <c r="N241" i="3"/>
  <c r="O241" i="3" s="1"/>
  <c r="N703" i="3"/>
  <c r="O703" i="3" s="1"/>
  <c r="N671" i="3"/>
  <c r="O671" i="3" s="1"/>
  <c r="N607" i="3"/>
  <c r="O607" i="3" s="1"/>
  <c r="N543" i="3"/>
  <c r="O543" i="3" s="1"/>
  <c r="N271" i="3"/>
  <c r="O271" i="3" s="1"/>
  <c r="N154" i="3"/>
  <c r="O154" i="3" s="1"/>
  <c r="N145" i="3"/>
  <c r="O145" i="3" s="1"/>
  <c r="N296" i="3"/>
  <c r="O296" i="3" s="1"/>
  <c r="N184" i="3"/>
  <c r="O184" i="3" s="1"/>
  <c r="N511" i="3"/>
  <c r="O511" i="3" s="1"/>
  <c r="N424" i="3"/>
  <c r="O424" i="3" s="1"/>
  <c r="N394" i="3"/>
  <c r="O394" i="3" s="1"/>
  <c r="N363" i="3"/>
  <c r="O363" i="3" s="1"/>
  <c r="N332" i="3"/>
  <c r="O332" i="3" s="1"/>
  <c r="N301" i="3"/>
  <c r="O301" i="3" s="1"/>
  <c r="N209" i="3"/>
  <c r="O209" i="3" s="1"/>
  <c r="N178" i="3"/>
  <c r="O178" i="3" s="1"/>
  <c r="N476" i="3"/>
  <c r="O476" i="3" s="1"/>
  <c r="N204" i="3"/>
  <c r="O204" i="3" s="1"/>
  <c r="N734" i="3"/>
  <c r="O734" i="3" s="1"/>
  <c r="N702" i="3"/>
  <c r="O702" i="3" s="1"/>
  <c r="N670" i="3"/>
  <c r="O670" i="3" s="1"/>
  <c r="N638" i="3"/>
  <c r="O638" i="3" s="1"/>
  <c r="N606" i="3"/>
  <c r="O606" i="3" s="1"/>
  <c r="N574" i="3"/>
  <c r="O574" i="3" s="1"/>
  <c r="N542" i="3"/>
  <c r="O542" i="3" s="1"/>
  <c r="N449" i="3"/>
  <c r="O449" i="3" s="1"/>
  <c r="N418" i="3"/>
  <c r="O418" i="3" s="1"/>
  <c r="N270" i="3"/>
  <c r="O270" i="3" s="1"/>
  <c r="N239" i="3"/>
  <c r="O239" i="3" s="1"/>
  <c r="N152" i="3"/>
  <c r="O152" i="3" s="1"/>
  <c r="N479" i="3"/>
  <c r="O479" i="3" s="1"/>
  <c r="N392" i="3"/>
  <c r="O392" i="3" s="1"/>
  <c r="N331" i="3"/>
  <c r="O331" i="3" s="1"/>
  <c r="N300" i="3"/>
  <c r="O300" i="3" s="1"/>
  <c r="N269" i="3"/>
  <c r="O269" i="3" s="1"/>
  <c r="N146" i="3"/>
  <c r="O146" i="3" s="1"/>
  <c r="N732" i="3"/>
  <c r="O732" i="3" s="1"/>
  <c r="N668" i="3"/>
  <c r="O668" i="3" s="1"/>
  <c r="N636" i="3"/>
  <c r="O636" i="3" s="1"/>
  <c r="N572" i="3"/>
  <c r="O572" i="3" s="1"/>
  <c r="N509" i="3"/>
  <c r="O509" i="3" s="1"/>
  <c r="N417" i="3"/>
  <c r="O417" i="3" s="1"/>
  <c r="N238" i="3"/>
  <c r="O238" i="3" s="1"/>
  <c r="N538" i="3"/>
  <c r="O538" i="3" s="1"/>
  <c r="N462" i="3"/>
  <c r="O462" i="3" s="1"/>
  <c r="N523" i="3"/>
  <c r="O523" i="3" s="1"/>
  <c r="N510" i="3"/>
  <c r="O510" i="3" s="1"/>
  <c r="N362" i="3"/>
  <c r="O362" i="3" s="1"/>
  <c r="N177" i="3"/>
  <c r="O177" i="3" s="1"/>
  <c r="N604" i="3"/>
  <c r="O604" i="3" s="1"/>
  <c r="N386" i="3"/>
  <c r="O386" i="3" s="1"/>
  <c r="N700" i="3"/>
  <c r="O700" i="3" s="1"/>
  <c r="N540" i="3"/>
  <c r="O540" i="3" s="1"/>
  <c r="N207" i="3"/>
  <c r="O207" i="3" s="1"/>
  <c r="N478" i="3"/>
  <c r="O478" i="3" s="1"/>
  <c r="N447" i="3"/>
  <c r="O447" i="3" s="1"/>
  <c r="N360" i="3"/>
  <c r="O360" i="3" s="1"/>
  <c r="N330" i="3"/>
  <c r="O330" i="3" s="1"/>
  <c r="N299" i="3"/>
  <c r="O299" i="3" s="1"/>
  <c r="N268" i="3"/>
  <c r="O268" i="3" s="1"/>
  <c r="N237" i="3"/>
  <c r="O237" i="3" s="1"/>
  <c r="N174" i="3"/>
  <c r="O174" i="3" s="1"/>
  <c r="N731" i="3"/>
  <c r="O731" i="3" s="1"/>
  <c r="N699" i="3"/>
  <c r="O699" i="3" s="1"/>
  <c r="N667" i="3"/>
  <c r="O667" i="3" s="1"/>
  <c r="N635" i="3"/>
  <c r="O635" i="3" s="1"/>
  <c r="N603" i="3"/>
  <c r="O603" i="3" s="1"/>
  <c r="N571" i="3"/>
  <c r="O571" i="3" s="1"/>
  <c r="N539" i="3"/>
  <c r="O539" i="3" s="1"/>
  <c r="N508" i="3"/>
  <c r="O508" i="3" s="1"/>
  <c r="N477" i="3"/>
  <c r="O477" i="3" s="1"/>
  <c r="N385" i="3"/>
  <c r="O385" i="3" s="1"/>
  <c r="N354" i="3"/>
  <c r="O354" i="3" s="1"/>
  <c r="N206" i="3"/>
  <c r="O206" i="3" s="1"/>
  <c r="N175" i="3"/>
  <c r="O175" i="3" s="1"/>
  <c r="N602" i="3"/>
  <c r="O602" i="3" s="1"/>
  <c r="N414" i="3"/>
  <c r="O414" i="3" s="1"/>
  <c r="N619" i="3"/>
  <c r="O619" i="3" s="1"/>
  <c r="N431" i="3"/>
  <c r="O431" i="3" s="1"/>
  <c r="N283" i="3"/>
  <c r="O283" i="3" s="1"/>
  <c r="N446" i="3"/>
  <c r="O446" i="3" s="1"/>
  <c r="N415" i="3"/>
  <c r="O415" i="3" s="1"/>
  <c r="N328" i="3"/>
  <c r="O328" i="3" s="1"/>
  <c r="N298" i="3"/>
  <c r="O298" i="3" s="1"/>
  <c r="N267" i="3"/>
  <c r="O267" i="3" s="1"/>
  <c r="N236" i="3"/>
  <c r="O236" i="3" s="1"/>
  <c r="N205" i="3"/>
  <c r="O205" i="3" s="1"/>
  <c r="N730" i="3"/>
  <c r="O730" i="3" s="1"/>
  <c r="N698" i="3"/>
  <c r="O698" i="3" s="1"/>
  <c r="N666" i="3"/>
  <c r="O666" i="3" s="1"/>
  <c r="N634" i="3"/>
  <c r="O634" i="3" s="1"/>
  <c r="N314" i="3"/>
  <c r="O314" i="3" s="1"/>
  <c r="N728" i="3"/>
  <c r="O728" i="3" s="1"/>
  <c r="N696" i="3"/>
  <c r="O696" i="3" s="1"/>
  <c r="N664" i="3"/>
  <c r="O664" i="3" s="1"/>
  <c r="N632" i="3"/>
  <c r="O632" i="3" s="1"/>
  <c r="N600" i="3"/>
  <c r="O600" i="3" s="1"/>
  <c r="N568" i="3"/>
  <c r="O568" i="3" s="1"/>
  <c r="N536" i="3"/>
  <c r="O536" i="3" s="1"/>
  <c r="N506" i="3"/>
  <c r="O506" i="3" s="1"/>
  <c r="N475" i="3"/>
  <c r="O475" i="3" s="1"/>
  <c r="N444" i="3"/>
  <c r="O444" i="3" s="1"/>
  <c r="N413" i="3"/>
  <c r="O413" i="3" s="1"/>
  <c r="N321" i="3"/>
  <c r="O321" i="3" s="1"/>
  <c r="N290" i="3"/>
  <c r="O290" i="3" s="1"/>
  <c r="N626" i="3"/>
  <c r="O626" i="3" s="1"/>
  <c r="N530" i="3"/>
  <c r="O530" i="3" s="1"/>
  <c r="N351" i="3"/>
  <c r="O351" i="3" s="1"/>
  <c r="N234" i="3"/>
  <c r="O234" i="3" s="1"/>
  <c r="N172" i="3"/>
  <c r="O172" i="3" s="1"/>
  <c r="N722" i="3"/>
  <c r="O722" i="3" s="1"/>
  <c r="N690" i="3"/>
  <c r="O690" i="3" s="1"/>
  <c r="N658" i="3"/>
  <c r="O658" i="3" s="1"/>
  <c r="N594" i="3"/>
  <c r="O594" i="3" s="1"/>
  <c r="N562" i="3"/>
  <c r="O562" i="3" s="1"/>
  <c r="N382" i="3"/>
  <c r="O382" i="3" s="1"/>
  <c r="N264" i="3"/>
  <c r="O264" i="3" s="1"/>
  <c r="N203" i="3"/>
  <c r="O203" i="3" s="1"/>
  <c r="N504" i="3"/>
  <c r="O504" i="3" s="1"/>
  <c r="N474" i="3"/>
  <c r="O474" i="3" s="1"/>
  <c r="N443" i="3"/>
  <c r="O443" i="3" s="1"/>
  <c r="N412" i="3"/>
  <c r="O412" i="3" s="1"/>
  <c r="N381" i="3"/>
  <c r="O381" i="3" s="1"/>
  <c r="N289" i="3"/>
  <c r="O289" i="3" s="1"/>
  <c r="N258" i="3"/>
  <c r="O258" i="3" s="1"/>
  <c r="N689" i="3"/>
  <c r="O689" i="3" s="1"/>
  <c r="N657" i="3"/>
  <c r="O657" i="3" s="1"/>
  <c r="N625" i="3"/>
  <c r="O625" i="3" s="1"/>
  <c r="N593" i="3"/>
  <c r="O593" i="3" s="1"/>
  <c r="N561" i="3"/>
  <c r="O561" i="3" s="1"/>
  <c r="N529" i="3"/>
  <c r="O529" i="3" s="1"/>
  <c r="N498" i="3"/>
  <c r="O498" i="3" s="1"/>
  <c r="N350" i="3"/>
  <c r="O350" i="3" s="1"/>
  <c r="N319" i="3"/>
  <c r="O319" i="3" s="1"/>
  <c r="N232" i="3"/>
  <c r="O232" i="3" s="1"/>
  <c r="N202" i="3"/>
  <c r="O202" i="3" s="1"/>
  <c r="N171" i="3"/>
  <c r="O171" i="3" s="1"/>
  <c r="N524" i="3"/>
  <c r="O524" i="3" s="1"/>
  <c r="N221" i="3"/>
  <c r="O221" i="3" s="1"/>
  <c r="N492" i="3"/>
  <c r="O492" i="3" s="1"/>
  <c r="N721" i="3"/>
  <c r="O721" i="3" s="1"/>
  <c r="N370" i="3"/>
  <c r="O370" i="3" s="1"/>
  <c r="N683" i="3"/>
  <c r="O683" i="3" s="1"/>
  <c r="N344" i="3"/>
  <c r="O344" i="3" s="1"/>
  <c r="N472" i="3"/>
  <c r="O472" i="3" s="1"/>
  <c r="N442" i="3"/>
  <c r="O442" i="3" s="1"/>
  <c r="N411" i="3"/>
  <c r="O411" i="3" s="1"/>
  <c r="N380" i="3"/>
  <c r="O380" i="3" s="1"/>
  <c r="N349" i="3"/>
  <c r="O349" i="3" s="1"/>
  <c r="N257" i="3"/>
  <c r="O257" i="3" s="1"/>
  <c r="N226" i="3"/>
  <c r="O226" i="3" s="1"/>
  <c r="N379" i="3"/>
  <c r="O379" i="3" s="1"/>
  <c r="N194" i="3"/>
  <c r="O194" i="3" s="1"/>
  <c r="N316" i="3"/>
  <c r="O316" i="3" s="1"/>
  <c r="N556" i="3"/>
  <c r="O556" i="3" s="1"/>
  <c r="N376" i="3"/>
  <c r="O376" i="3" s="1"/>
  <c r="N161" i="3"/>
  <c r="O161" i="3" s="1"/>
  <c r="N715" i="3"/>
  <c r="O715" i="3" s="1"/>
  <c r="N497" i="3"/>
  <c r="O497" i="3" s="1"/>
  <c r="N466" i="3"/>
  <c r="O466" i="3" s="1"/>
  <c r="N318" i="3"/>
  <c r="O318" i="3" s="1"/>
  <c r="N287" i="3"/>
  <c r="O287" i="3" s="1"/>
  <c r="N200" i="3"/>
  <c r="O200" i="3" s="1"/>
  <c r="N170" i="3"/>
  <c r="O170" i="3" s="1"/>
  <c r="N348" i="3"/>
  <c r="O348" i="3" s="1"/>
  <c r="N225" i="3"/>
  <c r="O225" i="3" s="1"/>
  <c r="N162" i="3"/>
  <c r="O162" i="3" s="1"/>
  <c r="N620" i="3"/>
  <c r="O620" i="3" s="1"/>
  <c r="N651" i="3"/>
  <c r="O651" i="3" s="1"/>
  <c r="N252" i="3"/>
  <c r="O252" i="3" s="1"/>
  <c r="N719" i="3"/>
  <c r="O719" i="3" s="1"/>
  <c r="N687" i="3"/>
  <c r="O687" i="3" s="1"/>
  <c r="N655" i="3"/>
  <c r="O655" i="3" s="1"/>
  <c r="N623" i="3"/>
  <c r="O623" i="3" s="1"/>
  <c r="N591" i="3"/>
  <c r="O591" i="3" s="1"/>
  <c r="N559" i="3"/>
  <c r="O559" i="3" s="1"/>
  <c r="N527" i="3"/>
  <c r="O527" i="3" s="1"/>
  <c r="N440" i="3"/>
  <c r="O440" i="3" s="1"/>
  <c r="N410" i="3"/>
  <c r="O410" i="3" s="1"/>
  <c r="N317" i="3"/>
  <c r="O317" i="3" s="1"/>
  <c r="N285" i="3"/>
  <c r="O285" i="3" s="1"/>
  <c r="N684" i="3"/>
  <c r="O684" i="3" s="1"/>
  <c r="N315" i="3"/>
  <c r="O315" i="3" s="1"/>
  <c r="N493" i="3"/>
  <c r="O493" i="3" s="1"/>
  <c r="N222" i="3"/>
  <c r="O222" i="3" s="1"/>
  <c r="N465" i="3"/>
  <c r="O465" i="3" s="1"/>
  <c r="N434" i="3"/>
  <c r="O434" i="3" s="1"/>
  <c r="N286" i="3"/>
  <c r="O286" i="3" s="1"/>
  <c r="N255" i="3"/>
  <c r="O255" i="3" s="1"/>
  <c r="N168" i="3"/>
  <c r="O168" i="3" s="1"/>
  <c r="N654" i="3"/>
  <c r="O654" i="3" s="1"/>
  <c r="N558" i="3"/>
  <c r="O558" i="3" s="1"/>
  <c r="N495" i="3"/>
  <c r="O495" i="3" s="1"/>
  <c r="N378" i="3"/>
  <c r="O378" i="3" s="1"/>
  <c r="N193" i="3"/>
  <c r="O193" i="3" s="1"/>
  <c r="N716" i="3"/>
  <c r="O716" i="3" s="1"/>
  <c r="N463" i="3"/>
  <c r="O463" i="3" s="1"/>
  <c r="N253" i="3"/>
  <c r="O253" i="3" s="1"/>
  <c r="N401" i="3"/>
  <c r="O401" i="3" s="1"/>
  <c r="N191" i="3"/>
  <c r="O191" i="3" s="1"/>
  <c r="N718" i="3"/>
  <c r="O718" i="3" s="1"/>
  <c r="N686" i="3"/>
  <c r="O686" i="3" s="1"/>
  <c r="N622" i="3"/>
  <c r="O622" i="3" s="1"/>
  <c r="N590" i="3"/>
  <c r="O590" i="3" s="1"/>
  <c r="N526" i="3"/>
  <c r="O526" i="3" s="1"/>
  <c r="N408" i="3"/>
  <c r="O408" i="3" s="1"/>
  <c r="N347" i="3"/>
  <c r="O347" i="3" s="1"/>
  <c r="N223" i="3"/>
  <c r="O223" i="3" s="1"/>
  <c r="N588" i="3"/>
  <c r="O588" i="3" s="1"/>
  <c r="N494" i="3"/>
  <c r="O494" i="3" s="1"/>
  <c r="N284" i="3"/>
  <c r="O284" i="3" s="1"/>
  <c r="N587" i="3"/>
  <c r="O587" i="3" s="1"/>
  <c r="N525" i="3"/>
  <c r="O525" i="3" s="1"/>
  <c r="N433" i="3"/>
  <c r="O433" i="3" s="1"/>
  <c r="N402" i="3"/>
  <c r="O402" i="3" s="1"/>
  <c r="N254" i="3"/>
  <c r="O254" i="3" s="1"/>
  <c r="N652" i="3"/>
  <c r="O652" i="3" s="1"/>
  <c r="N346" i="3"/>
  <c r="O346" i="3" s="1"/>
  <c r="N555" i="3"/>
  <c r="O555" i="3" s="1"/>
  <c r="N190" i="3"/>
  <c r="O190" i="3" s="1"/>
  <c r="N369" i="3"/>
  <c r="O369" i="3" s="1"/>
  <c r="N746" i="3"/>
  <c r="O746" i="3" s="1"/>
  <c r="N714" i="3"/>
  <c r="O714" i="3" s="1"/>
  <c r="N682" i="3"/>
  <c r="O682" i="3" s="1"/>
  <c r="N650" i="3"/>
  <c r="O650" i="3" s="1"/>
  <c r="N618" i="3"/>
  <c r="O618" i="3" s="1"/>
  <c r="N586" i="3"/>
  <c r="O586" i="3" s="1"/>
  <c r="N554" i="3"/>
  <c r="O554" i="3" s="1"/>
  <c r="N430" i="3"/>
  <c r="O430" i="3" s="1"/>
  <c r="N399" i="3"/>
  <c r="O399" i="3" s="1"/>
  <c r="N312" i="3"/>
  <c r="O312" i="3" s="1"/>
  <c r="N282" i="3"/>
  <c r="O282" i="3" s="1"/>
  <c r="N251" i="3"/>
  <c r="O251" i="3" s="1"/>
  <c r="N220" i="3"/>
  <c r="O220" i="3" s="1"/>
  <c r="N189" i="3"/>
  <c r="O189" i="3" s="1"/>
  <c r="N461" i="3"/>
  <c r="O461" i="3" s="1"/>
  <c r="G20" i="9"/>
  <c r="F20" i="9"/>
  <c r="K49" i="25" l="1"/>
  <c r="C59" i="31"/>
  <c r="D59" i="31"/>
  <c r="B15" i="5"/>
  <c r="D15" i="5" s="1"/>
  <c r="E15" i="5"/>
  <c r="F15" i="5" s="1"/>
  <c r="A16" i="5"/>
  <c r="E16" i="5" s="1"/>
  <c r="F46" i="43"/>
  <c r="G46" i="43"/>
  <c r="C46" i="43"/>
  <c r="A47" i="43" s="1"/>
  <c r="D46" i="43"/>
  <c r="F46" i="44"/>
  <c r="G46" i="44"/>
  <c r="C46" i="44"/>
  <c r="A47" i="44" s="1"/>
  <c r="D46" i="44"/>
  <c r="F48" i="45"/>
  <c r="E48" i="45"/>
  <c r="C48" i="45"/>
  <c r="A49" i="45" s="1"/>
  <c r="N21" i="10"/>
  <c r="T26" i="12"/>
  <c r="N15" i="8"/>
  <c r="H20" i="9"/>
  <c r="P2" i="3" a="1"/>
  <c r="G43" i="19"/>
  <c r="B41" i="40"/>
  <c r="E41" i="40"/>
  <c r="H59" i="31"/>
  <c r="G59" i="31"/>
  <c r="F59" i="31"/>
  <c r="F60" i="35"/>
  <c r="G60" i="35"/>
  <c r="A61" i="31"/>
  <c r="E60" i="31"/>
  <c r="B60" i="31"/>
  <c r="D60" i="35"/>
  <c r="H60" i="35"/>
  <c r="C60" i="35"/>
  <c r="F44" i="19"/>
  <c r="D44" i="19"/>
  <c r="C44" i="19"/>
  <c r="F48" i="34"/>
  <c r="C48" i="34"/>
  <c r="D48" i="34"/>
  <c r="G48" i="34"/>
  <c r="E49" i="34"/>
  <c r="A50" i="34"/>
  <c r="B49" i="34"/>
  <c r="H65" i="38"/>
  <c r="F65" i="38"/>
  <c r="G65" i="38"/>
  <c r="B45" i="19"/>
  <c r="A46" i="19"/>
  <c r="E45" i="19"/>
  <c r="D65" i="38"/>
  <c r="C65" i="38"/>
  <c r="B28" i="12"/>
  <c r="Q28" i="12"/>
  <c r="N28" i="12"/>
  <c r="K28" i="12"/>
  <c r="H28" i="12"/>
  <c r="E28" i="12"/>
  <c r="A29" i="12"/>
  <c r="B42" i="41"/>
  <c r="E42" i="41"/>
  <c r="A67" i="38"/>
  <c r="B66" i="38"/>
  <c r="E66" i="38"/>
  <c r="L27" i="12"/>
  <c r="J27" i="12"/>
  <c r="S27" i="12"/>
  <c r="R27" i="12"/>
  <c r="M27" i="12"/>
  <c r="G27" i="12"/>
  <c r="F27" i="12"/>
  <c r="P27" i="12"/>
  <c r="C27" i="12"/>
  <c r="O27" i="12"/>
  <c r="D27" i="12"/>
  <c r="I27" i="12"/>
  <c r="D21" i="9"/>
  <c r="C21" i="9"/>
  <c r="G21" i="9"/>
  <c r="F21" i="9"/>
  <c r="A23" i="9"/>
  <c r="E22" i="9"/>
  <c r="B22" i="9"/>
  <c r="A52" i="25"/>
  <c r="H51" i="25"/>
  <c r="B51" i="25"/>
  <c r="E51" i="25"/>
  <c r="G50" i="25"/>
  <c r="D50" i="25"/>
  <c r="C50" i="25"/>
  <c r="I50" i="25"/>
  <c r="F50" i="25"/>
  <c r="J50" i="25"/>
  <c r="T32" i="14"/>
  <c r="F56" i="28"/>
  <c r="D56" i="28"/>
  <c r="C56" i="28"/>
  <c r="G56" i="28"/>
  <c r="H56" i="28"/>
  <c r="H23" i="10"/>
  <c r="B23" i="10"/>
  <c r="K23" i="10"/>
  <c r="E23" i="10"/>
  <c r="A24" i="10"/>
  <c r="E57" i="28"/>
  <c r="B57" i="28"/>
  <c r="A58" i="28"/>
  <c r="E61" i="35"/>
  <c r="B61" i="35"/>
  <c r="A62" i="35"/>
  <c r="L22" i="10"/>
  <c r="J22" i="10"/>
  <c r="F22" i="10"/>
  <c r="D22" i="10"/>
  <c r="C22" i="10"/>
  <c r="M22" i="10"/>
  <c r="G22" i="10"/>
  <c r="I22" i="10"/>
  <c r="B63" i="36"/>
  <c r="E63" i="36"/>
  <c r="A64" i="36"/>
  <c r="G62" i="36"/>
  <c r="F62" i="36"/>
  <c r="C62" i="36"/>
  <c r="H62" i="36"/>
  <c r="D62" i="36"/>
  <c r="K17" i="8"/>
  <c r="E17" i="8"/>
  <c r="H17" i="8"/>
  <c r="B17" i="8"/>
  <c r="A18" i="8"/>
  <c r="H53" i="26"/>
  <c r="F53" i="26"/>
  <c r="D53" i="26"/>
  <c r="G53" i="26"/>
  <c r="C53" i="26"/>
  <c r="Q34" i="14"/>
  <c r="K34" i="14"/>
  <c r="H34" i="14"/>
  <c r="N34" i="14"/>
  <c r="E34" i="14"/>
  <c r="B34" i="14"/>
  <c r="A35" i="14"/>
  <c r="L16" i="8"/>
  <c r="J16" i="8"/>
  <c r="M16" i="8"/>
  <c r="I16" i="8"/>
  <c r="G16" i="8"/>
  <c r="F16" i="8"/>
  <c r="C16" i="8"/>
  <c r="D16" i="8"/>
  <c r="J33" i="14"/>
  <c r="F33" i="14"/>
  <c r="R33" i="14"/>
  <c r="P33" i="14"/>
  <c r="O33" i="14"/>
  <c r="M33" i="14"/>
  <c r="D33" i="14"/>
  <c r="S33" i="14"/>
  <c r="L33" i="14"/>
  <c r="I33" i="14"/>
  <c r="G33" i="14"/>
  <c r="C33" i="14"/>
  <c r="E54" i="26"/>
  <c r="B54" i="26"/>
  <c r="A55" i="26"/>
  <c r="D5" i="2"/>
  <c r="C5" i="2"/>
  <c r="B5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B16" i="5" l="1"/>
  <c r="A17" i="5"/>
  <c r="A18" i="5" s="1"/>
  <c r="K50" i="25"/>
  <c r="C15" i="5"/>
  <c r="G15" i="5"/>
  <c r="C60" i="31"/>
  <c r="D60" i="31"/>
  <c r="B49" i="45"/>
  <c r="D49" i="45"/>
  <c r="E47" i="43"/>
  <c r="B47" i="43"/>
  <c r="B47" i="44"/>
  <c r="E47" i="44"/>
  <c r="T27" i="12"/>
  <c r="N22" i="10"/>
  <c r="N16" i="8"/>
  <c r="H21" i="9"/>
  <c r="P2" i="3"/>
  <c r="P1" i="3" s="1" a="1"/>
  <c r="P1" i="3" s="1"/>
  <c r="A15" i="3" s="1"/>
  <c r="G44" i="19"/>
  <c r="S73" i="2"/>
  <c r="S41" i="2"/>
  <c r="S53" i="2"/>
  <c r="S43" i="2"/>
  <c r="S72" i="2"/>
  <c r="S67" i="2"/>
  <c r="S111" i="2"/>
  <c r="S132" i="2"/>
  <c r="S100" i="2"/>
  <c r="S68" i="2"/>
  <c r="S36" i="2"/>
  <c r="S13" i="2"/>
  <c r="S21" i="2"/>
  <c r="S84" i="2"/>
  <c r="S127" i="2"/>
  <c r="S95" i="2"/>
  <c r="S63" i="2"/>
  <c r="S31" i="2"/>
  <c r="S97" i="2"/>
  <c r="S33" i="2"/>
  <c r="S112" i="2"/>
  <c r="S80" i="2"/>
  <c r="S48" i="2"/>
  <c r="S16" i="2"/>
  <c r="S11" i="2"/>
  <c r="S139" i="2"/>
  <c r="S107" i="2"/>
  <c r="S75" i="2"/>
  <c r="S65" i="2"/>
  <c r="S104" i="2"/>
  <c r="S40" i="2"/>
  <c r="S116" i="2"/>
  <c r="S134" i="2"/>
  <c r="S102" i="2"/>
  <c r="S70" i="2"/>
  <c r="S38" i="2"/>
  <c r="S114" i="2"/>
  <c r="S82" i="2"/>
  <c r="S50" i="2"/>
  <c r="S18" i="2"/>
  <c r="S136" i="2"/>
  <c r="S35" i="2"/>
  <c r="S121" i="2"/>
  <c r="S141" i="2"/>
  <c r="S109" i="2"/>
  <c r="S77" i="2"/>
  <c r="S45" i="2"/>
  <c r="S126" i="2"/>
  <c r="S94" i="2"/>
  <c r="S62" i="2"/>
  <c r="S30" i="2"/>
  <c r="S106" i="2"/>
  <c r="S130" i="2"/>
  <c r="S54" i="2"/>
  <c r="S128" i="2"/>
  <c r="S118" i="2"/>
  <c r="S32" i="2"/>
  <c r="S44" i="2"/>
  <c r="S135" i="2"/>
  <c r="S64" i="2"/>
  <c r="S108" i="2"/>
  <c r="S76" i="2"/>
  <c r="S133" i="2"/>
  <c r="S86" i="2"/>
  <c r="S39" i="2"/>
  <c r="S113" i="2"/>
  <c r="S96" i="2"/>
  <c r="S17" i="2"/>
  <c r="S123" i="2"/>
  <c r="S27" i="2"/>
  <c r="S71" i="2"/>
  <c r="S79" i="2"/>
  <c r="N29" i="12"/>
  <c r="Q29" i="12"/>
  <c r="K29" i="12"/>
  <c r="E29" i="12"/>
  <c r="B29" i="12"/>
  <c r="H29" i="12"/>
  <c r="A30" i="12"/>
  <c r="H42" i="41"/>
  <c r="D42" i="41"/>
  <c r="C42" i="41"/>
  <c r="A43" i="41" s="1"/>
  <c r="F28" i="12"/>
  <c r="D28" i="12"/>
  <c r="G28" i="12"/>
  <c r="C28" i="12"/>
  <c r="L28" i="12"/>
  <c r="I28" i="12"/>
  <c r="S28" i="12"/>
  <c r="M28" i="12"/>
  <c r="J28" i="12"/>
  <c r="R28" i="12"/>
  <c r="P28" i="12"/>
  <c r="O28" i="12"/>
  <c r="G22" i="9"/>
  <c r="F22" i="9"/>
  <c r="R34" i="14"/>
  <c r="P34" i="14"/>
  <c r="O34" i="14"/>
  <c r="S34" i="14"/>
  <c r="L34" i="14"/>
  <c r="M34" i="14"/>
  <c r="J34" i="14"/>
  <c r="G34" i="14"/>
  <c r="I34" i="14"/>
  <c r="F34" i="14"/>
  <c r="C34" i="14"/>
  <c r="D34" i="14"/>
  <c r="D22" i="9"/>
  <c r="C22" i="9"/>
  <c r="F60" i="31"/>
  <c r="G60" i="31"/>
  <c r="H60" i="31"/>
  <c r="E52" i="25"/>
  <c r="A53" i="25"/>
  <c r="H52" i="25"/>
  <c r="B52" i="25"/>
  <c r="J51" i="25"/>
  <c r="F51" i="25"/>
  <c r="D51" i="25"/>
  <c r="I51" i="25"/>
  <c r="G51" i="25"/>
  <c r="C51" i="25"/>
  <c r="H35" i="14"/>
  <c r="Q35" i="14"/>
  <c r="N35" i="14"/>
  <c r="B35" i="14"/>
  <c r="E35" i="14"/>
  <c r="K35" i="14"/>
  <c r="A36" i="14"/>
  <c r="D66" i="38"/>
  <c r="C66" i="38"/>
  <c r="F63" i="36"/>
  <c r="G63" i="36"/>
  <c r="E67" i="38"/>
  <c r="B67" i="38"/>
  <c r="A68" i="38"/>
  <c r="H63" i="36"/>
  <c r="D63" i="36"/>
  <c r="C63" i="36"/>
  <c r="F42" i="41"/>
  <c r="G42" i="41"/>
  <c r="L23" i="10"/>
  <c r="J23" i="10"/>
  <c r="F23" i="10"/>
  <c r="M23" i="10"/>
  <c r="I23" i="10"/>
  <c r="G23" i="10"/>
  <c r="C23" i="10"/>
  <c r="D23" i="10"/>
  <c r="F16" i="5"/>
  <c r="G16" i="5"/>
  <c r="C16" i="5"/>
  <c r="D16" i="5"/>
  <c r="B64" i="36"/>
  <c r="A65" i="36"/>
  <c r="E64" i="36"/>
  <c r="H66" i="38"/>
  <c r="G66" i="38"/>
  <c r="F66" i="38"/>
  <c r="B61" i="31"/>
  <c r="E61" i="31"/>
  <c r="A62" i="31"/>
  <c r="E23" i="9"/>
  <c r="B23" i="9"/>
  <c r="A24" i="9"/>
  <c r="A56" i="26"/>
  <c r="B55" i="26"/>
  <c r="E55" i="26"/>
  <c r="A63" i="35"/>
  <c r="E62" i="35"/>
  <c r="B62" i="35"/>
  <c r="G54" i="26"/>
  <c r="F54" i="26"/>
  <c r="C54" i="26"/>
  <c r="D54" i="26"/>
  <c r="H54" i="26"/>
  <c r="D61" i="35"/>
  <c r="C61" i="35"/>
  <c r="H61" i="35"/>
  <c r="F61" i="35"/>
  <c r="G61" i="35"/>
  <c r="T33" i="14"/>
  <c r="B58" i="28"/>
  <c r="A59" i="28"/>
  <c r="E58" i="28"/>
  <c r="F57" i="28"/>
  <c r="H57" i="28"/>
  <c r="G57" i="28"/>
  <c r="D57" i="28"/>
  <c r="C57" i="28"/>
  <c r="A47" i="19"/>
  <c r="B46" i="19"/>
  <c r="E46" i="19"/>
  <c r="C45" i="19"/>
  <c r="F45" i="19"/>
  <c r="D45" i="19"/>
  <c r="F41" i="40"/>
  <c r="H41" i="40"/>
  <c r="G41" i="40"/>
  <c r="H24" i="10"/>
  <c r="B24" i="10"/>
  <c r="K24" i="10"/>
  <c r="E24" i="10"/>
  <c r="A25" i="10"/>
  <c r="D41" i="40"/>
  <c r="C41" i="40"/>
  <c r="A42" i="40" s="1"/>
  <c r="B18" i="8"/>
  <c r="K18" i="8"/>
  <c r="H18" i="8"/>
  <c r="E18" i="8"/>
  <c r="A19" i="8"/>
  <c r="I17" i="8"/>
  <c r="M17" i="8"/>
  <c r="L17" i="8"/>
  <c r="J17" i="8"/>
  <c r="G17" i="8"/>
  <c r="F17" i="8"/>
  <c r="C17" i="8"/>
  <c r="D17" i="8"/>
  <c r="C49" i="34"/>
  <c r="D49" i="34"/>
  <c r="G49" i="34"/>
  <c r="F49" i="34"/>
  <c r="A51" i="34"/>
  <c r="B50" i="34"/>
  <c r="E50" i="34"/>
  <c r="B17" i="5"/>
  <c r="E17" i="5"/>
  <c r="K51" i="25" l="1"/>
  <c r="H15" i="5"/>
  <c r="C61" i="31"/>
  <c r="D61" i="31"/>
  <c r="H22" i="9"/>
  <c r="G45" i="19"/>
  <c r="E15" i="3"/>
  <c r="G15" i="3" s="1"/>
  <c r="B15" i="3"/>
  <c r="C15" i="3" s="1"/>
  <c r="A16" i="3"/>
  <c r="B16" i="3" s="1"/>
  <c r="C47" i="44"/>
  <c r="A48" i="44" s="1"/>
  <c r="F47" i="44"/>
  <c r="G47" i="44"/>
  <c r="D47" i="44"/>
  <c r="G47" i="43"/>
  <c r="D47" i="43"/>
  <c r="F47" i="43"/>
  <c r="C47" i="43"/>
  <c r="A48" i="43" s="1"/>
  <c r="C49" i="45"/>
  <c r="A50" i="45" s="1"/>
  <c r="F49" i="45"/>
  <c r="E49" i="45"/>
  <c r="T28" i="12"/>
  <c r="N17" i="8"/>
  <c r="H16" i="5"/>
  <c r="N23" i="10"/>
  <c r="C46" i="19"/>
  <c r="F46" i="19"/>
  <c r="D46" i="19"/>
  <c r="B68" i="38"/>
  <c r="A69" i="38"/>
  <c r="E68" i="38"/>
  <c r="F50" i="34"/>
  <c r="G50" i="34"/>
  <c r="D50" i="34"/>
  <c r="C50" i="34"/>
  <c r="D23" i="9"/>
  <c r="C23" i="9"/>
  <c r="A63" i="31"/>
  <c r="B62" i="31"/>
  <c r="E62" i="31"/>
  <c r="A48" i="19"/>
  <c r="E47" i="19"/>
  <c r="B47" i="19"/>
  <c r="A52" i="34"/>
  <c r="E51" i="34"/>
  <c r="B51" i="34"/>
  <c r="P29" i="12"/>
  <c r="L29" i="12"/>
  <c r="R29" i="12"/>
  <c r="O29" i="12"/>
  <c r="M29" i="12"/>
  <c r="G29" i="12"/>
  <c r="F29" i="12"/>
  <c r="S29" i="12"/>
  <c r="I29" i="12"/>
  <c r="J29" i="12"/>
  <c r="C29" i="12"/>
  <c r="D29" i="12"/>
  <c r="G23" i="9"/>
  <c r="F23" i="9"/>
  <c r="H58" i="28"/>
  <c r="F58" i="28"/>
  <c r="G58" i="28"/>
  <c r="D58" i="28"/>
  <c r="C58" i="28"/>
  <c r="K19" i="8"/>
  <c r="E19" i="8"/>
  <c r="H19" i="8"/>
  <c r="B19" i="8"/>
  <c r="A20" i="8"/>
  <c r="J35" i="14"/>
  <c r="F35" i="14"/>
  <c r="P35" i="14"/>
  <c r="M35" i="14"/>
  <c r="L35" i="14"/>
  <c r="I35" i="14"/>
  <c r="D35" i="14"/>
  <c r="R35" i="14"/>
  <c r="O35" i="14"/>
  <c r="C35" i="14"/>
  <c r="G35" i="14"/>
  <c r="S35" i="14"/>
  <c r="T34" i="14"/>
  <c r="H30" i="12"/>
  <c r="Q30" i="12"/>
  <c r="K30" i="12"/>
  <c r="E30" i="12"/>
  <c r="N30" i="12"/>
  <c r="B30" i="12"/>
  <c r="A31" i="12"/>
  <c r="D64" i="36"/>
  <c r="H64" i="36"/>
  <c r="C64" i="36"/>
  <c r="S7" i="2"/>
  <c r="S81" i="2"/>
  <c r="S89" i="2"/>
  <c r="S85" i="2"/>
  <c r="S137" i="2"/>
  <c r="D67" i="38"/>
  <c r="C67" i="38"/>
  <c r="G61" i="31"/>
  <c r="F61" i="31"/>
  <c r="H61" i="31"/>
  <c r="E42" i="40"/>
  <c r="B42" i="40"/>
  <c r="S87" i="2"/>
  <c r="S25" i="2"/>
  <c r="S46" i="2"/>
  <c r="S23" i="2"/>
  <c r="S99" i="2"/>
  <c r="S20" i="2"/>
  <c r="S24" i="2"/>
  <c r="S42" i="2"/>
  <c r="S761" i="2"/>
  <c r="S745" i="2"/>
  <c r="S729" i="2"/>
  <c r="S713" i="2"/>
  <c r="S697" i="2"/>
  <c r="S681" i="2"/>
  <c r="S665" i="2"/>
  <c r="S649" i="2"/>
  <c r="S633" i="2"/>
  <c r="S617" i="2"/>
  <c r="S601" i="2"/>
  <c r="S585" i="2"/>
  <c r="S569" i="2"/>
  <c r="S553" i="2"/>
  <c r="S537" i="2"/>
  <c r="S521" i="2"/>
  <c r="S505" i="2"/>
  <c r="S489" i="2"/>
  <c r="S473" i="2"/>
  <c r="S457" i="2"/>
  <c r="S441" i="2"/>
  <c r="S425" i="2"/>
  <c r="S409" i="2"/>
  <c r="S393" i="2"/>
  <c r="S377" i="2"/>
  <c r="S361" i="2"/>
  <c r="S345" i="2"/>
  <c r="S329" i="2"/>
  <c r="S313" i="2"/>
  <c r="S297" i="2"/>
  <c r="S281" i="2"/>
  <c r="S265" i="2"/>
  <c r="S249" i="2"/>
  <c r="S233" i="2"/>
  <c r="S217" i="2"/>
  <c r="S201" i="2"/>
  <c r="S185" i="2"/>
  <c r="S169" i="2"/>
  <c r="S153" i="2"/>
  <c r="S529" i="2"/>
  <c r="S208" i="2"/>
  <c r="S559" i="2"/>
  <c r="S232" i="2"/>
  <c r="S468" i="2"/>
  <c r="S625" i="2"/>
  <c r="S145" i="2"/>
  <c r="S511" i="2"/>
  <c r="S760" i="2"/>
  <c r="S744" i="2"/>
  <c r="S728" i="2"/>
  <c r="S712" i="2"/>
  <c r="S696" i="2"/>
  <c r="S680" i="2"/>
  <c r="S664" i="2"/>
  <c r="S648" i="2"/>
  <c r="S632" i="2"/>
  <c r="S616" i="2"/>
  <c r="S600" i="2"/>
  <c r="S584" i="2"/>
  <c r="S568" i="2"/>
  <c r="S552" i="2"/>
  <c r="S536" i="2"/>
  <c r="S520" i="2"/>
  <c r="S504" i="2"/>
  <c r="S488" i="2"/>
  <c r="S472" i="2"/>
  <c r="S456" i="2"/>
  <c r="S440" i="2"/>
  <c r="S424" i="2"/>
  <c r="S408" i="2"/>
  <c r="S392" i="2"/>
  <c r="S376" i="2"/>
  <c r="S360" i="2"/>
  <c r="S344" i="2"/>
  <c r="S328" i="2"/>
  <c r="S312" i="2"/>
  <c r="S296" i="2"/>
  <c r="S280" i="2"/>
  <c r="S264" i="2"/>
  <c r="S248" i="2"/>
  <c r="S216" i="2"/>
  <c r="S200" i="2"/>
  <c r="S184" i="2"/>
  <c r="S168" i="2"/>
  <c r="S152" i="2"/>
  <c r="S452" i="2"/>
  <c r="S276" i="2"/>
  <c r="S641" i="2"/>
  <c r="S385" i="2"/>
  <c r="S257" i="2"/>
  <c r="S240" i="2"/>
  <c r="S719" i="2"/>
  <c r="S543" i="2"/>
  <c r="S479" i="2"/>
  <c r="S399" i="2"/>
  <c r="S303" i="2"/>
  <c r="S670" i="2"/>
  <c r="S551" i="2"/>
  <c r="S423" i="2"/>
  <c r="S391" i="2"/>
  <c r="S343" i="2"/>
  <c r="S263" i="2"/>
  <c r="S231" i="2"/>
  <c r="S183" i="2"/>
  <c r="S151" i="2"/>
  <c r="S404" i="2"/>
  <c r="S657" i="2"/>
  <c r="S273" i="2"/>
  <c r="S160" i="2"/>
  <c r="S639" i="2"/>
  <c r="S759" i="2"/>
  <c r="S743" i="2"/>
  <c r="S727" i="2"/>
  <c r="S711" i="2"/>
  <c r="S695" i="2"/>
  <c r="S679" i="2"/>
  <c r="S663" i="2"/>
  <c r="S647" i="2"/>
  <c r="S631" i="2"/>
  <c r="S615" i="2"/>
  <c r="S599" i="2"/>
  <c r="S583" i="2"/>
  <c r="S567" i="2"/>
  <c r="S535" i="2"/>
  <c r="S519" i="2"/>
  <c r="S503" i="2"/>
  <c r="S487" i="2"/>
  <c r="S471" i="2"/>
  <c r="S455" i="2"/>
  <c r="S439" i="2"/>
  <c r="S407" i="2"/>
  <c r="S375" i="2"/>
  <c r="S359" i="2"/>
  <c r="S327" i="2"/>
  <c r="S311" i="2"/>
  <c r="S295" i="2"/>
  <c r="S279" i="2"/>
  <c r="S247" i="2"/>
  <c r="S215" i="2"/>
  <c r="S199" i="2"/>
  <c r="S167" i="2"/>
  <c r="S484" i="2"/>
  <c r="S260" i="2"/>
  <c r="S180" i="2"/>
  <c r="S561" i="2"/>
  <c r="S417" i="2"/>
  <c r="S305" i="2"/>
  <c r="S289" i="2"/>
  <c r="S177" i="2"/>
  <c r="S272" i="2"/>
  <c r="S623" i="2"/>
  <c r="S415" i="2"/>
  <c r="S239" i="2"/>
  <c r="S590" i="2"/>
  <c r="S614" i="2"/>
  <c r="S566" i="2"/>
  <c r="S534" i="2"/>
  <c r="S502" i="2"/>
  <c r="S470" i="2"/>
  <c r="S438" i="2"/>
  <c r="S406" i="2"/>
  <c r="S390" i="2"/>
  <c r="S358" i="2"/>
  <c r="S326" i="2"/>
  <c r="S294" i="2"/>
  <c r="S262" i="2"/>
  <c r="S246" i="2"/>
  <c r="S214" i="2"/>
  <c r="S198" i="2"/>
  <c r="S166" i="2"/>
  <c r="S150" i="2"/>
  <c r="S420" i="2"/>
  <c r="S324" i="2"/>
  <c r="S228" i="2"/>
  <c r="S721" i="2"/>
  <c r="S577" i="2"/>
  <c r="S465" i="2"/>
  <c r="S321" i="2"/>
  <c r="S209" i="2"/>
  <c r="S288" i="2"/>
  <c r="S607" i="2"/>
  <c r="S463" i="2"/>
  <c r="S367" i="2"/>
  <c r="S255" i="2"/>
  <c r="S702" i="2"/>
  <c r="S758" i="2"/>
  <c r="S742" i="2"/>
  <c r="S726" i="2"/>
  <c r="S710" i="2"/>
  <c r="S694" i="2"/>
  <c r="S678" i="2"/>
  <c r="S662" i="2"/>
  <c r="S646" i="2"/>
  <c r="S630" i="2"/>
  <c r="S598" i="2"/>
  <c r="S582" i="2"/>
  <c r="S550" i="2"/>
  <c r="S518" i="2"/>
  <c r="S486" i="2"/>
  <c r="S454" i="2"/>
  <c r="S422" i="2"/>
  <c r="S374" i="2"/>
  <c r="S342" i="2"/>
  <c r="S310" i="2"/>
  <c r="S278" i="2"/>
  <c r="S230" i="2"/>
  <c r="S182" i="2"/>
  <c r="S372" i="2"/>
  <c r="S433" i="2"/>
  <c r="S224" i="2"/>
  <c r="S373" i="2"/>
  <c r="S261" i="2"/>
  <c r="S213" i="2"/>
  <c r="S181" i="2"/>
  <c r="S388" i="2"/>
  <c r="S164" i="2"/>
  <c r="S673" i="2"/>
  <c r="S161" i="2"/>
  <c r="S527" i="2"/>
  <c r="S757" i="2"/>
  <c r="S741" i="2"/>
  <c r="S725" i="2"/>
  <c r="S709" i="2"/>
  <c r="S693" i="2"/>
  <c r="S677" i="2"/>
  <c r="S661" i="2"/>
  <c r="S645" i="2"/>
  <c r="S629" i="2"/>
  <c r="S613" i="2"/>
  <c r="S597" i="2"/>
  <c r="S581" i="2"/>
  <c r="S565" i="2"/>
  <c r="S549" i="2"/>
  <c r="S533" i="2"/>
  <c r="S517" i="2"/>
  <c r="S501" i="2"/>
  <c r="S485" i="2"/>
  <c r="S469" i="2"/>
  <c r="S453" i="2"/>
  <c r="S437" i="2"/>
  <c r="S421" i="2"/>
  <c r="S405" i="2"/>
  <c r="S389" i="2"/>
  <c r="S357" i="2"/>
  <c r="S341" i="2"/>
  <c r="S325" i="2"/>
  <c r="S309" i="2"/>
  <c r="S293" i="2"/>
  <c r="S277" i="2"/>
  <c r="S245" i="2"/>
  <c r="S229" i="2"/>
  <c r="S197" i="2"/>
  <c r="S165" i="2"/>
  <c r="S149" i="2"/>
  <c r="S436" i="2"/>
  <c r="S292" i="2"/>
  <c r="S244" i="2"/>
  <c r="S148" i="2"/>
  <c r="S737" i="2"/>
  <c r="S545" i="2"/>
  <c r="S144" i="2"/>
  <c r="S687" i="2"/>
  <c r="S351" i="2"/>
  <c r="S207" i="2"/>
  <c r="S654" i="2"/>
  <c r="S740" i="2"/>
  <c r="S676" i="2"/>
  <c r="S644" i="2"/>
  <c r="S612" i="2"/>
  <c r="S580" i="2"/>
  <c r="S548" i="2"/>
  <c r="S516" i="2"/>
  <c r="S356" i="2"/>
  <c r="S308" i="2"/>
  <c r="S196" i="2"/>
  <c r="S401" i="2"/>
  <c r="S591" i="2"/>
  <c r="S175" i="2"/>
  <c r="S756" i="2"/>
  <c r="S724" i="2"/>
  <c r="S708" i="2"/>
  <c r="S692" i="2"/>
  <c r="S660" i="2"/>
  <c r="S628" i="2"/>
  <c r="S596" i="2"/>
  <c r="S564" i="2"/>
  <c r="S532" i="2"/>
  <c r="S500" i="2"/>
  <c r="S340" i="2"/>
  <c r="S212" i="2"/>
  <c r="S449" i="2"/>
  <c r="S192" i="2"/>
  <c r="S751" i="2"/>
  <c r="S287" i="2"/>
  <c r="S547" i="2"/>
  <c r="S435" i="2"/>
  <c r="S355" i="2"/>
  <c r="S323" i="2"/>
  <c r="S275" i="2"/>
  <c r="S227" i="2"/>
  <c r="S179" i="2"/>
  <c r="S593" i="2"/>
  <c r="S176" i="2"/>
  <c r="S431" i="2"/>
  <c r="S755" i="2"/>
  <c r="S739" i="2"/>
  <c r="S723" i="2"/>
  <c r="S707" i="2"/>
  <c r="S691" i="2"/>
  <c r="S675" i="2"/>
  <c r="S659" i="2"/>
  <c r="S643" i="2"/>
  <c r="S627" i="2"/>
  <c r="S611" i="2"/>
  <c r="S595" i="2"/>
  <c r="S579" i="2"/>
  <c r="S563" i="2"/>
  <c r="S531" i="2"/>
  <c r="S515" i="2"/>
  <c r="S499" i="2"/>
  <c r="S483" i="2"/>
  <c r="S467" i="2"/>
  <c r="S451" i="2"/>
  <c r="S419" i="2"/>
  <c r="S403" i="2"/>
  <c r="S387" i="2"/>
  <c r="S371" i="2"/>
  <c r="S339" i="2"/>
  <c r="S307" i="2"/>
  <c r="S291" i="2"/>
  <c r="S259" i="2"/>
  <c r="S243" i="2"/>
  <c r="S211" i="2"/>
  <c r="S195" i="2"/>
  <c r="S163" i="2"/>
  <c r="S147" i="2"/>
  <c r="S689" i="2"/>
  <c r="S497" i="2"/>
  <c r="S353" i="2"/>
  <c r="S225" i="2"/>
  <c r="S256" i="2"/>
  <c r="S575" i="2"/>
  <c r="S447" i="2"/>
  <c r="S335" i="2"/>
  <c r="S159" i="2"/>
  <c r="S482" i="2"/>
  <c r="S418" i="2"/>
  <c r="S370" i="2"/>
  <c r="S338" i="2"/>
  <c r="S306" i="2"/>
  <c r="S258" i="2"/>
  <c r="S226" i="2"/>
  <c r="S194" i="2"/>
  <c r="S162" i="2"/>
  <c r="S146" i="2"/>
  <c r="S705" i="2"/>
  <c r="S513" i="2"/>
  <c r="S369" i="2"/>
  <c r="S241" i="2"/>
  <c r="S304" i="2"/>
  <c r="S655" i="2"/>
  <c r="S495" i="2"/>
  <c r="S383" i="2"/>
  <c r="S319" i="2"/>
  <c r="S718" i="2"/>
  <c r="S558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46" i="2"/>
  <c r="S530" i="2"/>
  <c r="S514" i="2"/>
  <c r="S498" i="2"/>
  <c r="S466" i="2"/>
  <c r="S450" i="2"/>
  <c r="S434" i="2"/>
  <c r="S402" i="2"/>
  <c r="S386" i="2"/>
  <c r="S354" i="2"/>
  <c r="S322" i="2"/>
  <c r="S290" i="2"/>
  <c r="S274" i="2"/>
  <c r="S242" i="2"/>
  <c r="S210" i="2"/>
  <c r="S178" i="2"/>
  <c r="S753" i="2"/>
  <c r="S609" i="2"/>
  <c r="S481" i="2"/>
  <c r="S337" i="2"/>
  <c r="S193" i="2"/>
  <c r="S320" i="2"/>
  <c r="S223" i="2"/>
  <c r="S622" i="2"/>
  <c r="S752" i="2"/>
  <c r="S736" i="2"/>
  <c r="S720" i="2"/>
  <c r="S704" i="2"/>
  <c r="S688" i="2"/>
  <c r="S672" i="2"/>
  <c r="S656" i="2"/>
  <c r="S640" i="2"/>
  <c r="S624" i="2"/>
  <c r="S608" i="2"/>
  <c r="S592" i="2"/>
  <c r="S576" i="2"/>
  <c r="S560" i="2"/>
  <c r="S544" i="2"/>
  <c r="S528" i="2"/>
  <c r="S512" i="2"/>
  <c r="S496" i="2"/>
  <c r="S480" i="2"/>
  <c r="S464" i="2"/>
  <c r="S448" i="2"/>
  <c r="S432" i="2"/>
  <c r="S416" i="2"/>
  <c r="S400" i="2"/>
  <c r="S384" i="2"/>
  <c r="S368" i="2"/>
  <c r="S352" i="2"/>
  <c r="S336" i="2"/>
  <c r="S671" i="2"/>
  <c r="S271" i="2"/>
  <c r="S750" i="2"/>
  <c r="S574" i="2"/>
  <c r="S474" i="2"/>
  <c r="S394" i="2"/>
  <c r="S362" i="2"/>
  <c r="S330" i="2"/>
  <c r="S282" i="2"/>
  <c r="S250" i="2"/>
  <c r="S234" i="2"/>
  <c r="S202" i="2"/>
  <c r="S170" i="2"/>
  <c r="S735" i="2"/>
  <c r="S762" i="2"/>
  <c r="S746" i="2"/>
  <c r="S730" i="2"/>
  <c r="S714" i="2"/>
  <c r="S698" i="2"/>
  <c r="S682" i="2"/>
  <c r="S666" i="2"/>
  <c r="S650" i="2"/>
  <c r="S634" i="2"/>
  <c r="S618" i="2"/>
  <c r="S602" i="2"/>
  <c r="S586" i="2"/>
  <c r="S570" i="2"/>
  <c r="S554" i="2"/>
  <c r="S538" i="2"/>
  <c r="S522" i="2"/>
  <c r="S506" i="2"/>
  <c r="S490" i="2"/>
  <c r="S458" i="2"/>
  <c r="S442" i="2"/>
  <c r="S426" i="2"/>
  <c r="S410" i="2"/>
  <c r="S378" i="2"/>
  <c r="S346" i="2"/>
  <c r="S314" i="2"/>
  <c r="S298" i="2"/>
  <c r="S266" i="2"/>
  <c r="S218" i="2"/>
  <c r="S186" i="2"/>
  <c r="S154" i="2"/>
  <c r="S703" i="2"/>
  <c r="S191" i="2"/>
  <c r="S667" i="2"/>
  <c r="S587" i="2"/>
  <c r="S508" i="2"/>
  <c r="S430" i="2"/>
  <c r="S302" i="2"/>
  <c r="S174" i="2"/>
  <c r="S254" i="2"/>
  <c r="S253" i="2"/>
  <c r="S638" i="2"/>
  <c r="S380" i="2"/>
  <c r="S252" i="2"/>
  <c r="S669" i="2"/>
  <c r="S460" i="2"/>
  <c r="S717" i="2"/>
  <c r="S637" i="2"/>
  <c r="S557" i="2"/>
  <c r="S507" i="2"/>
  <c r="S429" i="2"/>
  <c r="S379" i="2"/>
  <c r="S301" i="2"/>
  <c r="S251" i="2"/>
  <c r="S173" i="2"/>
  <c r="S555" i="2"/>
  <c r="S427" i="2"/>
  <c r="S171" i="2"/>
  <c r="S716" i="2"/>
  <c r="S222" i="2"/>
  <c r="S477" i="2"/>
  <c r="S349" i="2"/>
  <c r="S636" i="2"/>
  <c r="S556" i="2"/>
  <c r="S478" i="2"/>
  <c r="S428" i="2"/>
  <c r="S350" i="2"/>
  <c r="S300" i="2"/>
  <c r="S172" i="2"/>
  <c r="S635" i="2"/>
  <c r="S299" i="2"/>
  <c r="S748" i="2"/>
  <c r="S766" i="2"/>
  <c r="S715" i="2"/>
  <c r="S686" i="2"/>
  <c r="S221" i="2"/>
  <c r="S204" i="2"/>
  <c r="S765" i="2"/>
  <c r="S606" i="2"/>
  <c r="S526" i="2"/>
  <c r="S476" i="2"/>
  <c r="S398" i="2"/>
  <c r="S348" i="2"/>
  <c r="S270" i="2"/>
  <c r="S220" i="2"/>
  <c r="S685" i="2"/>
  <c r="S382" i="2"/>
  <c r="S764" i="2"/>
  <c r="S605" i="2"/>
  <c r="S525" i="2"/>
  <c r="S475" i="2"/>
  <c r="S397" i="2"/>
  <c r="S347" i="2"/>
  <c r="S269" i="2"/>
  <c r="S219" i="2"/>
  <c r="S684" i="2"/>
  <c r="S332" i="2"/>
  <c r="S763" i="2"/>
  <c r="S604" i="2"/>
  <c r="S461" i="2"/>
  <c r="S734" i="2"/>
  <c r="S683" i="2"/>
  <c r="S524" i="2"/>
  <c r="S446" i="2"/>
  <c r="S396" i="2"/>
  <c r="S318" i="2"/>
  <c r="S268" i="2"/>
  <c r="S190" i="2"/>
  <c r="S619" i="2"/>
  <c r="S411" i="2"/>
  <c r="S509" i="2"/>
  <c r="S603" i="2"/>
  <c r="S733" i="2"/>
  <c r="S653" i="2"/>
  <c r="S523" i="2"/>
  <c r="S445" i="2"/>
  <c r="S395" i="2"/>
  <c r="S317" i="2"/>
  <c r="S267" i="2"/>
  <c r="S189" i="2"/>
  <c r="S158" i="2"/>
  <c r="S155" i="2"/>
  <c r="S573" i="2"/>
  <c r="S732" i="2"/>
  <c r="S652" i="2"/>
  <c r="S494" i="2"/>
  <c r="S444" i="2"/>
  <c r="S366" i="2"/>
  <c r="S316" i="2"/>
  <c r="S238" i="2"/>
  <c r="S188" i="2"/>
  <c r="S203" i="2"/>
  <c r="S572" i="2"/>
  <c r="S333" i="2"/>
  <c r="S589" i="2"/>
  <c r="S731" i="2"/>
  <c r="S651" i="2"/>
  <c r="S493" i="2"/>
  <c r="S443" i="2"/>
  <c r="S365" i="2"/>
  <c r="S315" i="2"/>
  <c r="S237" i="2"/>
  <c r="S187" i="2"/>
  <c r="S749" i="2"/>
  <c r="S571" i="2"/>
  <c r="S701" i="2"/>
  <c r="S542" i="2"/>
  <c r="S492" i="2"/>
  <c r="S414" i="2"/>
  <c r="S364" i="2"/>
  <c r="S286" i="2"/>
  <c r="S236" i="2"/>
  <c r="S539" i="2"/>
  <c r="S510" i="2"/>
  <c r="S459" i="2"/>
  <c r="S621" i="2"/>
  <c r="S157" i="2"/>
  <c r="S700" i="2"/>
  <c r="S541" i="2"/>
  <c r="S491" i="2"/>
  <c r="S413" i="2"/>
  <c r="S363" i="2"/>
  <c r="S285" i="2"/>
  <c r="S235" i="2"/>
  <c r="S283" i="2"/>
  <c r="S381" i="2"/>
  <c r="S620" i="2"/>
  <c r="S156" i="2"/>
  <c r="S205" i="2"/>
  <c r="S699" i="2"/>
  <c r="S540" i="2"/>
  <c r="S462" i="2"/>
  <c r="S412" i="2"/>
  <c r="S334" i="2"/>
  <c r="S284" i="2"/>
  <c r="S206" i="2"/>
  <c r="S668" i="2"/>
  <c r="S331" i="2"/>
  <c r="S747" i="2"/>
  <c r="S588" i="2"/>
  <c r="S74" i="2"/>
  <c r="S9" i="2"/>
  <c r="S105" i="2"/>
  <c r="S22" i="2"/>
  <c r="S3" i="2"/>
  <c r="S120" i="2"/>
  <c r="S110" i="2"/>
  <c r="S129" i="2"/>
  <c r="G62" i="35"/>
  <c r="F62" i="35"/>
  <c r="K52" i="25"/>
  <c r="J52" i="25"/>
  <c r="I52" i="25"/>
  <c r="G52" i="25"/>
  <c r="D52" i="25"/>
  <c r="F52" i="25"/>
  <c r="C52" i="25"/>
  <c r="S59" i="2"/>
  <c r="S61" i="2"/>
  <c r="S55" i="2"/>
  <c r="S117" i="2"/>
  <c r="S47" i="2"/>
  <c r="S6" i="2"/>
  <c r="A64" i="35"/>
  <c r="B63" i="35"/>
  <c r="E63" i="35"/>
  <c r="S69" i="2"/>
  <c r="S56" i="2"/>
  <c r="S119" i="2"/>
  <c r="S12" i="2"/>
  <c r="S143" i="2"/>
  <c r="S103" i="2"/>
  <c r="S14" i="2"/>
  <c r="L24" i="10"/>
  <c r="J24" i="10"/>
  <c r="F24" i="10"/>
  <c r="M24" i="10"/>
  <c r="I24" i="10"/>
  <c r="G24" i="10"/>
  <c r="D24" i="10"/>
  <c r="C24" i="10"/>
  <c r="A54" i="25"/>
  <c r="H53" i="25"/>
  <c r="B53" i="25"/>
  <c r="E53" i="25"/>
  <c r="S49" i="2"/>
  <c r="S93" i="2"/>
  <c r="S28" i="2"/>
  <c r="S26" i="2"/>
  <c r="S19" i="2"/>
  <c r="B43" i="41"/>
  <c r="E43" i="41"/>
  <c r="E24" i="9"/>
  <c r="A25" i="9"/>
  <c r="B24" i="9"/>
  <c r="F64" i="36"/>
  <c r="G64" i="36"/>
  <c r="S8" i="2"/>
  <c r="S57" i="2"/>
  <c r="S15" i="2"/>
  <c r="S4" i="2"/>
  <c r="H55" i="26"/>
  <c r="G55" i="26"/>
  <c r="F55" i="26"/>
  <c r="C55" i="26"/>
  <c r="D55" i="26"/>
  <c r="S140" i="2"/>
  <c r="S125" i="2"/>
  <c r="S60" i="2"/>
  <c r="S58" i="2"/>
  <c r="S51" i="2"/>
  <c r="G67" i="38"/>
  <c r="H67" i="38"/>
  <c r="F67" i="38"/>
  <c r="H36" i="14"/>
  <c r="K36" i="14"/>
  <c r="Q36" i="14"/>
  <c r="N36" i="14"/>
  <c r="E36" i="14"/>
  <c r="B36" i="14"/>
  <c r="A37" i="14"/>
  <c r="L18" i="8"/>
  <c r="J18" i="8"/>
  <c r="C18" i="8"/>
  <c r="I18" i="8"/>
  <c r="M18" i="8"/>
  <c r="D18" i="8"/>
  <c r="G18" i="8"/>
  <c r="F18" i="8"/>
  <c r="H25" i="10"/>
  <c r="B25" i="10"/>
  <c r="E25" i="10"/>
  <c r="K25" i="10"/>
  <c r="A26" i="10"/>
  <c r="C62" i="35"/>
  <c r="H62" i="35"/>
  <c r="D62" i="35"/>
  <c r="S142" i="2"/>
  <c r="E18" i="5"/>
  <c r="B18" i="5"/>
  <c r="A19" i="5"/>
  <c r="F17" i="5"/>
  <c r="G17" i="5"/>
  <c r="A57" i="26"/>
  <c r="B56" i="26"/>
  <c r="E56" i="26"/>
  <c r="S91" i="2"/>
  <c r="S34" i="2"/>
  <c r="S92" i="2"/>
  <c r="S90" i="2"/>
  <c r="S83" i="2"/>
  <c r="B59" i="28"/>
  <c r="A60" i="28"/>
  <c r="E59" i="28"/>
  <c r="B65" i="36"/>
  <c r="A66" i="36"/>
  <c r="E65" i="36"/>
  <c r="S138" i="2"/>
  <c r="S29" i="2"/>
  <c r="D17" i="5"/>
  <c r="C17" i="5"/>
  <c r="S37" i="2"/>
  <c r="S66" i="2"/>
  <c r="S124" i="2"/>
  <c r="S122" i="2"/>
  <c r="S115" i="2"/>
  <c r="S131" i="2"/>
  <c r="S5" i="2"/>
  <c r="S88" i="2"/>
  <c r="S78" i="2"/>
  <c r="S101" i="2"/>
  <c r="S98" i="2"/>
  <c r="S10" i="2"/>
  <c r="S52" i="2"/>
  <c r="F8" i="32"/>
  <c r="I6" i="32"/>
  <c r="H5" i="32"/>
  <c r="EQ184" i="24"/>
  <c r="EP184" i="24"/>
  <c r="EO184" i="24"/>
  <c r="EM184" i="24"/>
  <c r="EN184" i="24" s="1"/>
  <c r="EI184" i="24"/>
  <c r="EH184" i="24"/>
  <c r="EG184" i="24"/>
  <c r="EF184" i="24"/>
  <c r="EQ183" i="24"/>
  <c r="EP183" i="24"/>
  <c r="EO183" i="24"/>
  <c r="EN183" i="24"/>
  <c r="EM183" i="24"/>
  <c r="EI183" i="24"/>
  <c r="EH183" i="24"/>
  <c r="EG183" i="24"/>
  <c r="EF183" i="24"/>
  <c r="EQ182" i="24"/>
  <c r="EP182" i="24"/>
  <c r="EO182" i="24"/>
  <c r="EN182" i="24"/>
  <c r="EM182" i="24"/>
  <c r="EI182" i="24"/>
  <c r="EH182" i="24"/>
  <c r="EG182" i="24"/>
  <c r="EF182" i="24"/>
  <c r="EQ181" i="24"/>
  <c r="EP181" i="24"/>
  <c r="EO181" i="24"/>
  <c r="EN181" i="24"/>
  <c r="EM181" i="24"/>
  <c r="EI181" i="24"/>
  <c r="EH181" i="24"/>
  <c r="EG181" i="24"/>
  <c r="EF181" i="24"/>
  <c r="EM180" i="24"/>
  <c r="EQ180" i="24" s="1"/>
  <c r="EI180" i="24"/>
  <c r="EH180" i="24"/>
  <c r="EG180" i="24"/>
  <c r="EF180" i="24"/>
  <c r="EQ179" i="24"/>
  <c r="EM179" i="24"/>
  <c r="EP179" i="24" s="1"/>
  <c r="EI179" i="24"/>
  <c r="EH179" i="24"/>
  <c r="EG179" i="24"/>
  <c r="EF179" i="24"/>
  <c r="EM178" i="24"/>
  <c r="EQ178" i="24" s="1"/>
  <c r="EI178" i="24"/>
  <c r="EH178" i="24"/>
  <c r="EG178" i="24"/>
  <c r="EF178" i="24"/>
  <c r="EP177" i="24"/>
  <c r="EO177" i="24"/>
  <c r="EM177" i="24"/>
  <c r="EQ177" i="24" s="1"/>
  <c r="EI177" i="24"/>
  <c r="EH177" i="24"/>
  <c r="EG177" i="24"/>
  <c r="EF177" i="24"/>
  <c r="EQ176" i="24"/>
  <c r="EP176" i="24"/>
  <c r="EO176" i="24"/>
  <c r="EN176" i="24"/>
  <c r="EM176" i="24"/>
  <c r="EI176" i="24"/>
  <c r="EH176" i="24"/>
  <c r="EG176" i="24"/>
  <c r="EF176" i="24"/>
  <c r="EQ175" i="24"/>
  <c r="EP175" i="24"/>
  <c r="EO175" i="24"/>
  <c r="EN175" i="24"/>
  <c r="EM175" i="24"/>
  <c r="EI175" i="24"/>
  <c r="EH175" i="24"/>
  <c r="EG175" i="24"/>
  <c r="EF175" i="24"/>
  <c r="EQ174" i="24"/>
  <c r="EP174" i="24"/>
  <c r="EO174" i="24"/>
  <c r="EN174" i="24"/>
  <c r="EM174" i="24"/>
  <c r="EI174" i="24"/>
  <c r="EH174" i="24"/>
  <c r="EG174" i="24"/>
  <c r="EF174" i="24"/>
  <c r="EP173" i="24"/>
  <c r="EO173" i="24"/>
  <c r="EN173" i="24"/>
  <c r="EM173" i="24"/>
  <c r="EQ173" i="24" s="1"/>
  <c r="EI173" i="24"/>
  <c r="EH173" i="24"/>
  <c r="EG173" i="24"/>
  <c r="EF173" i="24"/>
  <c r="EQ172" i="24"/>
  <c r="EP172" i="24"/>
  <c r="EO172" i="24"/>
  <c r="EN172" i="24"/>
  <c r="EM172" i="24"/>
  <c r="EI172" i="24"/>
  <c r="EH172" i="24"/>
  <c r="EG172" i="24"/>
  <c r="EF172" i="24"/>
  <c r="EN171" i="24"/>
  <c r="EM171" i="24"/>
  <c r="EI171" i="24"/>
  <c r="EH171" i="24"/>
  <c r="EG171" i="24"/>
  <c r="EF171" i="24"/>
  <c r="EQ170" i="24"/>
  <c r="EM170" i="24"/>
  <c r="EI170" i="24"/>
  <c r="EH170" i="24"/>
  <c r="EG170" i="24"/>
  <c r="EF170" i="24"/>
  <c r="EM169" i="24"/>
  <c r="EI169" i="24"/>
  <c r="EH169" i="24"/>
  <c r="EG169" i="24"/>
  <c r="EF169" i="24"/>
  <c r="EQ168" i="24"/>
  <c r="EP168" i="24"/>
  <c r="EO168" i="24"/>
  <c r="EN168" i="24"/>
  <c r="EM168" i="24"/>
  <c r="EI168" i="24"/>
  <c r="EH168" i="24"/>
  <c r="EG168" i="24"/>
  <c r="EF168" i="24"/>
  <c r="EN167" i="24"/>
  <c r="EM167" i="24"/>
  <c r="EQ167" i="24" s="1"/>
  <c r="EI167" i="24"/>
  <c r="EH167" i="24"/>
  <c r="EG167" i="24"/>
  <c r="EF167" i="24"/>
  <c r="EQ166" i="24"/>
  <c r="EP166" i="24"/>
  <c r="EO166" i="24"/>
  <c r="EN166" i="24"/>
  <c r="EM166" i="24"/>
  <c r="EI166" i="24"/>
  <c r="EH166" i="24"/>
  <c r="EG166" i="24"/>
  <c r="EF166" i="24"/>
  <c r="EM165" i="24"/>
  <c r="EI165" i="24"/>
  <c r="EH165" i="24"/>
  <c r="EG165" i="24"/>
  <c r="EF165" i="24"/>
  <c r="EM164" i="24"/>
  <c r="EI164" i="24"/>
  <c r="EH164" i="24"/>
  <c r="EG164" i="24"/>
  <c r="EF164" i="24"/>
  <c r="EM163" i="24"/>
  <c r="EQ163" i="24" s="1"/>
  <c r="EI163" i="24"/>
  <c r="EH163" i="24"/>
  <c r="EG163" i="24"/>
  <c r="EF163" i="24"/>
  <c r="EQ162" i="24"/>
  <c r="EP162" i="24"/>
  <c r="EM162" i="24"/>
  <c r="EO162" i="24" s="1"/>
  <c r="EI162" i="24"/>
  <c r="EH162" i="24"/>
  <c r="EG162" i="24"/>
  <c r="EF162" i="24"/>
  <c r="EN161" i="24"/>
  <c r="EM161" i="24"/>
  <c r="EI161" i="24"/>
  <c r="EH161" i="24"/>
  <c r="EG161" i="24"/>
  <c r="EF161" i="24"/>
  <c r="EQ160" i="24"/>
  <c r="EP160" i="24"/>
  <c r="EO160" i="24"/>
  <c r="EN160" i="24"/>
  <c r="EM160" i="24"/>
  <c r="EI160" i="24"/>
  <c r="EH160" i="24"/>
  <c r="EG160" i="24"/>
  <c r="EF160" i="24"/>
  <c r="EM159" i="24"/>
  <c r="EI159" i="24"/>
  <c r="EH159" i="24"/>
  <c r="EG159" i="24"/>
  <c r="EF159" i="24"/>
  <c r="EQ158" i="24"/>
  <c r="EP158" i="24"/>
  <c r="EO158" i="24"/>
  <c r="EN158" i="24"/>
  <c r="EM158" i="24"/>
  <c r="EI158" i="24"/>
  <c r="EH158" i="24"/>
  <c r="EG158" i="24"/>
  <c r="EF158" i="24"/>
  <c r="EM157" i="24"/>
  <c r="EI157" i="24"/>
  <c r="EH157" i="24"/>
  <c r="EG157" i="24"/>
  <c r="EF157" i="24"/>
  <c r="EQ156" i="24"/>
  <c r="EP156" i="24"/>
  <c r="EO156" i="24"/>
  <c r="EN156" i="24"/>
  <c r="EM156" i="24"/>
  <c r="EI156" i="24"/>
  <c r="EH156" i="24"/>
  <c r="EG156" i="24"/>
  <c r="EF156" i="24"/>
  <c r="EP155" i="24"/>
  <c r="EN155" i="24"/>
  <c r="EM155" i="24"/>
  <c r="EQ155" i="24" s="1"/>
  <c r="EI155" i="24"/>
  <c r="EH155" i="24"/>
  <c r="EG155" i="24"/>
  <c r="EF155" i="24"/>
  <c r="EQ154" i="24"/>
  <c r="EN154" i="24"/>
  <c r="EM154" i="24"/>
  <c r="EP154" i="24" s="1"/>
  <c r="EI154" i="24"/>
  <c r="EH154" i="24"/>
  <c r="EG154" i="24"/>
  <c r="EF154" i="24"/>
  <c r="EM153" i="24"/>
  <c r="EI153" i="24"/>
  <c r="EH153" i="24"/>
  <c r="EG153" i="24"/>
  <c r="EF153" i="24"/>
  <c r="EQ152" i="24"/>
  <c r="EP152" i="24"/>
  <c r="EO152" i="24"/>
  <c r="EN152" i="24"/>
  <c r="EM152" i="24"/>
  <c r="EI152" i="24"/>
  <c r="EH152" i="24"/>
  <c r="EG152" i="24"/>
  <c r="EF152" i="24"/>
  <c r="EP151" i="24"/>
  <c r="EN151" i="24"/>
  <c r="EM151" i="24"/>
  <c r="EQ151" i="24" s="1"/>
  <c r="EI151" i="24"/>
  <c r="EH151" i="24"/>
  <c r="EG151" i="24"/>
  <c r="EF151" i="24"/>
  <c r="EQ150" i="24"/>
  <c r="EP150" i="24"/>
  <c r="EO150" i="24"/>
  <c r="EN150" i="24"/>
  <c r="EM150" i="24"/>
  <c r="EI150" i="24"/>
  <c r="EH150" i="24"/>
  <c r="EG150" i="24"/>
  <c r="EF150" i="24"/>
  <c r="EM149" i="24"/>
  <c r="EI149" i="24"/>
  <c r="EH149" i="24"/>
  <c r="EG149" i="24"/>
  <c r="EF149" i="24"/>
  <c r="EQ148" i="24"/>
  <c r="EN148" i="24"/>
  <c r="EM148" i="24"/>
  <c r="EP148" i="24" s="1"/>
  <c r="EI148" i="24"/>
  <c r="EH148" i="24"/>
  <c r="EG148" i="24"/>
  <c r="EF148" i="24"/>
  <c r="EP147" i="24"/>
  <c r="EO147" i="24"/>
  <c r="EN147" i="24"/>
  <c r="EM147" i="24"/>
  <c r="EQ147" i="24" s="1"/>
  <c r="EI147" i="24"/>
  <c r="EH147" i="24"/>
  <c r="EG147" i="24"/>
  <c r="EF147" i="24"/>
  <c r="EQ146" i="24"/>
  <c r="EP146" i="24"/>
  <c r="EM146" i="24"/>
  <c r="EO146" i="24" s="1"/>
  <c r="EI146" i="24"/>
  <c r="EH146" i="24"/>
  <c r="EG146" i="24"/>
  <c r="EF146" i="24"/>
  <c r="EQ145" i="24"/>
  <c r="EP145" i="24"/>
  <c r="EO145" i="24"/>
  <c r="EN145" i="24"/>
  <c r="EM145" i="24"/>
  <c r="EI145" i="24"/>
  <c r="EH145" i="24"/>
  <c r="EG145" i="24"/>
  <c r="EF145" i="24"/>
  <c r="EQ144" i="24"/>
  <c r="EP144" i="24"/>
  <c r="EO144" i="24"/>
  <c r="EN144" i="24"/>
  <c r="EM144" i="24"/>
  <c r="EI144" i="24"/>
  <c r="EH144" i="24"/>
  <c r="EG144" i="24"/>
  <c r="EF144" i="24"/>
  <c r="EN143" i="24"/>
  <c r="EM143" i="24"/>
  <c r="EI143" i="24"/>
  <c r="EH143" i="24"/>
  <c r="EG143" i="24"/>
  <c r="EF143" i="24"/>
  <c r="EN142" i="24"/>
  <c r="EM142" i="24"/>
  <c r="EQ142" i="24" s="1"/>
  <c r="EI142" i="24"/>
  <c r="EH142" i="24"/>
  <c r="EG142" i="24"/>
  <c r="EF142" i="24"/>
  <c r="EQ141" i="24"/>
  <c r="EM141" i="24"/>
  <c r="EP141" i="24" s="1"/>
  <c r="EI141" i="24"/>
  <c r="EH141" i="24"/>
  <c r="EG141" i="24"/>
  <c r="EF141" i="24"/>
  <c r="EN140" i="24"/>
  <c r="EM140" i="24"/>
  <c r="EI140" i="24"/>
  <c r="EH140" i="24"/>
  <c r="EG140" i="24"/>
  <c r="EF140" i="24"/>
  <c r="EQ139" i="24"/>
  <c r="EP139" i="24"/>
  <c r="EO139" i="24"/>
  <c r="EN139" i="24"/>
  <c r="EM139" i="24"/>
  <c r="EI139" i="24"/>
  <c r="EH139" i="24"/>
  <c r="EG139" i="24"/>
  <c r="EF139" i="24"/>
  <c r="EQ138" i="24"/>
  <c r="EP138" i="24"/>
  <c r="EM138" i="24"/>
  <c r="EO138" i="24" s="1"/>
  <c r="EI138" i="24"/>
  <c r="EH138" i="24"/>
  <c r="EG138" i="24"/>
  <c r="EF138" i="24"/>
  <c r="EN137" i="24"/>
  <c r="EM137" i="24"/>
  <c r="EQ137" i="24" s="1"/>
  <c r="EI137" i="24"/>
  <c r="EH137" i="24"/>
  <c r="EG137" i="24"/>
  <c r="EF137" i="24"/>
  <c r="EQ136" i="24"/>
  <c r="EP136" i="24"/>
  <c r="EO136" i="24"/>
  <c r="EM136" i="24"/>
  <c r="EN136" i="24" s="1"/>
  <c r="EI136" i="24"/>
  <c r="EH136" i="24"/>
  <c r="EG136" i="24"/>
  <c r="EF136" i="24"/>
  <c r="EQ135" i="24"/>
  <c r="EO135" i="24"/>
  <c r="EN135" i="24"/>
  <c r="EM135" i="24"/>
  <c r="EP135" i="24" s="1"/>
  <c r="EI135" i="24"/>
  <c r="EH135" i="24"/>
  <c r="EG135" i="24"/>
  <c r="EF135" i="24"/>
  <c r="EQ134" i="24"/>
  <c r="EO134" i="24"/>
  <c r="EN134" i="24"/>
  <c r="EM134" i="24"/>
  <c r="EP134" i="24" s="1"/>
  <c r="EI134" i="24"/>
  <c r="EH134" i="24"/>
  <c r="EG134" i="24"/>
  <c r="EF134" i="24"/>
  <c r="EM133" i="24"/>
  <c r="EI133" i="24"/>
  <c r="EH133" i="24"/>
  <c r="EG133" i="24"/>
  <c r="EF133" i="24"/>
  <c r="EQ132" i="24"/>
  <c r="EP132" i="24"/>
  <c r="EO132" i="24"/>
  <c r="EM132" i="24"/>
  <c r="EN132" i="24" s="1"/>
  <c r="EI132" i="24"/>
  <c r="EH132" i="24"/>
  <c r="EG132" i="24"/>
  <c r="EF132" i="24"/>
  <c r="EP131" i="24"/>
  <c r="EM131" i="24"/>
  <c r="EI131" i="24"/>
  <c r="EH131" i="24"/>
  <c r="EG131" i="24"/>
  <c r="EF131" i="24"/>
  <c r="EQ130" i="24"/>
  <c r="EP130" i="24"/>
  <c r="EN130" i="24"/>
  <c r="EM130" i="24"/>
  <c r="EO130" i="24" s="1"/>
  <c r="EI130" i="24"/>
  <c r="EH130" i="24"/>
  <c r="EG130" i="24"/>
  <c r="EF130" i="24"/>
  <c r="EM129" i="24"/>
  <c r="EI129" i="24"/>
  <c r="EH129" i="24"/>
  <c r="EG129" i="24"/>
  <c r="EF129" i="24"/>
  <c r="EP128" i="24"/>
  <c r="EN128" i="24"/>
  <c r="EM128" i="24"/>
  <c r="EI128" i="24"/>
  <c r="EH128" i="24"/>
  <c r="EG128" i="24"/>
  <c r="EF128" i="24"/>
  <c r="EN127" i="24"/>
  <c r="EM127" i="24"/>
  <c r="EI127" i="24"/>
  <c r="EH127" i="24"/>
  <c r="EG127" i="24"/>
  <c r="EF127" i="24"/>
  <c r="EQ126" i="24"/>
  <c r="EO126" i="24"/>
  <c r="EN126" i="24"/>
  <c r="EM126" i="24"/>
  <c r="EP126" i="24" s="1"/>
  <c r="EI126" i="24"/>
  <c r="EH126" i="24"/>
  <c r="EG126" i="24"/>
  <c r="EF126" i="24"/>
  <c r="EO125" i="24"/>
  <c r="EN125" i="24"/>
  <c r="EM125" i="24"/>
  <c r="EI125" i="24"/>
  <c r="EH125" i="24"/>
  <c r="EG125" i="24"/>
  <c r="EF125" i="24"/>
  <c r="EN124" i="24"/>
  <c r="EM124" i="24"/>
  <c r="EI124" i="24"/>
  <c r="EH124" i="24"/>
  <c r="EG124" i="24"/>
  <c r="EF124" i="24"/>
  <c r="EQ123" i="24"/>
  <c r="EM123" i="24"/>
  <c r="EP123" i="24" s="1"/>
  <c r="EI123" i="24"/>
  <c r="EH123" i="24"/>
  <c r="EG123" i="24"/>
  <c r="EF123" i="24"/>
  <c r="EQ122" i="24"/>
  <c r="EP122" i="24"/>
  <c r="EO122" i="24"/>
  <c r="EN122" i="24"/>
  <c r="EM122" i="24"/>
  <c r="EI122" i="24"/>
  <c r="EH122" i="24"/>
  <c r="EG122" i="24"/>
  <c r="EF122" i="24"/>
  <c r="EM121" i="24"/>
  <c r="EI121" i="24"/>
  <c r="EH121" i="24"/>
  <c r="EG121" i="24"/>
  <c r="EF121" i="24"/>
  <c r="EQ120" i="24"/>
  <c r="EM120" i="24"/>
  <c r="EI120" i="24"/>
  <c r="EH120" i="24"/>
  <c r="EG120" i="24"/>
  <c r="EF120" i="24"/>
  <c r="EM119" i="24"/>
  <c r="EI119" i="24"/>
  <c r="EH119" i="24"/>
  <c r="EG119" i="24"/>
  <c r="EF119" i="24"/>
  <c r="EQ118" i="24"/>
  <c r="EO118" i="24"/>
  <c r="EN118" i="24"/>
  <c r="EM118" i="24"/>
  <c r="EP118" i="24" s="1"/>
  <c r="EI118" i="24"/>
  <c r="EH118" i="24"/>
  <c r="EG118" i="24"/>
  <c r="EF118" i="24"/>
  <c r="EO117" i="24"/>
  <c r="EN117" i="24"/>
  <c r="EM117" i="24"/>
  <c r="EI117" i="24"/>
  <c r="EH117" i="24"/>
  <c r="EG117" i="24"/>
  <c r="EF117" i="24"/>
  <c r="EM116" i="24"/>
  <c r="EO116" i="24" s="1"/>
  <c r="EI116" i="24"/>
  <c r="EH116" i="24"/>
  <c r="EG116" i="24"/>
  <c r="EF116" i="24"/>
  <c r="EQ115" i="24"/>
  <c r="EP115" i="24"/>
  <c r="EM115" i="24"/>
  <c r="EO115" i="24" s="1"/>
  <c r="EI115" i="24"/>
  <c r="EH115" i="24"/>
  <c r="EG115" i="24"/>
  <c r="EF115" i="24"/>
  <c r="EQ114" i="24"/>
  <c r="EP114" i="24"/>
  <c r="EO114" i="24"/>
  <c r="EN114" i="24"/>
  <c r="EM114" i="24"/>
  <c r="EI114" i="24"/>
  <c r="EH114" i="24"/>
  <c r="EG114" i="24"/>
  <c r="EF114" i="24"/>
  <c r="EM113" i="24"/>
  <c r="EI113" i="24"/>
  <c r="EH113" i="24"/>
  <c r="EG113" i="24"/>
  <c r="EF113" i="24"/>
  <c r="EQ112" i="24"/>
  <c r="EP112" i="24"/>
  <c r="EO112" i="24"/>
  <c r="EM112" i="24"/>
  <c r="EN112" i="24" s="1"/>
  <c r="EI112" i="24"/>
  <c r="EH112" i="24"/>
  <c r="EG112" i="24"/>
  <c r="EF112" i="24"/>
  <c r="EQ111" i="24"/>
  <c r="EP111" i="24"/>
  <c r="EM111" i="24"/>
  <c r="EO111" i="24" s="1"/>
  <c r="EI111" i="24"/>
  <c r="EH111" i="24"/>
  <c r="EG111" i="24"/>
  <c r="EF111" i="24"/>
  <c r="EM110" i="24"/>
  <c r="EI110" i="24"/>
  <c r="EH110" i="24"/>
  <c r="EG110" i="24"/>
  <c r="EF110" i="24"/>
  <c r="EO109" i="24"/>
  <c r="EN109" i="24"/>
  <c r="EM109" i="24"/>
  <c r="EI109" i="24"/>
  <c r="EH109" i="24"/>
  <c r="EG109" i="24"/>
  <c r="EF109" i="24"/>
  <c r="EQ108" i="24"/>
  <c r="EP108" i="24"/>
  <c r="EM108" i="24"/>
  <c r="EN108" i="24" s="1"/>
  <c r="EI108" i="24"/>
  <c r="EH108" i="24"/>
  <c r="EG108" i="24"/>
  <c r="EF108" i="24"/>
  <c r="EM107" i="24"/>
  <c r="EI107" i="24"/>
  <c r="EH107" i="24"/>
  <c r="EG107" i="24"/>
  <c r="EF107" i="24"/>
  <c r="EQ106" i="24"/>
  <c r="EP106" i="24"/>
  <c r="EO106" i="24"/>
  <c r="EN106" i="24"/>
  <c r="EM106" i="24"/>
  <c r="EI106" i="24"/>
  <c r="EH106" i="24"/>
  <c r="EG106" i="24"/>
  <c r="EF106" i="24"/>
  <c r="EM105" i="24"/>
  <c r="EI105" i="24"/>
  <c r="EH105" i="24"/>
  <c r="EG105" i="24"/>
  <c r="EF105" i="24"/>
  <c r="EP104" i="24"/>
  <c r="EO104" i="24"/>
  <c r="EN104" i="24"/>
  <c r="EM104" i="24"/>
  <c r="EQ104" i="24" s="1"/>
  <c r="EI104" i="24"/>
  <c r="EH104" i="24"/>
  <c r="EG104" i="24"/>
  <c r="EF104" i="24"/>
  <c r="EM103" i="24"/>
  <c r="EI103" i="24"/>
  <c r="EH103" i="24"/>
  <c r="EG103" i="24"/>
  <c r="EF103" i="24"/>
  <c r="EN102" i="24"/>
  <c r="EM102" i="24"/>
  <c r="EP102" i="24" s="1"/>
  <c r="EI102" i="24"/>
  <c r="EH102" i="24"/>
  <c r="EG102" i="24"/>
  <c r="EF102" i="24"/>
  <c r="EQ101" i="24"/>
  <c r="EP101" i="24"/>
  <c r="EO101" i="24"/>
  <c r="EN101" i="24"/>
  <c r="EM101" i="24"/>
  <c r="EI101" i="24"/>
  <c r="EH101" i="24"/>
  <c r="EG101" i="24"/>
  <c r="EF101" i="24"/>
  <c r="EQ100" i="24"/>
  <c r="EO100" i="24"/>
  <c r="EM100" i="24"/>
  <c r="EP100" i="24" s="1"/>
  <c r="EI100" i="24"/>
  <c r="EH100" i="24"/>
  <c r="EG100" i="24"/>
  <c r="EF100" i="24"/>
  <c r="EP99" i="24"/>
  <c r="EO99" i="24"/>
  <c r="EN99" i="24"/>
  <c r="EM99" i="24"/>
  <c r="EQ99" i="24" s="1"/>
  <c r="EI99" i="24"/>
  <c r="EH99" i="24"/>
  <c r="EG99" i="24"/>
  <c r="EF99" i="24"/>
  <c r="EM98" i="24"/>
  <c r="EQ98" i="24" s="1"/>
  <c r="EI98" i="24"/>
  <c r="EH98" i="24"/>
  <c r="EG98" i="24"/>
  <c r="EF98" i="24"/>
  <c r="EE13" i="24"/>
  <c r="ED13" i="24"/>
  <c r="EC13" i="24"/>
  <c r="F15" i="3" l="1"/>
  <c r="A17" i="3"/>
  <c r="B17" i="3" s="1"/>
  <c r="E16" i="3"/>
  <c r="G16" i="3" s="1"/>
  <c r="C62" i="31"/>
  <c r="D62" i="31"/>
  <c r="H23" i="9"/>
  <c r="G46" i="19"/>
  <c r="B50" i="45"/>
  <c r="D50" i="45"/>
  <c r="E48" i="43"/>
  <c r="B48" i="43"/>
  <c r="D15" i="3"/>
  <c r="E48" i="44"/>
  <c r="B48" i="44"/>
  <c r="H17" i="5"/>
  <c r="N18" i="8"/>
  <c r="T29" i="12"/>
  <c r="N24" i="10"/>
  <c r="K124" i="32"/>
  <c r="K92" i="32"/>
  <c r="K121" i="32"/>
  <c r="K118" i="32"/>
  <c r="K86" i="32"/>
  <c r="K71" i="32"/>
  <c r="K68" i="32"/>
  <c r="K94" i="32"/>
  <c r="K135" i="32"/>
  <c r="K21" i="32"/>
  <c r="K53" i="32"/>
  <c r="K111" i="32"/>
  <c r="K73" i="32"/>
  <c r="K35" i="32"/>
  <c r="K20" i="32"/>
  <c r="K108" i="32"/>
  <c r="K70" i="32"/>
  <c r="K55" i="32"/>
  <c r="K32" i="32"/>
  <c r="K93" i="32"/>
  <c r="K3" i="32"/>
  <c r="K798" i="32"/>
  <c r="K782" i="32"/>
  <c r="K766" i="32"/>
  <c r="K750" i="32"/>
  <c r="K734" i="32"/>
  <c r="K478" i="32"/>
  <c r="K286" i="32"/>
  <c r="K270" i="32"/>
  <c r="K254" i="32"/>
  <c r="K238" i="32"/>
  <c r="K222" i="32"/>
  <c r="K813" i="32"/>
  <c r="K621" i="32"/>
  <c r="K605" i="32"/>
  <c r="K589" i="32"/>
  <c r="K573" i="32"/>
  <c r="K557" i="32"/>
  <c r="K301" i="32"/>
  <c r="K956" i="32"/>
  <c r="K940" i="32"/>
  <c r="K924" i="32"/>
  <c r="K908" i="32"/>
  <c r="K892" i="32"/>
  <c r="K636" i="32"/>
  <c r="K444" i="32"/>
  <c r="K428" i="32"/>
  <c r="K412" i="32"/>
  <c r="K396" i="32"/>
  <c r="K380" i="32"/>
  <c r="K854" i="32"/>
  <c r="K875" i="32"/>
  <c r="K859" i="32"/>
  <c r="K843" i="32"/>
  <c r="K827" i="32"/>
  <c r="K811" i="32"/>
  <c r="K555" i="32"/>
  <c r="K363" i="32"/>
  <c r="K347" i="32"/>
  <c r="K331" i="32"/>
  <c r="K315" i="32"/>
  <c r="K299" i="32"/>
  <c r="K760" i="32"/>
  <c r="K615" i="32"/>
  <c r="K519" i="32"/>
  <c r="K439" i="32"/>
  <c r="K343" i="32"/>
  <c r="K247" i="32"/>
  <c r="K794" i="32"/>
  <c r="K602" i="32"/>
  <c r="K586" i="32"/>
  <c r="K570" i="32"/>
  <c r="K554" i="32"/>
  <c r="K538" i="32"/>
  <c r="K282" i="32"/>
  <c r="K728" i="32"/>
  <c r="K664" i="32"/>
  <c r="K568" i="32"/>
  <c r="K456" i="32"/>
  <c r="K344" i="32"/>
  <c r="K920" i="32"/>
  <c r="K567" i="32"/>
  <c r="K471" i="32"/>
  <c r="K423" i="32"/>
  <c r="K327" i="32"/>
  <c r="K215" i="32"/>
  <c r="K793" i="32"/>
  <c r="K601" i="32"/>
  <c r="K585" i="32"/>
  <c r="K569" i="32"/>
  <c r="K553" i="32"/>
  <c r="K537" i="32"/>
  <c r="K281" i="32"/>
  <c r="K696" i="32"/>
  <c r="K600" i="32"/>
  <c r="K504" i="32"/>
  <c r="K424" i="32"/>
  <c r="K360" i="32"/>
  <c r="K294" i="32"/>
  <c r="K807" i="32"/>
  <c r="K727" i="32"/>
  <c r="K647" i="32"/>
  <c r="K551" i="32"/>
  <c r="K455" i="32"/>
  <c r="K598" i="32"/>
  <c r="K943" i="32"/>
  <c r="K927" i="32"/>
  <c r="K911" i="32"/>
  <c r="K895" i="32"/>
  <c r="K879" i="32"/>
  <c r="K623" i="32"/>
  <c r="K431" i="32"/>
  <c r="K415" i="32"/>
  <c r="K399" i="32"/>
  <c r="K383" i="32"/>
  <c r="K367" i="32"/>
  <c r="K900" i="32"/>
  <c r="K482" i="32"/>
  <c r="K435" i="32"/>
  <c r="K388" i="32"/>
  <c r="K341" i="32"/>
  <c r="K320" i="32"/>
  <c r="K419" i="32"/>
  <c r="K434" i="32"/>
  <c r="K387" i="32"/>
  <c r="K340" i="32"/>
  <c r="K293" i="32"/>
  <c r="K272" i="32"/>
  <c r="K928" i="32"/>
  <c r="K386" i="32"/>
  <c r="K339" i="32"/>
  <c r="K292" i="32"/>
  <c r="K245" i="32"/>
  <c r="K224" i="32"/>
  <c r="K626" i="32"/>
  <c r="K385" i="32"/>
  <c r="K338" i="32"/>
  <c r="K291" i="32"/>
  <c r="K244" i="32"/>
  <c r="K197" i="32"/>
  <c r="K562" i="32"/>
  <c r="K256" i="32"/>
  <c r="K337" i="32"/>
  <c r="K290" i="32"/>
  <c r="K243" i="32"/>
  <c r="K196" i="32"/>
  <c r="K609" i="32"/>
  <c r="K768" i="32"/>
  <c r="K869" i="32"/>
  <c r="K848" i="32"/>
  <c r="K148" i="32"/>
  <c r="K754" i="32"/>
  <c r="K242" i="32"/>
  <c r="K195" i="32"/>
  <c r="K259" i="32"/>
  <c r="K467" i="32"/>
  <c r="K305" i="32"/>
  <c r="K962" i="32"/>
  <c r="K931" i="32"/>
  <c r="K693" i="32"/>
  <c r="K821" i="32"/>
  <c r="K565" i="32"/>
  <c r="K373" i="32"/>
  <c r="K560" i="32"/>
  <c r="K513" i="32"/>
  <c r="K789" i="32"/>
  <c r="K277" i="32"/>
  <c r="K208" i="32"/>
  <c r="K837" i="32"/>
  <c r="K418" i="32"/>
  <c r="K322" i="32"/>
  <c r="K611" i="32"/>
  <c r="K163" i="32"/>
  <c r="K673" i="32"/>
  <c r="K370" i="32"/>
  <c r="K960" i="32"/>
  <c r="K913" i="32"/>
  <c r="K561" i="32"/>
  <c r="K657" i="32"/>
  <c r="K610" i="32"/>
  <c r="K563" i="32"/>
  <c r="K307" i="32"/>
  <c r="K933" i="32"/>
  <c r="K912" i="32"/>
  <c r="K865" i="32"/>
  <c r="K817" i="32"/>
  <c r="K722" i="32"/>
  <c r="K834" i="32"/>
  <c r="K306" i="32"/>
  <c r="K212" i="32"/>
  <c r="K629" i="32"/>
  <c r="K164" i="32"/>
  <c r="K160" i="32"/>
  <c r="K324" i="32"/>
  <c r="K948" i="32"/>
  <c r="K483" i="32"/>
  <c r="K436" i="32"/>
  <c r="K389" i="32"/>
  <c r="K368" i="32"/>
  <c r="K321" i="32"/>
  <c r="K227" i="32"/>
  <c r="K83" i="32"/>
  <c r="E48" i="19"/>
  <c r="B48" i="19"/>
  <c r="A49" i="19"/>
  <c r="H20" i="8"/>
  <c r="E20" i="8"/>
  <c r="B20" i="8"/>
  <c r="K20" i="8"/>
  <c r="A21" i="8"/>
  <c r="EQ113" i="24"/>
  <c r="EP113" i="24"/>
  <c r="EO113" i="24"/>
  <c r="EN113" i="24"/>
  <c r="EQ103" i="24"/>
  <c r="EP103" i="24"/>
  <c r="EO103" i="24"/>
  <c r="EN103" i="24"/>
  <c r="EQ107" i="24"/>
  <c r="EP107" i="24"/>
  <c r="EO107" i="24"/>
  <c r="EN107" i="24"/>
  <c r="EQ128" i="24"/>
  <c r="EO128" i="24"/>
  <c r="EQ164" i="24"/>
  <c r="EP164" i="24"/>
  <c r="EO164" i="24"/>
  <c r="EN164" i="24"/>
  <c r="EQ109" i="24"/>
  <c r="EP109" i="24"/>
  <c r="EQ131" i="24"/>
  <c r="EN131" i="24"/>
  <c r="EN98" i="24"/>
  <c r="EQ127" i="24"/>
  <c r="EP127" i="24"/>
  <c r="EO127" i="24"/>
  <c r="EO131" i="24"/>
  <c r="EO98" i="24"/>
  <c r="EQ110" i="24"/>
  <c r="EP110" i="24"/>
  <c r="EO110" i="24"/>
  <c r="EN110" i="24"/>
  <c r="EP98" i="24"/>
  <c r="EQ119" i="24"/>
  <c r="EP119" i="24"/>
  <c r="EO119" i="24"/>
  <c r="EN119" i="24"/>
  <c r="EQ140" i="24"/>
  <c r="EP140" i="24"/>
  <c r="EO140" i="24"/>
  <c r="EQ133" i="24"/>
  <c r="EP133" i="24"/>
  <c r="EO133" i="24"/>
  <c r="EN133" i="24"/>
  <c r="EO102" i="24"/>
  <c r="EO120" i="24"/>
  <c r="EN120" i="24"/>
  <c r="EQ102" i="24"/>
  <c r="EO108" i="24"/>
  <c r="EN111" i="24"/>
  <c r="EP120" i="24"/>
  <c r="EQ121" i="24"/>
  <c r="EP121" i="24"/>
  <c r="EO121" i="24"/>
  <c r="EN121" i="24"/>
  <c r="EQ125" i="24"/>
  <c r="EP125" i="24"/>
  <c r="EN116" i="24"/>
  <c r="EP124" i="24"/>
  <c r="EO124" i="24"/>
  <c r="EQ105" i="24"/>
  <c r="EP105" i="24"/>
  <c r="EO105" i="24"/>
  <c r="EN105" i="24"/>
  <c r="EP116" i="24"/>
  <c r="EQ116" i="24"/>
  <c r="EQ124" i="24"/>
  <c r="EQ129" i="24"/>
  <c r="EP129" i="24"/>
  <c r="EO129" i="24"/>
  <c r="EP157" i="24"/>
  <c r="EO157" i="24"/>
  <c r="EQ157" i="24"/>
  <c r="H26" i="10"/>
  <c r="K26" i="10"/>
  <c r="E26" i="10"/>
  <c r="B26" i="10"/>
  <c r="A27" i="10"/>
  <c r="EN129" i="24"/>
  <c r="EQ153" i="24"/>
  <c r="EO153" i="24"/>
  <c r="EP153" i="24"/>
  <c r="EN153" i="24"/>
  <c r="EN157" i="24"/>
  <c r="EQ149" i="24"/>
  <c r="EP149" i="24"/>
  <c r="EO149" i="24"/>
  <c r="EN149" i="24"/>
  <c r="EN100" i="24"/>
  <c r="EQ117" i="24"/>
  <c r="EP117" i="24"/>
  <c r="EQ143" i="24"/>
  <c r="EP143" i="24"/>
  <c r="EO143" i="24"/>
  <c r="EN141" i="24"/>
  <c r="EO141" i="24"/>
  <c r="EO159" i="24"/>
  <c r="EN159" i="24"/>
  <c r="EQ171" i="24"/>
  <c r="EP171" i="24"/>
  <c r="EP159" i="24"/>
  <c r="EQ159" i="24"/>
  <c r="EO171" i="24"/>
  <c r="EN123" i="24"/>
  <c r="EN115" i="24"/>
  <c r="EO123" i="24"/>
  <c r="EO137" i="24"/>
  <c r="EO142" i="24"/>
  <c r="EN163" i="24"/>
  <c r="EO167" i="24"/>
  <c r="EQ169" i="24"/>
  <c r="EP169" i="24"/>
  <c r="EO169" i="24"/>
  <c r="EN169" i="24"/>
  <c r="EN178" i="24"/>
  <c r="EP137" i="24"/>
  <c r="EP142" i="24"/>
  <c r="EO163" i="24"/>
  <c r="EP167" i="24"/>
  <c r="EO178" i="24"/>
  <c r="EP163" i="24"/>
  <c r="EP178" i="24"/>
  <c r="EN146" i="24"/>
  <c r="EO148" i="24"/>
  <c r="EO154" i="24"/>
  <c r="EN162" i="24"/>
  <c r="EO151" i="24"/>
  <c r="EQ161" i="24"/>
  <c r="EP161" i="24"/>
  <c r="EO161" i="24"/>
  <c r="EO155" i="24"/>
  <c r="EP170" i="24"/>
  <c r="EO170" i="24"/>
  <c r="EN170" i="24"/>
  <c r="EP165" i="24"/>
  <c r="EO165" i="24"/>
  <c r="EN165" i="24"/>
  <c r="EQ165" i="24"/>
  <c r="EN138" i="24"/>
  <c r="EN180" i="24"/>
  <c r="EO180" i="24"/>
  <c r="EP180" i="24"/>
  <c r="EN177" i="24"/>
  <c r="EN179" i="24"/>
  <c r="EO179" i="24"/>
  <c r="C47" i="19"/>
  <c r="F47" i="19"/>
  <c r="D47" i="19"/>
  <c r="I19" i="8"/>
  <c r="M19" i="8"/>
  <c r="L19" i="8"/>
  <c r="J19" i="8"/>
  <c r="G19" i="8"/>
  <c r="F19" i="8"/>
  <c r="D19" i="8"/>
  <c r="C19" i="8"/>
  <c r="F62" i="31"/>
  <c r="H62" i="31"/>
  <c r="G62" i="31"/>
  <c r="L25" i="10"/>
  <c r="J25" i="10"/>
  <c r="F25" i="10"/>
  <c r="G25" i="10"/>
  <c r="D25" i="10"/>
  <c r="C25" i="10"/>
  <c r="I25" i="10"/>
  <c r="M25" i="10"/>
  <c r="B63" i="31"/>
  <c r="A64" i="31"/>
  <c r="E63" i="31"/>
  <c r="F63" i="35"/>
  <c r="G63" i="35"/>
  <c r="G65" i="36"/>
  <c r="F65" i="36"/>
  <c r="D24" i="9"/>
  <c r="C24" i="9"/>
  <c r="H63" i="35"/>
  <c r="D63" i="35"/>
  <c r="C63" i="35"/>
  <c r="B66" i="36"/>
  <c r="A67" i="36"/>
  <c r="E66" i="36"/>
  <c r="A26" i="9"/>
  <c r="E25" i="9"/>
  <c r="B25" i="9"/>
  <c r="E64" i="35"/>
  <c r="B64" i="35"/>
  <c r="A65" i="35"/>
  <c r="D65" i="36"/>
  <c r="H65" i="36"/>
  <c r="C65" i="36"/>
  <c r="F24" i="9"/>
  <c r="H24" i="9"/>
  <c r="G24" i="9"/>
  <c r="F43" i="41"/>
  <c r="G43" i="41"/>
  <c r="A61" i="28"/>
  <c r="E60" i="28"/>
  <c r="B60" i="28"/>
  <c r="H59" i="28"/>
  <c r="F59" i="28"/>
  <c r="G59" i="28"/>
  <c r="D59" i="28"/>
  <c r="C59" i="28"/>
  <c r="H43" i="41"/>
  <c r="D43" i="41"/>
  <c r="C43" i="41"/>
  <c r="A44" i="41" s="1"/>
  <c r="B31" i="12"/>
  <c r="K31" i="12"/>
  <c r="H31" i="12"/>
  <c r="N31" i="12"/>
  <c r="Q31" i="12"/>
  <c r="E31" i="12"/>
  <c r="A32" i="12"/>
  <c r="N37" i="14"/>
  <c r="K37" i="14"/>
  <c r="H37" i="14"/>
  <c r="E37" i="14"/>
  <c r="B37" i="14"/>
  <c r="Q37" i="14"/>
  <c r="A38" i="14"/>
  <c r="J30" i="12"/>
  <c r="P30" i="12"/>
  <c r="O30" i="12"/>
  <c r="C30" i="12"/>
  <c r="L30" i="12"/>
  <c r="S30" i="12"/>
  <c r="F30" i="12"/>
  <c r="G30" i="12"/>
  <c r="D30" i="12"/>
  <c r="R30" i="12"/>
  <c r="M30" i="12"/>
  <c r="I30" i="12"/>
  <c r="F36" i="14"/>
  <c r="D36" i="14"/>
  <c r="R36" i="14"/>
  <c r="P36" i="14"/>
  <c r="M36" i="14"/>
  <c r="L36" i="14"/>
  <c r="G36" i="14"/>
  <c r="S36" i="14"/>
  <c r="O36" i="14"/>
  <c r="J36" i="14"/>
  <c r="I36" i="14"/>
  <c r="C36" i="14"/>
  <c r="H56" i="26"/>
  <c r="F56" i="26"/>
  <c r="G56" i="26"/>
  <c r="D56" i="26"/>
  <c r="C56" i="26"/>
  <c r="J53" i="25"/>
  <c r="F53" i="25"/>
  <c r="D53" i="25"/>
  <c r="I53" i="25"/>
  <c r="K53" i="25"/>
  <c r="G53" i="25"/>
  <c r="C53" i="25"/>
  <c r="C16" i="3"/>
  <c r="D16" i="3"/>
  <c r="E57" i="26"/>
  <c r="B57" i="26"/>
  <c r="A58" i="26"/>
  <c r="E54" i="25"/>
  <c r="A55" i="25"/>
  <c r="B54" i="25"/>
  <c r="H54" i="25"/>
  <c r="H68" i="38"/>
  <c r="F68" i="38"/>
  <c r="G68" i="38"/>
  <c r="T35" i="14"/>
  <c r="E69" i="38"/>
  <c r="A70" i="38"/>
  <c r="B69" i="38"/>
  <c r="D68" i="38"/>
  <c r="C68" i="38"/>
  <c r="B19" i="5"/>
  <c r="E19" i="5"/>
  <c r="A20" i="5"/>
  <c r="D18" i="5"/>
  <c r="C18" i="5"/>
  <c r="F18" i="5"/>
  <c r="G18" i="5"/>
  <c r="G51" i="34"/>
  <c r="C51" i="34"/>
  <c r="F51" i="34"/>
  <c r="D51" i="34"/>
  <c r="T2" i="2" a="1"/>
  <c r="D42" i="40"/>
  <c r="C42" i="40"/>
  <c r="A43" i="40" s="1"/>
  <c r="G42" i="40"/>
  <c r="H42" i="40"/>
  <c r="F42" i="40"/>
  <c r="A53" i="34"/>
  <c r="B52" i="34"/>
  <c r="E52" i="34"/>
  <c r="A18" i="3" l="1"/>
  <c r="E17" i="3"/>
  <c r="G17" i="3" s="1"/>
  <c r="H15" i="3"/>
  <c r="U106" i="2"/>
  <c r="U105" i="2"/>
  <c r="F16" i="3"/>
  <c r="H16" i="3" s="1"/>
  <c r="C63" i="31"/>
  <c r="D63" i="31"/>
  <c r="G47" i="19"/>
  <c r="U104" i="2"/>
  <c r="U103" i="2"/>
  <c r="U102" i="2"/>
  <c r="D48" i="44"/>
  <c r="C48" i="44"/>
  <c r="A49" i="44" s="1"/>
  <c r="F48" i="44"/>
  <c r="G48" i="44"/>
  <c r="G48" i="43"/>
  <c r="F48" i="43"/>
  <c r="D48" i="43"/>
  <c r="C48" i="43"/>
  <c r="A49" i="43" s="1"/>
  <c r="F50" i="45"/>
  <c r="E50" i="45"/>
  <c r="C50" i="45"/>
  <c r="A51" i="45" s="1"/>
  <c r="T30" i="12"/>
  <c r="N25" i="10"/>
  <c r="H18" i="5"/>
  <c r="N19" i="8"/>
  <c r="U78" i="2"/>
  <c r="U46" i="2"/>
  <c r="U14" i="2"/>
  <c r="U73" i="2"/>
  <c r="U41" i="2"/>
  <c r="U13" i="2"/>
  <c r="U26" i="2"/>
  <c r="U16" i="2"/>
  <c r="U100" i="2"/>
  <c r="U68" i="2"/>
  <c r="U36" i="2"/>
  <c r="U12" i="2"/>
  <c r="U92" i="2"/>
  <c r="U18" i="2"/>
  <c r="U35" i="2"/>
  <c r="U95" i="2"/>
  <c r="U63" i="2"/>
  <c r="U31" i="2"/>
  <c r="U90" i="2"/>
  <c r="U58" i="2"/>
  <c r="U60" i="2"/>
  <c r="U28" i="2"/>
  <c r="U52" i="2"/>
  <c r="U74" i="2"/>
  <c r="U101" i="2"/>
  <c r="U37" i="2"/>
  <c r="U85" i="2"/>
  <c r="U53" i="2"/>
  <c r="U21" i="2"/>
  <c r="U80" i="2"/>
  <c r="U48" i="2"/>
  <c r="U11" i="2"/>
  <c r="U10" i="2"/>
  <c r="U75" i="2"/>
  <c r="U43" i="2"/>
  <c r="U70" i="2"/>
  <c r="U38" i="2"/>
  <c r="U97" i="2"/>
  <c r="U65" i="2"/>
  <c r="U33" i="2"/>
  <c r="U20" i="2"/>
  <c r="U87" i="2"/>
  <c r="U55" i="2"/>
  <c r="U23" i="2"/>
  <c r="U30" i="2"/>
  <c r="U82" i="2"/>
  <c r="U50" i="2"/>
  <c r="U99" i="2"/>
  <c r="U42" i="2"/>
  <c r="U77" i="2"/>
  <c r="U45" i="2"/>
  <c r="U72" i="2"/>
  <c r="U40" i="2"/>
  <c r="U67" i="2"/>
  <c r="U94" i="2"/>
  <c r="U62" i="2"/>
  <c r="U84" i="2"/>
  <c r="U69" i="2"/>
  <c r="U47" i="2"/>
  <c r="U89" i="2"/>
  <c r="U57" i="2"/>
  <c r="U25" i="2"/>
  <c r="U79" i="2"/>
  <c r="U15" i="2"/>
  <c r="U93" i="2"/>
  <c r="U61" i="2"/>
  <c r="U29" i="2"/>
  <c r="U88" i="2"/>
  <c r="U56" i="2"/>
  <c r="U51" i="2"/>
  <c r="U24" i="2"/>
  <c r="U83" i="2"/>
  <c r="U19" i="2"/>
  <c r="U22" i="2"/>
  <c r="U34" i="2"/>
  <c r="U32" i="2"/>
  <c r="U44" i="2"/>
  <c r="U66" i="2"/>
  <c r="U54" i="2"/>
  <c r="U64" i="2"/>
  <c r="U76" i="2"/>
  <c r="U86" i="2"/>
  <c r="U98" i="2"/>
  <c r="U96" i="2"/>
  <c r="U49" i="2"/>
  <c r="U17" i="2"/>
  <c r="U91" i="2"/>
  <c r="U27" i="2"/>
  <c r="U81" i="2"/>
  <c r="U39" i="2"/>
  <c r="U59" i="2"/>
  <c r="U71" i="2"/>
  <c r="U4" i="2"/>
  <c r="U3" i="2"/>
  <c r="T2" i="2"/>
  <c r="U8" i="2"/>
  <c r="U5" i="2"/>
  <c r="U9" i="2"/>
  <c r="U7" i="2"/>
  <c r="U6" i="2"/>
  <c r="A27" i="9"/>
  <c r="E26" i="9"/>
  <c r="B26" i="9"/>
  <c r="K770" i="32"/>
  <c r="K178" i="32"/>
  <c r="K226" i="32"/>
  <c r="K335" i="32"/>
  <c r="K847" i="32"/>
  <c r="K295" i="32"/>
  <c r="K216" i="32"/>
  <c r="K505" i="32"/>
  <c r="K678" i="32"/>
  <c r="K168" i="32"/>
  <c r="K506" i="32"/>
  <c r="K630" i="32"/>
  <c r="K267" i="32"/>
  <c r="K779" i="32"/>
  <c r="K348" i="32"/>
  <c r="K860" i="32"/>
  <c r="K525" i="32"/>
  <c r="K190" i="32"/>
  <c r="K702" i="32"/>
  <c r="K44" i="32"/>
  <c r="K58" i="32"/>
  <c r="K129" i="32"/>
  <c r="K115" i="32"/>
  <c r="G19" i="5"/>
  <c r="F19" i="5"/>
  <c r="F66" i="36"/>
  <c r="G66" i="36"/>
  <c r="K274" i="32"/>
  <c r="K323" i="32"/>
  <c r="K866" i="32"/>
  <c r="K532" i="32"/>
  <c r="K740" i="32"/>
  <c r="K210" i="32"/>
  <c r="K176" i="32"/>
  <c r="K177" i="32"/>
  <c r="K225" i="32"/>
  <c r="K273" i="32"/>
  <c r="K351" i="32"/>
  <c r="K863" i="32"/>
  <c r="K375" i="32"/>
  <c r="K296" i="32"/>
  <c r="K521" i="32"/>
  <c r="K902" i="32"/>
  <c r="K248" i="32"/>
  <c r="K522" i="32"/>
  <c r="K886" i="32"/>
  <c r="K283" i="32"/>
  <c r="K795" i="32"/>
  <c r="K364" i="32"/>
  <c r="K876" i="32"/>
  <c r="K541" i="32"/>
  <c r="K206" i="32"/>
  <c r="K718" i="32"/>
  <c r="K76" i="32"/>
  <c r="K23" i="32"/>
  <c r="K88" i="32"/>
  <c r="K54" i="32"/>
  <c r="B55" i="25"/>
  <c r="A56" i="25"/>
  <c r="H55" i="25"/>
  <c r="E55" i="25"/>
  <c r="B67" i="36"/>
  <c r="A68" i="36"/>
  <c r="E67" i="36"/>
  <c r="R37" i="14"/>
  <c r="P37" i="14"/>
  <c r="J37" i="14"/>
  <c r="G37" i="14"/>
  <c r="F37" i="14"/>
  <c r="D37" i="14"/>
  <c r="O37" i="14"/>
  <c r="I37" i="14"/>
  <c r="M37" i="14"/>
  <c r="L37" i="14"/>
  <c r="C37" i="14"/>
  <c r="S37" i="14"/>
  <c r="K54" i="25"/>
  <c r="G54" i="25"/>
  <c r="C54" i="25"/>
  <c r="J54" i="25"/>
  <c r="I54" i="25"/>
  <c r="F54" i="25"/>
  <c r="D54" i="25"/>
  <c r="K530" i="32"/>
  <c r="K275" i="32"/>
  <c r="K581" i="32"/>
  <c r="K677" i="32"/>
  <c r="K289" i="32"/>
  <c r="K384" i="32"/>
  <c r="K432" i="32"/>
  <c r="K433" i="32"/>
  <c r="K481" i="32"/>
  <c r="K529" i="32"/>
  <c r="K447" i="32"/>
  <c r="K959" i="32"/>
  <c r="K903" i="32"/>
  <c r="K776" i="32"/>
  <c r="K617" i="32"/>
  <c r="K663" i="32"/>
  <c r="K792" i="32"/>
  <c r="K618" i="32"/>
  <c r="K695" i="32"/>
  <c r="K379" i="32"/>
  <c r="K891" i="32"/>
  <c r="K460" i="32"/>
  <c r="K742" i="32"/>
  <c r="K637" i="32"/>
  <c r="K302" i="32"/>
  <c r="K814" i="32"/>
  <c r="K143" i="32"/>
  <c r="K14" i="32"/>
  <c r="K103" i="32"/>
  <c r="K25" i="32"/>
  <c r="F52" i="34"/>
  <c r="D52" i="34"/>
  <c r="G52" i="34"/>
  <c r="C52" i="34"/>
  <c r="K577" i="32"/>
  <c r="K578" i="32"/>
  <c r="K193" i="32"/>
  <c r="K146" i="32"/>
  <c r="K336" i="32"/>
  <c r="K405" i="32"/>
  <c r="K453" i="32"/>
  <c r="K480" i="32"/>
  <c r="K528" i="32"/>
  <c r="K576" i="32"/>
  <c r="K463" i="32"/>
  <c r="K806" i="32"/>
  <c r="K232" i="32"/>
  <c r="K824" i="32"/>
  <c r="K633" i="32"/>
  <c r="K743" i="32"/>
  <c r="K856" i="32"/>
  <c r="K634" i="32"/>
  <c r="K791" i="32"/>
  <c r="K395" i="32"/>
  <c r="K907" i="32"/>
  <c r="K476" i="32"/>
  <c r="K790" i="32"/>
  <c r="K653" i="32"/>
  <c r="K318" i="32"/>
  <c r="K830" i="32"/>
  <c r="K122" i="32"/>
  <c r="K137" i="32"/>
  <c r="K18" i="32"/>
  <c r="K31" i="32"/>
  <c r="E18" i="3"/>
  <c r="B18" i="3"/>
  <c r="A19" i="3"/>
  <c r="K624" i="32"/>
  <c r="K881" i="32"/>
  <c r="K240" i="32"/>
  <c r="K194" i="32"/>
  <c r="K357" i="32"/>
  <c r="K452" i="32"/>
  <c r="K500" i="32"/>
  <c r="K501" i="32"/>
  <c r="K549" i="32"/>
  <c r="K597" i="32"/>
  <c r="K479" i="32"/>
  <c r="K153" i="32"/>
  <c r="K312" i="32"/>
  <c r="K872" i="32"/>
  <c r="K649" i="32"/>
  <c r="K839" i="32"/>
  <c r="K888" i="32"/>
  <c r="K650" i="32"/>
  <c r="K935" i="32"/>
  <c r="K411" i="32"/>
  <c r="K923" i="32"/>
  <c r="K492" i="32"/>
  <c r="K157" i="32"/>
  <c r="K669" i="32"/>
  <c r="K334" i="32"/>
  <c r="K846" i="32"/>
  <c r="K85" i="32"/>
  <c r="K10" i="32"/>
  <c r="K42" i="32"/>
  <c r="K95" i="32"/>
  <c r="K645" i="32"/>
  <c r="K417" i="32"/>
  <c r="K261" i="32"/>
  <c r="K241" i="32"/>
  <c r="K404" i="32"/>
  <c r="K499" i="32"/>
  <c r="K547" i="32"/>
  <c r="K548" i="32"/>
  <c r="K596" i="32"/>
  <c r="K644" i="32"/>
  <c r="K495" i="32"/>
  <c r="K145" i="32"/>
  <c r="K392" i="32"/>
  <c r="K936" i="32"/>
  <c r="K665" i="32"/>
  <c r="K919" i="32"/>
  <c r="K144" i="32"/>
  <c r="K666" i="32"/>
  <c r="K200" i="32"/>
  <c r="K427" i="32"/>
  <c r="K939" i="32"/>
  <c r="K508" i="32"/>
  <c r="K173" i="32"/>
  <c r="K685" i="32"/>
  <c r="K350" i="32"/>
  <c r="K862" i="32"/>
  <c r="K17" i="32"/>
  <c r="K50" i="32"/>
  <c r="K74" i="32"/>
  <c r="K22" i="32"/>
  <c r="K692" i="32"/>
  <c r="K835" i="32"/>
  <c r="K308" i="32"/>
  <c r="K288" i="32"/>
  <c r="K451" i="32"/>
  <c r="K546" i="32"/>
  <c r="K594" i="32"/>
  <c r="K595" i="32"/>
  <c r="K643" i="32"/>
  <c r="K691" i="32"/>
  <c r="K511" i="32"/>
  <c r="K950" i="32"/>
  <c r="K440" i="32"/>
  <c r="K169" i="32"/>
  <c r="K681" i="32"/>
  <c r="K184" i="32"/>
  <c r="K170" i="32"/>
  <c r="K682" i="32"/>
  <c r="K264" i="32"/>
  <c r="K443" i="32"/>
  <c r="K955" i="32"/>
  <c r="K524" i="32"/>
  <c r="K189" i="32"/>
  <c r="K701" i="32"/>
  <c r="K366" i="32"/>
  <c r="K878" i="32"/>
  <c r="K47" i="32"/>
  <c r="K12" i="32"/>
  <c r="K106" i="32"/>
  <c r="K34" i="32"/>
  <c r="H66" i="36"/>
  <c r="D66" i="36"/>
  <c r="C66" i="36"/>
  <c r="H57" i="26"/>
  <c r="G57" i="26"/>
  <c r="F57" i="26"/>
  <c r="D57" i="26"/>
  <c r="C57" i="26"/>
  <c r="K739" i="32"/>
  <c r="K371" i="32"/>
  <c r="K355" i="32"/>
  <c r="K309" i="32"/>
  <c r="K498" i="32"/>
  <c r="K593" i="32"/>
  <c r="K641" i="32"/>
  <c r="K642" i="32"/>
  <c r="K690" i="32"/>
  <c r="K738" i="32"/>
  <c r="K527" i="32"/>
  <c r="K155" i="32"/>
  <c r="K536" i="32"/>
  <c r="K185" i="32"/>
  <c r="K697" i="32"/>
  <c r="K280" i="32"/>
  <c r="K186" i="32"/>
  <c r="K698" i="32"/>
  <c r="K328" i="32"/>
  <c r="K459" i="32"/>
  <c r="K166" i="32"/>
  <c r="K540" i="32"/>
  <c r="K205" i="32"/>
  <c r="K717" i="32"/>
  <c r="K382" i="32"/>
  <c r="K894" i="32"/>
  <c r="K61" i="32"/>
  <c r="K128" i="32"/>
  <c r="K138" i="32"/>
  <c r="K66" i="32"/>
  <c r="E53" i="34"/>
  <c r="B53" i="34"/>
  <c r="A54" i="34"/>
  <c r="H60" i="28"/>
  <c r="D60" i="28"/>
  <c r="C60" i="28"/>
  <c r="F60" i="28"/>
  <c r="G60" i="28"/>
  <c r="K786" i="32"/>
  <c r="K257" i="32"/>
  <c r="K402" i="32"/>
  <c r="K356" i="32"/>
  <c r="K545" i="32"/>
  <c r="K640" i="32"/>
  <c r="K688" i="32"/>
  <c r="K689" i="32"/>
  <c r="K737" i="32"/>
  <c r="K785" i="32"/>
  <c r="K543" i="32"/>
  <c r="K152" i="32"/>
  <c r="K616" i="32"/>
  <c r="K201" i="32"/>
  <c r="K713" i="32"/>
  <c r="K376" i="32"/>
  <c r="K202" i="32"/>
  <c r="K714" i="32"/>
  <c r="K408" i="32"/>
  <c r="K475" i="32"/>
  <c r="K262" i="32"/>
  <c r="K556" i="32"/>
  <c r="K221" i="32"/>
  <c r="K733" i="32"/>
  <c r="K398" i="32"/>
  <c r="K910" i="32"/>
  <c r="K26" i="32"/>
  <c r="K60" i="32"/>
  <c r="K56" i="32"/>
  <c r="K98" i="32"/>
  <c r="R31" i="12"/>
  <c r="D31" i="12"/>
  <c r="O31" i="12"/>
  <c r="M31" i="12"/>
  <c r="J31" i="12"/>
  <c r="I31" i="12"/>
  <c r="G31" i="12"/>
  <c r="C31" i="12"/>
  <c r="P31" i="12"/>
  <c r="S31" i="12"/>
  <c r="L31" i="12"/>
  <c r="F31" i="12"/>
  <c r="E44" i="41"/>
  <c r="B44" i="41"/>
  <c r="A59" i="26"/>
  <c r="E58" i="26"/>
  <c r="B58" i="26"/>
  <c r="B64" i="31"/>
  <c r="A65" i="31"/>
  <c r="E64" i="31"/>
  <c r="K229" i="32"/>
  <c r="K724" i="32"/>
  <c r="K449" i="32"/>
  <c r="K403" i="32"/>
  <c r="K592" i="32"/>
  <c r="K661" i="32"/>
  <c r="K709" i="32"/>
  <c r="K736" i="32"/>
  <c r="K784" i="32"/>
  <c r="K369" i="32"/>
  <c r="K559" i="32"/>
  <c r="K246" i="32"/>
  <c r="K712" i="32"/>
  <c r="K217" i="32"/>
  <c r="K729" i="32"/>
  <c r="K472" i="32"/>
  <c r="K218" i="32"/>
  <c r="K730" i="32"/>
  <c r="K488" i="32"/>
  <c r="K491" i="32"/>
  <c r="K342" i="32"/>
  <c r="K572" i="32"/>
  <c r="K237" i="32"/>
  <c r="K749" i="32"/>
  <c r="K414" i="32"/>
  <c r="K926" i="32"/>
  <c r="K87" i="32"/>
  <c r="K101" i="32"/>
  <c r="K120" i="32"/>
  <c r="K130" i="32"/>
  <c r="E61" i="28"/>
  <c r="A62" i="28"/>
  <c r="B61" i="28"/>
  <c r="H63" i="31"/>
  <c r="G63" i="31"/>
  <c r="F63" i="31"/>
  <c r="K833" i="32"/>
  <c r="K192" i="32"/>
  <c r="K496" i="32"/>
  <c r="K450" i="32"/>
  <c r="K613" i="32"/>
  <c r="K708" i="32"/>
  <c r="K756" i="32"/>
  <c r="K757" i="32"/>
  <c r="K805" i="32"/>
  <c r="K161" i="32"/>
  <c r="K575" i="32"/>
  <c r="K374" i="32"/>
  <c r="K808" i="32"/>
  <c r="K233" i="32"/>
  <c r="K745" i="32"/>
  <c r="K552" i="32"/>
  <c r="K234" i="32"/>
  <c r="K746" i="32"/>
  <c r="K520" i="32"/>
  <c r="K507" i="32"/>
  <c r="K470" i="32"/>
  <c r="K588" i="32"/>
  <c r="K253" i="32"/>
  <c r="K765" i="32"/>
  <c r="K430" i="32"/>
  <c r="K942" i="32"/>
  <c r="K125" i="32"/>
  <c r="K16" i="32"/>
  <c r="K39" i="32"/>
  <c r="K57" i="32"/>
  <c r="K880" i="32"/>
  <c r="K213" i="32"/>
  <c r="K517" i="32"/>
  <c r="K497" i="32"/>
  <c r="K660" i="32"/>
  <c r="K755" i="32"/>
  <c r="K803" i="32"/>
  <c r="K804" i="32"/>
  <c r="K162" i="32"/>
  <c r="K465" i="32"/>
  <c r="K591" i="32"/>
  <c r="K454" i="32"/>
  <c r="K952" i="32"/>
  <c r="K249" i="32"/>
  <c r="K761" i="32"/>
  <c r="K632" i="32"/>
  <c r="K250" i="32"/>
  <c r="K762" i="32"/>
  <c r="K584" i="32"/>
  <c r="K523" i="32"/>
  <c r="K582" i="32"/>
  <c r="K604" i="32"/>
  <c r="K269" i="32"/>
  <c r="K781" i="32"/>
  <c r="K446" i="32"/>
  <c r="K958" i="32"/>
  <c r="K114" i="32"/>
  <c r="K46" i="32"/>
  <c r="K45" i="32"/>
  <c r="K89" i="32"/>
  <c r="F69" i="38"/>
  <c r="H69" i="38"/>
  <c r="G69" i="38"/>
  <c r="B43" i="40"/>
  <c r="E43" i="40"/>
  <c r="K901" i="32"/>
  <c r="K260" i="32"/>
  <c r="K564" i="32"/>
  <c r="K544" i="32"/>
  <c r="K707" i="32"/>
  <c r="K802" i="32"/>
  <c r="K276" i="32"/>
  <c r="K437" i="32"/>
  <c r="K627" i="32"/>
  <c r="K832" i="32"/>
  <c r="K607" i="32"/>
  <c r="K518" i="32"/>
  <c r="K198" i="32"/>
  <c r="K265" i="32"/>
  <c r="K777" i="32"/>
  <c r="K744" i="32"/>
  <c r="K266" i="32"/>
  <c r="K778" i="32"/>
  <c r="K680" i="32"/>
  <c r="K539" i="32"/>
  <c r="K662" i="32"/>
  <c r="K620" i="32"/>
  <c r="K285" i="32"/>
  <c r="K797" i="32"/>
  <c r="K462" i="32"/>
  <c r="K758" i="32"/>
  <c r="K102" i="32"/>
  <c r="K78" i="32"/>
  <c r="K77" i="32"/>
  <c r="K127" i="32"/>
  <c r="K64" i="32"/>
  <c r="K110" i="32"/>
  <c r="K30" i="32"/>
  <c r="K133" i="32"/>
  <c r="K21" i="8"/>
  <c r="H21" i="8"/>
  <c r="E21" i="8"/>
  <c r="B21" i="8"/>
  <c r="A22" i="8"/>
  <c r="K672" i="32"/>
  <c r="K354" i="32"/>
  <c r="K658" i="32"/>
  <c r="K612" i="32"/>
  <c r="K801" i="32"/>
  <c r="K512" i="32"/>
  <c r="K741" i="32"/>
  <c r="K579" i="32"/>
  <c r="K628" i="32"/>
  <c r="K947" i="32"/>
  <c r="K639" i="32"/>
  <c r="K694" i="32"/>
  <c r="K422" i="32"/>
  <c r="K297" i="32"/>
  <c r="K809" i="32"/>
  <c r="K230" i="32"/>
  <c r="K298" i="32"/>
  <c r="K810" i="32"/>
  <c r="K840" i="32"/>
  <c r="K571" i="32"/>
  <c r="K263" i="32"/>
  <c r="K652" i="32"/>
  <c r="K317" i="32"/>
  <c r="K829" i="32"/>
  <c r="K494" i="32"/>
  <c r="K4" i="32"/>
  <c r="K140" i="32"/>
  <c r="K142" i="32"/>
  <c r="K132" i="32"/>
  <c r="K28" i="32"/>
  <c r="E20" i="5"/>
  <c r="B20" i="5"/>
  <c r="A21" i="5"/>
  <c r="K401" i="32"/>
  <c r="K705" i="32"/>
  <c r="K659" i="32"/>
  <c r="K822" i="32"/>
  <c r="K836" i="32"/>
  <c r="K930" i="32"/>
  <c r="K882" i="32"/>
  <c r="K884" i="32"/>
  <c r="K774" i="32"/>
  <c r="K655" i="32"/>
  <c r="K838" i="32"/>
  <c r="K550" i="32"/>
  <c r="K313" i="32"/>
  <c r="K825" i="32"/>
  <c r="K358" i="32"/>
  <c r="K314" i="32"/>
  <c r="K826" i="32"/>
  <c r="K904" i="32"/>
  <c r="K587" i="32"/>
  <c r="K156" i="32"/>
  <c r="K668" i="32"/>
  <c r="K333" i="32"/>
  <c r="K845" i="32"/>
  <c r="K510" i="32"/>
  <c r="K5" i="32"/>
  <c r="K38" i="32"/>
  <c r="K63" i="32"/>
  <c r="K15" i="32"/>
  <c r="K37" i="32"/>
  <c r="H27" i="10"/>
  <c r="B27" i="10"/>
  <c r="K27" i="10"/>
  <c r="E27" i="10"/>
  <c r="A28" i="10"/>
  <c r="L20" i="8"/>
  <c r="J20" i="8"/>
  <c r="I20" i="8"/>
  <c r="G20" i="8"/>
  <c r="F20" i="8"/>
  <c r="C20" i="8"/>
  <c r="D20" i="8"/>
  <c r="M20" i="8"/>
  <c r="K448" i="32"/>
  <c r="K752" i="32"/>
  <c r="K706" i="32"/>
  <c r="K416" i="32"/>
  <c r="K816" i="32"/>
  <c r="K675" i="32"/>
  <c r="K209" i="32"/>
  <c r="K352" i="32"/>
  <c r="K159" i="32"/>
  <c r="K671" i="32"/>
  <c r="K199" i="32"/>
  <c r="K710" i="32"/>
  <c r="K329" i="32"/>
  <c r="K841" i="32"/>
  <c r="K502" i="32"/>
  <c r="K330" i="32"/>
  <c r="K842" i="32"/>
  <c r="K147" i="32"/>
  <c r="K603" i="32"/>
  <c r="K172" i="32"/>
  <c r="K684" i="32"/>
  <c r="K349" i="32"/>
  <c r="K861" i="32"/>
  <c r="K526" i="32"/>
  <c r="K6" i="32"/>
  <c r="K41" i="32"/>
  <c r="K49" i="32"/>
  <c r="K48" i="32"/>
  <c r="K69" i="32"/>
  <c r="D19" i="5"/>
  <c r="C19" i="5"/>
  <c r="L26" i="10"/>
  <c r="J26" i="10"/>
  <c r="F26" i="10"/>
  <c r="M26" i="10"/>
  <c r="I26" i="10"/>
  <c r="G26" i="10"/>
  <c r="D26" i="10"/>
  <c r="C26" i="10"/>
  <c r="K625" i="32"/>
  <c r="K469" i="32"/>
  <c r="K773" i="32"/>
  <c r="K753" i="32"/>
  <c r="K514" i="32"/>
  <c r="K932" i="32"/>
  <c r="K420" i="32"/>
  <c r="K304" i="32"/>
  <c r="K676" i="32"/>
  <c r="K175" i="32"/>
  <c r="K687" i="32"/>
  <c r="K359" i="32"/>
  <c r="K934" i="32"/>
  <c r="K345" i="32"/>
  <c r="K857" i="32"/>
  <c r="K646" i="32"/>
  <c r="K346" i="32"/>
  <c r="K858" i="32"/>
  <c r="K614" i="32"/>
  <c r="K619" i="32"/>
  <c r="K188" i="32"/>
  <c r="K700" i="32"/>
  <c r="K365" i="32"/>
  <c r="K877" i="32"/>
  <c r="K542" i="32"/>
  <c r="K7" i="32"/>
  <c r="K79" i="32"/>
  <c r="K81" i="32"/>
  <c r="K80" i="32"/>
  <c r="K19" i="32"/>
  <c r="H38" i="14"/>
  <c r="B38" i="14"/>
  <c r="N38" i="14"/>
  <c r="E38" i="14"/>
  <c r="Q38" i="14"/>
  <c r="K38" i="14"/>
  <c r="A39" i="14"/>
  <c r="K516" i="32"/>
  <c r="K820" i="32"/>
  <c r="K800" i="32"/>
  <c r="K771" i="32"/>
  <c r="K849" i="32"/>
  <c r="K515" i="32"/>
  <c r="K769" i="32"/>
  <c r="K852" i="32"/>
  <c r="K191" i="32"/>
  <c r="K703" i="32"/>
  <c r="K535" i="32"/>
  <c r="K183" i="32"/>
  <c r="K361" i="32"/>
  <c r="K873" i="32"/>
  <c r="K870" i="32"/>
  <c r="K362" i="32"/>
  <c r="K874" i="32"/>
  <c r="K583" i="32"/>
  <c r="K635" i="32"/>
  <c r="K204" i="32"/>
  <c r="K716" i="32"/>
  <c r="K381" i="32"/>
  <c r="K893" i="32"/>
  <c r="K558" i="32"/>
  <c r="K8" i="32"/>
  <c r="K117" i="32"/>
  <c r="K113" i="32"/>
  <c r="K112" i="32"/>
  <c r="K40" i="32"/>
  <c r="E49" i="19"/>
  <c r="B49" i="19"/>
  <c r="A50" i="19"/>
  <c r="K896" i="32"/>
  <c r="K850" i="32"/>
  <c r="K468" i="32"/>
  <c r="K899" i="32"/>
  <c r="K207" i="32"/>
  <c r="K719" i="32"/>
  <c r="K951" i="32"/>
  <c r="K311" i="32"/>
  <c r="K377" i="32"/>
  <c r="K889" i="32"/>
  <c r="K279" i="32"/>
  <c r="K378" i="32"/>
  <c r="K890" i="32"/>
  <c r="K648" i="32"/>
  <c r="K651" i="32"/>
  <c r="K220" i="32"/>
  <c r="K732" i="32"/>
  <c r="K397" i="32"/>
  <c r="K909" i="32"/>
  <c r="K574" i="32"/>
  <c r="K9" i="32"/>
  <c r="K99" i="32"/>
  <c r="K27" i="32"/>
  <c r="K62" i="32"/>
  <c r="K72" i="32"/>
  <c r="C48" i="19"/>
  <c r="F48" i="19"/>
  <c r="D48" i="19"/>
  <c r="K917" i="32"/>
  <c r="K897" i="32"/>
  <c r="K851" i="32"/>
  <c r="K946" i="32"/>
  <c r="K223" i="32"/>
  <c r="K735" i="32"/>
  <c r="K214" i="32"/>
  <c r="K407" i="32"/>
  <c r="K393" i="32"/>
  <c r="K905" i="32"/>
  <c r="K391" i="32"/>
  <c r="K394" i="32"/>
  <c r="K906" i="32"/>
  <c r="K150" i="32"/>
  <c r="K667" i="32"/>
  <c r="K236" i="32"/>
  <c r="K748" i="32"/>
  <c r="K413" i="32"/>
  <c r="K925" i="32"/>
  <c r="K590" i="32"/>
  <c r="K90" i="32"/>
  <c r="K116" i="32"/>
  <c r="K59" i="32"/>
  <c r="K126" i="32"/>
  <c r="K104" i="32"/>
  <c r="C69" i="38"/>
  <c r="D69" i="38"/>
  <c r="A71" i="38"/>
  <c r="E70" i="38"/>
  <c r="B70" i="38"/>
  <c r="K964" i="32"/>
  <c r="K944" i="32"/>
  <c r="K898" i="32"/>
  <c r="K949" i="32"/>
  <c r="K239" i="32"/>
  <c r="K751" i="32"/>
  <c r="K326" i="32"/>
  <c r="K487" i="32"/>
  <c r="K409" i="32"/>
  <c r="K921" i="32"/>
  <c r="K503" i="32"/>
  <c r="K410" i="32"/>
  <c r="K922" i="32"/>
  <c r="K171" i="32"/>
  <c r="K683" i="32"/>
  <c r="K252" i="32"/>
  <c r="K764" i="32"/>
  <c r="K429" i="32"/>
  <c r="K941" i="32"/>
  <c r="K606" i="32"/>
  <c r="K11" i="32"/>
  <c r="K119" i="32"/>
  <c r="K91" i="32"/>
  <c r="K36" i="32"/>
  <c r="K136" i="32"/>
  <c r="B65" i="35"/>
  <c r="A66" i="35"/>
  <c r="E65" i="35"/>
  <c r="K353" i="32"/>
  <c r="K704" i="32"/>
  <c r="K258" i="32"/>
  <c r="K885" i="32"/>
  <c r="K916" i="32"/>
  <c r="K151" i="32"/>
  <c r="K965" i="32"/>
  <c r="K945" i="32"/>
  <c r="K485" i="32"/>
  <c r="K255" i="32"/>
  <c r="K767" i="32"/>
  <c r="K438" i="32"/>
  <c r="K599" i="32"/>
  <c r="K425" i="32"/>
  <c r="K937" i="32"/>
  <c r="K631" i="32"/>
  <c r="K426" i="32"/>
  <c r="K938" i="32"/>
  <c r="K187" i="32"/>
  <c r="K699" i="32"/>
  <c r="K268" i="32"/>
  <c r="K780" i="32"/>
  <c r="K445" i="32"/>
  <c r="K957" i="32"/>
  <c r="K622" i="32"/>
  <c r="K29" i="32"/>
  <c r="K67" i="32"/>
  <c r="K123" i="32"/>
  <c r="K100" i="32"/>
  <c r="K43" i="32"/>
  <c r="H64" i="35"/>
  <c r="D64" i="35"/>
  <c r="C64" i="35"/>
  <c r="K533" i="32"/>
  <c r="K400" i="32"/>
  <c r="K725" i="32"/>
  <c r="K656" i="32"/>
  <c r="K165" i="32"/>
  <c r="K963" i="32"/>
  <c r="K788" i="32"/>
  <c r="K787" i="32"/>
  <c r="K720" i="32"/>
  <c r="K929" i="32"/>
  <c r="K271" i="32"/>
  <c r="K783" i="32"/>
  <c r="K566" i="32"/>
  <c r="K679" i="32"/>
  <c r="K441" i="32"/>
  <c r="K953" i="32"/>
  <c r="K711" i="32"/>
  <c r="K442" i="32"/>
  <c r="K954" i="32"/>
  <c r="K203" i="32"/>
  <c r="K715" i="32"/>
  <c r="K284" i="32"/>
  <c r="K796" i="32"/>
  <c r="K461" i="32"/>
  <c r="K231" i="32"/>
  <c r="K638" i="32"/>
  <c r="K52" i="32"/>
  <c r="K13" i="32"/>
  <c r="K24" i="32"/>
  <c r="K109" i="32"/>
  <c r="K75" i="32"/>
  <c r="G64" i="35"/>
  <c r="F64" i="35"/>
  <c r="K853" i="32"/>
  <c r="K421" i="32"/>
  <c r="K772" i="32"/>
  <c r="K867" i="32"/>
  <c r="K154" i="32"/>
  <c r="K181" i="32"/>
  <c r="K372" i="32"/>
  <c r="K674" i="32"/>
  <c r="K580" i="32"/>
  <c r="K721" i="32"/>
  <c r="K287" i="32"/>
  <c r="K799" i="32"/>
  <c r="K726" i="32"/>
  <c r="K759" i="32"/>
  <c r="K457" i="32"/>
  <c r="K278" i="32"/>
  <c r="K775" i="32"/>
  <c r="K458" i="32"/>
  <c r="K182" i="32"/>
  <c r="K219" i="32"/>
  <c r="K731" i="32"/>
  <c r="K300" i="32"/>
  <c r="K812" i="32"/>
  <c r="K477" i="32"/>
  <c r="K390" i="32"/>
  <c r="K654" i="32"/>
  <c r="K105" i="32"/>
  <c r="K131" i="32"/>
  <c r="K33" i="32"/>
  <c r="K141" i="32"/>
  <c r="K107" i="32"/>
  <c r="D17" i="3"/>
  <c r="C17" i="3"/>
  <c r="T36" i="14"/>
  <c r="N32" i="12"/>
  <c r="Q32" i="12"/>
  <c r="K32" i="12"/>
  <c r="H32" i="12"/>
  <c r="E32" i="12"/>
  <c r="B32" i="12"/>
  <c r="A33" i="12"/>
  <c r="C25" i="9"/>
  <c r="D25" i="9"/>
  <c r="K149" i="32"/>
  <c r="K818" i="32"/>
  <c r="K819" i="32"/>
  <c r="K914" i="32"/>
  <c r="K868" i="32"/>
  <c r="K531" i="32"/>
  <c r="K211" i="32"/>
  <c r="K883" i="32"/>
  <c r="K723" i="32"/>
  <c r="K325" i="32"/>
  <c r="K303" i="32"/>
  <c r="K815" i="32"/>
  <c r="K918" i="32"/>
  <c r="K823" i="32"/>
  <c r="K473" i="32"/>
  <c r="K406" i="32"/>
  <c r="K855" i="32"/>
  <c r="K474" i="32"/>
  <c r="K310" i="32"/>
  <c r="K235" i="32"/>
  <c r="K747" i="32"/>
  <c r="K316" i="32"/>
  <c r="K828" i="32"/>
  <c r="K493" i="32"/>
  <c r="K158" i="32"/>
  <c r="K670" i="32"/>
  <c r="K84" i="32"/>
  <c r="K134" i="32"/>
  <c r="K65" i="32"/>
  <c r="K51" i="32"/>
  <c r="K139" i="32"/>
  <c r="G25" i="9"/>
  <c r="H25" i="9"/>
  <c r="F25" i="9"/>
  <c r="K180" i="32"/>
  <c r="K228" i="32"/>
  <c r="K484" i="32"/>
  <c r="K961" i="32"/>
  <c r="K915" i="32"/>
  <c r="K464" i="32"/>
  <c r="K608" i="32"/>
  <c r="K466" i="32"/>
  <c r="K864" i="32"/>
  <c r="K179" i="32"/>
  <c r="K319" i="32"/>
  <c r="K831" i="32"/>
  <c r="K167" i="32"/>
  <c r="K871" i="32"/>
  <c r="K489" i="32"/>
  <c r="K534" i="32"/>
  <c r="K887" i="32"/>
  <c r="K490" i="32"/>
  <c r="K486" i="32"/>
  <c r="K251" i="32"/>
  <c r="K763" i="32"/>
  <c r="K332" i="32"/>
  <c r="K844" i="32"/>
  <c r="K509" i="32"/>
  <c r="K174" i="32"/>
  <c r="K686" i="32"/>
  <c r="K82" i="32"/>
  <c r="K96" i="32"/>
  <c r="K97" i="32"/>
  <c r="F17" i="3" l="1"/>
  <c r="H17" i="3" s="1"/>
  <c r="C64" i="31"/>
  <c r="D64" i="31"/>
  <c r="G48" i="19"/>
  <c r="L2" i="32" a="1"/>
  <c r="M124" i="32" s="1"/>
  <c r="D51" i="45"/>
  <c r="B51" i="45"/>
  <c r="E49" i="43"/>
  <c r="B49" i="43"/>
  <c r="E49" i="44"/>
  <c r="B49" i="44"/>
  <c r="N20" i="8"/>
  <c r="N26" i="10"/>
  <c r="H19" i="5"/>
  <c r="T31" i="12"/>
  <c r="C18" i="3"/>
  <c r="D18" i="3"/>
  <c r="V2" i="2" a="1"/>
  <c r="H44" i="41"/>
  <c r="D44" i="41"/>
  <c r="C44" i="41"/>
  <c r="A45" i="41" s="1"/>
  <c r="A60" i="26"/>
  <c r="B59" i="26"/>
  <c r="E59" i="26"/>
  <c r="G44" i="41"/>
  <c r="F44" i="41"/>
  <c r="G18" i="3"/>
  <c r="F18" i="3"/>
  <c r="T37" i="14"/>
  <c r="H28" i="10"/>
  <c r="E28" i="10"/>
  <c r="B28" i="10"/>
  <c r="K28" i="10"/>
  <c r="A29" i="10"/>
  <c r="B21" i="5"/>
  <c r="E21" i="5"/>
  <c r="A22" i="5"/>
  <c r="L27" i="10"/>
  <c r="J27" i="10"/>
  <c r="F27" i="10"/>
  <c r="C27" i="10"/>
  <c r="M27" i="10"/>
  <c r="I27" i="10"/>
  <c r="G27" i="10"/>
  <c r="D27" i="10"/>
  <c r="D20" i="5"/>
  <c r="C20" i="5"/>
  <c r="H22" i="8"/>
  <c r="K22" i="8"/>
  <c r="E22" i="8"/>
  <c r="B22" i="8"/>
  <c r="A23" i="8"/>
  <c r="H33" i="12"/>
  <c r="B33" i="12"/>
  <c r="N33" i="12"/>
  <c r="E33" i="12"/>
  <c r="Q33" i="12"/>
  <c r="K33" i="12"/>
  <c r="A34" i="12"/>
  <c r="F20" i="5"/>
  <c r="G20" i="5"/>
  <c r="J21" i="8"/>
  <c r="M21" i="8"/>
  <c r="L21" i="8"/>
  <c r="I21" i="8"/>
  <c r="G21" i="8"/>
  <c r="C21" i="8"/>
  <c r="F21" i="8"/>
  <c r="D21" i="8"/>
  <c r="L32" i="12"/>
  <c r="J32" i="12"/>
  <c r="R32" i="12"/>
  <c r="P32" i="12"/>
  <c r="I32" i="12"/>
  <c r="G32" i="12"/>
  <c r="F32" i="12"/>
  <c r="D32" i="12"/>
  <c r="C32" i="12"/>
  <c r="S32" i="12"/>
  <c r="O32" i="12"/>
  <c r="M32" i="12"/>
  <c r="A51" i="19"/>
  <c r="B50" i="19"/>
  <c r="E50" i="19"/>
  <c r="B39" i="14"/>
  <c r="N39" i="14"/>
  <c r="H39" i="14"/>
  <c r="Q39" i="14"/>
  <c r="K39" i="14"/>
  <c r="E39" i="14"/>
  <c r="A40" i="14"/>
  <c r="G43" i="40"/>
  <c r="H43" i="40"/>
  <c r="F43" i="40"/>
  <c r="B54" i="34"/>
  <c r="A55" i="34"/>
  <c r="E54" i="34"/>
  <c r="F67" i="36"/>
  <c r="G67" i="36"/>
  <c r="D43" i="40"/>
  <c r="C43" i="40"/>
  <c r="A44" i="40" s="1"/>
  <c r="G53" i="34"/>
  <c r="F53" i="34"/>
  <c r="D53" i="34"/>
  <c r="C53" i="34"/>
  <c r="A69" i="36"/>
  <c r="E68" i="36"/>
  <c r="B68" i="36"/>
  <c r="H67" i="36"/>
  <c r="D67" i="36"/>
  <c r="C67" i="36"/>
  <c r="F38" i="14"/>
  <c r="D38" i="14"/>
  <c r="J38" i="14"/>
  <c r="I38" i="14"/>
  <c r="O38" i="14"/>
  <c r="G38" i="14"/>
  <c r="M38" i="14"/>
  <c r="P38" i="14"/>
  <c r="L38" i="14"/>
  <c r="S38" i="14"/>
  <c r="R38" i="14"/>
  <c r="C38" i="14"/>
  <c r="C26" i="9"/>
  <c r="D26" i="9"/>
  <c r="F70" i="38"/>
  <c r="G70" i="38"/>
  <c r="H70" i="38"/>
  <c r="H26" i="9"/>
  <c r="G26" i="9"/>
  <c r="F26" i="9"/>
  <c r="B71" i="38"/>
  <c r="E71" i="38"/>
  <c r="A72" i="38"/>
  <c r="E56" i="25"/>
  <c r="A57" i="25"/>
  <c r="H56" i="25"/>
  <c r="B56" i="25"/>
  <c r="B27" i="9"/>
  <c r="A28" i="9"/>
  <c r="E27" i="9"/>
  <c r="H61" i="28"/>
  <c r="G61" i="28"/>
  <c r="D61" i="28"/>
  <c r="F61" i="28"/>
  <c r="C61" i="28"/>
  <c r="F55" i="25"/>
  <c r="D55" i="25"/>
  <c r="C55" i="25"/>
  <c r="J55" i="25"/>
  <c r="K55" i="25"/>
  <c r="G55" i="25"/>
  <c r="I55" i="25"/>
  <c r="C70" i="38"/>
  <c r="D70" i="38"/>
  <c r="G65" i="35"/>
  <c r="F65" i="35"/>
  <c r="B62" i="28"/>
  <c r="E62" i="28"/>
  <c r="A63" i="28"/>
  <c r="D49" i="19"/>
  <c r="F49" i="19"/>
  <c r="C49" i="19"/>
  <c r="A67" i="35"/>
  <c r="E66" i="35"/>
  <c r="B66" i="35"/>
  <c r="B65" i="31"/>
  <c r="A66" i="31"/>
  <c r="E65" i="31"/>
  <c r="H65" i="35"/>
  <c r="D65" i="35"/>
  <c r="C65" i="35"/>
  <c r="H64" i="31"/>
  <c r="G64" i="31"/>
  <c r="F64" i="31"/>
  <c r="H58" i="26"/>
  <c r="D58" i="26"/>
  <c r="F58" i="26"/>
  <c r="C58" i="26"/>
  <c r="G58" i="26"/>
  <c r="E19" i="3"/>
  <c r="B19" i="3"/>
  <c r="A20" i="3"/>
  <c r="C65" i="31" l="1"/>
  <c r="D65" i="31"/>
  <c r="G49" i="19"/>
  <c r="M13" i="32"/>
  <c r="M111" i="32"/>
  <c r="M33" i="32"/>
  <c r="M63" i="32"/>
  <c r="M85" i="32"/>
  <c r="M70" i="32"/>
  <c r="M97" i="32"/>
  <c r="M108" i="32"/>
  <c r="M55" i="32"/>
  <c r="M73" i="32"/>
  <c r="M31" i="32"/>
  <c r="M137" i="32"/>
  <c r="M10" i="32"/>
  <c r="M17" i="32"/>
  <c r="M91" i="32"/>
  <c r="M69" i="32"/>
  <c r="M117" i="32"/>
  <c r="M26" i="32"/>
  <c r="M87" i="32"/>
  <c r="M28" i="32"/>
  <c r="M8" i="32"/>
  <c r="M64" i="32"/>
  <c r="M110" i="32"/>
  <c r="M77" i="32"/>
  <c r="M72" i="32"/>
  <c r="M9" i="32"/>
  <c r="M41" i="32"/>
  <c r="M56" i="32"/>
  <c r="M109" i="32"/>
  <c r="M104" i="32"/>
  <c r="L2" i="32"/>
  <c r="M79" i="32"/>
  <c r="M88" i="32"/>
  <c r="M129" i="32"/>
  <c r="M136" i="32"/>
  <c r="M113" i="32"/>
  <c r="M122" i="32"/>
  <c r="M120" i="32"/>
  <c r="M36" i="32"/>
  <c r="M118" i="32"/>
  <c r="M92" i="32"/>
  <c r="M133" i="32"/>
  <c r="M12" i="32"/>
  <c r="M119" i="32"/>
  <c r="M30" i="32"/>
  <c r="M80" i="32"/>
  <c r="M95" i="32"/>
  <c r="M127" i="32"/>
  <c r="M18" i="32"/>
  <c r="M125" i="32"/>
  <c r="M11" i="32"/>
  <c r="M134" i="32"/>
  <c r="M62" i="32"/>
  <c r="M112" i="32"/>
  <c r="M37" i="32"/>
  <c r="M66" i="32"/>
  <c r="M29" i="32"/>
  <c r="M67" i="32"/>
  <c r="M94" i="32"/>
  <c r="M51" i="32"/>
  <c r="M84" i="32"/>
  <c r="M60" i="32"/>
  <c r="M48" i="32"/>
  <c r="M105" i="32"/>
  <c r="M83" i="32"/>
  <c r="M132" i="32"/>
  <c r="M4" i="32"/>
  <c r="M74" i="32"/>
  <c r="M78" i="32"/>
  <c r="M38" i="32"/>
  <c r="M27" i="32"/>
  <c r="M115" i="32"/>
  <c r="M23" i="32"/>
  <c r="M50" i="32"/>
  <c r="M39" i="32"/>
  <c r="M89" i="32"/>
  <c r="M71" i="32"/>
  <c r="M99" i="32"/>
  <c r="M25" i="32"/>
  <c r="M103" i="32"/>
  <c r="M75" i="32"/>
  <c r="M107" i="32"/>
  <c r="M42" i="32"/>
  <c r="M61" i="32"/>
  <c r="M96" i="32"/>
  <c r="D49" i="44"/>
  <c r="C49" i="44"/>
  <c r="A50" i="44" s="1"/>
  <c r="G49" i="44"/>
  <c r="F49" i="44"/>
  <c r="M76" i="32"/>
  <c r="M52" i="32"/>
  <c r="M59" i="32"/>
  <c r="M54" i="32"/>
  <c r="M116" i="32"/>
  <c r="M22" i="32"/>
  <c r="M135" i="32"/>
  <c r="M130" i="32"/>
  <c r="M123" i="32"/>
  <c r="M7" i="32"/>
  <c r="M40" i="32"/>
  <c r="M131" i="32"/>
  <c r="M44" i="32"/>
  <c r="M65" i="32"/>
  <c r="M57" i="32"/>
  <c r="M47" i="32"/>
  <c r="M101" i="32"/>
  <c r="M34" i="32"/>
  <c r="M45" i="32"/>
  <c r="D49" i="43"/>
  <c r="G49" i="43"/>
  <c r="F49" i="43"/>
  <c r="C49" i="43"/>
  <c r="A50" i="43" s="1"/>
  <c r="M82" i="32"/>
  <c r="M58" i="32"/>
  <c r="M21" i="32"/>
  <c r="M121" i="32"/>
  <c r="M90" i="32"/>
  <c r="M14" i="32"/>
  <c r="M53" i="32"/>
  <c r="M15" i="32"/>
  <c r="M93" i="32"/>
  <c r="M20" i="32"/>
  <c r="M68" i="32"/>
  <c r="M86" i="32"/>
  <c r="F51" i="45"/>
  <c r="E51" i="45"/>
  <c r="C51" i="45"/>
  <c r="A52" i="45" s="1"/>
  <c r="M43" i="32"/>
  <c r="M5" i="32"/>
  <c r="M49" i="32"/>
  <c r="M16" i="32"/>
  <c r="M98" i="32"/>
  <c r="M6" i="32"/>
  <c r="M114" i="32"/>
  <c r="M46" i="32"/>
  <c r="M106" i="32"/>
  <c r="M19" i="32"/>
  <c r="M102" i="32"/>
  <c r="M128" i="32"/>
  <c r="M81" i="32"/>
  <c r="M24" i="32"/>
  <c r="M126" i="32"/>
  <c r="M32" i="32"/>
  <c r="M35" i="32"/>
  <c r="M100" i="32"/>
  <c r="N27" i="10"/>
  <c r="N21" i="8"/>
  <c r="H20" i="5"/>
  <c r="H18" i="3"/>
  <c r="T32" i="12"/>
  <c r="V2" i="2"/>
  <c r="V1" i="2" s="1" a="1"/>
  <c r="V1" i="2" s="1"/>
  <c r="A15" i="2" s="1"/>
  <c r="B15" i="2" s="1"/>
  <c r="B22" i="5"/>
  <c r="E22" i="5"/>
  <c r="A23" i="5"/>
  <c r="H62" i="28"/>
  <c r="D62" i="28"/>
  <c r="F62" i="28"/>
  <c r="C62" i="28"/>
  <c r="G62" i="28"/>
  <c r="G21" i="5"/>
  <c r="F21" i="5"/>
  <c r="F54" i="34"/>
  <c r="D54" i="34"/>
  <c r="G54" i="34"/>
  <c r="C54" i="34"/>
  <c r="G19" i="3"/>
  <c r="F19" i="3"/>
  <c r="D21" i="5"/>
  <c r="C21" i="5"/>
  <c r="H29" i="10"/>
  <c r="B29" i="10"/>
  <c r="K29" i="10"/>
  <c r="E29" i="10"/>
  <c r="A30" i="10"/>
  <c r="A56" i="34"/>
  <c r="E55" i="34"/>
  <c r="B55" i="34"/>
  <c r="L28" i="10"/>
  <c r="J28" i="10"/>
  <c r="F28" i="10"/>
  <c r="G28" i="10"/>
  <c r="D28" i="10"/>
  <c r="C28" i="10"/>
  <c r="I28" i="10"/>
  <c r="M28" i="10"/>
  <c r="H27" i="9"/>
  <c r="F27" i="9"/>
  <c r="G27" i="9"/>
  <c r="T38" i="14"/>
  <c r="N40" i="14"/>
  <c r="Q40" i="14"/>
  <c r="H40" i="14"/>
  <c r="B40" i="14"/>
  <c r="E40" i="14"/>
  <c r="K40" i="14"/>
  <c r="A41" i="14"/>
  <c r="B34" i="12"/>
  <c r="Q34" i="12"/>
  <c r="K34" i="12"/>
  <c r="E34" i="12"/>
  <c r="H34" i="12"/>
  <c r="N34" i="12"/>
  <c r="A35" i="12"/>
  <c r="F39" i="14"/>
  <c r="D39" i="14"/>
  <c r="R39" i="14"/>
  <c r="P39" i="14"/>
  <c r="O39" i="14"/>
  <c r="G39" i="14"/>
  <c r="C39" i="14"/>
  <c r="S39" i="14"/>
  <c r="M39" i="14"/>
  <c r="L39" i="14"/>
  <c r="J39" i="14"/>
  <c r="I39" i="14"/>
  <c r="F50" i="19"/>
  <c r="D50" i="19"/>
  <c r="C50" i="19"/>
  <c r="F33" i="12"/>
  <c r="J33" i="12"/>
  <c r="G33" i="12"/>
  <c r="D33" i="12"/>
  <c r="C33" i="12"/>
  <c r="R33" i="12"/>
  <c r="M33" i="12"/>
  <c r="L33" i="12"/>
  <c r="I33" i="12"/>
  <c r="S33" i="12"/>
  <c r="O33" i="12"/>
  <c r="P33" i="12"/>
  <c r="H59" i="26"/>
  <c r="F59" i="26"/>
  <c r="D59" i="26"/>
  <c r="C59" i="26"/>
  <c r="G59" i="26"/>
  <c r="A52" i="19"/>
  <c r="E51" i="19"/>
  <c r="B51" i="19"/>
  <c r="A61" i="26"/>
  <c r="B60" i="26"/>
  <c r="E60" i="26"/>
  <c r="E45" i="41"/>
  <c r="B45" i="41"/>
  <c r="L22" i="8"/>
  <c r="J22" i="8"/>
  <c r="C22" i="8"/>
  <c r="G22" i="8"/>
  <c r="M22" i="8"/>
  <c r="I22" i="8"/>
  <c r="F22" i="8"/>
  <c r="D22" i="8"/>
  <c r="B23" i="8"/>
  <c r="H23" i="8"/>
  <c r="K23" i="8"/>
  <c r="E23" i="8"/>
  <c r="A24" i="8"/>
  <c r="A29" i="9"/>
  <c r="E28" i="9"/>
  <c r="B28" i="9"/>
  <c r="K56" i="25"/>
  <c r="I56" i="25"/>
  <c r="G56" i="25"/>
  <c r="C56" i="25"/>
  <c r="J56" i="25"/>
  <c r="F56" i="25"/>
  <c r="D56" i="25"/>
  <c r="F68" i="36"/>
  <c r="G68" i="36"/>
  <c r="B69" i="36"/>
  <c r="A70" i="36"/>
  <c r="E69" i="36"/>
  <c r="H66" i="35"/>
  <c r="C66" i="35"/>
  <c r="D66" i="35"/>
  <c r="D68" i="36"/>
  <c r="H68" i="36"/>
  <c r="C68" i="36"/>
  <c r="H57" i="25"/>
  <c r="A58" i="25"/>
  <c r="E57" i="25"/>
  <c r="B57" i="25"/>
  <c r="D71" i="38"/>
  <c r="C71" i="38"/>
  <c r="D27" i="9"/>
  <c r="C27" i="9"/>
  <c r="A67" i="31"/>
  <c r="E66" i="31"/>
  <c r="B66" i="31"/>
  <c r="H71" i="38"/>
  <c r="F71" i="38"/>
  <c r="G71" i="38"/>
  <c r="H65" i="31"/>
  <c r="F65" i="31"/>
  <c r="G65" i="31"/>
  <c r="B72" i="38"/>
  <c r="A73" i="38"/>
  <c r="E72" i="38"/>
  <c r="A68" i="35"/>
  <c r="B67" i="35"/>
  <c r="E67" i="35"/>
  <c r="B44" i="40"/>
  <c r="E44" i="40"/>
  <c r="F66" i="35"/>
  <c r="G66" i="35"/>
  <c r="E20" i="3"/>
  <c r="B20" i="3"/>
  <c r="A21" i="3"/>
  <c r="D19" i="3"/>
  <c r="C19" i="3"/>
  <c r="A64" i="28"/>
  <c r="E63" i="28"/>
  <c r="B63" i="28"/>
  <c r="C66" i="31" l="1"/>
  <c r="D66" i="31"/>
  <c r="N2" i="32" a="1"/>
  <c r="N2" i="32" s="1"/>
  <c r="G50" i="19"/>
  <c r="B52" i="45"/>
  <c r="D52" i="45"/>
  <c r="E50" i="43"/>
  <c r="B50" i="43"/>
  <c r="B50" i="44"/>
  <c r="E50" i="44"/>
  <c r="H19" i="3"/>
  <c r="N22" i="8"/>
  <c r="H21" i="5"/>
  <c r="T33" i="12"/>
  <c r="N28" i="10"/>
  <c r="E15" i="2"/>
  <c r="H15" i="2"/>
  <c r="A16" i="2"/>
  <c r="A68" i="31"/>
  <c r="E67" i="31"/>
  <c r="B67" i="31"/>
  <c r="H66" i="31"/>
  <c r="G66" i="31"/>
  <c r="F66" i="31"/>
  <c r="H35" i="12"/>
  <c r="B35" i="12"/>
  <c r="K35" i="12"/>
  <c r="E35" i="12"/>
  <c r="Q35" i="12"/>
  <c r="N35" i="12"/>
  <c r="A36" i="12"/>
  <c r="B24" i="8"/>
  <c r="K24" i="8"/>
  <c r="H24" i="8"/>
  <c r="E24" i="8"/>
  <c r="A25" i="8"/>
  <c r="H44" i="40"/>
  <c r="G44" i="40"/>
  <c r="F44" i="40"/>
  <c r="D44" i="40"/>
  <c r="C44" i="40"/>
  <c r="A45" i="40" s="1"/>
  <c r="L29" i="10"/>
  <c r="J29" i="10"/>
  <c r="F29" i="10"/>
  <c r="M29" i="10"/>
  <c r="I29" i="10"/>
  <c r="G29" i="10"/>
  <c r="D29" i="10"/>
  <c r="C29" i="10"/>
  <c r="H63" i="28"/>
  <c r="G63" i="28"/>
  <c r="F63" i="28"/>
  <c r="C63" i="28"/>
  <c r="D63" i="28"/>
  <c r="P40" i="14"/>
  <c r="L40" i="14"/>
  <c r="D40" i="14"/>
  <c r="C40" i="14"/>
  <c r="S40" i="14"/>
  <c r="I40" i="14"/>
  <c r="J40" i="14"/>
  <c r="G40" i="14"/>
  <c r="F40" i="14"/>
  <c r="O40" i="14"/>
  <c r="R40" i="14"/>
  <c r="M40" i="14"/>
  <c r="G67" i="35"/>
  <c r="F67" i="35"/>
  <c r="D45" i="41"/>
  <c r="C45" i="41"/>
  <c r="A46" i="41" s="1"/>
  <c r="H45" i="41"/>
  <c r="E23" i="5"/>
  <c r="B23" i="5"/>
  <c r="A24" i="5"/>
  <c r="F69" i="36"/>
  <c r="G69" i="36"/>
  <c r="F45" i="41"/>
  <c r="G45" i="41"/>
  <c r="F22" i="5"/>
  <c r="G22" i="5"/>
  <c r="C23" i="8"/>
  <c r="M23" i="8"/>
  <c r="L23" i="8"/>
  <c r="J23" i="8"/>
  <c r="I23" i="8"/>
  <c r="D23" i="8"/>
  <c r="G23" i="8"/>
  <c r="F23" i="8"/>
  <c r="F72" i="38"/>
  <c r="H72" i="38"/>
  <c r="G72" i="38"/>
  <c r="E70" i="36"/>
  <c r="B70" i="36"/>
  <c r="A71" i="36"/>
  <c r="D22" i="5"/>
  <c r="C22" i="5"/>
  <c r="R34" i="12"/>
  <c r="P34" i="12"/>
  <c r="S34" i="12"/>
  <c r="O34" i="12"/>
  <c r="J34" i="12"/>
  <c r="I34" i="12"/>
  <c r="F34" i="12"/>
  <c r="D34" i="12"/>
  <c r="C34" i="12"/>
  <c r="M34" i="12"/>
  <c r="L34" i="12"/>
  <c r="G34" i="12"/>
  <c r="B41" i="14"/>
  <c r="K41" i="14"/>
  <c r="Q41" i="14"/>
  <c r="H41" i="14"/>
  <c r="E41" i="14"/>
  <c r="N41" i="14"/>
  <c r="A42" i="14"/>
  <c r="C69" i="36"/>
  <c r="H69" i="36"/>
  <c r="D69" i="36"/>
  <c r="C51" i="19"/>
  <c r="D51" i="19"/>
  <c r="F51" i="19"/>
  <c r="H28" i="9"/>
  <c r="F28" i="9"/>
  <c r="G28" i="9"/>
  <c r="D20" i="3"/>
  <c r="C20" i="3"/>
  <c r="D60" i="26"/>
  <c r="G60" i="26"/>
  <c r="H60" i="26"/>
  <c r="F60" i="26"/>
  <c r="C60" i="26"/>
  <c r="T39" i="14"/>
  <c r="B52" i="19"/>
  <c r="A53" i="19"/>
  <c r="E52" i="19"/>
  <c r="D28" i="9"/>
  <c r="C28" i="9"/>
  <c r="G55" i="34"/>
  <c r="C55" i="34"/>
  <c r="F55" i="34"/>
  <c r="D55" i="34"/>
  <c r="B64" i="28"/>
  <c r="A65" i="28"/>
  <c r="E64" i="28"/>
  <c r="J57" i="25"/>
  <c r="I57" i="25"/>
  <c r="F57" i="25"/>
  <c r="D57" i="25"/>
  <c r="G57" i="25"/>
  <c r="K57" i="25"/>
  <c r="C57" i="25"/>
  <c r="B21" i="3"/>
  <c r="E21" i="3"/>
  <c r="A22" i="3"/>
  <c r="H67" i="35"/>
  <c r="D67" i="35"/>
  <c r="C67" i="35"/>
  <c r="E68" i="35"/>
  <c r="B68" i="35"/>
  <c r="A69" i="35"/>
  <c r="A62" i="26"/>
  <c r="B61" i="26"/>
  <c r="E61" i="26"/>
  <c r="A30" i="9"/>
  <c r="E29" i="9"/>
  <c r="B29" i="9"/>
  <c r="E58" i="25"/>
  <c r="A59" i="25"/>
  <c r="H58" i="25"/>
  <c r="B58" i="25"/>
  <c r="C72" i="38"/>
  <c r="D72" i="38"/>
  <c r="A57" i="34"/>
  <c r="B56" i="34"/>
  <c r="E56" i="34"/>
  <c r="G20" i="3"/>
  <c r="F20" i="3"/>
  <c r="B73" i="38"/>
  <c r="E73" i="38"/>
  <c r="A74" i="38"/>
  <c r="H30" i="10"/>
  <c r="K30" i="10"/>
  <c r="E30" i="10"/>
  <c r="B30" i="10"/>
  <c r="A31" i="10"/>
  <c r="N1" i="32" l="1" a="1"/>
  <c r="N1" i="32" s="1"/>
  <c r="A15" i="32" s="1"/>
  <c r="B15" i="32" s="1"/>
  <c r="C67" i="31"/>
  <c r="D67" i="31"/>
  <c r="G51" i="19"/>
  <c r="D50" i="44"/>
  <c r="F50" i="44"/>
  <c r="C50" i="44"/>
  <c r="A51" i="44" s="1"/>
  <c r="G50" i="44"/>
  <c r="F50" i="43"/>
  <c r="C50" i="43"/>
  <c r="A51" i="43" s="1"/>
  <c r="G50" i="43"/>
  <c r="D50" i="43"/>
  <c r="F52" i="45"/>
  <c r="C52" i="45"/>
  <c r="A53" i="45" s="1"/>
  <c r="E52" i="45"/>
  <c r="H22" i="5"/>
  <c r="N29" i="10"/>
  <c r="H20" i="3"/>
  <c r="N23" i="8"/>
  <c r="T34" i="12"/>
  <c r="F41" i="14"/>
  <c r="D41" i="14"/>
  <c r="S41" i="14"/>
  <c r="O41" i="14"/>
  <c r="C41" i="14"/>
  <c r="G41" i="14"/>
  <c r="J41" i="14"/>
  <c r="I41" i="14"/>
  <c r="M41" i="14"/>
  <c r="R41" i="14"/>
  <c r="P41" i="14"/>
  <c r="L41" i="14"/>
  <c r="K58" i="25"/>
  <c r="I58" i="25"/>
  <c r="G58" i="25"/>
  <c r="C58" i="25"/>
  <c r="J58" i="25"/>
  <c r="D58" i="25"/>
  <c r="F58" i="25"/>
  <c r="A60" i="25"/>
  <c r="B59" i="25"/>
  <c r="H59" i="25"/>
  <c r="E59" i="25"/>
  <c r="B65" i="28"/>
  <c r="A66" i="28"/>
  <c r="E65" i="28"/>
  <c r="F67" i="31"/>
  <c r="H67" i="31"/>
  <c r="G67" i="31"/>
  <c r="C29" i="9"/>
  <c r="D29" i="9"/>
  <c r="B53" i="19"/>
  <c r="A54" i="19"/>
  <c r="E53" i="19"/>
  <c r="H29" i="9"/>
  <c r="G29" i="9"/>
  <c r="F29" i="9"/>
  <c r="E68" i="31"/>
  <c r="A69" i="31"/>
  <c r="B68" i="31"/>
  <c r="B30" i="9"/>
  <c r="A31" i="9"/>
  <c r="E30" i="9"/>
  <c r="B24" i="5"/>
  <c r="E24" i="5"/>
  <c r="A25" i="5"/>
  <c r="D23" i="5"/>
  <c r="C23" i="5"/>
  <c r="E69" i="35"/>
  <c r="B69" i="35"/>
  <c r="A70" i="35"/>
  <c r="G23" i="5"/>
  <c r="F23" i="5"/>
  <c r="D68" i="35"/>
  <c r="C68" i="35"/>
  <c r="H68" i="35"/>
  <c r="A63" i="26"/>
  <c r="E62" i="26"/>
  <c r="B62" i="26"/>
  <c r="E46" i="41"/>
  <c r="B46" i="41"/>
  <c r="F68" i="35"/>
  <c r="G68" i="35"/>
  <c r="H31" i="10"/>
  <c r="B31" i="10"/>
  <c r="E31" i="10"/>
  <c r="K31" i="10"/>
  <c r="A32" i="10"/>
  <c r="E45" i="40"/>
  <c r="B45" i="40"/>
  <c r="D52" i="19"/>
  <c r="C52" i="19"/>
  <c r="F52" i="19"/>
  <c r="L30" i="10"/>
  <c r="J30" i="10"/>
  <c r="F30" i="10"/>
  <c r="C30" i="10"/>
  <c r="M30" i="10"/>
  <c r="G30" i="10"/>
  <c r="I30" i="10"/>
  <c r="D30" i="10"/>
  <c r="G61" i="26"/>
  <c r="F61" i="26"/>
  <c r="H61" i="26"/>
  <c r="D61" i="26"/>
  <c r="C61" i="26"/>
  <c r="E71" i="36"/>
  <c r="A72" i="36"/>
  <c r="B71" i="36"/>
  <c r="E22" i="3"/>
  <c r="B22" i="3"/>
  <c r="A23" i="3"/>
  <c r="H70" i="36"/>
  <c r="D70" i="36"/>
  <c r="C70" i="36"/>
  <c r="G21" i="3"/>
  <c r="F21" i="3"/>
  <c r="F70" i="36"/>
  <c r="G70" i="36"/>
  <c r="A75" i="38"/>
  <c r="E74" i="38"/>
  <c r="B74" i="38"/>
  <c r="H25" i="8"/>
  <c r="B25" i="8"/>
  <c r="E25" i="8"/>
  <c r="K25" i="8"/>
  <c r="A26" i="8"/>
  <c r="D21" i="3"/>
  <c r="C21" i="3"/>
  <c r="H73" i="38"/>
  <c r="F73" i="38"/>
  <c r="G73" i="38"/>
  <c r="C73" i="38"/>
  <c r="D73" i="38"/>
  <c r="L24" i="8"/>
  <c r="J24" i="8"/>
  <c r="I24" i="8"/>
  <c r="C24" i="8"/>
  <c r="G24" i="8"/>
  <c r="M24" i="8"/>
  <c r="F24" i="8"/>
  <c r="D24" i="8"/>
  <c r="Q36" i="12"/>
  <c r="N36" i="12"/>
  <c r="K36" i="12"/>
  <c r="E36" i="12"/>
  <c r="B36" i="12"/>
  <c r="H36" i="12"/>
  <c r="A37" i="12"/>
  <c r="F56" i="34"/>
  <c r="D56" i="34"/>
  <c r="G56" i="34"/>
  <c r="C56" i="34"/>
  <c r="T40" i="14"/>
  <c r="A58" i="34"/>
  <c r="E57" i="34"/>
  <c r="B57" i="34"/>
  <c r="B42" i="14"/>
  <c r="N42" i="14"/>
  <c r="Q42" i="14"/>
  <c r="K42" i="14"/>
  <c r="E42" i="14"/>
  <c r="H42" i="14"/>
  <c r="A43" i="14"/>
  <c r="H16" i="2"/>
  <c r="E16" i="2"/>
  <c r="B16" i="2"/>
  <c r="A17" i="2"/>
  <c r="F64" i="28"/>
  <c r="C64" i="28"/>
  <c r="H64" i="28"/>
  <c r="D64" i="28"/>
  <c r="G64" i="28"/>
  <c r="L35" i="12"/>
  <c r="J35" i="12"/>
  <c r="C35" i="12"/>
  <c r="S35" i="12"/>
  <c r="M35" i="12"/>
  <c r="I35" i="12"/>
  <c r="G35" i="12"/>
  <c r="F35" i="12"/>
  <c r="D35" i="12"/>
  <c r="P35" i="12"/>
  <c r="R35" i="12"/>
  <c r="O35" i="12"/>
  <c r="C15" i="2"/>
  <c r="D15" i="2"/>
  <c r="I15" i="2"/>
  <c r="G15" i="2"/>
  <c r="J15" i="2"/>
  <c r="F15" i="2"/>
  <c r="G52" i="19" l="1"/>
  <c r="F15" i="32"/>
  <c r="G15" i="32" s="1"/>
  <c r="A16" i="32"/>
  <c r="A17" i="32" s="1"/>
  <c r="C68" i="31"/>
  <c r="D68" i="31"/>
  <c r="B53" i="45"/>
  <c r="D53" i="45"/>
  <c r="E51" i="43"/>
  <c r="B51" i="43"/>
  <c r="E51" i="44"/>
  <c r="B51" i="44"/>
  <c r="K15" i="2"/>
  <c r="H21" i="3"/>
  <c r="N30" i="10"/>
  <c r="T35" i="12"/>
  <c r="T41" i="14"/>
  <c r="H23" i="5"/>
  <c r="N24" i="8"/>
  <c r="H69" i="35"/>
  <c r="C69" i="35"/>
  <c r="D69" i="35"/>
  <c r="G69" i="35"/>
  <c r="F69" i="35"/>
  <c r="I25" i="8"/>
  <c r="C25" i="8"/>
  <c r="G25" i="8"/>
  <c r="F25" i="8"/>
  <c r="D25" i="8"/>
  <c r="J25" i="8"/>
  <c r="M25" i="8"/>
  <c r="L25" i="8"/>
  <c r="J59" i="25"/>
  <c r="F59" i="25"/>
  <c r="D59" i="25"/>
  <c r="K59" i="25"/>
  <c r="I59" i="25"/>
  <c r="G59" i="25"/>
  <c r="C59" i="25"/>
  <c r="E60" i="25"/>
  <c r="B60" i="25"/>
  <c r="A61" i="25"/>
  <c r="H60" i="25"/>
  <c r="D74" i="38"/>
  <c r="C74" i="38"/>
  <c r="B25" i="5"/>
  <c r="E25" i="5"/>
  <c r="A26" i="5"/>
  <c r="D42" i="14"/>
  <c r="P42" i="14"/>
  <c r="L42" i="14"/>
  <c r="R42" i="14"/>
  <c r="O42" i="14"/>
  <c r="F42" i="14"/>
  <c r="S42" i="14"/>
  <c r="M42" i="14"/>
  <c r="J42" i="14"/>
  <c r="I42" i="14"/>
  <c r="G42" i="14"/>
  <c r="C42" i="14"/>
  <c r="B75" i="38"/>
  <c r="E75" i="38"/>
  <c r="A76" i="38"/>
  <c r="D24" i="5"/>
  <c r="C24" i="5"/>
  <c r="C45" i="40"/>
  <c r="A46" i="40" s="1"/>
  <c r="D45" i="40"/>
  <c r="N37" i="12"/>
  <c r="E37" i="12"/>
  <c r="H37" i="12"/>
  <c r="Q37" i="12"/>
  <c r="K37" i="12"/>
  <c r="B37" i="12"/>
  <c r="A38" i="12"/>
  <c r="H74" i="38"/>
  <c r="G74" i="38"/>
  <c r="F74" i="38"/>
  <c r="H45" i="40"/>
  <c r="G45" i="40"/>
  <c r="F45" i="40"/>
  <c r="B66" i="28"/>
  <c r="A67" i="28"/>
  <c r="E66" i="28"/>
  <c r="F36" i="12"/>
  <c r="D36" i="12"/>
  <c r="R36" i="12"/>
  <c r="S36" i="12"/>
  <c r="P36" i="12"/>
  <c r="O36" i="12"/>
  <c r="M36" i="12"/>
  <c r="L36" i="12"/>
  <c r="J36" i="12"/>
  <c r="C36" i="12"/>
  <c r="G36" i="12"/>
  <c r="I36" i="12"/>
  <c r="H32" i="10"/>
  <c r="K32" i="10"/>
  <c r="B32" i="10"/>
  <c r="E32" i="10"/>
  <c r="A33" i="10"/>
  <c r="H30" i="9"/>
  <c r="G30" i="9"/>
  <c r="F30" i="9"/>
  <c r="A32" i="9"/>
  <c r="E31" i="9"/>
  <c r="B31" i="9"/>
  <c r="L31" i="10"/>
  <c r="J31" i="10"/>
  <c r="F31" i="10"/>
  <c r="I31" i="10"/>
  <c r="G31" i="10"/>
  <c r="D31" i="10"/>
  <c r="C31" i="10"/>
  <c r="M31" i="10"/>
  <c r="D30" i="9"/>
  <c r="C30" i="9"/>
  <c r="F24" i="5"/>
  <c r="G24" i="5"/>
  <c r="H68" i="31"/>
  <c r="G68" i="31"/>
  <c r="F68" i="31"/>
  <c r="A71" i="35"/>
  <c r="E70" i="35"/>
  <c r="B70" i="35"/>
  <c r="B23" i="3"/>
  <c r="E23" i="3"/>
  <c r="A24" i="3"/>
  <c r="B69" i="31"/>
  <c r="A70" i="31"/>
  <c r="E69" i="31"/>
  <c r="H26" i="8"/>
  <c r="K26" i="8"/>
  <c r="E26" i="8"/>
  <c r="B26" i="8"/>
  <c r="A27" i="8"/>
  <c r="H46" i="41"/>
  <c r="D46" i="41"/>
  <c r="C46" i="41"/>
  <c r="A47" i="41" s="1"/>
  <c r="F46" i="41"/>
  <c r="G46" i="41"/>
  <c r="A73" i="36"/>
  <c r="E72" i="36"/>
  <c r="B72" i="36"/>
  <c r="F65" i="28"/>
  <c r="H65" i="28"/>
  <c r="G65" i="28"/>
  <c r="C65" i="28"/>
  <c r="D65" i="28"/>
  <c r="D22" i="3"/>
  <c r="C22" i="3"/>
  <c r="H62" i="26"/>
  <c r="F62" i="26"/>
  <c r="C62" i="26"/>
  <c r="D62" i="26"/>
  <c r="G62" i="26"/>
  <c r="E17" i="2"/>
  <c r="B17" i="2"/>
  <c r="H17" i="2"/>
  <c r="A18" i="2"/>
  <c r="B54" i="19"/>
  <c r="E54" i="19"/>
  <c r="A55" i="19"/>
  <c r="C57" i="34"/>
  <c r="G57" i="34"/>
  <c r="F57" i="34"/>
  <c r="D57" i="34"/>
  <c r="D53" i="19"/>
  <c r="C53" i="19"/>
  <c r="F53" i="19"/>
  <c r="G22" i="3"/>
  <c r="F22" i="3"/>
  <c r="H71" i="36"/>
  <c r="D71" i="36"/>
  <c r="C71" i="36"/>
  <c r="A64" i="26"/>
  <c r="E63" i="26"/>
  <c r="B63" i="26"/>
  <c r="N43" i="14"/>
  <c r="Q43" i="14"/>
  <c r="E43" i="14"/>
  <c r="B43" i="14"/>
  <c r="K43" i="14"/>
  <c r="H43" i="14"/>
  <c r="A44" i="14"/>
  <c r="E15" i="32"/>
  <c r="D15" i="32"/>
  <c r="B58" i="34"/>
  <c r="E58" i="34"/>
  <c r="A59" i="34"/>
  <c r="C16" i="2"/>
  <c r="D16" i="2"/>
  <c r="I16" i="2"/>
  <c r="G16" i="2"/>
  <c r="J16" i="2"/>
  <c r="F16" i="2"/>
  <c r="F71" i="36"/>
  <c r="G71" i="36"/>
  <c r="H15" i="32" l="1"/>
  <c r="F16" i="32"/>
  <c r="B16" i="32"/>
  <c r="D16" i="32" s="1"/>
  <c r="G53" i="19"/>
  <c r="C69" i="31"/>
  <c r="D69" i="31"/>
  <c r="D51" i="44"/>
  <c r="G51" i="44"/>
  <c r="F51" i="44"/>
  <c r="C51" i="44"/>
  <c r="A52" i="44" s="1"/>
  <c r="C51" i="43"/>
  <c r="A52" i="43" s="1"/>
  <c r="G51" i="43"/>
  <c r="F51" i="43"/>
  <c r="D51" i="43"/>
  <c r="F53" i="45"/>
  <c r="E53" i="45"/>
  <c r="C53" i="45"/>
  <c r="A54" i="45" s="1"/>
  <c r="K16" i="2"/>
  <c r="H24" i="5"/>
  <c r="I15" i="32"/>
  <c r="H22" i="3"/>
  <c r="N31" i="10"/>
  <c r="T36" i="12"/>
  <c r="T42" i="14"/>
  <c r="N25" i="8"/>
  <c r="K27" i="8"/>
  <c r="H27" i="8"/>
  <c r="E27" i="8"/>
  <c r="B27" i="8"/>
  <c r="A28" i="8"/>
  <c r="B26" i="5"/>
  <c r="E26" i="5"/>
  <c r="A27" i="5"/>
  <c r="G31" i="9"/>
  <c r="H31" i="9"/>
  <c r="F31" i="9"/>
  <c r="F25" i="5"/>
  <c r="G25" i="5"/>
  <c r="D25" i="5"/>
  <c r="C25" i="5"/>
  <c r="D31" i="9"/>
  <c r="C31" i="9"/>
  <c r="A33" i="9"/>
  <c r="E32" i="9"/>
  <c r="B32" i="9"/>
  <c r="H16" i="32"/>
  <c r="G16" i="32"/>
  <c r="H38" i="12"/>
  <c r="N38" i="12"/>
  <c r="K38" i="12"/>
  <c r="E38" i="12"/>
  <c r="Q38" i="12"/>
  <c r="B38" i="12"/>
  <c r="A39" i="12"/>
  <c r="H61" i="25"/>
  <c r="B61" i="25"/>
  <c r="A62" i="25"/>
  <c r="E61" i="25"/>
  <c r="F54" i="19"/>
  <c r="D54" i="19"/>
  <c r="C54" i="19"/>
  <c r="B24" i="3"/>
  <c r="E24" i="3"/>
  <c r="A25" i="3"/>
  <c r="C60" i="25"/>
  <c r="K60" i="25"/>
  <c r="I60" i="25"/>
  <c r="G60" i="25"/>
  <c r="F60" i="25"/>
  <c r="D60" i="25"/>
  <c r="J60" i="25"/>
  <c r="F17" i="2"/>
  <c r="D17" i="2"/>
  <c r="C17" i="2"/>
  <c r="I17" i="2"/>
  <c r="G17" i="2"/>
  <c r="J17" i="2"/>
  <c r="F23" i="3"/>
  <c r="G23" i="3"/>
  <c r="L32" i="10"/>
  <c r="J32" i="10"/>
  <c r="F32" i="10"/>
  <c r="M32" i="10"/>
  <c r="I32" i="10"/>
  <c r="G32" i="10"/>
  <c r="C32" i="10"/>
  <c r="D32" i="10"/>
  <c r="L43" i="14"/>
  <c r="J43" i="14"/>
  <c r="P43" i="14"/>
  <c r="I43" i="14"/>
  <c r="G43" i="14"/>
  <c r="C43" i="14"/>
  <c r="F43" i="14"/>
  <c r="D43" i="14"/>
  <c r="S43" i="14"/>
  <c r="O43" i="14"/>
  <c r="R43" i="14"/>
  <c r="M43" i="14"/>
  <c r="B17" i="32"/>
  <c r="F17" i="32"/>
  <c r="A18" i="32"/>
  <c r="B71" i="35"/>
  <c r="E71" i="35"/>
  <c r="A72" i="35"/>
  <c r="E18" i="2"/>
  <c r="H18" i="2"/>
  <c r="B18" i="2"/>
  <c r="A19" i="2"/>
  <c r="C23" i="3"/>
  <c r="D23" i="3"/>
  <c r="E46" i="40"/>
  <c r="B46" i="40"/>
  <c r="F70" i="35"/>
  <c r="G70" i="35"/>
  <c r="A77" i="38"/>
  <c r="B76" i="38"/>
  <c r="E76" i="38"/>
  <c r="H33" i="10"/>
  <c r="B33" i="10"/>
  <c r="E33" i="10"/>
  <c r="K33" i="10"/>
  <c r="A34" i="10"/>
  <c r="H70" i="35"/>
  <c r="D70" i="35"/>
  <c r="C70" i="35"/>
  <c r="F63" i="26"/>
  <c r="H63" i="26"/>
  <c r="G63" i="26"/>
  <c r="D63" i="26"/>
  <c r="C63" i="26"/>
  <c r="H75" i="38"/>
  <c r="G75" i="38"/>
  <c r="F75" i="38"/>
  <c r="P37" i="12"/>
  <c r="S37" i="12"/>
  <c r="O37" i="12"/>
  <c r="M37" i="12"/>
  <c r="L37" i="12"/>
  <c r="I37" i="12"/>
  <c r="G37" i="12"/>
  <c r="R37" i="12"/>
  <c r="D37" i="12"/>
  <c r="J37" i="12"/>
  <c r="F37" i="12"/>
  <c r="C37" i="12"/>
  <c r="D75" i="38"/>
  <c r="C75" i="38"/>
  <c r="D58" i="34"/>
  <c r="F58" i="34"/>
  <c r="C58" i="34"/>
  <c r="G58" i="34"/>
  <c r="L26" i="8"/>
  <c r="J26" i="8"/>
  <c r="I26" i="8"/>
  <c r="M26" i="8"/>
  <c r="G26" i="8"/>
  <c r="F26" i="8"/>
  <c r="C26" i="8"/>
  <c r="D26" i="8"/>
  <c r="G72" i="36"/>
  <c r="F72" i="36"/>
  <c r="B70" i="31"/>
  <c r="E70" i="31"/>
  <c r="A71" i="31"/>
  <c r="E55" i="19"/>
  <c r="A56" i="19"/>
  <c r="B55" i="19"/>
  <c r="F69" i="31"/>
  <c r="G69" i="31"/>
  <c r="H69" i="31"/>
  <c r="B64" i="26"/>
  <c r="E64" i="26"/>
  <c r="A65" i="26"/>
  <c r="B44" i="14"/>
  <c r="N44" i="14"/>
  <c r="K44" i="14"/>
  <c r="H44" i="14"/>
  <c r="Q44" i="14"/>
  <c r="E44" i="14"/>
  <c r="A45" i="14"/>
  <c r="B67" i="28"/>
  <c r="A68" i="28"/>
  <c r="E67" i="28"/>
  <c r="E47" i="41"/>
  <c r="B47" i="41"/>
  <c r="H72" i="36"/>
  <c r="C72" i="36"/>
  <c r="D72" i="36"/>
  <c r="B73" i="36"/>
  <c r="A74" i="36"/>
  <c r="E73" i="36"/>
  <c r="H66" i="28"/>
  <c r="G66" i="28"/>
  <c r="F66" i="28"/>
  <c r="D66" i="28"/>
  <c r="C66" i="28"/>
  <c r="E59" i="34"/>
  <c r="A60" i="34"/>
  <c r="B59" i="34"/>
  <c r="E16" i="32" l="1"/>
  <c r="G54" i="19"/>
  <c r="C70" i="31"/>
  <c r="D70" i="31"/>
  <c r="E52" i="44"/>
  <c r="B52" i="44"/>
  <c r="B54" i="45"/>
  <c r="D54" i="45"/>
  <c r="B52" i="43"/>
  <c r="E52" i="43"/>
  <c r="K17" i="2"/>
  <c r="I16" i="32"/>
  <c r="T37" i="12"/>
  <c r="N26" i="8"/>
  <c r="H25" i="5"/>
  <c r="N32" i="10"/>
  <c r="T43" i="14"/>
  <c r="H23" i="3"/>
  <c r="B19" i="2"/>
  <c r="H19" i="2"/>
  <c r="E19" i="2"/>
  <c r="A20" i="2"/>
  <c r="F18" i="2"/>
  <c r="I18" i="2"/>
  <c r="G18" i="2"/>
  <c r="J18" i="2"/>
  <c r="D18" i="2"/>
  <c r="C18" i="2"/>
  <c r="A73" i="35"/>
  <c r="E72" i="35"/>
  <c r="B72" i="35"/>
  <c r="F71" i="35"/>
  <c r="G71" i="35"/>
  <c r="H71" i="35"/>
  <c r="D71" i="35"/>
  <c r="C71" i="35"/>
  <c r="H47" i="41"/>
  <c r="D47" i="41"/>
  <c r="C47" i="41"/>
  <c r="A48" i="41" s="1"/>
  <c r="B68" i="28"/>
  <c r="E68" i="28"/>
  <c r="A69" i="28"/>
  <c r="H17" i="32"/>
  <c r="G17" i="32"/>
  <c r="D32" i="9"/>
  <c r="C32" i="9"/>
  <c r="E17" i="32"/>
  <c r="D17" i="32"/>
  <c r="G32" i="9"/>
  <c r="H32" i="9"/>
  <c r="F32" i="9"/>
  <c r="H34" i="10"/>
  <c r="E34" i="10"/>
  <c r="B34" i="10"/>
  <c r="K34" i="10"/>
  <c r="A35" i="10"/>
  <c r="E33" i="9"/>
  <c r="B33" i="9"/>
  <c r="A34" i="9"/>
  <c r="F47" i="41"/>
  <c r="G47" i="41"/>
  <c r="F18" i="32"/>
  <c r="B18" i="32"/>
  <c r="A19" i="32"/>
  <c r="D67" i="28"/>
  <c r="H67" i="28"/>
  <c r="C67" i="28"/>
  <c r="F67" i="28"/>
  <c r="G67" i="28"/>
  <c r="B45" i="14"/>
  <c r="N45" i="14"/>
  <c r="K45" i="14"/>
  <c r="Q45" i="14"/>
  <c r="E45" i="14"/>
  <c r="H45" i="14"/>
  <c r="A46" i="14"/>
  <c r="L33" i="10"/>
  <c r="J33" i="10"/>
  <c r="F33" i="10"/>
  <c r="D33" i="10"/>
  <c r="M33" i="10"/>
  <c r="I33" i="10"/>
  <c r="G33" i="10"/>
  <c r="C33" i="10"/>
  <c r="B74" i="36"/>
  <c r="A75" i="36"/>
  <c r="E74" i="36"/>
  <c r="D44" i="14"/>
  <c r="O44" i="14"/>
  <c r="L44" i="14"/>
  <c r="J44" i="14"/>
  <c r="S44" i="14"/>
  <c r="R44" i="14"/>
  <c r="F44" i="14"/>
  <c r="P44" i="14"/>
  <c r="M44" i="14"/>
  <c r="G44" i="14"/>
  <c r="I44" i="14"/>
  <c r="C44" i="14"/>
  <c r="G76" i="38"/>
  <c r="H76" i="38"/>
  <c r="F76" i="38"/>
  <c r="E25" i="3"/>
  <c r="B25" i="3"/>
  <c r="A26" i="3"/>
  <c r="F24" i="3"/>
  <c r="G24" i="3"/>
  <c r="E65" i="26"/>
  <c r="B65" i="26"/>
  <c r="A66" i="26"/>
  <c r="C64" i="26"/>
  <c r="H64" i="26"/>
  <c r="D64" i="26"/>
  <c r="G64" i="26"/>
  <c r="F64" i="26"/>
  <c r="D76" i="38"/>
  <c r="C76" i="38"/>
  <c r="D24" i="3"/>
  <c r="C24" i="3"/>
  <c r="B77" i="38"/>
  <c r="A78" i="38"/>
  <c r="E77" i="38"/>
  <c r="G59" i="34"/>
  <c r="C59" i="34"/>
  <c r="D59" i="34"/>
  <c r="F59" i="34"/>
  <c r="B27" i="5"/>
  <c r="E27" i="5"/>
  <c r="A28" i="5"/>
  <c r="G26" i="5"/>
  <c r="F26" i="5"/>
  <c r="H73" i="36"/>
  <c r="D73" i="36"/>
  <c r="C73" i="36"/>
  <c r="D26" i="5"/>
  <c r="C26" i="5"/>
  <c r="D55" i="19"/>
  <c r="C55" i="19"/>
  <c r="F55" i="19"/>
  <c r="C46" i="40"/>
  <c r="A47" i="40" s="1"/>
  <c r="D46" i="40"/>
  <c r="H62" i="25"/>
  <c r="E62" i="25"/>
  <c r="A63" i="25"/>
  <c r="B62" i="25"/>
  <c r="K28" i="8"/>
  <c r="H28" i="8"/>
  <c r="B28" i="8"/>
  <c r="E28" i="8"/>
  <c r="A29" i="8"/>
  <c r="E56" i="19"/>
  <c r="A57" i="19"/>
  <c r="B56" i="19"/>
  <c r="J61" i="25"/>
  <c r="F61" i="25"/>
  <c r="D61" i="25"/>
  <c r="K61" i="25"/>
  <c r="I61" i="25"/>
  <c r="G61" i="25"/>
  <c r="C61" i="25"/>
  <c r="M27" i="8"/>
  <c r="L27" i="8"/>
  <c r="I27" i="8"/>
  <c r="G27" i="8"/>
  <c r="F27" i="8"/>
  <c r="C27" i="8"/>
  <c r="J27" i="8"/>
  <c r="D27" i="8"/>
  <c r="B60" i="34"/>
  <c r="A61" i="34"/>
  <c r="E60" i="34"/>
  <c r="B39" i="12"/>
  <c r="N39" i="12"/>
  <c r="H39" i="12"/>
  <c r="Q39" i="12"/>
  <c r="E39" i="12"/>
  <c r="K39" i="12"/>
  <c r="A40" i="12"/>
  <c r="J38" i="12"/>
  <c r="F38" i="12"/>
  <c r="M38" i="12"/>
  <c r="L38" i="12"/>
  <c r="I38" i="12"/>
  <c r="G38" i="12"/>
  <c r="D38" i="12"/>
  <c r="C38" i="12"/>
  <c r="S38" i="12"/>
  <c r="R38" i="12"/>
  <c r="P38" i="12"/>
  <c r="O38" i="12"/>
  <c r="G46" i="40"/>
  <c r="F46" i="40"/>
  <c r="H46" i="40"/>
  <c r="A72" i="31"/>
  <c r="E71" i="31"/>
  <c r="B71" i="31"/>
  <c r="F73" i="36"/>
  <c r="G73" i="36"/>
  <c r="H70" i="31"/>
  <c r="F70" i="31"/>
  <c r="G70" i="31"/>
  <c r="G55" i="19" l="1"/>
  <c r="C71" i="31"/>
  <c r="D71" i="31"/>
  <c r="D52" i="43"/>
  <c r="G52" i="43"/>
  <c r="F52" i="43"/>
  <c r="C52" i="43"/>
  <c r="A53" i="43" s="1"/>
  <c r="E54" i="45"/>
  <c r="C54" i="45"/>
  <c r="A55" i="45" s="1"/>
  <c r="F54" i="45"/>
  <c r="F52" i="44"/>
  <c r="C52" i="44"/>
  <c r="A53" i="44" s="1"/>
  <c r="D52" i="44"/>
  <c r="G52" i="44"/>
  <c r="H24" i="3"/>
  <c r="K18" i="2"/>
  <c r="H26" i="5"/>
  <c r="T44" i="14"/>
  <c r="N33" i="10"/>
  <c r="T38" i="12"/>
  <c r="I17" i="32"/>
  <c r="N27" i="8"/>
  <c r="L45" i="14"/>
  <c r="J45" i="14"/>
  <c r="M45" i="14"/>
  <c r="F45" i="14"/>
  <c r="S45" i="14"/>
  <c r="R45" i="14"/>
  <c r="O45" i="14"/>
  <c r="P45" i="14"/>
  <c r="I45" i="14"/>
  <c r="D45" i="14"/>
  <c r="G45" i="14"/>
  <c r="C45" i="14"/>
  <c r="B28" i="5"/>
  <c r="E28" i="5"/>
  <c r="A29" i="5"/>
  <c r="F27" i="5"/>
  <c r="G27" i="5"/>
  <c r="B29" i="8"/>
  <c r="K29" i="8"/>
  <c r="H29" i="8"/>
  <c r="E29" i="8"/>
  <c r="A30" i="8"/>
  <c r="N40" i="12"/>
  <c r="E40" i="12"/>
  <c r="B40" i="12"/>
  <c r="Q40" i="12"/>
  <c r="K40" i="12"/>
  <c r="H40" i="12"/>
  <c r="A41" i="12"/>
  <c r="D27" i="5"/>
  <c r="C27" i="5"/>
  <c r="B69" i="28"/>
  <c r="A70" i="28"/>
  <c r="E69" i="28"/>
  <c r="F56" i="19"/>
  <c r="C56" i="19"/>
  <c r="D56" i="19"/>
  <c r="F19" i="32"/>
  <c r="B19" i="32"/>
  <c r="A20" i="32"/>
  <c r="H68" i="28"/>
  <c r="D68" i="28"/>
  <c r="G68" i="28"/>
  <c r="C68" i="28"/>
  <c r="F68" i="28"/>
  <c r="A58" i="19"/>
  <c r="E57" i="19"/>
  <c r="B57" i="19"/>
  <c r="E18" i="32"/>
  <c r="D18" i="32"/>
  <c r="E48" i="41"/>
  <c r="B48" i="41"/>
  <c r="H18" i="32"/>
  <c r="G18" i="32"/>
  <c r="G77" i="38"/>
  <c r="F77" i="38"/>
  <c r="H77" i="38"/>
  <c r="L28" i="8"/>
  <c r="J28" i="8"/>
  <c r="M28" i="8"/>
  <c r="G28" i="8"/>
  <c r="F28" i="8"/>
  <c r="I28" i="8"/>
  <c r="C28" i="8"/>
  <c r="D28" i="8"/>
  <c r="B78" i="38"/>
  <c r="E78" i="38"/>
  <c r="A79" i="38"/>
  <c r="C77" i="38"/>
  <c r="D77" i="38"/>
  <c r="A35" i="9"/>
  <c r="B34" i="9"/>
  <c r="E34" i="9"/>
  <c r="D33" i="9"/>
  <c r="C33" i="9"/>
  <c r="K62" i="25"/>
  <c r="I62" i="25"/>
  <c r="G62" i="25"/>
  <c r="C62" i="25"/>
  <c r="F62" i="25"/>
  <c r="J62" i="25"/>
  <c r="D62" i="25"/>
  <c r="F33" i="9"/>
  <c r="H33" i="9"/>
  <c r="G33" i="9"/>
  <c r="G74" i="36"/>
  <c r="F74" i="36"/>
  <c r="H35" i="10"/>
  <c r="B35" i="10"/>
  <c r="K35" i="10"/>
  <c r="E35" i="10"/>
  <c r="A36" i="10"/>
  <c r="A76" i="36"/>
  <c r="E75" i="36"/>
  <c r="B75" i="36"/>
  <c r="C72" i="35"/>
  <c r="H72" i="35"/>
  <c r="D72" i="35"/>
  <c r="H74" i="36"/>
  <c r="D74" i="36"/>
  <c r="C74" i="36"/>
  <c r="L34" i="10"/>
  <c r="J34" i="10"/>
  <c r="F34" i="10"/>
  <c r="I34" i="10"/>
  <c r="G34" i="10"/>
  <c r="D34" i="10"/>
  <c r="C34" i="10"/>
  <c r="M34" i="10"/>
  <c r="G72" i="35"/>
  <c r="F72" i="35"/>
  <c r="A74" i="35"/>
  <c r="B73" i="35"/>
  <c r="E73" i="35"/>
  <c r="E47" i="40"/>
  <c r="B47" i="40"/>
  <c r="A62" i="34"/>
  <c r="E61" i="34"/>
  <c r="B61" i="34"/>
  <c r="F60" i="34"/>
  <c r="G60" i="34"/>
  <c r="C60" i="34"/>
  <c r="D60" i="34"/>
  <c r="D39" i="12"/>
  <c r="R39" i="12"/>
  <c r="P39" i="12"/>
  <c r="M39" i="12"/>
  <c r="L39" i="12"/>
  <c r="I39" i="12"/>
  <c r="G39" i="12"/>
  <c r="O39" i="12"/>
  <c r="J39" i="12"/>
  <c r="F39" i="12"/>
  <c r="C39" i="12"/>
  <c r="S39" i="12"/>
  <c r="E66" i="26"/>
  <c r="A67" i="26"/>
  <c r="B66" i="26"/>
  <c r="H65" i="26"/>
  <c r="G65" i="26"/>
  <c r="F65" i="26"/>
  <c r="D65" i="26"/>
  <c r="C65" i="26"/>
  <c r="B20" i="2"/>
  <c r="H20" i="2"/>
  <c r="E20" i="2"/>
  <c r="A21" i="2"/>
  <c r="G71" i="31"/>
  <c r="H71" i="31"/>
  <c r="F71" i="31"/>
  <c r="A64" i="25"/>
  <c r="H63" i="25"/>
  <c r="B63" i="25"/>
  <c r="E63" i="25"/>
  <c r="B72" i="31"/>
  <c r="E72" i="31"/>
  <c r="A73" i="31"/>
  <c r="B26" i="3"/>
  <c r="E26" i="3"/>
  <c r="A27" i="3"/>
  <c r="H46" i="14"/>
  <c r="K46" i="14"/>
  <c r="E46" i="14"/>
  <c r="B46" i="14"/>
  <c r="Q46" i="14"/>
  <c r="N46" i="14"/>
  <c r="A47" i="14"/>
  <c r="D25" i="3"/>
  <c r="C25" i="3"/>
  <c r="J19" i="2"/>
  <c r="F19" i="2"/>
  <c r="I19" i="2"/>
  <c r="G19" i="2"/>
  <c r="D19" i="2"/>
  <c r="C19" i="2"/>
  <c r="G25" i="3"/>
  <c r="F25" i="3"/>
  <c r="G56" i="19" l="1"/>
  <c r="C72" i="31"/>
  <c r="D72" i="31"/>
  <c r="D55" i="45"/>
  <c r="B55" i="45"/>
  <c r="B53" i="43"/>
  <c r="E53" i="43"/>
  <c r="B53" i="44"/>
  <c r="E53" i="44"/>
  <c r="K19" i="2"/>
  <c r="T39" i="12"/>
  <c r="I18" i="32"/>
  <c r="H27" i="5"/>
  <c r="H25" i="3"/>
  <c r="N34" i="10"/>
  <c r="T45" i="14"/>
  <c r="N28" i="8"/>
  <c r="L40" i="12"/>
  <c r="G40" i="12"/>
  <c r="F40" i="12"/>
  <c r="D40" i="12"/>
  <c r="C40" i="12"/>
  <c r="J40" i="12"/>
  <c r="M40" i="12"/>
  <c r="R40" i="12"/>
  <c r="P40" i="12"/>
  <c r="O40" i="12"/>
  <c r="S40" i="12"/>
  <c r="I40" i="12"/>
  <c r="F73" i="35"/>
  <c r="G73" i="35"/>
  <c r="H48" i="41"/>
  <c r="D48" i="41"/>
  <c r="C48" i="41"/>
  <c r="A49" i="41" s="1"/>
  <c r="E30" i="8"/>
  <c r="B30" i="8"/>
  <c r="H30" i="8"/>
  <c r="K30" i="8"/>
  <c r="A31" i="8"/>
  <c r="F48" i="41"/>
  <c r="G48" i="41"/>
  <c r="H73" i="35"/>
  <c r="D73" i="35"/>
  <c r="C73" i="35"/>
  <c r="M29" i="8"/>
  <c r="I29" i="8"/>
  <c r="C29" i="8"/>
  <c r="L29" i="8"/>
  <c r="J29" i="8"/>
  <c r="F29" i="8"/>
  <c r="D29" i="8"/>
  <c r="G29" i="8"/>
  <c r="H47" i="40"/>
  <c r="G47" i="40"/>
  <c r="F47" i="40"/>
  <c r="A75" i="35"/>
  <c r="B74" i="35"/>
  <c r="E74" i="35"/>
  <c r="B47" i="14"/>
  <c r="H47" i="14"/>
  <c r="E47" i="14"/>
  <c r="Q47" i="14"/>
  <c r="N47" i="14"/>
  <c r="K47" i="14"/>
  <c r="A48" i="14"/>
  <c r="G57" i="19"/>
  <c r="F57" i="19"/>
  <c r="C57" i="19"/>
  <c r="D57" i="19"/>
  <c r="L46" i="14"/>
  <c r="J46" i="14"/>
  <c r="R46" i="14"/>
  <c r="I46" i="14"/>
  <c r="F46" i="14"/>
  <c r="D46" i="14"/>
  <c r="C46" i="14"/>
  <c r="O46" i="14"/>
  <c r="S46" i="14"/>
  <c r="P46" i="14"/>
  <c r="M46" i="14"/>
  <c r="G46" i="14"/>
  <c r="E67" i="26"/>
  <c r="B67" i="26"/>
  <c r="A68" i="26"/>
  <c r="A59" i="19"/>
  <c r="E58" i="19"/>
  <c r="B58" i="19"/>
  <c r="E29" i="5"/>
  <c r="B29" i="5"/>
  <c r="A30" i="5"/>
  <c r="H34" i="9"/>
  <c r="G34" i="9"/>
  <c r="F34" i="9"/>
  <c r="F28" i="5"/>
  <c r="G28" i="5"/>
  <c r="H66" i="26"/>
  <c r="G66" i="26"/>
  <c r="F66" i="26"/>
  <c r="D66" i="26"/>
  <c r="C66" i="26"/>
  <c r="D34" i="9"/>
  <c r="C34" i="9"/>
  <c r="D28" i="5"/>
  <c r="C28" i="5"/>
  <c r="E27" i="3"/>
  <c r="B27" i="3"/>
  <c r="A28" i="3"/>
  <c r="G26" i="3"/>
  <c r="F26" i="3"/>
  <c r="A36" i="9"/>
  <c r="E35" i="9"/>
  <c r="B35" i="9"/>
  <c r="B20" i="32"/>
  <c r="F20" i="32"/>
  <c r="A21" i="32"/>
  <c r="A74" i="31"/>
  <c r="B73" i="31"/>
  <c r="E73" i="31"/>
  <c r="B79" i="38"/>
  <c r="E79" i="38"/>
  <c r="A80" i="38"/>
  <c r="E19" i="32"/>
  <c r="D19" i="32"/>
  <c r="F78" i="38"/>
  <c r="H78" i="38"/>
  <c r="G78" i="38"/>
  <c r="G19" i="32"/>
  <c r="H19" i="32"/>
  <c r="D26" i="3"/>
  <c r="C26" i="3"/>
  <c r="F72" i="31"/>
  <c r="H72" i="31"/>
  <c r="G72" i="31"/>
  <c r="D78" i="38"/>
  <c r="C78" i="38"/>
  <c r="J63" i="25"/>
  <c r="F63" i="25"/>
  <c r="D63" i="25"/>
  <c r="I63" i="25"/>
  <c r="G63" i="25"/>
  <c r="K63" i="25"/>
  <c r="C63" i="25"/>
  <c r="A65" i="25"/>
  <c r="E64" i="25"/>
  <c r="H64" i="25"/>
  <c r="B64" i="25"/>
  <c r="C75" i="36"/>
  <c r="H75" i="36"/>
  <c r="D75" i="36"/>
  <c r="B70" i="28"/>
  <c r="A71" i="28"/>
  <c r="E70" i="28"/>
  <c r="H36" i="10"/>
  <c r="K36" i="10"/>
  <c r="E36" i="10"/>
  <c r="B36" i="10"/>
  <c r="A37" i="10"/>
  <c r="D69" i="28"/>
  <c r="G69" i="28"/>
  <c r="C69" i="28"/>
  <c r="H69" i="28"/>
  <c r="F69" i="28"/>
  <c r="G75" i="36"/>
  <c r="F75" i="36"/>
  <c r="A77" i="36"/>
  <c r="E76" i="36"/>
  <c r="B76" i="36"/>
  <c r="H21" i="2"/>
  <c r="E21" i="2"/>
  <c r="B21" i="2"/>
  <c r="A22" i="2"/>
  <c r="G61" i="34"/>
  <c r="F61" i="34"/>
  <c r="D61" i="34"/>
  <c r="C61" i="34"/>
  <c r="L35" i="10"/>
  <c r="J35" i="10"/>
  <c r="F35" i="10"/>
  <c r="M35" i="10"/>
  <c r="D35" i="10"/>
  <c r="I35" i="10"/>
  <c r="C35" i="10"/>
  <c r="G35" i="10"/>
  <c r="H41" i="12"/>
  <c r="Q41" i="12"/>
  <c r="N41" i="12"/>
  <c r="B41" i="12"/>
  <c r="K41" i="12"/>
  <c r="E41" i="12"/>
  <c r="A42" i="12"/>
  <c r="A63" i="34"/>
  <c r="B62" i="34"/>
  <c r="E62" i="34"/>
  <c r="J20" i="2"/>
  <c r="I20" i="2"/>
  <c r="G20" i="2"/>
  <c r="F20" i="2"/>
  <c r="D20" i="2"/>
  <c r="C20" i="2"/>
  <c r="D47" i="40"/>
  <c r="C47" i="40"/>
  <c r="A48" i="40" s="1"/>
  <c r="C73" i="31" l="1"/>
  <c r="D73" i="31"/>
  <c r="G53" i="43"/>
  <c r="C53" i="43"/>
  <c r="A54" i="43" s="1"/>
  <c r="F53" i="43"/>
  <c r="D53" i="43"/>
  <c r="E55" i="45"/>
  <c r="F55" i="45"/>
  <c r="C55" i="45"/>
  <c r="A56" i="45" s="1"/>
  <c r="D53" i="44"/>
  <c r="C53" i="44"/>
  <c r="A54" i="44" s="1"/>
  <c r="F53" i="44"/>
  <c r="G53" i="44"/>
  <c r="K20" i="2"/>
  <c r="H28" i="5"/>
  <c r="H26" i="3"/>
  <c r="I19" i="32"/>
  <c r="N35" i="10"/>
  <c r="N29" i="8"/>
  <c r="T40" i="12"/>
  <c r="T46" i="14"/>
  <c r="D62" i="34"/>
  <c r="G62" i="34"/>
  <c r="F62" i="34"/>
  <c r="C62" i="34"/>
  <c r="E63" i="34"/>
  <c r="B63" i="34"/>
  <c r="A64" i="34"/>
  <c r="E28" i="3"/>
  <c r="B28" i="3"/>
  <c r="A29" i="3"/>
  <c r="B42" i="12"/>
  <c r="N42" i="12"/>
  <c r="Q42" i="12"/>
  <c r="E42" i="12"/>
  <c r="H42" i="12"/>
  <c r="K42" i="12"/>
  <c r="A43" i="12"/>
  <c r="D27" i="3"/>
  <c r="C27" i="3"/>
  <c r="F27" i="3"/>
  <c r="G27" i="3"/>
  <c r="H37" i="10"/>
  <c r="B37" i="10"/>
  <c r="K37" i="10"/>
  <c r="E37" i="10"/>
  <c r="A38" i="10"/>
  <c r="F41" i="12"/>
  <c r="D41" i="12"/>
  <c r="S41" i="12"/>
  <c r="R41" i="12"/>
  <c r="P41" i="12"/>
  <c r="O41" i="12"/>
  <c r="J41" i="12"/>
  <c r="I41" i="12"/>
  <c r="G41" i="12"/>
  <c r="M41" i="12"/>
  <c r="L41" i="12"/>
  <c r="C41" i="12"/>
  <c r="L36" i="10"/>
  <c r="J36" i="10"/>
  <c r="F36" i="10"/>
  <c r="M36" i="10"/>
  <c r="I36" i="10"/>
  <c r="G36" i="10"/>
  <c r="D36" i="10"/>
  <c r="C36" i="10"/>
  <c r="H31" i="8"/>
  <c r="K31" i="8"/>
  <c r="E31" i="8"/>
  <c r="B31" i="8"/>
  <c r="A32" i="8"/>
  <c r="L30" i="8"/>
  <c r="J30" i="8"/>
  <c r="G30" i="8"/>
  <c r="F30" i="8"/>
  <c r="D30" i="8"/>
  <c r="C30" i="8"/>
  <c r="I30" i="8"/>
  <c r="M30" i="8"/>
  <c r="H48" i="14"/>
  <c r="E48" i="14"/>
  <c r="B48" i="14"/>
  <c r="Q48" i="14"/>
  <c r="N48" i="14"/>
  <c r="K48" i="14"/>
  <c r="A49" i="14"/>
  <c r="E49" i="41"/>
  <c r="B49" i="41"/>
  <c r="D70" i="28"/>
  <c r="F70" i="28"/>
  <c r="H70" i="28"/>
  <c r="G70" i="28"/>
  <c r="C70" i="28"/>
  <c r="G74" i="35"/>
  <c r="F74" i="35"/>
  <c r="D74" i="35"/>
  <c r="H74" i="35"/>
  <c r="C74" i="35"/>
  <c r="R47" i="14"/>
  <c r="G47" i="14"/>
  <c r="C47" i="14"/>
  <c r="S47" i="14"/>
  <c r="M47" i="14"/>
  <c r="L47" i="14"/>
  <c r="P47" i="14"/>
  <c r="O47" i="14"/>
  <c r="J47" i="14"/>
  <c r="D47" i="14"/>
  <c r="I47" i="14"/>
  <c r="F47" i="14"/>
  <c r="D58" i="19"/>
  <c r="G58" i="19"/>
  <c r="F58" i="19"/>
  <c r="C58" i="19"/>
  <c r="B75" i="35"/>
  <c r="A76" i="35"/>
  <c r="E75" i="35"/>
  <c r="A72" i="28"/>
  <c r="E71" i="28"/>
  <c r="B71" i="28"/>
  <c r="J21" i="2"/>
  <c r="C21" i="2"/>
  <c r="I21" i="2"/>
  <c r="G21" i="2"/>
  <c r="F21" i="2"/>
  <c r="D21" i="2"/>
  <c r="E74" i="31"/>
  <c r="B74" i="31"/>
  <c r="A75" i="31"/>
  <c r="E59" i="19"/>
  <c r="B59" i="19"/>
  <c r="A60" i="19"/>
  <c r="F29" i="5"/>
  <c r="G29" i="5"/>
  <c r="K64" i="25"/>
  <c r="I64" i="25"/>
  <c r="C64" i="25"/>
  <c r="J64" i="25"/>
  <c r="G64" i="25"/>
  <c r="F64" i="25"/>
  <c r="D64" i="25"/>
  <c r="B65" i="25"/>
  <c r="A66" i="25"/>
  <c r="H65" i="25"/>
  <c r="E65" i="25"/>
  <c r="F21" i="32"/>
  <c r="B21" i="32"/>
  <c r="A22" i="32"/>
  <c r="E68" i="26"/>
  <c r="B68" i="26"/>
  <c r="A69" i="26"/>
  <c r="B48" i="40"/>
  <c r="E48" i="40"/>
  <c r="B80" i="38"/>
  <c r="E80" i="38"/>
  <c r="A81" i="38"/>
  <c r="G79" i="38"/>
  <c r="H79" i="38"/>
  <c r="F79" i="38"/>
  <c r="H20" i="32"/>
  <c r="G20" i="32"/>
  <c r="D67" i="26"/>
  <c r="C67" i="26"/>
  <c r="F67" i="26"/>
  <c r="H67" i="26"/>
  <c r="G67" i="26"/>
  <c r="B30" i="5"/>
  <c r="E30" i="5"/>
  <c r="A31" i="5"/>
  <c r="H73" i="31"/>
  <c r="G73" i="31"/>
  <c r="F73" i="31"/>
  <c r="G76" i="36"/>
  <c r="F76" i="36"/>
  <c r="E20" i="32"/>
  <c r="D20" i="32"/>
  <c r="E22" i="2"/>
  <c r="B22" i="2"/>
  <c r="H22" i="2"/>
  <c r="A23" i="2"/>
  <c r="H76" i="36"/>
  <c r="D76" i="36"/>
  <c r="C76" i="36"/>
  <c r="B77" i="36"/>
  <c r="A78" i="36"/>
  <c r="E77" i="36"/>
  <c r="G35" i="9"/>
  <c r="H35" i="9"/>
  <c r="F35" i="9"/>
  <c r="D79" i="38"/>
  <c r="C79" i="38"/>
  <c r="D35" i="9"/>
  <c r="C35" i="9"/>
  <c r="E36" i="9"/>
  <c r="B36" i="9"/>
  <c r="A37" i="9"/>
  <c r="D29" i="5"/>
  <c r="C29" i="5"/>
  <c r="C74" i="31" l="1"/>
  <c r="D74" i="31"/>
  <c r="B54" i="44"/>
  <c r="E54" i="44"/>
  <c r="D56" i="45"/>
  <c r="B56" i="45"/>
  <c r="E54" i="43"/>
  <c r="B54" i="43"/>
  <c r="T41" i="12"/>
  <c r="H27" i="3"/>
  <c r="T47" i="14"/>
  <c r="K21" i="2"/>
  <c r="N30" i="8"/>
  <c r="H29" i="5"/>
  <c r="I20" i="32"/>
  <c r="N36" i="10"/>
  <c r="H38" i="10"/>
  <c r="K38" i="10"/>
  <c r="E38" i="10"/>
  <c r="B38" i="10"/>
  <c r="A39" i="10"/>
  <c r="E60" i="19"/>
  <c r="B60" i="19"/>
  <c r="A61" i="19"/>
  <c r="L37" i="10"/>
  <c r="J37" i="10"/>
  <c r="F37" i="10"/>
  <c r="I37" i="10"/>
  <c r="G37" i="10"/>
  <c r="D37" i="10"/>
  <c r="C37" i="10"/>
  <c r="M37" i="10"/>
  <c r="A76" i="31"/>
  <c r="B75" i="31"/>
  <c r="E75" i="31"/>
  <c r="H74" i="31"/>
  <c r="G74" i="31"/>
  <c r="F74" i="31"/>
  <c r="E32" i="8"/>
  <c r="K32" i="8"/>
  <c r="H32" i="8"/>
  <c r="B32" i="8"/>
  <c r="A33" i="8"/>
  <c r="M31" i="8"/>
  <c r="L31" i="8"/>
  <c r="J31" i="8"/>
  <c r="I31" i="8"/>
  <c r="G31" i="8"/>
  <c r="F31" i="8"/>
  <c r="D31" i="8"/>
  <c r="C31" i="8"/>
  <c r="G77" i="36"/>
  <c r="F77" i="36"/>
  <c r="B81" i="38"/>
  <c r="A82" i="38"/>
  <c r="E81" i="38"/>
  <c r="D77" i="36"/>
  <c r="H77" i="36"/>
  <c r="C77" i="36"/>
  <c r="H80" i="38"/>
  <c r="G80" i="38"/>
  <c r="F80" i="38"/>
  <c r="B78" i="36"/>
  <c r="A79" i="36"/>
  <c r="E78" i="36"/>
  <c r="D80" i="38"/>
  <c r="C80" i="38"/>
  <c r="G48" i="40"/>
  <c r="H48" i="40"/>
  <c r="F48" i="40"/>
  <c r="Q43" i="12"/>
  <c r="N43" i="12"/>
  <c r="K43" i="12"/>
  <c r="H43" i="12"/>
  <c r="B43" i="12"/>
  <c r="E43" i="12"/>
  <c r="A44" i="12"/>
  <c r="E23" i="2"/>
  <c r="H23" i="2"/>
  <c r="B23" i="2"/>
  <c r="A24" i="2"/>
  <c r="A70" i="26"/>
  <c r="E69" i="26"/>
  <c r="B69" i="26"/>
  <c r="D22" i="2"/>
  <c r="C22" i="2"/>
  <c r="G22" i="2"/>
  <c r="F22" i="2"/>
  <c r="I22" i="2"/>
  <c r="J22" i="2"/>
  <c r="H68" i="26"/>
  <c r="G68" i="26"/>
  <c r="F68" i="26"/>
  <c r="D68" i="26"/>
  <c r="C68" i="26"/>
  <c r="F71" i="28"/>
  <c r="D71" i="28"/>
  <c r="C71" i="28"/>
  <c r="G71" i="28"/>
  <c r="H71" i="28"/>
  <c r="F22" i="32"/>
  <c r="B22" i="32"/>
  <c r="A23" i="32"/>
  <c r="A73" i="28"/>
  <c r="E72" i="28"/>
  <c r="B72" i="28"/>
  <c r="R42" i="12"/>
  <c r="P42" i="12"/>
  <c r="S42" i="12"/>
  <c r="D42" i="12"/>
  <c r="C42" i="12"/>
  <c r="J42" i="12"/>
  <c r="M42" i="12"/>
  <c r="O42" i="12"/>
  <c r="I42" i="12"/>
  <c r="L42" i="12"/>
  <c r="G42" i="12"/>
  <c r="F42" i="12"/>
  <c r="G75" i="35"/>
  <c r="F75" i="35"/>
  <c r="B29" i="3"/>
  <c r="E29" i="3"/>
  <c r="A30" i="3"/>
  <c r="H21" i="32"/>
  <c r="G21" i="32"/>
  <c r="E76" i="35"/>
  <c r="B76" i="35"/>
  <c r="A77" i="35"/>
  <c r="D28" i="3"/>
  <c r="C28" i="3"/>
  <c r="H49" i="41"/>
  <c r="D49" i="41"/>
  <c r="C49" i="41"/>
  <c r="A50" i="41" s="1"/>
  <c r="G28" i="3"/>
  <c r="F28" i="3"/>
  <c r="F49" i="41"/>
  <c r="G49" i="41"/>
  <c r="B64" i="34"/>
  <c r="E64" i="34"/>
  <c r="A65" i="34"/>
  <c r="H49" i="14"/>
  <c r="B49" i="14"/>
  <c r="Q49" i="14"/>
  <c r="E49" i="14"/>
  <c r="N49" i="14"/>
  <c r="K49" i="14"/>
  <c r="A50" i="14"/>
  <c r="G63" i="34"/>
  <c r="C63" i="34"/>
  <c r="F63" i="34"/>
  <c r="D63" i="34"/>
  <c r="C48" i="40"/>
  <c r="A49" i="40" s="1"/>
  <c r="D48" i="40"/>
  <c r="D65" i="25"/>
  <c r="J65" i="25"/>
  <c r="F65" i="25"/>
  <c r="I65" i="25"/>
  <c r="G65" i="25"/>
  <c r="K65" i="25"/>
  <c r="C65" i="25"/>
  <c r="D59" i="19"/>
  <c r="C59" i="19"/>
  <c r="F59" i="19"/>
  <c r="G59" i="19"/>
  <c r="A38" i="9"/>
  <c r="E37" i="9"/>
  <c r="B37" i="9"/>
  <c r="E66" i="25"/>
  <c r="A67" i="25"/>
  <c r="H66" i="25"/>
  <c r="B66" i="25"/>
  <c r="B31" i="5"/>
  <c r="E31" i="5"/>
  <c r="A32" i="5"/>
  <c r="L48" i="14"/>
  <c r="J48" i="14"/>
  <c r="S48" i="14"/>
  <c r="O48" i="14"/>
  <c r="F48" i="14"/>
  <c r="C48" i="14"/>
  <c r="R48" i="14"/>
  <c r="P48" i="14"/>
  <c r="I48" i="14"/>
  <c r="G48" i="14"/>
  <c r="D48" i="14"/>
  <c r="M48" i="14"/>
  <c r="E21" i="32"/>
  <c r="D21" i="32"/>
  <c r="C75" i="35"/>
  <c r="H75" i="35"/>
  <c r="D75" i="35"/>
  <c r="D36" i="9"/>
  <c r="C36" i="9"/>
  <c r="H36" i="9"/>
  <c r="G36" i="9"/>
  <c r="F36" i="9"/>
  <c r="F30" i="5"/>
  <c r="G30" i="5"/>
  <c r="D30" i="5"/>
  <c r="C30" i="5"/>
  <c r="C75" i="31" l="1"/>
  <c r="D75" i="31"/>
  <c r="C56" i="45"/>
  <c r="A57" i="45" s="1"/>
  <c r="F56" i="45"/>
  <c r="E56" i="45"/>
  <c r="C54" i="43"/>
  <c r="A55" i="43" s="1"/>
  <c r="G54" i="43"/>
  <c r="D54" i="43"/>
  <c r="F54" i="43"/>
  <c r="G54" i="44"/>
  <c r="D54" i="44"/>
  <c r="C54" i="44"/>
  <c r="A55" i="44" s="1"/>
  <c r="F54" i="44"/>
  <c r="I21" i="32"/>
  <c r="K22" i="2"/>
  <c r="H28" i="3"/>
  <c r="N37" i="10"/>
  <c r="T48" i="14"/>
  <c r="N31" i="8"/>
  <c r="T42" i="12"/>
  <c r="H30" i="5"/>
  <c r="B77" i="35"/>
  <c r="A78" i="35"/>
  <c r="E77" i="35"/>
  <c r="G76" i="35"/>
  <c r="F76" i="35"/>
  <c r="G78" i="36"/>
  <c r="F78" i="36"/>
  <c r="B79" i="36"/>
  <c r="A80" i="36"/>
  <c r="E79" i="36"/>
  <c r="H78" i="36"/>
  <c r="D78" i="36"/>
  <c r="C78" i="36"/>
  <c r="B49" i="40"/>
  <c r="E49" i="40"/>
  <c r="H76" i="35"/>
  <c r="D76" i="35"/>
  <c r="C76" i="35"/>
  <c r="B30" i="3"/>
  <c r="E30" i="3"/>
  <c r="A31" i="3"/>
  <c r="G75" i="31"/>
  <c r="H75" i="31"/>
  <c r="F75" i="31"/>
  <c r="C29" i="3"/>
  <c r="D29" i="3"/>
  <c r="E76" i="31"/>
  <c r="B76" i="31"/>
  <c r="A77" i="31"/>
  <c r="H81" i="38"/>
  <c r="F81" i="38"/>
  <c r="G81" i="38"/>
  <c r="B32" i="5"/>
  <c r="E32" i="5"/>
  <c r="A33" i="5"/>
  <c r="D81" i="38"/>
  <c r="C81" i="38"/>
  <c r="F31" i="5"/>
  <c r="G31" i="5"/>
  <c r="D31" i="5"/>
  <c r="C31" i="5"/>
  <c r="H69" i="26"/>
  <c r="G69" i="26"/>
  <c r="F69" i="26"/>
  <c r="D69" i="26"/>
  <c r="C69" i="26"/>
  <c r="J49" i="14"/>
  <c r="F49" i="14"/>
  <c r="R49" i="14"/>
  <c r="S49" i="14"/>
  <c r="O49" i="14"/>
  <c r="I49" i="14"/>
  <c r="G49" i="14"/>
  <c r="M49" i="14"/>
  <c r="P49" i="14"/>
  <c r="L49" i="14"/>
  <c r="D49" i="14"/>
  <c r="C49" i="14"/>
  <c r="E70" i="26"/>
  <c r="B70" i="26"/>
  <c r="A71" i="26"/>
  <c r="H67" i="25"/>
  <c r="B67" i="25"/>
  <c r="A68" i="25"/>
  <c r="E67" i="25"/>
  <c r="H24" i="2"/>
  <c r="E24" i="2"/>
  <c r="B24" i="2"/>
  <c r="A25" i="2"/>
  <c r="B61" i="19"/>
  <c r="A62" i="19"/>
  <c r="E61" i="19"/>
  <c r="E65" i="34"/>
  <c r="A66" i="34"/>
  <c r="B65" i="34"/>
  <c r="F23" i="2"/>
  <c r="I23" i="2"/>
  <c r="D23" i="2"/>
  <c r="J23" i="2"/>
  <c r="C23" i="2"/>
  <c r="G23" i="2"/>
  <c r="D60" i="19"/>
  <c r="C60" i="19"/>
  <c r="G60" i="19"/>
  <c r="F60" i="19"/>
  <c r="D64" i="34"/>
  <c r="C64" i="34"/>
  <c r="F64" i="34"/>
  <c r="G64" i="34"/>
  <c r="H39" i="10"/>
  <c r="B39" i="10"/>
  <c r="E39" i="10"/>
  <c r="K39" i="10"/>
  <c r="A40" i="10"/>
  <c r="F29" i="3"/>
  <c r="G29" i="3"/>
  <c r="H37" i="9"/>
  <c r="G37" i="9"/>
  <c r="F37" i="9"/>
  <c r="A39" i="9"/>
  <c r="E38" i="9"/>
  <c r="B38" i="9"/>
  <c r="B44" i="12"/>
  <c r="Q44" i="12"/>
  <c r="K44" i="12"/>
  <c r="N44" i="12"/>
  <c r="H44" i="12"/>
  <c r="E44" i="12"/>
  <c r="A45" i="12"/>
  <c r="L38" i="10"/>
  <c r="J38" i="10"/>
  <c r="F38" i="10"/>
  <c r="M38" i="10"/>
  <c r="D38" i="10"/>
  <c r="I38" i="10"/>
  <c r="G38" i="10"/>
  <c r="C38" i="10"/>
  <c r="B50" i="14"/>
  <c r="A51" i="14"/>
  <c r="Q50" i="14"/>
  <c r="N50" i="14"/>
  <c r="E50" i="14"/>
  <c r="K50" i="14"/>
  <c r="H50" i="14"/>
  <c r="C37" i="9"/>
  <c r="D37" i="9"/>
  <c r="L43" i="12"/>
  <c r="J43" i="12"/>
  <c r="P43" i="12"/>
  <c r="O43" i="12"/>
  <c r="M43" i="12"/>
  <c r="I43" i="12"/>
  <c r="G43" i="12"/>
  <c r="C43" i="12"/>
  <c r="S43" i="12"/>
  <c r="R43" i="12"/>
  <c r="F43" i="12"/>
  <c r="D43" i="12"/>
  <c r="K66" i="25"/>
  <c r="I66" i="25"/>
  <c r="G66" i="25"/>
  <c r="C66" i="25"/>
  <c r="J66" i="25"/>
  <c r="F66" i="25"/>
  <c r="D66" i="25"/>
  <c r="E82" i="38"/>
  <c r="B82" i="38"/>
  <c r="A83" i="38"/>
  <c r="F72" i="28"/>
  <c r="D72" i="28"/>
  <c r="H72" i="28"/>
  <c r="G72" i="28"/>
  <c r="C72" i="28"/>
  <c r="B23" i="32"/>
  <c r="F23" i="32"/>
  <c r="A24" i="32"/>
  <c r="E22" i="32"/>
  <c r="D22" i="32"/>
  <c r="K33" i="8"/>
  <c r="H33" i="8"/>
  <c r="B33" i="8"/>
  <c r="E33" i="8"/>
  <c r="A34" i="8"/>
  <c r="B50" i="41"/>
  <c r="E50" i="41"/>
  <c r="A74" i="28"/>
  <c r="E73" i="28"/>
  <c r="B73" i="28"/>
  <c r="H22" i="32"/>
  <c r="G22" i="32"/>
  <c r="L32" i="8"/>
  <c r="J32" i="8"/>
  <c r="G32" i="8"/>
  <c r="M32" i="8"/>
  <c r="F32" i="8"/>
  <c r="I32" i="8"/>
  <c r="D32" i="8"/>
  <c r="C32" i="8"/>
  <c r="J7" i="24"/>
  <c r="I7" i="24"/>
  <c r="H7" i="24"/>
  <c r="G7" i="24"/>
  <c r="E5" i="24" s="1"/>
  <c r="AU6" i="24"/>
  <c r="AT6" i="24"/>
  <c r="AS6" i="24"/>
  <c r="AR6" i="24"/>
  <c r="AQ6" i="24"/>
  <c r="AP6" i="24"/>
  <c r="AN5" i="24" s="1"/>
  <c r="AN6" i="24"/>
  <c r="AM6" i="24"/>
  <c r="AL6" i="24"/>
  <c r="AJ6" i="24"/>
  <c r="CT5" i="24"/>
  <c r="CS5" i="24"/>
  <c r="CA5" i="24"/>
  <c r="BZ5" i="24"/>
  <c r="C5" i="24"/>
  <c r="B5" i="24"/>
  <c r="C76" i="31" l="1"/>
  <c r="D76" i="31"/>
  <c r="B55" i="44"/>
  <c r="E55" i="44"/>
  <c r="E55" i="43"/>
  <c r="B55" i="43"/>
  <c r="B57" i="45"/>
  <c r="D57" i="45"/>
  <c r="H31" i="5"/>
  <c r="K23" i="2"/>
  <c r="T49" i="14"/>
  <c r="T43" i="12"/>
  <c r="I22" i="32"/>
  <c r="H29" i="3"/>
  <c r="N32" i="8"/>
  <c r="N38" i="10"/>
  <c r="DE125" i="24"/>
  <c r="DF125" i="24" s="1"/>
  <c r="DE82" i="24"/>
  <c r="DF82" i="24" s="1"/>
  <c r="DE132" i="24"/>
  <c r="DF132" i="24" s="1"/>
  <c r="DE85" i="24"/>
  <c r="DF85" i="24" s="1"/>
  <c r="DE67" i="24"/>
  <c r="DF67" i="24" s="1"/>
  <c r="DE59" i="24"/>
  <c r="DF59" i="24" s="1"/>
  <c r="DE51" i="24"/>
  <c r="DF51" i="24" s="1"/>
  <c r="DE86" i="24"/>
  <c r="DF86" i="24" s="1"/>
  <c r="DE73" i="24"/>
  <c r="DF73" i="24" s="1"/>
  <c r="DE83" i="24"/>
  <c r="DF83" i="24" s="1"/>
  <c r="DE96" i="24"/>
  <c r="DF96" i="24" s="1"/>
  <c r="DE108" i="24"/>
  <c r="DF108" i="24" s="1"/>
  <c r="DE122" i="24"/>
  <c r="DF122" i="24" s="1"/>
  <c r="DE81" i="24"/>
  <c r="DF81" i="24" s="1"/>
  <c r="DE57" i="24"/>
  <c r="DF57" i="24" s="1"/>
  <c r="DE29" i="24"/>
  <c r="DF29" i="24" s="1"/>
  <c r="DE94" i="24"/>
  <c r="DF94" i="24" s="1"/>
  <c r="DE19" i="24"/>
  <c r="DF19" i="24" s="1"/>
  <c r="DE68" i="24"/>
  <c r="DF68" i="24" s="1"/>
  <c r="DE56" i="24"/>
  <c r="DF56" i="24" s="1"/>
  <c r="DE40" i="24"/>
  <c r="DF40" i="24" s="1"/>
  <c r="DE32" i="24"/>
  <c r="DF32" i="24" s="1"/>
  <c r="DE31" i="24"/>
  <c r="DF31" i="24" s="1"/>
  <c r="DE121" i="24"/>
  <c r="DF121" i="24" s="1"/>
  <c r="DE26" i="24"/>
  <c r="DF26" i="24" s="1"/>
  <c r="DE92" i="24"/>
  <c r="DF92" i="24" s="1"/>
  <c r="DE22" i="24"/>
  <c r="DF22" i="24" s="1"/>
  <c r="DE17" i="24"/>
  <c r="DF17" i="24" s="1"/>
  <c r="BS132" i="24"/>
  <c r="BT132" i="24" s="1"/>
  <c r="BS112" i="24"/>
  <c r="BT112" i="24" s="1"/>
  <c r="BS118" i="24"/>
  <c r="BT118" i="24" s="1"/>
  <c r="BS99" i="24"/>
  <c r="BT99" i="24" s="1"/>
  <c r="BS91" i="24"/>
  <c r="BT91" i="24" s="1"/>
  <c r="BS83" i="24"/>
  <c r="BT83" i="24" s="1"/>
  <c r="BS60" i="24"/>
  <c r="BT60" i="24" s="1"/>
  <c r="BS55" i="24"/>
  <c r="BT55" i="24" s="1"/>
  <c r="BS93" i="24"/>
  <c r="BT93" i="24" s="1"/>
  <c r="BS80" i="24"/>
  <c r="BT80" i="24" s="1"/>
  <c r="BS72" i="24"/>
  <c r="BT72" i="24" s="1"/>
  <c r="BS103" i="24"/>
  <c r="BT103" i="24" s="1"/>
  <c r="BS77" i="24"/>
  <c r="BT77" i="24" s="1"/>
  <c r="BS29" i="24"/>
  <c r="BT29" i="24" s="1"/>
  <c r="BS74" i="24"/>
  <c r="BT74" i="24" s="1"/>
  <c r="BS30" i="24"/>
  <c r="BT30" i="24" s="1"/>
  <c r="BS57" i="24"/>
  <c r="BT57" i="24" s="1"/>
  <c r="BS48" i="24"/>
  <c r="BT48" i="24" s="1"/>
  <c r="BS95" i="24"/>
  <c r="BT95" i="24" s="1"/>
  <c r="BS26" i="24"/>
  <c r="BT26" i="24" s="1"/>
  <c r="BS18" i="24"/>
  <c r="BT18" i="24" s="1"/>
  <c r="BS49" i="24"/>
  <c r="BT49" i="24" s="1"/>
  <c r="BS24" i="24"/>
  <c r="BT24" i="24" s="1"/>
  <c r="BS32" i="24"/>
  <c r="BT32" i="24" s="1"/>
  <c r="BS123" i="24"/>
  <c r="BT123" i="24" s="1"/>
  <c r="AI14" i="24"/>
  <c r="BS6" i="24"/>
  <c r="BT6" i="24" s="1"/>
  <c r="CV14" i="24"/>
  <c r="DE133" i="24"/>
  <c r="DF133" i="24" s="1"/>
  <c r="AB122" i="24"/>
  <c r="AC122" i="24" s="1"/>
  <c r="AB114" i="24"/>
  <c r="AC114" i="24" s="1"/>
  <c r="AB134" i="24"/>
  <c r="AC134" i="24" s="1"/>
  <c r="AB108" i="24"/>
  <c r="AC108" i="24" s="1"/>
  <c r="AB118" i="24"/>
  <c r="AC118" i="24" s="1"/>
  <c r="AB137" i="24"/>
  <c r="AC137" i="24" s="1"/>
  <c r="AB89" i="24"/>
  <c r="AC89" i="24" s="1"/>
  <c r="AB120" i="24"/>
  <c r="AC120" i="24" s="1"/>
  <c r="AB124" i="24"/>
  <c r="AC124" i="24" s="1"/>
  <c r="AB109" i="24"/>
  <c r="AC109" i="24" s="1"/>
  <c r="AB112" i="24"/>
  <c r="AC112" i="24" s="1"/>
  <c r="AB107" i="24"/>
  <c r="AC107" i="24" s="1"/>
  <c r="AB58" i="24"/>
  <c r="AC58" i="24" s="1"/>
  <c r="AB50" i="24"/>
  <c r="AC50" i="24" s="1"/>
  <c r="AB42" i="24"/>
  <c r="AC42" i="24" s="1"/>
  <c r="AB87" i="24"/>
  <c r="AC87" i="24" s="1"/>
  <c r="AB76" i="24"/>
  <c r="AC76" i="24" s="1"/>
  <c r="AB69" i="24"/>
  <c r="AC69" i="24" s="1"/>
  <c r="AB61" i="24"/>
  <c r="AC61" i="24" s="1"/>
  <c r="AB53" i="24"/>
  <c r="AC53" i="24" s="1"/>
  <c r="AB37" i="24"/>
  <c r="AC37" i="24" s="1"/>
  <c r="AB121" i="24"/>
  <c r="AC121" i="24" s="1"/>
  <c r="AB139" i="24"/>
  <c r="AC139" i="24" s="1"/>
  <c r="AB128" i="24"/>
  <c r="AC128" i="24" s="1"/>
  <c r="AB91" i="24"/>
  <c r="AC91" i="24" s="1"/>
  <c r="AB79" i="24"/>
  <c r="AC79" i="24" s="1"/>
  <c r="AB75" i="24"/>
  <c r="AC75" i="24" s="1"/>
  <c r="AB65" i="24"/>
  <c r="AC65" i="24" s="1"/>
  <c r="AB73" i="24"/>
  <c r="AC73" i="24" s="1"/>
  <c r="AB68" i="24"/>
  <c r="AC68" i="24" s="1"/>
  <c r="AB60" i="24"/>
  <c r="AC60" i="24" s="1"/>
  <c r="AB52" i="24"/>
  <c r="AC52" i="24" s="1"/>
  <c r="AB44" i="24"/>
  <c r="AC44" i="24" s="1"/>
  <c r="AB117" i="24"/>
  <c r="AC117" i="24" s="1"/>
  <c r="AB125" i="24"/>
  <c r="AC125" i="24" s="1"/>
  <c r="AB123" i="24"/>
  <c r="AC123" i="24" s="1"/>
  <c r="AB102" i="24"/>
  <c r="AC102" i="24" s="1"/>
  <c r="AB39" i="24"/>
  <c r="AC39" i="24" s="1"/>
  <c r="AB12" i="24"/>
  <c r="AC12" i="24" s="1"/>
  <c r="AB90" i="24"/>
  <c r="AC90" i="24" s="1"/>
  <c r="AB136" i="24"/>
  <c r="AC136" i="24" s="1"/>
  <c r="AB28" i="24"/>
  <c r="AC28" i="24" s="1"/>
  <c r="AB64" i="24"/>
  <c r="AC64" i="24" s="1"/>
  <c r="AB41" i="24"/>
  <c r="AC41" i="24" s="1"/>
  <c r="AB101" i="24"/>
  <c r="AC101" i="24" s="1"/>
  <c r="AB26" i="24"/>
  <c r="AC26" i="24" s="1"/>
  <c r="AB98" i="24"/>
  <c r="AC98" i="24" s="1"/>
  <c r="AB59" i="24"/>
  <c r="AC59" i="24" s="1"/>
  <c r="AB62" i="24"/>
  <c r="AC62" i="24" s="1"/>
  <c r="AB40" i="24"/>
  <c r="AC40" i="24" s="1"/>
  <c r="AB71" i="24"/>
  <c r="AC71" i="24" s="1"/>
  <c r="AB67" i="24"/>
  <c r="AC67" i="24" s="1"/>
  <c r="AB48" i="24"/>
  <c r="AC48" i="24" s="1"/>
  <c r="AB29" i="24"/>
  <c r="AC29" i="24" s="1"/>
  <c r="AB24" i="24"/>
  <c r="AC24" i="24" s="1"/>
  <c r="AB31" i="24"/>
  <c r="AC31" i="24" s="1"/>
  <c r="AB20" i="24"/>
  <c r="AC20" i="24" s="1"/>
  <c r="AB72" i="24"/>
  <c r="AC72" i="24" s="1"/>
  <c r="AB70" i="24"/>
  <c r="AC70" i="24" s="1"/>
  <c r="AB25" i="24"/>
  <c r="AC25" i="24" s="1"/>
  <c r="AB38" i="24"/>
  <c r="AC38" i="24" s="1"/>
  <c r="AB32" i="24"/>
  <c r="AC32" i="24" s="1"/>
  <c r="AB21" i="24"/>
  <c r="AC21" i="24" s="1"/>
  <c r="AB30" i="24"/>
  <c r="AC30" i="24" s="1"/>
  <c r="AB80" i="24"/>
  <c r="AC80" i="24" s="1"/>
  <c r="AB34" i="24"/>
  <c r="AC34" i="24" s="1"/>
  <c r="AB22" i="24"/>
  <c r="AC22" i="24" s="1"/>
  <c r="AB85" i="24"/>
  <c r="AC85" i="24" s="1"/>
  <c r="AB47" i="24"/>
  <c r="AC47" i="24" s="1"/>
  <c r="AB13" i="24"/>
  <c r="AC13" i="24" s="1"/>
  <c r="AB10" i="24"/>
  <c r="AC10" i="24" s="1"/>
  <c r="AB7" i="24"/>
  <c r="AC7" i="24" s="1"/>
  <c r="AB5" i="24"/>
  <c r="AC5" i="24" s="1"/>
  <c r="AB9" i="24"/>
  <c r="AC9" i="24" s="1"/>
  <c r="AB3" i="24"/>
  <c r="AC3" i="24" s="1"/>
  <c r="AB6" i="24"/>
  <c r="AC6" i="24" s="1"/>
  <c r="AB8" i="24"/>
  <c r="AC8" i="24" s="1"/>
  <c r="AB4" i="24"/>
  <c r="AC4" i="24" s="1"/>
  <c r="AB113" i="24"/>
  <c r="AC113" i="24" s="1"/>
  <c r="H14" i="24"/>
  <c r="BS113" i="24"/>
  <c r="BT113" i="24" s="1"/>
  <c r="K14" i="24"/>
  <c r="AO14" i="24"/>
  <c r="CL132" i="24"/>
  <c r="CM132" i="24" s="1"/>
  <c r="AU14" i="24"/>
  <c r="CL126" i="24"/>
  <c r="CM126" i="24" s="1"/>
  <c r="CL102" i="24"/>
  <c r="CM102" i="24" s="1"/>
  <c r="CL94" i="24"/>
  <c r="CM94" i="24" s="1"/>
  <c r="CL128" i="24"/>
  <c r="CM128" i="24" s="1"/>
  <c r="CL121" i="24"/>
  <c r="CM121" i="24" s="1"/>
  <c r="CL87" i="24"/>
  <c r="CM87" i="24" s="1"/>
  <c r="CL40" i="24"/>
  <c r="CM40" i="24" s="1"/>
  <c r="CL90" i="24"/>
  <c r="CM90" i="24" s="1"/>
  <c r="CL65" i="24"/>
  <c r="CM65" i="24" s="1"/>
  <c r="CL57" i="24"/>
  <c r="CM57" i="24" s="1"/>
  <c r="CL49" i="24"/>
  <c r="CM49" i="24" s="1"/>
  <c r="CL47" i="24"/>
  <c r="CM47" i="24" s="1"/>
  <c r="CL130" i="24"/>
  <c r="CM130" i="24" s="1"/>
  <c r="CL51" i="24"/>
  <c r="CM51" i="24" s="1"/>
  <c r="CL37" i="24"/>
  <c r="CM37" i="24" s="1"/>
  <c r="CL26" i="24"/>
  <c r="CM26" i="24" s="1"/>
  <c r="CL58" i="24"/>
  <c r="CM58" i="24" s="1"/>
  <c r="CL16" i="24"/>
  <c r="CM16" i="24" s="1"/>
  <c r="CL11" i="24"/>
  <c r="CM11" i="24" s="1"/>
  <c r="CL19" i="24"/>
  <c r="CM19" i="24" s="1"/>
  <c r="CL29" i="24"/>
  <c r="CM29" i="24" s="1"/>
  <c r="CL27" i="24"/>
  <c r="CM27" i="24" s="1"/>
  <c r="CL17" i="24"/>
  <c r="CM17" i="24" s="1"/>
  <c r="CL2" i="24"/>
  <c r="CM2" i="24" s="1"/>
  <c r="CL3" i="24"/>
  <c r="CM3" i="24" s="1"/>
  <c r="AR14" i="24"/>
  <c r="AX14" i="24"/>
  <c r="H51" i="14"/>
  <c r="N51" i="14"/>
  <c r="Q51" i="14"/>
  <c r="K51" i="14"/>
  <c r="E51" i="14"/>
  <c r="B51" i="14"/>
  <c r="A52" i="14"/>
  <c r="F73" i="28"/>
  <c r="D73" i="28"/>
  <c r="H73" i="28"/>
  <c r="G73" i="28"/>
  <c r="C73" i="28"/>
  <c r="G50" i="41"/>
  <c r="F50" i="41"/>
  <c r="F44" i="12"/>
  <c r="D44" i="12"/>
  <c r="R44" i="12"/>
  <c r="P44" i="12"/>
  <c r="M44" i="12"/>
  <c r="L44" i="12"/>
  <c r="S44" i="12"/>
  <c r="O44" i="12"/>
  <c r="C44" i="12"/>
  <c r="J44" i="12"/>
  <c r="I44" i="12"/>
  <c r="G44" i="12"/>
  <c r="G23" i="32"/>
  <c r="H23" i="32"/>
  <c r="A75" i="28"/>
  <c r="E74" i="28"/>
  <c r="B74" i="28"/>
  <c r="H50" i="41"/>
  <c r="C50" i="41"/>
  <c r="A51" i="41" s="1"/>
  <c r="D50" i="41"/>
  <c r="K34" i="8"/>
  <c r="E34" i="8"/>
  <c r="H34" i="8"/>
  <c r="B34" i="8"/>
  <c r="A35" i="8"/>
  <c r="E31" i="3"/>
  <c r="B31" i="3"/>
  <c r="A32" i="3"/>
  <c r="R50" i="14"/>
  <c r="P50" i="14"/>
  <c r="S50" i="14"/>
  <c r="M50" i="14"/>
  <c r="I50" i="14"/>
  <c r="C50" i="14"/>
  <c r="D50" i="14"/>
  <c r="O50" i="14"/>
  <c r="L50" i="14"/>
  <c r="J50" i="14"/>
  <c r="G50" i="14"/>
  <c r="F50" i="14"/>
  <c r="F30" i="3"/>
  <c r="G30" i="3"/>
  <c r="M33" i="8"/>
  <c r="L33" i="8"/>
  <c r="G33" i="8"/>
  <c r="J33" i="8"/>
  <c r="I33" i="8"/>
  <c r="F33" i="8"/>
  <c r="C33" i="8"/>
  <c r="D33" i="8"/>
  <c r="N45" i="12"/>
  <c r="H45" i="12"/>
  <c r="E45" i="12"/>
  <c r="B45" i="12"/>
  <c r="K45" i="12"/>
  <c r="Q45" i="12"/>
  <c r="A46" i="12"/>
  <c r="D30" i="3"/>
  <c r="C30" i="3"/>
  <c r="C65" i="34"/>
  <c r="G65" i="34"/>
  <c r="F65" i="34"/>
  <c r="D65" i="34"/>
  <c r="A67" i="34"/>
  <c r="E66" i="34"/>
  <c r="B66" i="34"/>
  <c r="H49" i="40"/>
  <c r="F49" i="40"/>
  <c r="G49" i="40"/>
  <c r="B24" i="32"/>
  <c r="F24" i="32"/>
  <c r="A25" i="32"/>
  <c r="C49" i="40"/>
  <c r="A50" i="40" s="1"/>
  <c r="D49" i="40"/>
  <c r="D38" i="9"/>
  <c r="C38" i="9"/>
  <c r="A63" i="19"/>
  <c r="E62" i="19"/>
  <c r="B62" i="19"/>
  <c r="E23" i="32"/>
  <c r="D23" i="32"/>
  <c r="H38" i="9"/>
  <c r="G38" i="9"/>
  <c r="F38" i="9"/>
  <c r="C61" i="19"/>
  <c r="F61" i="19"/>
  <c r="G61" i="19"/>
  <c r="D61" i="19"/>
  <c r="D5" i="24"/>
  <c r="E39" i="9"/>
  <c r="B39" i="9"/>
  <c r="A40" i="9"/>
  <c r="E25" i="2"/>
  <c r="B25" i="2"/>
  <c r="H25" i="2"/>
  <c r="A26" i="2"/>
  <c r="J24" i="2"/>
  <c r="I24" i="2"/>
  <c r="G24" i="2"/>
  <c r="F24" i="2"/>
  <c r="D24" i="2"/>
  <c r="C24" i="2"/>
  <c r="F79" i="36"/>
  <c r="G79" i="36"/>
  <c r="B80" i="36"/>
  <c r="A81" i="36"/>
  <c r="E80" i="36"/>
  <c r="D79" i="36"/>
  <c r="H79" i="36"/>
  <c r="C79" i="36"/>
  <c r="E83" i="38"/>
  <c r="A84" i="38"/>
  <c r="B83" i="38"/>
  <c r="B33" i="5"/>
  <c r="E33" i="5"/>
  <c r="A34" i="5"/>
  <c r="E68" i="25"/>
  <c r="A69" i="25"/>
  <c r="H68" i="25"/>
  <c r="B68" i="25"/>
  <c r="F32" i="5"/>
  <c r="G32" i="5"/>
  <c r="AJ5" i="24"/>
  <c r="G82" i="38"/>
  <c r="F82" i="38"/>
  <c r="H82" i="38"/>
  <c r="H40" i="10"/>
  <c r="K40" i="10"/>
  <c r="E40" i="10"/>
  <c r="B40" i="10"/>
  <c r="A41" i="10"/>
  <c r="J67" i="25"/>
  <c r="G67" i="25"/>
  <c r="F67" i="25"/>
  <c r="D67" i="25"/>
  <c r="K67" i="25"/>
  <c r="C67" i="25"/>
  <c r="I67" i="25"/>
  <c r="D32" i="5"/>
  <c r="C32" i="5"/>
  <c r="AI5" i="24"/>
  <c r="D82" i="38"/>
  <c r="C82" i="38"/>
  <c r="A72" i="26"/>
  <c r="B71" i="26"/>
  <c r="E71" i="26"/>
  <c r="F77" i="35"/>
  <c r="G77" i="35"/>
  <c r="AL5" i="24"/>
  <c r="AM5" i="24"/>
  <c r="L39" i="10"/>
  <c r="J39" i="10"/>
  <c r="F39" i="10"/>
  <c r="M39" i="10"/>
  <c r="I39" i="10"/>
  <c r="D39" i="10"/>
  <c r="G39" i="10"/>
  <c r="C39" i="10"/>
  <c r="G70" i="26"/>
  <c r="F70" i="26"/>
  <c r="C70" i="26"/>
  <c r="D70" i="26"/>
  <c r="H70" i="26"/>
  <c r="E78" i="35"/>
  <c r="B78" i="35"/>
  <c r="A79" i="35"/>
  <c r="AK5" i="24"/>
  <c r="B77" i="31"/>
  <c r="A78" i="31"/>
  <c r="E77" i="31"/>
  <c r="C77" i="35"/>
  <c r="H77" i="35"/>
  <c r="D77" i="35"/>
  <c r="F76" i="31"/>
  <c r="H76" i="31"/>
  <c r="G76" i="31"/>
  <c r="C26" i="29" a="1"/>
  <c r="C77" i="31" l="1"/>
  <c r="D77" i="31"/>
  <c r="C57" i="45"/>
  <c r="A58" i="45" s="1"/>
  <c r="F57" i="45"/>
  <c r="E57" i="45"/>
  <c r="C55" i="43"/>
  <c r="A56" i="43" s="1"/>
  <c r="D55" i="43"/>
  <c r="F55" i="43"/>
  <c r="G55" i="43"/>
  <c r="F55" i="44"/>
  <c r="D55" i="44"/>
  <c r="C55" i="44"/>
  <c r="A56" i="44" s="1"/>
  <c r="G55" i="44"/>
  <c r="I23" i="32"/>
  <c r="K24" i="2"/>
  <c r="H30" i="3"/>
  <c r="H32" i="5"/>
  <c r="N33" i="8"/>
  <c r="T44" i="12"/>
  <c r="N39" i="10"/>
  <c r="T50" i="14"/>
  <c r="AR4" i="24"/>
  <c r="C26" i="29"/>
  <c r="H77" i="31"/>
  <c r="G77" i="31"/>
  <c r="F77" i="31"/>
  <c r="B84" i="38"/>
  <c r="E84" i="38"/>
  <c r="A85" i="38"/>
  <c r="P45" i="12"/>
  <c r="L45" i="12"/>
  <c r="J45" i="12"/>
  <c r="I45" i="12"/>
  <c r="G45" i="12"/>
  <c r="F45" i="12"/>
  <c r="D45" i="12"/>
  <c r="C45" i="12"/>
  <c r="S45" i="12"/>
  <c r="R45" i="12"/>
  <c r="O45" i="12"/>
  <c r="M45" i="12"/>
  <c r="L34" i="8"/>
  <c r="J34" i="8"/>
  <c r="M34" i="8"/>
  <c r="G34" i="8"/>
  <c r="I34" i="8"/>
  <c r="F34" i="8"/>
  <c r="D34" i="8"/>
  <c r="C34" i="8"/>
  <c r="CL67" i="24"/>
  <c r="CM67" i="24" s="1"/>
  <c r="CL76" i="24"/>
  <c r="CM76" i="24" s="1"/>
  <c r="CL33" i="24"/>
  <c r="CM33" i="24" s="1"/>
  <c r="CL127" i="24"/>
  <c r="CM127" i="24" s="1"/>
  <c r="AB127" i="24"/>
  <c r="AC127" i="24" s="1"/>
  <c r="BS27" i="24"/>
  <c r="BT27" i="24" s="1"/>
  <c r="BS69" i="24"/>
  <c r="BT69" i="24" s="1"/>
  <c r="BS67" i="24"/>
  <c r="BT67" i="24" s="1"/>
  <c r="BS94" i="24"/>
  <c r="BT94" i="24" s="1"/>
  <c r="DE37" i="24"/>
  <c r="DF37" i="24" s="1"/>
  <c r="DE110" i="24"/>
  <c r="DF110" i="24" s="1"/>
  <c r="DE76" i="24"/>
  <c r="DF76" i="24" s="1"/>
  <c r="DE118" i="24"/>
  <c r="DF118" i="24" s="1"/>
  <c r="G83" i="38"/>
  <c r="H83" i="38"/>
  <c r="F83" i="38"/>
  <c r="H52" i="14"/>
  <c r="N52" i="14"/>
  <c r="A53" i="14"/>
  <c r="K52" i="14"/>
  <c r="E52" i="14"/>
  <c r="Q52" i="14"/>
  <c r="B52" i="14"/>
  <c r="CL69" i="24"/>
  <c r="CM69" i="24" s="1"/>
  <c r="CL108" i="24"/>
  <c r="CM108" i="24" s="1"/>
  <c r="CL41" i="24"/>
  <c r="CM41" i="24" s="1"/>
  <c r="CL105" i="24"/>
  <c r="CM105" i="24" s="1"/>
  <c r="AB103" i="24"/>
  <c r="AC103" i="24" s="1"/>
  <c r="AB45" i="24"/>
  <c r="AC45" i="24" s="1"/>
  <c r="AB129" i="24"/>
  <c r="AC129" i="24" s="1"/>
  <c r="BS19" i="24"/>
  <c r="BT19" i="24" s="1"/>
  <c r="BS126" i="24"/>
  <c r="BT126" i="24" s="1"/>
  <c r="BS87" i="24"/>
  <c r="BT87" i="24" s="1"/>
  <c r="BS102" i="24"/>
  <c r="BT102" i="24" s="1"/>
  <c r="DE30" i="24"/>
  <c r="DF30" i="24" s="1"/>
  <c r="DE84" i="24"/>
  <c r="DF84" i="24" s="1"/>
  <c r="DE78" i="24"/>
  <c r="DF78" i="24" s="1"/>
  <c r="DE43" i="24"/>
  <c r="DF43" i="24" s="1"/>
  <c r="AQ4" i="24"/>
  <c r="CL32" i="24"/>
  <c r="CM32" i="24" s="1"/>
  <c r="CL31" i="24"/>
  <c r="CM31" i="24" s="1"/>
  <c r="CL112" i="24"/>
  <c r="CM112" i="24" s="1"/>
  <c r="CL122" i="24"/>
  <c r="CM122" i="24" s="1"/>
  <c r="BS23" i="24"/>
  <c r="BT23" i="24" s="1"/>
  <c r="BS92" i="24"/>
  <c r="BT92" i="24" s="1"/>
  <c r="BS98" i="24"/>
  <c r="BT98" i="24" s="1"/>
  <c r="BS122" i="24"/>
  <c r="BT122" i="24" s="1"/>
  <c r="DE36" i="24"/>
  <c r="DF36" i="24" s="1"/>
  <c r="DE27" i="24"/>
  <c r="DF27" i="24" s="1"/>
  <c r="DE50" i="24"/>
  <c r="DF50" i="24" s="1"/>
  <c r="DE93" i="24"/>
  <c r="DF93" i="24" s="1"/>
  <c r="CL60" i="24"/>
  <c r="CM60" i="24" s="1"/>
  <c r="CL93" i="24"/>
  <c r="CM93" i="24" s="1"/>
  <c r="CL123" i="24"/>
  <c r="CM123" i="24" s="1"/>
  <c r="CL88" i="24"/>
  <c r="CM88" i="24" s="1"/>
  <c r="BS33" i="24"/>
  <c r="BT33" i="24" s="1"/>
  <c r="BS40" i="24"/>
  <c r="BT40" i="24" s="1"/>
  <c r="BS129" i="24"/>
  <c r="BT129" i="24" s="1"/>
  <c r="BS114" i="24"/>
  <c r="BT114" i="24" s="1"/>
  <c r="DE77" i="24"/>
  <c r="DF77" i="24" s="1"/>
  <c r="DE89" i="24"/>
  <c r="DF89" i="24" s="1"/>
  <c r="DE58" i="24"/>
  <c r="DF58" i="24" s="1"/>
  <c r="DE101" i="24"/>
  <c r="DF101" i="24" s="1"/>
  <c r="CL55" i="24"/>
  <c r="CM55" i="24" s="1"/>
  <c r="CL77" i="24"/>
  <c r="CM77" i="24" s="1"/>
  <c r="CL96" i="24"/>
  <c r="CM96" i="24" s="1"/>
  <c r="AB130" i="24"/>
  <c r="AC130" i="24" s="1"/>
  <c r="BS78" i="24"/>
  <c r="BT78" i="24" s="1"/>
  <c r="BS36" i="24"/>
  <c r="BT36" i="24" s="1"/>
  <c r="BS110" i="24"/>
  <c r="BT110" i="24" s="1"/>
  <c r="BS111" i="24"/>
  <c r="BT111" i="24" s="1"/>
  <c r="DE16" i="24"/>
  <c r="DF16" i="24" s="1"/>
  <c r="DE13" i="24"/>
  <c r="DF13" i="24" s="1"/>
  <c r="DE66" i="24"/>
  <c r="DF66" i="24" s="1"/>
  <c r="DE106" i="24"/>
  <c r="DF106" i="24" s="1"/>
  <c r="D78" i="35"/>
  <c r="C78" i="35"/>
  <c r="H78" i="35"/>
  <c r="B75" i="28"/>
  <c r="A76" i="28"/>
  <c r="E75" i="28"/>
  <c r="CL54" i="24"/>
  <c r="CM54" i="24" s="1"/>
  <c r="CL98" i="24"/>
  <c r="CM98" i="24" s="1"/>
  <c r="CL99" i="24"/>
  <c r="CM99" i="24" s="1"/>
  <c r="CL104" i="24"/>
  <c r="CM104" i="24" s="1"/>
  <c r="AB138" i="24"/>
  <c r="AC138" i="24" s="1"/>
  <c r="BS45" i="24"/>
  <c r="BT45" i="24" s="1"/>
  <c r="BS75" i="24"/>
  <c r="BT75" i="24" s="1"/>
  <c r="BS101" i="24"/>
  <c r="BT101" i="24" s="1"/>
  <c r="BS135" i="24"/>
  <c r="BT135" i="24" s="1"/>
  <c r="DE47" i="24"/>
  <c r="DF47" i="24" s="1"/>
  <c r="DE10" i="24"/>
  <c r="DF10" i="24" s="1"/>
  <c r="DE91" i="24"/>
  <c r="DF91" i="24" s="1"/>
  <c r="G62" i="19"/>
  <c r="F62" i="19"/>
  <c r="D62" i="19"/>
  <c r="C62" i="19"/>
  <c r="H74" i="28"/>
  <c r="F74" i="28"/>
  <c r="D74" i="28"/>
  <c r="C74" i="28"/>
  <c r="G74" i="28"/>
  <c r="CL50" i="24"/>
  <c r="CM50" i="24" s="1"/>
  <c r="B81" i="36"/>
  <c r="A82" i="36"/>
  <c r="E81" i="36"/>
  <c r="CL91" i="24"/>
  <c r="CM91" i="24" s="1"/>
  <c r="CL34" i="24"/>
  <c r="CM34" i="24" s="1"/>
  <c r="CL119" i="24"/>
  <c r="CM119" i="24" s="1"/>
  <c r="AB82" i="24"/>
  <c r="AC82" i="24" s="1"/>
  <c r="AB66" i="24"/>
  <c r="AC66" i="24" s="1"/>
  <c r="DE177" i="24"/>
  <c r="DF177" i="24" s="1"/>
  <c r="DE170" i="24"/>
  <c r="DF170" i="24" s="1"/>
  <c r="DE182" i="24"/>
  <c r="DF182" i="24" s="1"/>
  <c r="DE180" i="24"/>
  <c r="DF180" i="24" s="1"/>
  <c r="DE178" i="24"/>
  <c r="DF178" i="24" s="1"/>
  <c r="DE171" i="24"/>
  <c r="DF171" i="24" s="1"/>
  <c r="DE176" i="24"/>
  <c r="DF176" i="24" s="1"/>
  <c r="DE166" i="24"/>
  <c r="DF166" i="24" s="1"/>
  <c r="DE184" i="24"/>
  <c r="DF184" i="24" s="1"/>
  <c r="DE174" i="24"/>
  <c r="DF174" i="24" s="1"/>
  <c r="DE169" i="24"/>
  <c r="DF169" i="24" s="1"/>
  <c r="DE161" i="24"/>
  <c r="DF161" i="24" s="1"/>
  <c r="DE183" i="24"/>
  <c r="DF183" i="24" s="1"/>
  <c r="DE179" i="24"/>
  <c r="DF179" i="24" s="1"/>
  <c r="DE172" i="24"/>
  <c r="DF172" i="24" s="1"/>
  <c r="DE167" i="24"/>
  <c r="DF167" i="24" s="1"/>
  <c r="DE154" i="24"/>
  <c r="DF154" i="24" s="1"/>
  <c r="DE146" i="24"/>
  <c r="DF146" i="24" s="1"/>
  <c r="DE181" i="24"/>
  <c r="DF181" i="24" s="1"/>
  <c r="DE163" i="24"/>
  <c r="DF163" i="24" s="1"/>
  <c r="DE153" i="24"/>
  <c r="DF153" i="24" s="1"/>
  <c r="DE142" i="24"/>
  <c r="DF142" i="24" s="1"/>
  <c r="DE164" i="24"/>
  <c r="DF164" i="24" s="1"/>
  <c r="DE175" i="24"/>
  <c r="DF175" i="24" s="1"/>
  <c r="DE168" i="24"/>
  <c r="DF168" i="24" s="1"/>
  <c r="DE165" i="24"/>
  <c r="DF165" i="24" s="1"/>
  <c r="DE152" i="24"/>
  <c r="DF152" i="24" s="1"/>
  <c r="DE147" i="24"/>
  <c r="DF147" i="24" s="1"/>
  <c r="DE145" i="24"/>
  <c r="DF145" i="24" s="1"/>
  <c r="DE149" i="24"/>
  <c r="DF149" i="24" s="1"/>
  <c r="DE156" i="24"/>
  <c r="DF156" i="24" s="1"/>
  <c r="DE159" i="24"/>
  <c r="DF159" i="24" s="1"/>
  <c r="DE158" i="24"/>
  <c r="DF158" i="24" s="1"/>
  <c r="DE143" i="24"/>
  <c r="DF143" i="24" s="1"/>
  <c r="DE155" i="24"/>
  <c r="DF155" i="24" s="1"/>
  <c r="DE157" i="24"/>
  <c r="DF157" i="24" s="1"/>
  <c r="DE162" i="24"/>
  <c r="DF162" i="24" s="1"/>
  <c r="DE140" i="24"/>
  <c r="DF140" i="24" s="1"/>
  <c r="DE148" i="24"/>
  <c r="DF148" i="24" s="1"/>
  <c r="DE144" i="24"/>
  <c r="DF144" i="24" s="1"/>
  <c r="DE151" i="24"/>
  <c r="DF151" i="24" s="1"/>
  <c r="DE160" i="24"/>
  <c r="DF160" i="24" s="1"/>
  <c r="DE141" i="24"/>
  <c r="DF141" i="24" s="1"/>
  <c r="DE173" i="24"/>
  <c r="DF173" i="24" s="1"/>
  <c r="DE150" i="24"/>
  <c r="DF150" i="24" s="1"/>
  <c r="BS17" i="24"/>
  <c r="BT17" i="24" s="1"/>
  <c r="BS12" i="24"/>
  <c r="BT12" i="24" s="1"/>
  <c r="BS96" i="24"/>
  <c r="BT96" i="24" s="1"/>
  <c r="BS134" i="24"/>
  <c r="BT134" i="24" s="1"/>
  <c r="DE63" i="24"/>
  <c r="DF63" i="24" s="1"/>
  <c r="DE80" i="24"/>
  <c r="DF80" i="24" s="1"/>
  <c r="DE100" i="24"/>
  <c r="DF100" i="24" s="1"/>
  <c r="DE112" i="24"/>
  <c r="DF112" i="24" s="1"/>
  <c r="A64" i="19"/>
  <c r="E63" i="19"/>
  <c r="B63" i="19"/>
  <c r="D80" i="36"/>
  <c r="H80" i="36"/>
  <c r="C80" i="36"/>
  <c r="BZ14" i="24"/>
  <c r="CL74" i="24"/>
  <c r="CM74" i="24" s="1"/>
  <c r="CL107" i="24"/>
  <c r="CM107" i="24" s="1"/>
  <c r="CL129" i="24"/>
  <c r="CM129" i="24" s="1"/>
  <c r="AB46" i="24"/>
  <c r="AC46" i="24" s="1"/>
  <c r="AB106" i="24"/>
  <c r="AC106" i="24" s="1"/>
  <c r="AB49" i="24"/>
  <c r="AC49" i="24" s="1"/>
  <c r="AB78" i="24"/>
  <c r="AC78" i="24" s="1"/>
  <c r="BS76" i="24"/>
  <c r="BT76" i="24" s="1"/>
  <c r="BS39" i="24"/>
  <c r="BT39" i="24" s="1"/>
  <c r="BS115" i="24"/>
  <c r="BT115" i="24" s="1"/>
  <c r="DE21" i="24"/>
  <c r="DF21" i="24" s="1"/>
  <c r="DE52" i="24"/>
  <c r="DF52" i="24" s="1"/>
  <c r="DE116" i="24"/>
  <c r="DF116" i="24" s="1"/>
  <c r="DE109" i="24"/>
  <c r="DF109" i="24" s="1"/>
  <c r="G78" i="35"/>
  <c r="F78" i="35"/>
  <c r="F80" i="36"/>
  <c r="G80" i="36"/>
  <c r="CL70" i="24"/>
  <c r="CM70" i="24" s="1"/>
  <c r="H41" i="10"/>
  <c r="B41" i="10"/>
  <c r="K41" i="10"/>
  <c r="E41" i="10"/>
  <c r="A42" i="10"/>
  <c r="E50" i="40"/>
  <c r="B50" i="40"/>
  <c r="CL23" i="24"/>
  <c r="CM23" i="24" s="1"/>
  <c r="CL44" i="24"/>
  <c r="CM44" i="24" s="1"/>
  <c r="CL114" i="24"/>
  <c r="CM114" i="24" s="1"/>
  <c r="CL118" i="24"/>
  <c r="CM118" i="24" s="1"/>
  <c r="AB17" i="24"/>
  <c r="AC17" i="24" s="1"/>
  <c r="AB18" i="24"/>
  <c r="AC18" i="24" s="1"/>
  <c r="AB57" i="24"/>
  <c r="AC57" i="24" s="1"/>
  <c r="AB93" i="24"/>
  <c r="AC93" i="24" s="1"/>
  <c r="BS8" i="24"/>
  <c r="BT8" i="24" s="1"/>
  <c r="BS22" i="24"/>
  <c r="BT22" i="24" s="1"/>
  <c r="BS21" i="24"/>
  <c r="BT21" i="24" s="1"/>
  <c r="BS47" i="24"/>
  <c r="BT47" i="24" s="1"/>
  <c r="BS133" i="24"/>
  <c r="BT133" i="24" s="1"/>
  <c r="DE23" i="24"/>
  <c r="DF23" i="24" s="1"/>
  <c r="DE64" i="24"/>
  <c r="DF64" i="24" s="1"/>
  <c r="DE95" i="24"/>
  <c r="DF95" i="24" s="1"/>
  <c r="DE138" i="24"/>
  <c r="DF138" i="24" s="1"/>
  <c r="L40" i="10"/>
  <c r="J40" i="10"/>
  <c r="F40" i="10"/>
  <c r="I40" i="10"/>
  <c r="G40" i="10"/>
  <c r="D40" i="10"/>
  <c r="C40" i="10"/>
  <c r="M40" i="10"/>
  <c r="CL5" i="24"/>
  <c r="CM5" i="24" s="1"/>
  <c r="CL39" i="24"/>
  <c r="CM39" i="24" s="1"/>
  <c r="CL22" i="24"/>
  <c r="CM22" i="24" s="1"/>
  <c r="CL48" i="24"/>
  <c r="CM48" i="24" s="1"/>
  <c r="CL109" i="24"/>
  <c r="CM109" i="24" s="1"/>
  <c r="BS4" i="24"/>
  <c r="BT4" i="24" s="1"/>
  <c r="BS11" i="24"/>
  <c r="BT11" i="24" s="1"/>
  <c r="BS64" i="24"/>
  <c r="BT64" i="24" s="1"/>
  <c r="BS63" i="24"/>
  <c r="BT63" i="24" s="1"/>
  <c r="BS109" i="24"/>
  <c r="BT109" i="24" s="1"/>
  <c r="F25" i="32"/>
  <c r="B25" i="32"/>
  <c r="A26" i="32"/>
  <c r="H24" i="32"/>
  <c r="G24" i="32"/>
  <c r="E24" i="32"/>
  <c r="D24" i="32"/>
  <c r="CL7" i="24"/>
  <c r="CM7" i="24" s="1"/>
  <c r="CL38" i="24"/>
  <c r="CM38" i="24" s="1"/>
  <c r="CL30" i="24"/>
  <c r="CM30" i="24" s="1"/>
  <c r="CL56" i="24"/>
  <c r="CM56" i="24" s="1"/>
  <c r="CL117" i="24"/>
  <c r="CM117" i="24" s="1"/>
  <c r="AB33" i="24"/>
  <c r="AC33" i="24" s="1"/>
  <c r="AB96" i="24"/>
  <c r="AC96" i="24" s="1"/>
  <c r="AB135" i="24"/>
  <c r="AC135" i="24" s="1"/>
  <c r="BS7" i="24"/>
  <c r="BT7" i="24" s="1"/>
  <c r="BS35" i="24"/>
  <c r="BT35" i="24" s="1"/>
  <c r="BS41" i="24"/>
  <c r="BT41" i="24" s="1"/>
  <c r="BS71" i="24"/>
  <c r="BT71" i="24" s="1"/>
  <c r="BS136" i="24"/>
  <c r="BT136" i="24" s="1"/>
  <c r="DE42" i="24"/>
  <c r="DF42" i="24" s="1"/>
  <c r="DE41" i="24"/>
  <c r="DF41" i="24" s="1"/>
  <c r="DE104" i="24"/>
  <c r="DF104" i="24" s="1"/>
  <c r="DE90" i="24"/>
  <c r="DF90" i="24" s="1"/>
  <c r="J51" i="14"/>
  <c r="F51" i="14"/>
  <c r="S51" i="14"/>
  <c r="R51" i="14"/>
  <c r="P51" i="14"/>
  <c r="O51" i="14"/>
  <c r="L51" i="14"/>
  <c r="D51" i="14"/>
  <c r="C51" i="14"/>
  <c r="I51" i="14"/>
  <c r="M51" i="14"/>
  <c r="G51" i="14"/>
  <c r="CL62" i="24"/>
  <c r="CM62" i="24" s="1"/>
  <c r="CL125" i="24"/>
  <c r="CM125" i="24" s="1"/>
  <c r="BS3" i="24"/>
  <c r="BT3" i="24" s="1"/>
  <c r="BS14" i="24"/>
  <c r="BT14" i="24" s="1"/>
  <c r="BS100" i="24"/>
  <c r="BT100" i="24" s="1"/>
  <c r="BS82" i="24"/>
  <c r="BT82" i="24" s="1"/>
  <c r="BS138" i="24"/>
  <c r="BT138" i="24" s="1"/>
  <c r="DE25" i="24"/>
  <c r="DF25" i="24" s="1"/>
  <c r="DE55" i="24"/>
  <c r="DF55" i="24" s="1"/>
  <c r="DE117" i="24"/>
  <c r="DF117" i="24" s="1"/>
  <c r="DE98" i="24"/>
  <c r="DF98" i="24" s="1"/>
  <c r="CL8" i="24"/>
  <c r="CM8" i="24" s="1"/>
  <c r="CL18" i="24"/>
  <c r="CM18" i="24" s="1"/>
  <c r="CL64" i="24"/>
  <c r="CM64" i="24" s="1"/>
  <c r="CL4" i="24"/>
  <c r="CM4" i="24" s="1"/>
  <c r="CL12" i="24"/>
  <c r="CM12" i="24" s="1"/>
  <c r="CL35" i="24"/>
  <c r="CM35" i="24" s="1"/>
  <c r="CL97" i="24"/>
  <c r="CM97" i="24" s="1"/>
  <c r="CL133" i="24"/>
  <c r="CM133" i="24" s="1"/>
  <c r="AB16" i="24"/>
  <c r="AC16" i="24" s="1"/>
  <c r="AB56" i="24"/>
  <c r="AC56" i="24" s="1"/>
  <c r="AB77" i="24"/>
  <c r="AC77" i="24" s="1"/>
  <c r="AB84" i="24"/>
  <c r="AC84" i="24" s="1"/>
  <c r="BS9" i="24"/>
  <c r="BT9" i="24" s="1"/>
  <c r="BS61" i="24"/>
  <c r="BT61" i="24" s="1"/>
  <c r="BS120" i="24"/>
  <c r="BT120" i="24" s="1"/>
  <c r="BS119" i="24"/>
  <c r="BT119" i="24" s="1"/>
  <c r="BS108" i="24"/>
  <c r="BT108" i="24" s="1"/>
  <c r="DE71" i="24"/>
  <c r="DF71" i="24" s="1"/>
  <c r="DE60" i="24"/>
  <c r="DF60" i="24" s="1"/>
  <c r="DE129" i="24"/>
  <c r="DF129" i="24" s="1"/>
  <c r="DE120" i="24"/>
  <c r="DF120" i="24" s="1"/>
  <c r="CL9" i="24"/>
  <c r="CM9" i="24" s="1"/>
  <c r="CL72" i="24"/>
  <c r="CM72" i="24" s="1"/>
  <c r="CL45" i="24"/>
  <c r="CM45" i="24" s="1"/>
  <c r="CL106" i="24"/>
  <c r="CM106" i="24" s="1"/>
  <c r="AB92" i="24"/>
  <c r="AC92" i="24" s="1"/>
  <c r="BS5" i="24"/>
  <c r="BT5" i="24" s="1"/>
  <c r="BS66" i="24"/>
  <c r="BT66" i="24" s="1"/>
  <c r="BS79" i="24"/>
  <c r="BT79" i="24" s="1"/>
  <c r="BS44" i="24"/>
  <c r="BT44" i="24" s="1"/>
  <c r="BS116" i="24"/>
  <c r="BT116" i="24" s="1"/>
  <c r="DE15" i="24"/>
  <c r="DF15" i="24" s="1"/>
  <c r="DE34" i="24"/>
  <c r="DF34" i="24" s="1"/>
  <c r="DE99" i="24"/>
  <c r="DF99" i="24" s="1"/>
  <c r="DE124" i="24"/>
  <c r="DF124" i="24" s="1"/>
  <c r="F66" i="34"/>
  <c r="D66" i="34"/>
  <c r="G66" i="34"/>
  <c r="C66" i="34"/>
  <c r="CL6" i="24"/>
  <c r="CM6" i="24" s="1"/>
  <c r="CL85" i="24"/>
  <c r="CM85" i="24" s="1"/>
  <c r="CL46" i="24"/>
  <c r="CM46" i="24" s="1"/>
  <c r="CL78" i="24"/>
  <c r="CM78" i="24" s="1"/>
  <c r="B14" i="24"/>
  <c r="G5" i="24" s="1"/>
  <c r="AB83" i="24"/>
  <c r="AC83" i="24" s="1"/>
  <c r="AB100" i="24"/>
  <c r="AC100" i="24" s="1"/>
  <c r="BS10" i="24"/>
  <c r="BT10" i="24" s="1"/>
  <c r="BS81" i="24"/>
  <c r="BT81" i="24" s="1"/>
  <c r="BS121" i="24"/>
  <c r="BT121" i="24" s="1"/>
  <c r="BS52" i="24"/>
  <c r="BT52" i="24" s="1"/>
  <c r="BS124" i="24"/>
  <c r="BT124" i="24" s="1"/>
  <c r="DE111" i="24"/>
  <c r="DF111" i="24" s="1"/>
  <c r="DE49" i="24"/>
  <c r="DF49" i="24" s="1"/>
  <c r="DE113" i="24"/>
  <c r="DF113" i="24" s="1"/>
  <c r="DE130" i="24"/>
  <c r="DF130" i="24" s="1"/>
  <c r="B51" i="41"/>
  <c r="E51" i="41"/>
  <c r="H26" i="2"/>
  <c r="E26" i="2"/>
  <c r="B26" i="2"/>
  <c r="A27" i="2"/>
  <c r="A68" i="34"/>
  <c r="B67" i="34"/>
  <c r="E67" i="34"/>
  <c r="CL10" i="24"/>
  <c r="CM10" i="24" s="1"/>
  <c r="CL24" i="24"/>
  <c r="CM24" i="24" s="1"/>
  <c r="CL53" i="24"/>
  <c r="CM53" i="24" s="1"/>
  <c r="CL95" i="24"/>
  <c r="CM95" i="24" s="1"/>
  <c r="CC14" i="24"/>
  <c r="AB15" i="24"/>
  <c r="AC15" i="24" s="1"/>
  <c r="AB55" i="24"/>
  <c r="AC55" i="24" s="1"/>
  <c r="AB119" i="24"/>
  <c r="AC119" i="24" s="1"/>
  <c r="AB116" i="24"/>
  <c r="AC116" i="24" s="1"/>
  <c r="BS13" i="24"/>
  <c r="BT13" i="24" s="1"/>
  <c r="BS37" i="24"/>
  <c r="BT37" i="24" s="1"/>
  <c r="BS84" i="24"/>
  <c r="BT84" i="24" s="1"/>
  <c r="BS68" i="24"/>
  <c r="BT68" i="24" s="1"/>
  <c r="DE2" i="24"/>
  <c r="DF2" i="24" s="1"/>
  <c r="DE11" i="24"/>
  <c r="DF11" i="24" s="1"/>
  <c r="DE65" i="24"/>
  <c r="DF65" i="24" s="1"/>
  <c r="DE103" i="24"/>
  <c r="DF103" i="24" s="1"/>
  <c r="DE126" i="24"/>
  <c r="DF126" i="24" s="1"/>
  <c r="A80" i="35"/>
  <c r="E79" i="35"/>
  <c r="B79" i="35"/>
  <c r="CL28" i="24"/>
  <c r="CM28" i="24" s="1"/>
  <c r="CL86" i="24"/>
  <c r="CM86" i="24" s="1"/>
  <c r="CL59" i="24"/>
  <c r="CM59" i="24" s="1"/>
  <c r="CL103" i="24"/>
  <c r="CM103" i="24" s="1"/>
  <c r="BS16" i="24"/>
  <c r="BT16" i="24" s="1"/>
  <c r="BS58" i="24"/>
  <c r="BT58" i="24" s="1"/>
  <c r="BS90" i="24"/>
  <c r="BT90" i="24" s="1"/>
  <c r="BS73" i="24"/>
  <c r="BT73" i="24" s="1"/>
  <c r="DE7" i="24"/>
  <c r="DF7" i="24" s="1"/>
  <c r="DE24" i="24"/>
  <c r="DF24" i="24" s="1"/>
  <c r="DE119" i="24"/>
  <c r="DF119" i="24" s="1"/>
  <c r="DE38" i="24"/>
  <c r="DF38" i="24" s="1"/>
  <c r="DE127" i="24"/>
  <c r="DF127" i="24" s="1"/>
  <c r="CL21" i="24"/>
  <c r="CM21" i="24" s="1"/>
  <c r="CL131" i="24"/>
  <c r="CM131" i="24" s="1"/>
  <c r="CL101" i="24"/>
  <c r="CM101" i="24" s="1"/>
  <c r="CL124" i="24"/>
  <c r="CM124" i="24" s="1"/>
  <c r="AB111" i="24"/>
  <c r="AC111" i="24" s="1"/>
  <c r="AB133" i="24"/>
  <c r="AC133" i="24" s="1"/>
  <c r="BS43" i="24"/>
  <c r="BT43" i="24" s="1"/>
  <c r="BS89" i="24"/>
  <c r="BT89" i="24" s="1"/>
  <c r="BS130" i="24"/>
  <c r="BT130" i="24" s="1"/>
  <c r="BS105" i="24"/>
  <c r="BT105" i="24" s="1"/>
  <c r="DE5" i="24"/>
  <c r="DF5" i="24" s="1"/>
  <c r="DE33" i="24"/>
  <c r="DF33" i="24" s="1"/>
  <c r="DE20" i="24"/>
  <c r="DF20" i="24" s="1"/>
  <c r="DE46" i="24"/>
  <c r="DF46" i="24" s="1"/>
  <c r="DE105" i="24"/>
  <c r="DF105" i="24" s="1"/>
  <c r="K68" i="25"/>
  <c r="I68" i="25"/>
  <c r="G68" i="25"/>
  <c r="C68" i="25"/>
  <c r="F68" i="25"/>
  <c r="J68" i="25"/>
  <c r="D68" i="25"/>
  <c r="CL43" i="24"/>
  <c r="CM43" i="24" s="1"/>
  <c r="CL36" i="24"/>
  <c r="CM36" i="24" s="1"/>
  <c r="CL111" i="24"/>
  <c r="CM111" i="24" s="1"/>
  <c r="AB36" i="24"/>
  <c r="AC36" i="24" s="1"/>
  <c r="AB14" i="24"/>
  <c r="AC14" i="24" s="1"/>
  <c r="AB104" i="24"/>
  <c r="AC104" i="24" s="1"/>
  <c r="AB81" i="24"/>
  <c r="AC81" i="24" s="1"/>
  <c r="BS25" i="24"/>
  <c r="BT25" i="24" s="1"/>
  <c r="BS42" i="24"/>
  <c r="BT42" i="24" s="1"/>
  <c r="BS46" i="24"/>
  <c r="BT46" i="24" s="1"/>
  <c r="BS131" i="24"/>
  <c r="BT131" i="24" s="1"/>
  <c r="DE9" i="24"/>
  <c r="DF9" i="24" s="1"/>
  <c r="CS14" i="24"/>
  <c r="DE28" i="24"/>
  <c r="DF28" i="24" s="1"/>
  <c r="DE54" i="24"/>
  <c r="DF54" i="24" s="1"/>
  <c r="DE136" i="24"/>
  <c r="DF136" i="24" s="1"/>
  <c r="CL174" i="24"/>
  <c r="CM174" i="24" s="1"/>
  <c r="CL169" i="24"/>
  <c r="CM169" i="24" s="1"/>
  <c r="CL161" i="24"/>
  <c r="CM161" i="24" s="1"/>
  <c r="CL183" i="24"/>
  <c r="CM183" i="24" s="1"/>
  <c r="CL179" i="24"/>
  <c r="CM179" i="24" s="1"/>
  <c r="CL177" i="24"/>
  <c r="CM177" i="24" s="1"/>
  <c r="CL175" i="24"/>
  <c r="CM175" i="24" s="1"/>
  <c r="CL170" i="24"/>
  <c r="CM170" i="24" s="1"/>
  <c r="CL173" i="24"/>
  <c r="CM173" i="24" s="1"/>
  <c r="CL165" i="24"/>
  <c r="CM165" i="24" s="1"/>
  <c r="CL157" i="24"/>
  <c r="CM157" i="24" s="1"/>
  <c r="CL182" i="24"/>
  <c r="CM182" i="24" s="1"/>
  <c r="CL180" i="24"/>
  <c r="CM180" i="24" s="1"/>
  <c r="CL168" i="24"/>
  <c r="CM168" i="24" s="1"/>
  <c r="CL160" i="24"/>
  <c r="CM160" i="24" s="1"/>
  <c r="CL178" i="24"/>
  <c r="CM178" i="24" s="1"/>
  <c r="CL171" i="24"/>
  <c r="CM171" i="24" s="1"/>
  <c r="CL143" i="24"/>
  <c r="CM143" i="24" s="1"/>
  <c r="CL155" i="24"/>
  <c r="CM155" i="24" s="1"/>
  <c r="CL172" i="24"/>
  <c r="CM172" i="24" s="1"/>
  <c r="CL167" i="24"/>
  <c r="CM167" i="24" s="1"/>
  <c r="CL176" i="24"/>
  <c r="CM176" i="24" s="1"/>
  <c r="CL163" i="24"/>
  <c r="CM163" i="24" s="1"/>
  <c r="CL181" i="24"/>
  <c r="CM181" i="24" s="1"/>
  <c r="CL154" i="24"/>
  <c r="CM154" i="24" s="1"/>
  <c r="CL148" i="24"/>
  <c r="CM148" i="24" s="1"/>
  <c r="CL134" i="24"/>
  <c r="CM134" i="24" s="1"/>
  <c r="CL184" i="24"/>
  <c r="CM184" i="24" s="1"/>
  <c r="CL164" i="24"/>
  <c r="CM164" i="24" s="1"/>
  <c r="CL144" i="24"/>
  <c r="CM144" i="24" s="1"/>
  <c r="CL153" i="24"/>
  <c r="CM153" i="24" s="1"/>
  <c r="CL150" i="24"/>
  <c r="CM150" i="24" s="1"/>
  <c r="CL142" i="24"/>
  <c r="CM142" i="24" s="1"/>
  <c r="CL137" i="24"/>
  <c r="CM137" i="24" s="1"/>
  <c r="CL140" i="24"/>
  <c r="CM140" i="24" s="1"/>
  <c r="CL166" i="24"/>
  <c r="CM166" i="24" s="1"/>
  <c r="CL135" i="24"/>
  <c r="CM135" i="24" s="1"/>
  <c r="CL156" i="24"/>
  <c r="CM156" i="24" s="1"/>
  <c r="CL139" i="24"/>
  <c r="CM139" i="24" s="1"/>
  <c r="CL149" i="24"/>
  <c r="CM149" i="24" s="1"/>
  <c r="CL162" i="24"/>
  <c r="CM162" i="24" s="1"/>
  <c r="CL158" i="24"/>
  <c r="CM158" i="24" s="1"/>
  <c r="CL146" i="24"/>
  <c r="CM146" i="24" s="1"/>
  <c r="CL159" i="24"/>
  <c r="CM159" i="24" s="1"/>
  <c r="CL152" i="24"/>
  <c r="CM152" i="24" s="1"/>
  <c r="CL141" i="24"/>
  <c r="CM141" i="24" s="1"/>
  <c r="CL138" i="24"/>
  <c r="CM138" i="24" s="1"/>
  <c r="CL147" i="24"/>
  <c r="CM147" i="24" s="1"/>
  <c r="CL151" i="24"/>
  <c r="CM151" i="24" s="1"/>
  <c r="CL145" i="24"/>
  <c r="CM145" i="24" s="1"/>
  <c r="CL136" i="24"/>
  <c r="CM136" i="24" s="1"/>
  <c r="E40" i="9"/>
  <c r="A41" i="9"/>
  <c r="B40" i="9"/>
  <c r="CL116" i="24"/>
  <c r="CM116" i="24" s="1"/>
  <c r="BS31" i="24"/>
  <c r="BT31" i="24" s="1"/>
  <c r="BS104" i="24"/>
  <c r="BT104" i="24" s="1"/>
  <c r="BS54" i="24"/>
  <c r="BT54" i="24" s="1"/>
  <c r="DE3" i="24"/>
  <c r="DF3" i="24" s="1"/>
  <c r="DE12" i="24"/>
  <c r="DF12" i="24" s="1"/>
  <c r="DE74" i="24"/>
  <c r="DF74" i="24" s="1"/>
  <c r="DE62" i="24"/>
  <c r="DF62" i="24" s="1"/>
  <c r="DE135" i="24"/>
  <c r="DF135" i="24" s="1"/>
  <c r="J25" i="2"/>
  <c r="I25" i="2"/>
  <c r="D25" i="2"/>
  <c r="G25" i="2"/>
  <c r="F25" i="2"/>
  <c r="C25" i="2"/>
  <c r="CL42" i="24"/>
  <c r="CM42" i="24" s="1"/>
  <c r="A70" i="25"/>
  <c r="H69" i="25"/>
  <c r="B69" i="25"/>
  <c r="E69" i="25"/>
  <c r="D39" i="9"/>
  <c r="C39" i="9"/>
  <c r="CL63" i="24"/>
  <c r="CM63" i="24" s="1"/>
  <c r="CL68" i="24"/>
  <c r="CM68" i="24" s="1"/>
  <c r="CL82" i="24"/>
  <c r="CM82" i="24" s="1"/>
  <c r="CL120" i="24"/>
  <c r="CM120" i="24" s="1"/>
  <c r="BS183" i="24"/>
  <c r="BT183" i="24" s="1"/>
  <c r="BS178" i="24"/>
  <c r="BT178" i="24" s="1"/>
  <c r="BS171" i="24"/>
  <c r="BT171" i="24" s="1"/>
  <c r="BS163" i="24"/>
  <c r="BT163" i="24" s="1"/>
  <c r="BS174" i="24"/>
  <c r="BT174" i="24" s="1"/>
  <c r="BS181" i="24"/>
  <c r="BT181" i="24" s="1"/>
  <c r="BS172" i="24"/>
  <c r="BT172" i="24" s="1"/>
  <c r="BS179" i="24"/>
  <c r="BT179" i="24" s="1"/>
  <c r="BS167" i="24"/>
  <c r="BT167" i="24" s="1"/>
  <c r="BS177" i="24"/>
  <c r="BT177" i="24" s="1"/>
  <c r="BS175" i="24"/>
  <c r="BT175" i="24" s="1"/>
  <c r="BS170" i="24"/>
  <c r="BT170" i="24" s="1"/>
  <c r="BS162" i="24"/>
  <c r="BT162" i="24" s="1"/>
  <c r="BS165" i="24"/>
  <c r="BT165" i="24" s="1"/>
  <c r="BS140" i="24"/>
  <c r="BT140" i="24" s="1"/>
  <c r="BS173" i="24"/>
  <c r="BT173" i="24" s="1"/>
  <c r="BS158" i="24"/>
  <c r="BT158" i="24" s="1"/>
  <c r="BS166" i="24"/>
  <c r="BT166" i="24" s="1"/>
  <c r="BS180" i="24"/>
  <c r="BT180" i="24" s="1"/>
  <c r="BS156" i="24"/>
  <c r="BT156" i="24" s="1"/>
  <c r="BS161" i="24"/>
  <c r="BT161" i="24" s="1"/>
  <c r="BS160" i="24"/>
  <c r="BT160" i="24" s="1"/>
  <c r="BS169" i="24"/>
  <c r="BT169" i="24" s="1"/>
  <c r="BS155" i="24"/>
  <c r="BT155" i="24" s="1"/>
  <c r="BS143" i="24"/>
  <c r="BT143" i="24" s="1"/>
  <c r="BS182" i="24"/>
  <c r="BT182" i="24" s="1"/>
  <c r="BS176" i="24"/>
  <c r="BT176" i="24" s="1"/>
  <c r="BS141" i="24"/>
  <c r="BT141" i="24" s="1"/>
  <c r="BS151" i="24"/>
  <c r="BT151" i="24" s="1"/>
  <c r="BS154" i="24"/>
  <c r="BT154" i="24" s="1"/>
  <c r="BS184" i="24"/>
  <c r="BT184" i="24" s="1"/>
  <c r="BS146" i="24"/>
  <c r="BT146" i="24" s="1"/>
  <c r="BS148" i="24"/>
  <c r="BT148" i="24" s="1"/>
  <c r="BS164" i="24"/>
  <c r="BT164" i="24" s="1"/>
  <c r="BS150" i="24"/>
  <c r="BT150" i="24" s="1"/>
  <c r="BS145" i="24"/>
  <c r="BT145" i="24" s="1"/>
  <c r="BS147" i="24"/>
  <c r="BT147" i="24" s="1"/>
  <c r="BS139" i="24"/>
  <c r="BT139" i="24" s="1"/>
  <c r="BS157" i="24"/>
  <c r="BT157" i="24" s="1"/>
  <c r="BS149" i="24"/>
  <c r="BT149" i="24" s="1"/>
  <c r="BS153" i="24"/>
  <c r="BT153" i="24" s="1"/>
  <c r="BS142" i="24"/>
  <c r="BT142" i="24" s="1"/>
  <c r="BS159" i="24"/>
  <c r="BT159" i="24" s="1"/>
  <c r="BS144" i="24"/>
  <c r="BT144" i="24" s="1"/>
  <c r="BS152" i="24"/>
  <c r="BT152" i="24" s="1"/>
  <c r="BS168" i="24"/>
  <c r="BT168" i="24" s="1"/>
  <c r="AB63" i="24"/>
  <c r="AC63" i="24" s="1"/>
  <c r="AB115" i="24"/>
  <c r="AC115" i="24" s="1"/>
  <c r="AB97" i="24"/>
  <c r="AC97" i="24" s="1"/>
  <c r="BS85" i="24"/>
  <c r="BT85" i="24" s="1"/>
  <c r="BS20" i="24"/>
  <c r="BT20" i="24" s="1"/>
  <c r="BS62" i="24"/>
  <c r="BT62" i="24" s="1"/>
  <c r="BS137" i="24"/>
  <c r="BT137" i="24" s="1"/>
  <c r="DE8" i="24"/>
  <c r="DF8" i="24" s="1"/>
  <c r="DE14" i="24"/>
  <c r="DF14" i="24" s="1"/>
  <c r="DE102" i="24"/>
  <c r="DF102" i="24" s="1"/>
  <c r="DE70" i="24"/>
  <c r="DF70" i="24" s="1"/>
  <c r="DE137" i="24"/>
  <c r="DF137" i="24" s="1"/>
  <c r="CL71" i="24"/>
  <c r="CM71" i="24" s="1"/>
  <c r="H71" i="26"/>
  <c r="G71" i="26"/>
  <c r="F71" i="26"/>
  <c r="C71" i="26"/>
  <c r="D71" i="26"/>
  <c r="H39" i="9"/>
  <c r="G39" i="9"/>
  <c r="F39" i="9"/>
  <c r="CL15" i="24"/>
  <c r="CM15" i="24" s="1"/>
  <c r="CL66" i="24"/>
  <c r="CM66" i="24" s="1"/>
  <c r="CL115" i="24"/>
  <c r="CM115" i="24" s="1"/>
  <c r="CL84" i="24"/>
  <c r="CM84" i="24" s="1"/>
  <c r="AL14" i="24"/>
  <c r="AB54" i="24"/>
  <c r="AC54" i="24" s="1"/>
  <c r="AB19" i="24"/>
  <c r="AC19" i="24" s="1"/>
  <c r="AB74" i="24"/>
  <c r="AC74" i="24" s="1"/>
  <c r="AB105" i="24"/>
  <c r="AC105" i="24" s="1"/>
  <c r="BS56" i="24"/>
  <c r="BT56" i="24" s="1"/>
  <c r="BS28" i="24"/>
  <c r="BT28" i="24" s="1"/>
  <c r="BS70" i="24"/>
  <c r="BT70" i="24" s="1"/>
  <c r="BS107" i="24"/>
  <c r="BT107" i="24" s="1"/>
  <c r="DE4" i="24"/>
  <c r="DF4" i="24" s="1"/>
  <c r="DE35" i="24"/>
  <c r="DF35" i="24" s="1"/>
  <c r="DE97" i="24"/>
  <c r="DF97" i="24" s="1"/>
  <c r="DE87" i="24"/>
  <c r="DF87" i="24" s="1"/>
  <c r="DE107" i="24"/>
  <c r="DF107" i="24" s="1"/>
  <c r="CL52" i="24"/>
  <c r="CM52" i="24" s="1"/>
  <c r="A73" i="26"/>
  <c r="B72" i="26"/>
  <c r="E72" i="26"/>
  <c r="E34" i="5"/>
  <c r="B34" i="5"/>
  <c r="A35" i="5"/>
  <c r="H5" i="24"/>
  <c r="E32" i="3"/>
  <c r="B32" i="3"/>
  <c r="A33" i="3"/>
  <c r="CL25" i="24"/>
  <c r="CM25" i="24" s="1"/>
  <c r="CL80" i="24"/>
  <c r="CM80" i="24" s="1"/>
  <c r="CL83" i="24"/>
  <c r="CM83" i="24" s="1"/>
  <c r="CL92" i="24"/>
  <c r="CM92" i="24" s="1"/>
  <c r="AB23" i="24"/>
  <c r="AC23" i="24" s="1"/>
  <c r="AB27" i="24"/>
  <c r="AC27" i="24" s="1"/>
  <c r="AB86" i="24"/>
  <c r="AC86" i="24" s="1"/>
  <c r="AB131" i="24"/>
  <c r="AC131" i="24" s="1"/>
  <c r="BS97" i="24"/>
  <c r="BT97" i="24" s="1"/>
  <c r="BS34" i="24"/>
  <c r="BT34" i="24" s="1"/>
  <c r="BS125" i="24"/>
  <c r="BT125" i="24" s="1"/>
  <c r="BS117" i="24"/>
  <c r="BT117" i="24" s="1"/>
  <c r="DE6" i="24"/>
  <c r="DF6" i="24" s="1"/>
  <c r="DE44" i="24"/>
  <c r="DF44" i="24" s="1"/>
  <c r="DE45" i="24"/>
  <c r="DF45" i="24" s="1"/>
  <c r="DE88" i="24"/>
  <c r="DF88" i="24" s="1"/>
  <c r="DE115" i="24"/>
  <c r="DF115" i="24" s="1"/>
  <c r="F33" i="5"/>
  <c r="G33" i="5"/>
  <c r="H46" i="12"/>
  <c r="Q46" i="12"/>
  <c r="K46" i="12"/>
  <c r="E46" i="12"/>
  <c r="B46" i="12"/>
  <c r="N46" i="12"/>
  <c r="A47" i="12"/>
  <c r="C31" i="3"/>
  <c r="D31" i="3"/>
  <c r="CL73" i="24"/>
  <c r="CM73" i="24" s="1"/>
  <c r="CL61" i="24"/>
  <c r="CM61" i="24" s="1"/>
  <c r="CL79" i="24"/>
  <c r="CM79" i="24" s="1"/>
  <c r="CL100" i="24"/>
  <c r="CM100" i="24" s="1"/>
  <c r="AB11" i="24"/>
  <c r="AC11" i="24" s="1"/>
  <c r="AB95" i="24"/>
  <c r="AC95" i="24" s="1"/>
  <c r="AB94" i="24"/>
  <c r="AC94" i="24" s="1"/>
  <c r="BS65" i="24"/>
  <c r="BT65" i="24" s="1"/>
  <c r="BS38" i="24"/>
  <c r="BT38" i="24" s="1"/>
  <c r="BS88" i="24"/>
  <c r="BT88" i="24" s="1"/>
  <c r="BS127" i="24"/>
  <c r="BT127" i="24" s="1"/>
  <c r="DE18" i="24"/>
  <c r="DF18" i="24" s="1"/>
  <c r="DE79" i="24"/>
  <c r="DF79" i="24" s="1"/>
  <c r="DE53" i="24"/>
  <c r="DF53" i="24" s="1"/>
  <c r="DE128" i="24"/>
  <c r="DF128" i="24" s="1"/>
  <c r="DE123" i="24"/>
  <c r="DF123" i="24" s="1"/>
  <c r="D33" i="5"/>
  <c r="C33" i="5"/>
  <c r="G31" i="3"/>
  <c r="F31" i="3"/>
  <c r="CL13" i="24"/>
  <c r="CM13" i="24" s="1"/>
  <c r="CL81" i="24"/>
  <c r="CM81" i="24" s="1"/>
  <c r="CL75" i="24"/>
  <c r="CM75" i="24" s="1"/>
  <c r="CL113" i="24"/>
  <c r="CM113" i="24" s="1"/>
  <c r="AB189" i="24"/>
  <c r="AC189" i="24" s="1"/>
  <c r="AB184" i="24"/>
  <c r="AC184" i="24" s="1"/>
  <c r="AB188" i="24"/>
  <c r="AC188" i="24" s="1"/>
  <c r="AB183" i="24"/>
  <c r="AC183" i="24" s="1"/>
  <c r="AB174" i="24"/>
  <c r="AC174" i="24" s="1"/>
  <c r="AB169" i="24"/>
  <c r="AC169" i="24" s="1"/>
  <c r="AB181" i="24"/>
  <c r="AC181" i="24" s="1"/>
  <c r="AB179" i="24"/>
  <c r="AC179" i="24" s="1"/>
  <c r="AB177" i="24"/>
  <c r="AC177" i="24" s="1"/>
  <c r="AB190" i="24"/>
  <c r="AC190" i="24" s="1"/>
  <c r="AB175" i="24"/>
  <c r="AC175" i="24" s="1"/>
  <c r="AB185" i="24"/>
  <c r="AC185" i="24" s="1"/>
  <c r="AB170" i="24"/>
  <c r="AC170" i="24" s="1"/>
  <c r="AB173" i="24"/>
  <c r="AC173" i="24" s="1"/>
  <c r="AB165" i="24"/>
  <c r="AC165" i="24" s="1"/>
  <c r="AB191" i="24"/>
  <c r="AC191" i="24" s="1"/>
  <c r="AB182" i="24"/>
  <c r="AC182" i="24" s="1"/>
  <c r="AB186" i="24"/>
  <c r="AC186" i="24" s="1"/>
  <c r="AB180" i="24"/>
  <c r="AC180" i="24" s="1"/>
  <c r="AB168" i="24"/>
  <c r="AC168" i="24" s="1"/>
  <c r="AB160" i="24"/>
  <c r="AC160" i="24" s="1"/>
  <c r="AB143" i="24"/>
  <c r="AC143" i="24" s="1"/>
  <c r="AB164" i="24"/>
  <c r="AC164" i="24" s="1"/>
  <c r="AB192" i="24"/>
  <c r="AC192" i="24" s="1"/>
  <c r="AB178" i="24"/>
  <c r="AC178" i="24" s="1"/>
  <c r="AB153" i="24"/>
  <c r="AC153" i="24" s="1"/>
  <c r="AB187" i="24"/>
  <c r="AC187" i="24" s="1"/>
  <c r="AB150" i="24"/>
  <c r="AC150" i="24" s="1"/>
  <c r="AB144" i="24"/>
  <c r="AC144" i="24" s="1"/>
  <c r="AB142" i="24"/>
  <c r="AC142" i="24" s="1"/>
  <c r="AB176" i="24"/>
  <c r="AC176" i="24" s="1"/>
  <c r="AB172" i="24"/>
  <c r="AC172" i="24" s="1"/>
  <c r="AB166" i="24"/>
  <c r="AC166" i="24" s="1"/>
  <c r="AB158" i="24"/>
  <c r="AC158" i="24" s="1"/>
  <c r="AB159" i="24"/>
  <c r="AC159" i="24" s="1"/>
  <c r="AB157" i="24"/>
  <c r="AC157" i="24" s="1"/>
  <c r="AB156" i="24"/>
  <c r="AC156" i="24" s="1"/>
  <c r="AB146" i="24"/>
  <c r="AC146" i="24" s="1"/>
  <c r="AB161" i="24"/>
  <c r="AC161" i="24" s="1"/>
  <c r="AB148" i="24"/>
  <c r="AC148" i="24" s="1"/>
  <c r="AB151" i="24"/>
  <c r="AC151" i="24" s="1"/>
  <c r="AB171" i="24"/>
  <c r="AC171" i="24" s="1"/>
  <c r="AB141" i="24"/>
  <c r="AC141" i="24" s="1"/>
  <c r="AB167" i="24"/>
  <c r="AC167" i="24" s="1"/>
  <c r="AB162" i="24"/>
  <c r="AC162" i="24" s="1"/>
  <c r="AB145" i="24"/>
  <c r="AC145" i="24" s="1"/>
  <c r="AB147" i="24"/>
  <c r="AC147" i="24" s="1"/>
  <c r="AB155" i="24"/>
  <c r="AC155" i="24" s="1"/>
  <c r="AB149" i="24"/>
  <c r="AC149" i="24" s="1"/>
  <c r="AB163" i="24"/>
  <c r="AC163" i="24" s="1"/>
  <c r="AB140" i="24"/>
  <c r="AC140" i="24" s="1"/>
  <c r="AB154" i="24"/>
  <c r="AC154" i="24" s="1"/>
  <c r="AB152" i="24"/>
  <c r="AC152" i="24" s="1"/>
  <c r="AB51" i="24"/>
  <c r="AC51" i="24" s="1"/>
  <c r="AB35" i="24"/>
  <c r="AC35" i="24" s="1"/>
  <c r="AB126" i="24"/>
  <c r="AC126" i="24" s="1"/>
  <c r="AB132" i="24"/>
  <c r="AC132" i="24" s="1"/>
  <c r="BS53" i="24"/>
  <c r="BT53" i="24" s="1"/>
  <c r="BS50" i="24"/>
  <c r="BT50" i="24" s="1"/>
  <c r="BS51" i="24"/>
  <c r="BT51" i="24" s="1"/>
  <c r="BS128" i="24"/>
  <c r="BT128" i="24" s="1"/>
  <c r="DE39" i="24"/>
  <c r="DF39" i="24" s="1"/>
  <c r="DE75" i="24"/>
  <c r="DF75" i="24" s="1"/>
  <c r="DE61" i="24"/>
  <c r="DF61" i="24" s="1"/>
  <c r="DE134" i="24"/>
  <c r="DF134" i="24" s="1"/>
  <c r="DE131" i="24"/>
  <c r="DF131" i="24" s="1"/>
  <c r="B78" i="31"/>
  <c r="A79" i="31"/>
  <c r="E78" i="31"/>
  <c r="D83" i="38"/>
  <c r="C83" i="38"/>
  <c r="E35" i="8"/>
  <c r="B35" i="8"/>
  <c r="K35" i="8"/>
  <c r="H35" i="8"/>
  <c r="A36" i="8"/>
  <c r="CL20" i="24"/>
  <c r="CM20" i="24" s="1"/>
  <c r="CL14" i="24"/>
  <c r="CM14" i="24" s="1"/>
  <c r="CL89" i="24"/>
  <c r="CM89" i="24" s="1"/>
  <c r="CL110" i="24"/>
  <c r="CM110" i="24" s="1"/>
  <c r="E14" i="24"/>
  <c r="AB43" i="24"/>
  <c r="AC43" i="24" s="1"/>
  <c r="AB99" i="24"/>
  <c r="AC99" i="24" s="1"/>
  <c r="AB88" i="24"/>
  <c r="AC88" i="24" s="1"/>
  <c r="AB110" i="24"/>
  <c r="AC110" i="24" s="1"/>
  <c r="BS15" i="24"/>
  <c r="BT15" i="24" s="1"/>
  <c r="BS106" i="24"/>
  <c r="BT106" i="24" s="1"/>
  <c r="BS59" i="24"/>
  <c r="BT59" i="24" s="1"/>
  <c r="BS86" i="24"/>
  <c r="BT86" i="24" s="1"/>
  <c r="DE48" i="24"/>
  <c r="DF48" i="24" s="1"/>
  <c r="DE72" i="24"/>
  <c r="DF72" i="24" s="1"/>
  <c r="DE69" i="24"/>
  <c r="DF69" i="24" s="1"/>
  <c r="DE114" i="24"/>
  <c r="DF114" i="24" s="1"/>
  <c r="DE139" i="24"/>
  <c r="DF139" i="24" s="1"/>
  <c r="BD14" i="24" l="1"/>
  <c r="BE14" i="24" s="1"/>
  <c r="C78" i="31"/>
  <c r="D78" i="31"/>
  <c r="E56" i="44"/>
  <c r="B56" i="44"/>
  <c r="E56" i="43"/>
  <c r="B56" i="43"/>
  <c r="D58" i="45"/>
  <c r="B58" i="45"/>
  <c r="K25" i="2"/>
  <c r="T45" i="12"/>
  <c r="I24" i="32"/>
  <c r="T51" i="14"/>
  <c r="H31" i="3"/>
  <c r="N34" i="8"/>
  <c r="H33" i="5"/>
  <c r="N40" i="10"/>
  <c r="CN2" i="24" a="1"/>
  <c r="CN2" i="24" s="1"/>
  <c r="CN1" i="24" s="1" a="1"/>
  <c r="CN1" i="24" s="1"/>
  <c r="BY15" i="24" s="1"/>
  <c r="AD2" i="24" a="1"/>
  <c r="AD2" i="24" s="1"/>
  <c r="AD1" i="24" s="1" a="1"/>
  <c r="AD1" i="24" s="1"/>
  <c r="A15" i="24" s="1"/>
  <c r="B33" i="3"/>
  <c r="E33" i="3"/>
  <c r="A34" i="3"/>
  <c r="F51" i="41"/>
  <c r="G51" i="41"/>
  <c r="H40" i="9"/>
  <c r="G40" i="9"/>
  <c r="F40" i="9"/>
  <c r="I26" i="2"/>
  <c r="J26" i="2"/>
  <c r="G26" i="2"/>
  <c r="F26" i="2"/>
  <c r="D26" i="2"/>
  <c r="C26" i="2"/>
  <c r="E79" i="31"/>
  <c r="A80" i="31"/>
  <c r="B79" i="31"/>
  <c r="D32" i="3"/>
  <c r="C32" i="3"/>
  <c r="F52" i="14"/>
  <c r="D52" i="14"/>
  <c r="R52" i="14"/>
  <c r="P52" i="14"/>
  <c r="O52" i="14"/>
  <c r="J52" i="14"/>
  <c r="C52" i="14"/>
  <c r="M52" i="14"/>
  <c r="I52" i="14"/>
  <c r="S52" i="14"/>
  <c r="L52" i="14"/>
  <c r="G52" i="14"/>
  <c r="H51" i="41"/>
  <c r="D51" i="41"/>
  <c r="C51" i="41"/>
  <c r="A52" i="41" s="1"/>
  <c r="F78" i="31"/>
  <c r="G78" i="31"/>
  <c r="H78" i="31"/>
  <c r="G32" i="3"/>
  <c r="F32" i="3"/>
  <c r="BU2" i="24" a="1"/>
  <c r="N53" i="14"/>
  <c r="H53" i="14"/>
  <c r="A54" i="14"/>
  <c r="Q53" i="14"/>
  <c r="E53" i="14"/>
  <c r="K53" i="14"/>
  <c r="B53" i="14"/>
  <c r="J46" i="12"/>
  <c r="S46" i="12"/>
  <c r="R46" i="12"/>
  <c r="M46" i="12"/>
  <c r="L46" i="12"/>
  <c r="F46" i="12"/>
  <c r="D46" i="12"/>
  <c r="O46" i="12"/>
  <c r="P46" i="12"/>
  <c r="C46" i="12"/>
  <c r="G46" i="12"/>
  <c r="I46" i="12"/>
  <c r="F34" i="5"/>
  <c r="G34" i="5"/>
  <c r="A81" i="35"/>
  <c r="B80" i="35"/>
  <c r="E80" i="35"/>
  <c r="B27" i="2"/>
  <c r="E27" i="2"/>
  <c r="H27" i="2"/>
  <c r="A28" i="2"/>
  <c r="G79" i="35"/>
  <c r="F79" i="35"/>
  <c r="J69" i="25"/>
  <c r="D69" i="25"/>
  <c r="K69" i="25"/>
  <c r="I69" i="25"/>
  <c r="G69" i="25"/>
  <c r="F69" i="25"/>
  <c r="C69" i="25"/>
  <c r="H72" i="26"/>
  <c r="F72" i="26"/>
  <c r="G72" i="26"/>
  <c r="D72" i="26"/>
  <c r="C72" i="26"/>
  <c r="A77" i="28"/>
  <c r="E76" i="28"/>
  <c r="B76" i="28"/>
  <c r="D34" i="5"/>
  <c r="C34" i="5"/>
  <c r="E70" i="25"/>
  <c r="A71" i="25"/>
  <c r="B70" i="25"/>
  <c r="H70" i="25"/>
  <c r="H75" i="28"/>
  <c r="F75" i="28"/>
  <c r="G75" i="28"/>
  <c r="D75" i="28"/>
  <c r="C75" i="28"/>
  <c r="E73" i="26"/>
  <c r="B73" i="26"/>
  <c r="A74" i="26"/>
  <c r="DG2" i="24" a="1"/>
  <c r="B26" i="32"/>
  <c r="F26" i="32"/>
  <c r="A27" i="32"/>
  <c r="G35" i="8"/>
  <c r="F35" i="8"/>
  <c r="D35" i="8"/>
  <c r="C35" i="8"/>
  <c r="L35" i="8"/>
  <c r="M35" i="8"/>
  <c r="I35" i="8"/>
  <c r="J35" i="8"/>
  <c r="A42" i="9"/>
  <c r="E41" i="9"/>
  <c r="B41" i="9"/>
  <c r="H25" i="32"/>
  <c r="G25" i="32"/>
  <c r="G81" i="36"/>
  <c r="F81" i="36"/>
  <c r="A83" i="36"/>
  <c r="E82" i="36"/>
  <c r="B82" i="36"/>
  <c r="B47" i="12"/>
  <c r="E47" i="12"/>
  <c r="K47" i="12"/>
  <c r="Q47" i="12"/>
  <c r="H47" i="12"/>
  <c r="N47" i="12"/>
  <c r="A48" i="12"/>
  <c r="D81" i="36"/>
  <c r="H81" i="36"/>
  <c r="C81" i="36"/>
  <c r="D40" i="9"/>
  <c r="C40" i="9"/>
  <c r="B35" i="5"/>
  <c r="E35" i="5"/>
  <c r="A36" i="5"/>
  <c r="Q14" i="24"/>
  <c r="R14" i="24" s="1"/>
  <c r="G63" i="19"/>
  <c r="F63" i="19"/>
  <c r="D63" i="19"/>
  <c r="C63" i="19"/>
  <c r="D50" i="40"/>
  <c r="C50" i="40"/>
  <c r="A51" i="40" s="1"/>
  <c r="A86" i="38"/>
  <c r="B85" i="38"/>
  <c r="E85" i="38"/>
  <c r="C79" i="35"/>
  <c r="H79" i="35"/>
  <c r="D79" i="35"/>
  <c r="F50" i="40"/>
  <c r="G50" i="40"/>
  <c r="H50" i="40"/>
  <c r="E64" i="19"/>
  <c r="A65" i="19"/>
  <c r="B64" i="19"/>
  <c r="H84" i="38"/>
  <c r="F84" i="38"/>
  <c r="G84" i="38"/>
  <c r="D84" i="38"/>
  <c r="C84" i="38"/>
  <c r="E25" i="32"/>
  <c r="D25" i="32"/>
  <c r="H42" i="10"/>
  <c r="A43" i="10"/>
  <c r="K42" i="10"/>
  <c r="E42" i="10"/>
  <c r="B42" i="10"/>
  <c r="A69" i="34"/>
  <c r="E68" i="34"/>
  <c r="B68" i="34"/>
  <c r="L41" i="10"/>
  <c r="J41" i="10"/>
  <c r="F41" i="10"/>
  <c r="M41" i="10"/>
  <c r="I41" i="10"/>
  <c r="G41" i="10"/>
  <c r="D41" i="10"/>
  <c r="C41" i="10"/>
  <c r="K36" i="8"/>
  <c r="H36" i="8"/>
  <c r="E36" i="8"/>
  <c r="B36" i="8"/>
  <c r="A37" i="8"/>
  <c r="G67" i="34"/>
  <c r="C67" i="34"/>
  <c r="D67" i="34"/>
  <c r="F67" i="34"/>
  <c r="C25" i="29" a="1"/>
  <c r="C79" i="31" l="1"/>
  <c r="D79" i="31"/>
  <c r="F58" i="45"/>
  <c r="E58" i="45"/>
  <c r="C58" i="45"/>
  <c r="A59" i="45" s="1"/>
  <c r="G56" i="43"/>
  <c r="C56" i="43"/>
  <c r="A57" i="43" s="1"/>
  <c r="F56" i="43"/>
  <c r="D56" i="43"/>
  <c r="F56" i="44"/>
  <c r="C56" i="44"/>
  <c r="A57" i="44" s="1"/>
  <c r="G56" i="44"/>
  <c r="D56" i="44"/>
  <c r="K26" i="2"/>
  <c r="N41" i="10"/>
  <c r="H32" i="3"/>
  <c r="I25" i="32"/>
  <c r="N35" i="8"/>
  <c r="H34" i="5"/>
  <c r="T46" i="12"/>
  <c r="T52" i="14"/>
  <c r="C25" i="29"/>
  <c r="CC15" i="24"/>
  <c r="BZ15" i="24"/>
  <c r="BY16" i="24"/>
  <c r="DG2" i="24"/>
  <c r="DG1" i="24" s="1" a="1"/>
  <c r="DG1" i="24" s="1"/>
  <c r="CR15" i="24" s="1"/>
  <c r="BU2" i="24"/>
  <c r="BU1" i="24" s="1" a="1"/>
  <c r="BU1" i="24" s="1"/>
  <c r="AH15" i="24" s="1"/>
  <c r="B15" i="24"/>
  <c r="H15" i="24"/>
  <c r="K15" i="24"/>
  <c r="E15" i="24"/>
  <c r="A16" i="24"/>
  <c r="G68" i="34"/>
  <c r="D68" i="34"/>
  <c r="C68" i="34"/>
  <c r="F68" i="34"/>
  <c r="E36" i="5"/>
  <c r="B36" i="5"/>
  <c r="A37" i="5"/>
  <c r="H43" i="10"/>
  <c r="B43" i="10"/>
  <c r="K43" i="10"/>
  <c r="E43" i="10"/>
  <c r="A44" i="10"/>
  <c r="F35" i="5"/>
  <c r="G35" i="5"/>
  <c r="D35" i="5"/>
  <c r="C35" i="5"/>
  <c r="R53" i="14"/>
  <c r="P53" i="14"/>
  <c r="M53" i="14"/>
  <c r="L53" i="14"/>
  <c r="J53" i="14"/>
  <c r="I53" i="14"/>
  <c r="F53" i="14"/>
  <c r="S53" i="14"/>
  <c r="O53" i="14"/>
  <c r="G53" i="14"/>
  <c r="D53" i="14"/>
  <c r="C53" i="14"/>
  <c r="G26" i="32"/>
  <c r="H26" i="32"/>
  <c r="B80" i="31"/>
  <c r="E80" i="31"/>
  <c r="A81" i="31"/>
  <c r="H54" i="14"/>
  <c r="K54" i="14"/>
  <c r="E54" i="14"/>
  <c r="Q54" i="14"/>
  <c r="N54" i="14"/>
  <c r="B54" i="14"/>
  <c r="A55" i="14"/>
  <c r="A75" i="26"/>
  <c r="E74" i="26"/>
  <c r="B74" i="26"/>
  <c r="K37" i="8"/>
  <c r="H37" i="8"/>
  <c r="B37" i="8"/>
  <c r="E37" i="8"/>
  <c r="A38" i="8"/>
  <c r="B28" i="2"/>
  <c r="H28" i="2"/>
  <c r="E28" i="2"/>
  <c r="A29" i="2"/>
  <c r="L36" i="8"/>
  <c r="J36" i="8"/>
  <c r="G36" i="8"/>
  <c r="F36" i="8"/>
  <c r="M36" i="8"/>
  <c r="I36" i="8"/>
  <c r="D36" i="8"/>
  <c r="C36" i="8"/>
  <c r="R47" i="12"/>
  <c r="D47" i="12"/>
  <c r="F47" i="12"/>
  <c r="C47" i="12"/>
  <c r="S47" i="12"/>
  <c r="P47" i="12"/>
  <c r="O47" i="12"/>
  <c r="I47" i="12"/>
  <c r="M47" i="12"/>
  <c r="J47" i="12"/>
  <c r="L47" i="12"/>
  <c r="G47" i="12"/>
  <c r="H82" i="36"/>
  <c r="D82" i="36"/>
  <c r="C82" i="36"/>
  <c r="H73" i="26"/>
  <c r="G73" i="26"/>
  <c r="F73" i="26"/>
  <c r="D73" i="26"/>
  <c r="C73" i="26"/>
  <c r="A66" i="19"/>
  <c r="E65" i="19"/>
  <c r="B65" i="19"/>
  <c r="D27" i="2"/>
  <c r="C27" i="2"/>
  <c r="G27" i="2"/>
  <c r="F27" i="2"/>
  <c r="J27" i="2"/>
  <c r="I27" i="2"/>
  <c r="G64" i="19"/>
  <c r="F64" i="19"/>
  <c r="D64" i="19"/>
  <c r="C64" i="19"/>
  <c r="G80" i="35"/>
  <c r="F80" i="35"/>
  <c r="N48" i="12"/>
  <c r="Q48" i="12"/>
  <c r="K48" i="12"/>
  <c r="E48" i="12"/>
  <c r="H48" i="12"/>
  <c r="B48" i="12"/>
  <c r="A49" i="12"/>
  <c r="H80" i="35"/>
  <c r="D80" i="35"/>
  <c r="C80" i="35"/>
  <c r="C70" i="25"/>
  <c r="K70" i="25"/>
  <c r="I70" i="25"/>
  <c r="G70" i="25"/>
  <c r="D70" i="25"/>
  <c r="F70" i="25"/>
  <c r="J70" i="25"/>
  <c r="B81" i="35"/>
  <c r="A82" i="35"/>
  <c r="E81" i="35"/>
  <c r="B52" i="41"/>
  <c r="E52" i="41"/>
  <c r="A72" i="25"/>
  <c r="H71" i="25"/>
  <c r="B71" i="25"/>
  <c r="E71" i="25"/>
  <c r="E34" i="3"/>
  <c r="B34" i="3"/>
  <c r="A35" i="3"/>
  <c r="F33" i="3"/>
  <c r="G33" i="3"/>
  <c r="E26" i="32"/>
  <c r="D26" i="32"/>
  <c r="C85" i="38"/>
  <c r="D85" i="38"/>
  <c r="D33" i="3"/>
  <c r="C33" i="3"/>
  <c r="F27" i="32"/>
  <c r="B27" i="32"/>
  <c r="A28" i="32"/>
  <c r="H85" i="38"/>
  <c r="F85" i="38"/>
  <c r="G85" i="38"/>
  <c r="B86" i="38"/>
  <c r="A87" i="38"/>
  <c r="E86" i="38"/>
  <c r="H76" i="28"/>
  <c r="F76" i="28"/>
  <c r="G76" i="28"/>
  <c r="D76" i="28"/>
  <c r="C76" i="28"/>
  <c r="C41" i="9"/>
  <c r="D41" i="9"/>
  <c r="E77" i="28"/>
  <c r="A78" i="28"/>
  <c r="B77" i="28"/>
  <c r="G41" i="9"/>
  <c r="H41" i="9"/>
  <c r="F41" i="9"/>
  <c r="B51" i="40"/>
  <c r="E51" i="40"/>
  <c r="A43" i="9"/>
  <c r="E42" i="9"/>
  <c r="B42" i="9"/>
  <c r="E69" i="34"/>
  <c r="B69" i="34"/>
  <c r="A70" i="34"/>
  <c r="H79" i="31"/>
  <c r="G79" i="31"/>
  <c r="F79" i="31"/>
  <c r="G82" i="36"/>
  <c r="F82" i="36"/>
  <c r="B83" i="36"/>
  <c r="E83" i="36"/>
  <c r="A84" i="36"/>
  <c r="L42" i="10"/>
  <c r="J42" i="10"/>
  <c r="F42" i="10"/>
  <c r="D42" i="10"/>
  <c r="M42" i="10"/>
  <c r="I42" i="10"/>
  <c r="G42" i="10"/>
  <c r="C42" i="10"/>
  <c r="C80" i="31" l="1"/>
  <c r="D80" i="31"/>
  <c r="E57" i="44"/>
  <c r="B57" i="44"/>
  <c r="B57" i="43"/>
  <c r="E57" i="43"/>
  <c r="D59" i="45"/>
  <c r="B59" i="45"/>
  <c r="I26" i="32"/>
  <c r="K27" i="2"/>
  <c r="H35" i="5"/>
  <c r="T47" i="12"/>
  <c r="N36" i="8"/>
  <c r="T53" i="14"/>
  <c r="N42" i="10"/>
  <c r="H33" i="3"/>
  <c r="AU15" i="24"/>
  <c r="AR15" i="24"/>
  <c r="AL15" i="24"/>
  <c r="AO15" i="24"/>
  <c r="AI15" i="24"/>
  <c r="AX15" i="24"/>
  <c r="AH16" i="24"/>
  <c r="CV15" i="24"/>
  <c r="CS15" i="24"/>
  <c r="CR16" i="24"/>
  <c r="F83" i="36"/>
  <c r="G83" i="36"/>
  <c r="K38" i="8"/>
  <c r="H38" i="8"/>
  <c r="E38" i="8"/>
  <c r="B38" i="8"/>
  <c r="A39" i="8"/>
  <c r="B70" i="34"/>
  <c r="E70" i="34"/>
  <c r="A71" i="34"/>
  <c r="D69" i="34"/>
  <c r="F69" i="34"/>
  <c r="G69" i="34"/>
  <c r="C69" i="34"/>
  <c r="H74" i="26"/>
  <c r="D74" i="26"/>
  <c r="G74" i="26"/>
  <c r="F74" i="26"/>
  <c r="C74" i="26"/>
  <c r="L48" i="12"/>
  <c r="J48" i="12"/>
  <c r="S48" i="12"/>
  <c r="R48" i="12"/>
  <c r="P48" i="12"/>
  <c r="O48" i="12"/>
  <c r="M48" i="12"/>
  <c r="F48" i="12"/>
  <c r="D48" i="12"/>
  <c r="G48" i="12"/>
  <c r="C48" i="12"/>
  <c r="I48" i="12"/>
  <c r="B55" i="14"/>
  <c r="N55" i="14"/>
  <c r="A56" i="14"/>
  <c r="E55" i="14"/>
  <c r="K55" i="14"/>
  <c r="H55" i="14"/>
  <c r="Q55" i="14"/>
  <c r="F54" i="14"/>
  <c r="D54" i="14"/>
  <c r="L54" i="14"/>
  <c r="P54" i="14"/>
  <c r="R54" i="14"/>
  <c r="O54" i="14"/>
  <c r="M54" i="14"/>
  <c r="J54" i="14"/>
  <c r="C54" i="14"/>
  <c r="I54" i="14"/>
  <c r="G54" i="14"/>
  <c r="S54" i="14"/>
  <c r="D34" i="3"/>
  <c r="C34" i="3"/>
  <c r="B37" i="5"/>
  <c r="E37" i="5"/>
  <c r="A38" i="5"/>
  <c r="H51" i="40"/>
  <c r="F51" i="40"/>
  <c r="G51" i="40"/>
  <c r="F36" i="5"/>
  <c r="G36" i="5"/>
  <c r="H49" i="12"/>
  <c r="N49" i="12"/>
  <c r="E49" i="12"/>
  <c r="B49" i="12"/>
  <c r="Q49" i="12"/>
  <c r="K49" i="12"/>
  <c r="A50" i="12"/>
  <c r="B43" i="9"/>
  <c r="A44" i="9"/>
  <c r="E43" i="9"/>
  <c r="H77" i="28"/>
  <c r="D77" i="28"/>
  <c r="C77" i="28"/>
  <c r="F77" i="28"/>
  <c r="G77" i="28"/>
  <c r="E72" i="25"/>
  <c r="A73" i="25"/>
  <c r="H72" i="25"/>
  <c r="B72" i="25"/>
  <c r="E81" i="31"/>
  <c r="B81" i="31"/>
  <c r="A82" i="31"/>
  <c r="C36" i="5"/>
  <c r="D36" i="5"/>
  <c r="E78" i="28"/>
  <c r="B78" i="28"/>
  <c r="A79" i="28"/>
  <c r="H42" i="9"/>
  <c r="G42" i="9"/>
  <c r="F42" i="9"/>
  <c r="F80" i="31"/>
  <c r="H80" i="31"/>
  <c r="G80" i="31"/>
  <c r="E35" i="3"/>
  <c r="B35" i="3"/>
  <c r="A36" i="3"/>
  <c r="C51" i="40"/>
  <c r="A52" i="40" s="1"/>
  <c r="D51" i="40"/>
  <c r="G52" i="41"/>
  <c r="F52" i="41"/>
  <c r="C42" i="9"/>
  <c r="D42" i="9"/>
  <c r="L43" i="10"/>
  <c r="J43" i="10"/>
  <c r="F43" i="10"/>
  <c r="M43" i="10"/>
  <c r="I43" i="10"/>
  <c r="C43" i="10"/>
  <c r="G43" i="10"/>
  <c r="D43" i="10"/>
  <c r="H52" i="41"/>
  <c r="C52" i="41"/>
  <c r="A53" i="41" s="1"/>
  <c r="D52" i="41"/>
  <c r="G34" i="3"/>
  <c r="F34" i="3"/>
  <c r="J71" i="25"/>
  <c r="F71" i="25"/>
  <c r="D71" i="25"/>
  <c r="K71" i="25"/>
  <c r="I71" i="25"/>
  <c r="G71" i="25"/>
  <c r="C71" i="25"/>
  <c r="K16" i="24"/>
  <c r="H16" i="24"/>
  <c r="E16" i="24"/>
  <c r="B16" i="24"/>
  <c r="A17" i="24"/>
  <c r="A76" i="26"/>
  <c r="B75" i="26"/>
  <c r="E75" i="26"/>
  <c r="G81" i="35"/>
  <c r="F81" i="35"/>
  <c r="A85" i="36"/>
  <c r="B84" i="36"/>
  <c r="E84" i="36"/>
  <c r="A83" i="35"/>
  <c r="E82" i="35"/>
  <c r="B82" i="35"/>
  <c r="F65" i="19"/>
  <c r="D65" i="19"/>
  <c r="G65" i="19"/>
  <c r="C65" i="19"/>
  <c r="H83" i="36"/>
  <c r="D83" i="36"/>
  <c r="C83" i="36"/>
  <c r="H29" i="2"/>
  <c r="B29" i="2"/>
  <c r="E29" i="2"/>
  <c r="A30" i="2"/>
  <c r="H81" i="35"/>
  <c r="D81" i="35"/>
  <c r="C81" i="35"/>
  <c r="E66" i="19"/>
  <c r="B66" i="19"/>
  <c r="A67" i="19"/>
  <c r="M15" i="24"/>
  <c r="G15" i="24"/>
  <c r="Q15" i="24"/>
  <c r="J15" i="24"/>
  <c r="L15" i="24"/>
  <c r="I15" i="24"/>
  <c r="F15" i="24"/>
  <c r="D15" i="24"/>
  <c r="C15" i="24"/>
  <c r="D86" i="38"/>
  <c r="C86" i="38"/>
  <c r="G28" i="2"/>
  <c r="J28" i="2"/>
  <c r="C28" i="2"/>
  <c r="I28" i="2"/>
  <c r="D28" i="2"/>
  <c r="F28" i="2"/>
  <c r="BZ16" i="24"/>
  <c r="CC16" i="24"/>
  <c r="BY17" i="24"/>
  <c r="A88" i="38"/>
  <c r="B87" i="38"/>
  <c r="E87" i="38"/>
  <c r="F28" i="32"/>
  <c r="B28" i="32"/>
  <c r="A29" i="32"/>
  <c r="E27" i="32"/>
  <c r="C27" i="32"/>
  <c r="D27" i="32" s="1"/>
  <c r="CB15" i="24"/>
  <c r="CA15" i="24"/>
  <c r="CE15" i="24"/>
  <c r="CD15" i="24"/>
  <c r="F86" i="38"/>
  <c r="G86" i="38"/>
  <c r="H86" i="38"/>
  <c r="H27" i="32"/>
  <c r="G27" i="32"/>
  <c r="F37" i="8"/>
  <c r="M37" i="8"/>
  <c r="L37" i="8"/>
  <c r="J37" i="8"/>
  <c r="I37" i="8"/>
  <c r="G37" i="8"/>
  <c r="D37" i="8"/>
  <c r="C37" i="8"/>
  <c r="H44" i="10"/>
  <c r="A45" i="10"/>
  <c r="K44" i="10"/>
  <c r="E44" i="10"/>
  <c r="B44" i="10"/>
  <c r="C24" i="29" a="1"/>
  <c r="C81" i="31" l="1"/>
  <c r="D81" i="31"/>
  <c r="C59" i="45"/>
  <c r="A60" i="45" s="1"/>
  <c r="E59" i="45"/>
  <c r="F59" i="45"/>
  <c r="D57" i="43"/>
  <c r="F57" i="43"/>
  <c r="G57" i="43"/>
  <c r="C57" i="43"/>
  <c r="A58" i="43" s="1"/>
  <c r="C57" i="44"/>
  <c r="A58" i="44" s="1"/>
  <c r="G57" i="44"/>
  <c r="F57" i="44"/>
  <c r="D57" i="44"/>
  <c r="H36" i="5"/>
  <c r="K28" i="2"/>
  <c r="CF15" i="24"/>
  <c r="T54" i="14"/>
  <c r="N37" i="8"/>
  <c r="N15" i="24"/>
  <c r="R15" i="24" s="1"/>
  <c r="T48" i="12"/>
  <c r="N43" i="10"/>
  <c r="H34" i="3"/>
  <c r="I27" i="32"/>
  <c r="C24" i="29"/>
  <c r="G82" i="35"/>
  <c r="F82" i="35"/>
  <c r="H75" i="26"/>
  <c r="F75" i="26"/>
  <c r="D75" i="26"/>
  <c r="C75" i="26"/>
  <c r="G75" i="26"/>
  <c r="A77" i="26"/>
  <c r="B76" i="26"/>
  <c r="E76" i="26"/>
  <c r="E17" i="24"/>
  <c r="B17" i="24"/>
  <c r="K17" i="24"/>
  <c r="H17" i="24"/>
  <c r="A18" i="24"/>
  <c r="A74" i="25"/>
  <c r="H73" i="25"/>
  <c r="B73" i="25"/>
  <c r="E73" i="25"/>
  <c r="M16" i="24"/>
  <c r="L16" i="24"/>
  <c r="J16" i="24"/>
  <c r="Q16" i="24"/>
  <c r="I16" i="24"/>
  <c r="G16" i="24"/>
  <c r="F16" i="24"/>
  <c r="D16" i="24"/>
  <c r="C16" i="24"/>
  <c r="B53" i="41"/>
  <c r="E53" i="41"/>
  <c r="E52" i="40"/>
  <c r="B52" i="40"/>
  <c r="H30" i="2"/>
  <c r="E30" i="2"/>
  <c r="B30" i="2"/>
  <c r="A31" i="2"/>
  <c r="I72" i="25"/>
  <c r="G72" i="25"/>
  <c r="F72" i="25"/>
  <c r="C72" i="25"/>
  <c r="K72" i="25"/>
  <c r="J72" i="25"/>
  <c r="D72" i="25"/>
  <c r="E67" i="19"/>
  <c r="B67" i="19"/>
  <c r="A68" i="19"/>
  <c r="E36" i="3"/>
  <c r="B36" i="3"/>
  <c r="A37" i="3"/>
  <c r="F49" i="12"/>
  <c r="S49" i="12"/>
  <c r="P49" i="12"/>
  <c r="O49" i="12"/>
  <c r="I49" i="12"/>
  <c r="C49" i="12"/>
  <c r="D49" i="12"/>
  <c r="R49" i="12"/>
  <c r="G49" i="12"/>
  <c r="L49" i="12"/>
  <c r="M49" i="12"/>
  <c r="J49" i="12"/>
  <c r="F66" i="19"/>
  <c r="D66" i="19"/>
  <c r="C66" i="19"/>
  <c r="G66" i="19"/>
  <c r="D35" i="3"/>
  <c r="C35" i="3"/>
  <c r="L44" i="10"/>
  <c r="J44" i="10"/>
  <c r="F44" i="10"/>
  <c r="D44" i="10"/>
  <c r="C44" i="10"/>
  <c r="M44" i="10"/>
  <c r="G44" i="10"/>
  <c r="I44" i="10"/>
  <c r="F35" i="3"/>
  <c r="G35" i="3"/>
  <c r="B29" i="32"/>
  <c r="F29" i="32"/>
  <c r="A30" i="32"/>
  <c r="G43" i="9"/>
  <c r="H43" i="9"/>
  <c r="F43" i="9"/>
  <c r="E71" i="34"/>
  <c r="A72" i="34"/>
  <c r="B71" i="34"/>
  <c r="E28" i="32"/>
  <c r="C28" i="32"/>
  <c r="D28" i="32" s="1"/>
  <c r="A45" i="9"/>
  <c r="E44" i="9"/>
  <c r="B44" i="9"/>
  <c r="H28" i="32"/>
  <c r="G28" i="32"/>
  <c r="D43" i="9"/>
  <c r="C43" i="9"/>
  <c r="F70" i="34"/>
  <c r="D70" i="34"/>
  <c r="G70" i="34"/>
  <c r="C70" i="34"/>
  <c r="K39" i="8"/>
  <c r="H39" i="8"/>
  <c r="E39" i="8"/>
  <c r="B39" i="8"/>
  <c r="A40" i="8"/>
  <c r="L38" i="8"/>
  <c r="J38" i="8"/>
  <c r="M38" i="8"/>
  <c r="I38" i="8"/>
  <c r="G38" i="8"/>
  <c r="F38" i="8"/>
  <c r="D38" i="8"/>
  <c r="C38" i="8"/>
  <c r="N56" i="14"/>
  <c r="E56" i="14"/>
  <c r="A57" i="14"/>
  <c r="K56" i="14"/>
  <c r="Q56" i="14"/>
  <c r="H56" i="14"/>
  <c r="B56" i="14"/>
  <c r="D87" i="38"/>
  <c r="C87" i="38"/>
  <c r="BZ17" i="24"/>
  <c r="CC17" i="24"/>
  <c r="BY18" i="24"/>
  <c r="H45" i="10"/>
  <c r="B45" i="10"/>
  <c r="E45" i="10"/>
  <c r="A46" i="10"/>
  <c r="K45" i="10"/>
  <c r="F55" i="14"/>
  <c r="D55" i="14"/>
  <c r="R55" i="14"/>
  <c r="P55" i="14"/>
  <c r="S55" i="14"/>
  <c r="J55" i="14"/>
  <c r="I55" i="14"/>
  <c r="G55" i="14"/>
  <c r="C55" i="14"/>
  <c r="L55" i="14"/>
  <c r="M55" i="14"/>
  <c r="O55" i="14"/>
  <c r="CV16" i="24"/>
  <c r="CS16" i="24"/>
  <c r="CR17" i="24"/>
  <c r="CX15" i="24"/>
  <c r="CW15" i="24"/>
  <c r="CU15" i="24"/>
  <c r="CT15" i="24"/>
  <c r="J29" i="2"/>
  <c r="I29" i="2"/>
  <c r="D29" i="2"/>
  <c r="G29" i="2"/>
  <c r="F29" i="2"/>
  <c r="C29" i="2"/>
  <c r="H87" i="38"/>
  <c r="F87" i="38"/>
  <c r="G87" i="38"/>
  <c r="B88" i="38"/>
  <c r="E88" i="38"/>
  <c r="A89" i="38"/>
  <c r="CB16" i="24"/>
  <c r="CA16" i="24"/>
  <c r="CE16" i="24"/>
  <c r="CD16" i="24"/>
  <c r="AO16" i="24"/>
  <c r="AI16" i="24"/>
  <c r="AX16" i="24"/>
  <c r="AU16" i="24"/>
  <c r="AR16" i="24"/>
  <c r="AL16" i="24"/>
  <c r="AH17" i="24"/>
  <c r="E79" i="28"/>
  <c r="B79" i="28"/>
  <c r="A80" i="28"/>
  <c r="A84" i="35"/>
  <c r="E83" i="35"/>
  <c r="B83" i="35"/>
  <c r="H78" i="28"/>
  <c r="D78" i="28"/>
  <c r="G78" i="28"/>
  <c r="F78" i="28"/>
  <c r="C78" i="28"/>
  <c r="B38" i="5"/>
  <c r="E38" i="5"/>
  <c r="A39" i="5"/>
  <c r="F84" i="36"/>
  <c r="G84" i="36"/>
  <c r="G37" i="5"/>
  <c r="F37" i="5"/>
  <c r="AW15" i="24"/>
  <c r="AV15" i="24"/>
  <c r="AT15" i="24"/>
  <c r="AS15" i="24"/>
  <c r="AQ15" i="24"/>
  <c r="BD15" i="24"/>
  <c r="AM15" i="24"/>
  <c r="AZ15" i="24"/>
  <c r="AP15" i="24"/>
  <c r="AN15" i="24"/>
  <c r="AK15" i="24"/>
  <c r="AJ15" i="24"/>
  <c r="AY15" i="24"/>
  <c r="B50" i="12"/>
  <c r="N50" i="12"/>
  <c r="K50" i="12"/>
  <c r="H50" i="12"/>
  <c r="Q50" i="12"/>
  <c r="E50" i="12"/>
  <c r="A51" i="12"/>
  <c r="D84" i="36"/>
  <c r="C84" i="36"/>
  <c r="H84" i="36"/>
  <c r="D37" i="5"/>
  <c r="C37" i="5"/>
  <c r="A86" i="36"/>
  <c r="E85" i="36"/>
  <c r="B85" i="36"/>
  <c r="H82" i="35"/>
  <c r="D82" i="35"/>
  <c r="C82" i="35"/>
  <c r="B82" i="31"/>
  <c r="A83" i="31"/>
  <c r="E82" i="31"/>
  <c r="H81" i="31"/>
  <c r="G81" i="31"/>
  <c r="F81" i="31"/>
  <c r="C82" i="31" l="1"/>
  <c r="D82" i="31"/>
  <c r="B58" i="44"/>
  <c r="E58" i="44"/>
  <c r="B58" i="43"/>
  <c r="E58" i="43"/>
  <c r="B60" i="45"/>
  <c r="D60" i="45"/>
  <c r="K29" i="2"/>
  <c r="BA15" i="24"/>
  <c r="BE15" i="24" s="1"/>
  <c r="CY15" i="24"/>
  <c r="N16" i="24"/>
  <c r="R16" i="24" s="1"/>
  <c r="CF16" i="24"/>
  <c r="N38" i="8"/>
  <c r="N44" i="10"/>
  <c r="T55" i="14"/>
  <c r="H35" i="3"/>
  <c r="I28" i="32"/>
  <c r="H37" i="5"/>
  <c r="T49" i="12"/>
  <c r="P56" i="14"/>
  <c r="L56" i="14"/>
  <c r="F56" i="14"/>
  <c r="S56" i="14"/>
  <c r="J56" i="14"/>
  <c r="R56" i="14"/>
  <c r="M56" i="14"/>
  <c r="O56" i="14"/>
  <c r="I56" i="14"/>
  <c r="G56" i="14"/>
  <c r="C56" i="14"/>
  <c r="D56" i="14"/>
  <c r="B37" i="3"/>
  <c r="E37" i="3"/>
  <c r="A38" i="3"/>
  <c r="K40" i="8"/>
  <c r="E40" i="8"/>
  <c r="B40" i="8"/>
  <c r="H40" i="8"/>
  <c r="A41" i="8"/>
  <c r="D36" i="3"/>
  <c r="C36" i="3"/>
  <c r="E83" i="31"/>
  <c r="B83" i="31"/>
  <c r="A84" i="31"/>
  <c r="G39" i="8"/>
  <c r="L39" i="8"/>
  <c r="C39" i="8"/>
  <c r="M39" i="8"/>
  <c r="I39" i="8"/>
  <c r="J39" i="8"/>
  <c r="F39" i="8"/>
  <c r="D39" i="8"/>
  <c r="G36" i="3"/>
  <c r="F36" i="3"/>
  <c r="H82" i="31"/>
  <c r="F82" i="31"/>
  <c r="G82" i="31"/>
  <c r="A69" i="19"/>
  <c r="E68" i="19"/>
  <c r="B68" i="19"/>
  <c r="F67" i="19"/>
  <c r="D67" i="19"/>
  <c r="C67" i="19"/>
  <c r="G67" i="19"/>
  <c r="A90" i="38"/>
  <c r="B89" i="38"/>
  <c r="E89" i="38"/>
  <c r="D44" i="9"/>
  <c r="C44" i="9"/>
  <c r="F88" i="38"/>
  <c r="H88" i="38"/>
  <c r="G88" i="38"/>
  <c r="AN16" i="24"/>
  <c r="AV16" i="24"/>
  <c r="AZ16" i="24"/>
  <c r="AY16" i="24"/>
  <c r="AS16" i="24"/>
  <c r="AT16" i="24"/>
  <c r="AW16" i="24"/>
  <c r="AQ16" i="24"/>
  <c r="AP16" i="24"/>
  <c r="AM16" i="24"/>
  <c r="AK16" i="24"/>
  <c r="AJ16" i="24"/>
  <c r="BD16" i="24"/>
  <c r="H85" i="36"/>
  <c r="C85" i="36"/>
  <c r="D85" i="36"/>
  <c r="C88" i="38"/>
  <c r="D88" i="38"/>
  <c r="J73" i="25"/>
  <c r="F73" i="25"/>
  <c r="D73" i="25"/>
  <c r="I73" i="25"/>
  <c r="K73" i="25"/>
  <c r="G73" i="25"/>
  <c r="C73" i="25"/>
  <c r="E45" i="9"/>
  <c r="A46" i="9"/>
  <c r="B45" i="9"/>
  <c r="F85" i="36"/>
  <c r="G85" i="36"/>
  <c r="A75" i="25"/>
  <c r="H74" i="25"/>
  <c r="E74" i="25"/>
  <c r="B74" i="25"/>
  <c r="L45" i="10"/>
  <c r="J45" i="10"/>
  <c r="F45" i="10"/>
  <c r="M45" i="10"/>
  <c r="I45" i="10"/>
  <c r="G45" i="10"/>
  <c r="C45" i="10"/>
  <c r="D45" i="10"/>
  <c r="E18" i="24"/>
  <c r="B18" i="24"/>
  <c r="K18" i="24"/>
  <c r="H18" i="24"/>
  <c r="A19" i="24"/>
  <c r="E39" i="5"/>
  <c r="B39" i="5"/>
  <c r="A40" i="5"/>
  <c r="H46" i="10"/>
  <c r="K46" i="10"/>
  <c r="E46" i="10"/>
  <c r="B46" i="10"/>
  <c r="A47" i="10"/>
  <c r="A87" i="36"/>
  <c r="E86" i="36"/>
  <c r="B86" i="36"/>
  <c r="F38" i="5"/>
  <c r="G38" i="5"/>
  <c r="BZ18" i="24"/>
  <c r="CC18" i="24"/>
  <c r="BY19" i="24"/>
  <c r="D38" i="5"/>
  <c r="C38" i="5"/>
  <c r="H31" i="2"/>
  <c r="E31" i="2"/>
  <c r="B31" i="2"/>
  <c r="A32" i="2"/>
  <c r="CD17" i="24"/>
  <c r="CA17" i="24"/>
  <c r="CB17" i="24"/>
  <c r="CE17" i="24"/>
  <c r="I30" i="2"/>
  <c r="J30" i="2"/>
  <c r="G30" i="2"/>
  <c r="F30" i="2"/>
  <c r="D30" i="2"/>
  <c r="C30" i="2"/>
  <c r="F17" i="24"/>
  <c r="D17" i="24"/>
  <c r="C17" i="24"/>
  <c r="J17" i="24"/>
  <c r="I17" i="24"/>
  <c r="Q17" i="24"/>
  <c r="M17" i="24"/>
  <c r="L17" i="24"/>
  <c r="G17" i="24"/>
  <c r="G76" i="26"/>
  <c r="D76" i="26"/>
  <c r="H76" i="26"/>
  <c r="F76" i="26"/>
  <c r="C76" i="26"/>
  <c r="H51" i="12"/>
  <c r="Q51" i="12"/>
  <c r="K51" i="12"/>
  <c r="N51" i="12"/>
  <c r="E51" i="12"/>
  <c r="B51" i="12"/>
  <c r="A52" i="12"/>
  <c r="D52" i="40"/>
  <c r="C52" i="40"/>
  <c r="A53" i="40" s="1"/>
  <c r="A78" i="26"/>
  <c r="B77" i="26"/>
  <c r="E77" i="26"/>
  <c r="H44" i="9"/>
  <c r="G44" i="9"/>
  <c r="F44" i="9"/>
  <c r="G52" i="40"/>
  <c r="F52" i="40"/>
  <c r="H52" i="40"/>
  <c r="G53" i="41"/>
  <c r="F53" i="41"/>
  <c r="A73" i="34"/>
  <c r="B72" i="34"/>
  <c r="E72" i="34"/>
  <c r="A85" i="35"/>
  <c r="E84" i="35"/>
  <c r="B84" i="35"/>
  <c r="H79" i="28"/>
  <c r="F79" i="28"/>
  <c r="D79" i="28"/>
  <c r="C79" i="28"/>
  <c r="G79" i="28"/>
  <c r="AO17" i="24"/>
  <c r="AL17" i="24"/>
  <c r="AI17" i="24"/>
  <c r="AU17" i="24"/>
  <c r="AX17" i="24"/>
  <c r="AR17" i="24"/>
  <c r="AH18" i="24"/>
  <c r="F83" i="35"/>
  <c r="G83" i="35"/>
  <c r="C71" i="34"/>
  <c r="G71" i="34"/>
  <c r="D71" i="34"/>
  <c r="F71" i="34"/>
  <c r="D53" i="41"/>
  <c r="H53" i="41"/>
  <c r="C53" i="41"/>
  <c r="A54" i="41" s="1"/>
  <c r="H83" i="35"/>
  <c r="D83" i="35"/>
  <c r="C83" i="35"/>
  <c r="B57" i="14"/>
  <c r="A58" i="14"/>
  <c r="Q57" i="14"/>
  <c r="E57" i="14"/>
  <c r="K57" i="14"/>
  <c r="N57" i="14"/>
  <c r="H57" i="14"/>
  <c r="CV17" i="24"/>
  <c r="CS17" i="24"/>
  <c r="CR18" i="24"/>
  <c r="R50" i="12"/>
  <c r="P50" i="12"/>
  <c r="M50" i="12"/>
  <c r="L50" i="12"/>
  <c r="J50" i="12"/>
  <c r="I50" i="12"/>
  <c r="G50" i="12"/>
  <c r="F50" i="12"/>
  <c r="D50" i="12"/>
  <c r="S50" i="12"/>
  <c r="O50" i="12"/>
  <c r="C50" i="12"/>
  <c r="B80" i="28"/>
  <c r="A81" i="28"/>
  <c r="E80" i="28"/>
  <c r="CW16" i="24"/>
  <c r="CX16" i="24"/>
  <c r="CU16" i="24"/>
  <c r="CT16" i="24"/>
  <c r="B30" i="32"/>
  <c r="F30" i="32"/>
  <c r="A31" i="32"/>
  <c r="H29" i="32"/>
  <c r="G29" i="32"/>
  <c r="C29" i="32"/>
  <c r="D29" i="32" s="1"/>
  <c r="E29" i="32"/>
  <c r="E27" i="29" a="1"/>
  <c r="C23" i="29" a="1"/>
  <c r="E27" i="29" l="1"/>
  <c r="C83" i="31"/>
  <c r="D83" i="31"/>
  <c r="C60" i="45"/>
  <c r="A61" i="45" s="1"/>
  <c r="F60" i="45"/>
  <c r="E60" i="45"/>
  <c r="D58" i="43"/>
  <c r="F58" i="43"/>
  <c r="C58" i="43"/>
  <c r="A59" i="43" s="1"/>
  <c r="G58" i="43"/>
  <c r="G58" i="44"/>
  <c r="F58" i="44"/>
  <c r="C58" i="44"/>
  <c r="A59" i="44" s="1"/>
  <c r="D58" i="44"/>
  <c r="I29" i="32"/>
  <c r="BA16" i="24"/>
  <c r="BE16" i="24" s="1"/>
  <c r="H38" i="5"/>
  <c r="K30" i="2"/>
  <c r="N39" i="8"/>
  <c r="T50" i="12"/>
  <c r="H36" i="3"/>
  <c r="N17" i="24"/>
  <c r="R17" i="24" s="1"/>
  <c r="T56" i="14"/>
  <c r="CF17" i="24"/>
  <c r="N45" i="10"/>
  <c r="CY16" i="24"/>
  <c r="C23" i="29"/>
  <c r="H86" i="36"/>
  <c r="D86" i="36"/>
  <c r="C86" i="36"/>
  <c r="C45" i="9"/>
  <c r="D45" i="9"/>
  <c r="A85" i="31"/>
  <c r="E84" i="31"/>
  <c r="B84" i="31"/>
  <c r="F72" i="34"/>
  <c r="D72" i="34"/>
  <c r="C72" i="34"/>
  <c r="G72" i="34"/>
  <c r="E87" i="36"/>
  <c r="B87" i="36"/>
  <c r="A88" i="36"/>
  <c r="H45" i="9"/>
  <c r="G45" i="9"/>
  <c r="F45" i="9"/>
  <c r="B58" i="14"/>
  <c r="N58" i="14"/>
  <c r="A59" i="14"/>
  <c r="H58" i="14"/>
  <c r="Q58" i="14"/>
  <c r="K58" i="14"/>
  <c r="E58" i="14"/>
  <c r="E73" i="34"/>
  <c r="B73" i="34"/>
  <c r="A74" i="34"/>
  <c r="H47" i="10"/>
  <c r="B47" i="10"/>
  <c r="A48" i="10"/>
  <c r="E47" i="10"/>
  <c r="K47" i="10"/>
  <c r="H89" i="38"/>
  <c r="G89" i="38"/>
  <c r="F89" i="38"/>
  <c r="L46" i="10"/>
  <c r="J46" i="10"/>
  <c r="F46" i="10"/>
  <c r="M46" i="10"/>
  <c r="I46" i="10"/>
  <c r="G46" i="10"/>
  <c r="D46" i="10"/>
  <c r="C46" i="10"/>
  <c r="D89" i="38"/>
  <c r="C89" i="38"/>
  <c r="A91" i="38"/>
  <c r="B90" i="38"/>
  <c r="E90" i="38"/>
  <c r="F31" i="32"/>
  <c r="B31" i="32"/>
  <c r="A32" i="32"/>
  <c r="B46" i="9"/>
  <c r="A47" i="9"/>
  <c r="E46" i="9"/>
  <c r="B40" i="5"/>
  <c r="E40" i="5"/>
  <c r="A41" i="5"/>
  <c r="D39" i="5"/>
  <c r="C39" i="5"/>
  <c r="G39" i="5"/>
  <c r="F39" i="5"/>
  <c r="K41" i="8"/>
  <c r="H41" i="8"/>
  <c r="B41" i="8"/>
  <c r="E41" i="8"/>
  <c r="A42" i="8"/>
  <c r="E30" i="32"/>
  <c r="C30" i="32"/>
  <c r="D30" i="32" s="1"/>
  <c r="H19" i="24"/>
  <c r="K19" i="24"/>
  <c r="E19" i="24"/>
  <c r="B19" i="24"/>
  <c r="A20" i="24"/>
  <c r="H83" i="31"/>
  <c r="F83" i="31"/>
  <c r="G83" i="31"/>
  <c r="B81" i="28"/>
  <c r="E81" i="28"/>
  <c r="A82" i="28"/>
  <c r="L40" i="8"/>
  <c r="J40" i="8"/>
  <c r="G40" i="8"/>
  <c r="F40" i="8"/>
  <c r="D40" i="8"/>
  <c r="C40" i="8"/>
  <c r="I40" i="8"/>
  <c r="M40" i="8"/>
  <c r="D68" i="19"/>
  <c r="F68" i="19"/>
  <c r="G68" i="19"/>
  <c r="C68" i="19"/>
  <c r="G30" i="32"/>
  <c r="H30" i="32"/>
  <c r="H80" i="28"/>
  <c r="G80" i="28"/>
  <c r="F80" i="28"/>
  <c r="D80" i="28"/>
  <c r="C80" i="28"/>
  <c r="B53" i="40"/>
  <c r="E53" i="40"/>
  <c r="F18" i="24"/>
  <c r="D18" i="24"/>
  <c r="C18" i="24"/>
  <c r="L18" i="24"/>
  <c r="G18" i="24"/>
  <c r="M18" i="24"/>
  <c r="J18" i="24"/>
  <c r="I18" i="24"/>
  <c r="Q18" i="24"/>
  <c r="A70" i="19"/>
  <c r="E69" i="19"/>
  <c r="B69" i="19"/>
  <c r="E38" i="3"/>
  <c r="B38" i="3"/>
  <c r="A39" i="3"/>
  <c r="F86" i="36"/>
  <c r="G86" i="36"/>
  <c r="A79" i="26"/>
  <c r="E78" i="26"/>
  <c r="B78" i="26"/>
  <c r="G37" i="3"/>
  <c r="F37" i="3"/>
  <c r="D37" i="3"/>
  <c r="C37" i="3"/>
  <c r="L51" i="12"/>
  <c r="J51" i="12"/>
  <c r="P51" i="12"/>
  <c r="O51" i="12"/>
  <c r="I51" i="12"/>
  <c r="G51" i="12"/>
  <c r="M51" i="12"/>
  <c r="F51" i="12"/>
  <c r="D51" i="12"/>
  <c r="C51" i="12"/>
  <c r="S51" i="12"/>
  <c r="R51" i="12"/>
  <c r="B32" i="2"/>
  <c r="E32" i="2"/>
  <c r="H32" i="2"/>
  <c r="A33" i="2"/>
  <c r="E54" i="41"/>
  <c r="B54" i="41"/>
  <c r="H52" i="12"/>
  <c r="E52" i="12"/>
  <c r="B52" i="12"/>
  <c r="N52" i="12"/>
  <c r="K52" i="12"/>
  <c r="Q52" i="12"/>
  <c r="A53" i="12"/>
  <c r="AX18" i="24"/>
  <c r="AU18" i="24"/>
  <c r="AR18" i="24"/>
  <c r="AO18" i="24"/>
  <c r="AL18" i="24"/>
  <c r="AI18" i="24"/>
  <c r="AH19" i="24"/>
  <c r="F31" i="2"/>
  <c r="D31" i="2"/>
  <c r="J31" i="2"/>
  <c r="I31" i="2"/>
  <c r="G31" i="2"/>
  <c r="C31" i="2"/>
  <c r="AN17" i="24"/>
  <c r="AM17" i="24"/>
  <c r="AK17" i="24"/>
  <c r="AZ17" i="24"/>
  <c r="AT17" i="24"/>
  <c r="BD17" i="24"/>
  <c r="AY17" i="24"/>
  <c r="AW17" i="24"/>
  <c r="AV17" i="24"/>
  <c r="AQ17" i="24"/>
  <c r="AS17" i="24"/>
  <c r="AP17" i="24"/>
  <c r="AJ17" i="24"/>
  <c r="F57" i="14"/>
  <c r="D57" i="14"/>
  <c r="M57" i="14"/>
  <c r="G57" i="14"/>
  <c r="O57" i="14"/>
  <c r="J57" i="14"/>
  <c r="C57" i="14"/>
  <c r="L57" i="14"/>
  <c r="I57" i="14"/>
  <c r="S57" i="14"/>
  <c r="R57" i="14"/>
  <c r="P57" i="14"/>
  <c r="G77" i="26"/>
  <c r="F77" i="26"/>
  <c r="H77" i="26"/>
  <c r="D77" i="26"/>
  <c r="C77" i="26"/>
  <c r="K74" i="25"/>
  <c r="I74" i="25"/>
  <c r="G74" i="25"/>
  <c r="C74" i="25"/>
  <c r="J74" i="25"/>
  <c r="F74" i="25"/>
  <c r="D74" i="25"/>
  <c r="CC19" i="24"/>
  <c r="BZ19" i="24"/>
  <c r="BY20" i="24"/>
  <c r="CV18" i="24"/>
  <c r="CS18" i="24"/>
  <c r="CR19" i="24"/>
  <c r="CW17" i="24"/>
  <c r="CU17" i="24"/>
  <c r="CT17" i="24"/>
  <c r="CX17" i="24"/>
  <c r="CE18" i="24"/>
  <c r="CD18" i="24"/>
  <c r="CB18" i="24"/>
  <c r="CA18" i="24"/>
  <c r="B75" i="25"/>
  <c r="A76" i="25"/>
  <c r="H75" i="25"/>
  <c r="E75" i="25"/>
  <c r="E85" i="35"/>
  <c r="B85" i="35"/>
  <c r="A86" i="35"/>
  <c r="D84" i="35"/>
  <c r="C84" i="35"/>
  <c r="H84" i="35"/>
  <c r="F84" i="35"/>
  <c r="G84" i="35"/>
  <c r="C84" i="31" l="1"/>
  <c r="D84" i="31"/>
  <c r="T57" i="14"/>
  <c r="B59" i="43"/>
  <c r="E59" i="43"/>
  <c r="E59" i="44"/>
  <c r="B59" i="44"/>
  <c r="B61" i="45"/>
  <c r="D61" i="45"/>
  <c r="BA17" i="24"/>
  <c r="BE17" i="24" s="1"/>
  <c r="N46" i="10"/>
  <c r="K31" i="2"/>
  <c r="I30" i="32"/>
  <c r="CF18" i="24"/>
  <c r="H37" i="3"/>
  <c r="CY17" i="24"/>
  <c r="N18" i="24"/>
  <c r="R18" i="24" s="1"/>
  <c r="T51" i="12"/>
  <c r="H39" i="5"/>
  <c r="N40" i="8"/>
  <c r="H48" i="10"/>
  <c r="A49" i="10"/>
  <c r="E48" i="10"/>
  <c r="K48" i="10"/>
  <c r="B48" i="10"/>
  <c r="C32" i="2"/>
  <c r="F32" i="2"/>
  <c r="D32" i="2"/>
  <c r="I32" i="2"/>
  <c r="J32" i="2"/>
  <c r="G32" i="2"/>
  <c r="B41" i="5"/>
  <c r="E41" i="5"/>
  <c r="A42" i="5"/>
  <c r="L47" i="10"/>
  <c r="J47" i="10"/>
  <c r="F47" i="10"/>
  <c r="M47" i="10"/>
  <c r="D47" i="10"/>
  <c r="I47" i="10"/>
  <c r="G47" i="10"/>
  <c r="C47" i="10"/>
  <c r="B82" i="28"/>
  <c r="A83" i="28"/>
  <c r="E82" i="28"/>
  <c r="F40" i="5"/>
  <c r="G40" i="5"/>
  <c r="A87" i="35"/>
  <c r="E86" i="35"/>
  <c r="B86" i="35"/>
  <c r="D40" i="5"/>
  <c r="C40" i="5"/>
  <c r="B74" i="34"/>
  <c r="A75" i="34"/>
  <c r="E74" i="34"/>
  <c r="H46" i="9"/>
  <c r="G46" i="9"/>
  <c r="F46" i="9"/>
  <c r="G73" i="34"/>
  <c r="D73" i="34"/>
  <c r="F73" i="34"/>
  <c r="C73" i="34"/>
  <c r="A48" i="9"/>
  <c r="B47" i="9"/>
  <c r="E47" i="9"/>
  <c r="D46" i="9"/>
  <c r="C46" i="9"/>
  <c r="B32" i="32"/>
  <c r="F32" i="32"/>
  <c r="A33" i="32"/>
  <c r="E76" i="25"/>
  <c r="A77" i="25"/>
  <c r="B76" i="25"/>
  <c r="H76" i="25"/>
  <c r="E31" i="32"/>
  <c r="C31" i="32"/>
  <c r="D31" i="32" s="1"/>
  <c r="D85" i="35"/>
  <c r="C85" i="35"/>
  <c r="H85" i="35"/>
  <c r="H31" i="32"/>
  <c r="G31" i="32"/>
  <c r="H53" i="40"/>
  <c r="F53" i="40"/>
  <c r="G53" i="40"/>
  <c r="K20" i="24"/>
  <c r="H20" i="24"/>
  <c r="E20" i="24"/>
  <c r="B20" i="24"/>
  <c r="A21" i="24"/>
  <c r="H90" i="38"/>
  <c r="F90" i="38"/>
  <c r="G90" i="38"/>
  <c r="N59" i="14"/>
  <c r="A60" i="14"/>
  <c r="Q59" i="14"/>
  <c r="K59" i="14"/>
  <c r="H59" i="14"/>
  <c r="E59" i="14"/>
  <c r="B59" i="14"/>
  <c r="C53" i="40"/>
  <c r="A54" i="40" s="1"/>
  <c r="D53" i="40"/>
  <c r="D90" i="38"/>
  <c r="C90" i="38"/>
  <c r="J75" i="25"/>
  <c r="F75" i="25"/>
  <c r="D75" i="25"/>
  <c r="C75" i="25"/>
  <c r="K75" i="25"/>
  <c r="I75" i="25"/>
  <c r="G75" i="25"/>
  <c r="Q19" i="24"/>
  <c r="L19" i="24"/>
  <c r="M19" i="24"/>
  <c r="J19" i="24"/>
  <c r="I19" i="24"/>
  <c r="G19" i="24"/>
  <c r="F19" i="24"/>
  <c r="D19" i="24"/>
  <c r="C19" i="24"/>
  <c r="B91" i="38"/>
  <c r="A92" i="38"/>
  <c r="E91" i="38"/>
  <c r="D58" i="14"/>
  <c r="P58" i="14"/>
  <c r="L58" i="14"/>
  <c r="S58" i="14"/>
  <c r="R58" i="14"/>
  <c r="O58" i="14"/>
  <c r="G58" i="14"/>
  <c r="C58" i="14"/>
  <c r="I58" i="14"/>
  <c r="J58" i="14"/>
  <c r="M58" i="14"/>
  <c r="F58" i="14"/>
  <c r="AR19" i="24"/>
  <c r="AL19" i="24"/>
  <c r="AI19" i="24"/>
  <c r="AX19" i="24"/>
  <c r="AU19" i="24"/>
  <c r="AO19" i="24"/>
  <c r="AH20" i="24"/>
  <c r="AZ18" i="24"/>
  <c r="AY18" i="24"/>
  <c r="AW18" i="24"/>
  <c r="BD18" i="24"/>
  <c r="AV18" i="24"/>
  <c r="AT18" i="24"/>
  <c r="AS18" i="24"/>
  <c r="AQ18" i="24"/>
  <c r="AP18" i="24"/>
  <c r="AN18" i="24"/>
  <c r="AM18" i="24"/>
  <c r="AJ18" i="24"/>
  <c r="AK18" i="24"/>
  <c r="A89" i="36"/>
  <c r="E88" i="36"/>
  <c r="B88" i="36"/>
  <c r="G85" i="35"/>
  <c r="F85" i="35"/>
  <c r="H87" i="36"/>
  <c r="D87" i="36"/>
  <c r="C87" i="36"/>
  <c r="F87" i="36"/>
  <c r="G87" i="36"/>
  <c r="K42" i="8"/>
  <c r="E42" i="8"/>
  <c r="B42" i="8"/>
  <c r="H42" i="8"/>
  <c r="A43" i="8"/>
  <c r="CV19" i="24"/>
  <c r="CS19" i="24"/>
  <c r="CR20" i="24"/>
  <c r="N53" i="12"/>
  <c r="Q53" i="12"/>
  <c r="H53" i="12"/>
  <c r="E53" i="12"/>
  <c r="K53" i="12"/>
  <c r="B53" i="12"/>
  <c r="A54" i="12"/>
  <c r="H78" i="26"/>
  <c r="F78" i="26"/>
  <c r="C78" i="26"/>
  <c r="D78" i="26"/>
  <c r="G78" i="26"/>
  <c r="I41" i="8"/>
  <c r="M41" i="8"/>
  <c r="L41" i="8"/>
  <c r="J41" i="8"/>
  <c r="G41" i="8"/>
  <c r="F41" i="8"/>
  <c r="D41" i="8"/>
  <c r="C41" i="8"/>
  <c r="A80" i="26"/>
  <c r="E79" i="26"/>
  <c r="B79" i="26"/>
  <c r="F84" i="31"/>
  <c r="H84" i="31"/>
  <c r="G84" i="31"/>
  <c r="CE19" i="24"/>
  <c r="CD19" i="24"/>
  <c r="CB19" i="24"/>
  <c r="CA19" i="24"/>
  <c r="E85" i="31"/>
  <c r="A86" i="31"/>
  <c r="B85" i="31"/>
  <c r="CC20" i="24"/>
  <c r="BZ20" i="24"/>
  <c r="BY21" i="24"/>
  <c r="F52" i="12"/>
  <c r="D52" i="12"/>
  <c r="R52" i="12"/>
  <c r="I52" i="12"/>
  <c r="G52" i="12"/>
  <c r="C52" i="12"/>
  <c r="J52" i="12"/>
  <c r="O52" i="12"/>
  <c r="S52" i="12"/>
  <c r="L52" i="12"/>
  <c r="P52" i="12"/>
  <c r="M52" i="12"/>
  <c r="D38" i="3"/>
  <c r="C38" i="3"/>
  <c r="G38" i="3"/>
  <c r="F38" i="3"/>
  <c r="F81" i="28"/>
  <c r="G81" i="28"/>
  <c r="C81" i="28"/>
  <c r="D81" i="28"/>
  <c r="H81" i="28"/>
  <c r="CW18" i="24"/>
  <c r="CT18" i="24"/>
  <c r="CU18" i="24"/>
  <c r="CX18" i="24"/>
  <c r="H54" i="41"/>
  <c r="D54" i="41"/>
  <c r="C54" i="41"/>
  <c r="A55" i="41" s="1"/>
  <c r="F69" i="19"/>
  <c r="G69" i="19"/>
  <c r="D69" i="19"/>
  <c r="C69" i="19"/>
  <c r="G54" i="41"/>
  <c r="F54" i="41"/>
  <c r="B33" i="2"/>
  <c r="H33" i="2"/>
  <c r="E33" i="2"/>
  <c r="A34" i="2"/>
  <c r="B70" i="19"/>
  <c r="A71" i="19"/>
  <c r="E70" i="19"/>
  <c r="B39" i="3"/>
  <c r="E39" i="3"/>
  <c r="A40" i="3"/>
  <c r="C22" i="29" a="1"/>
  <c r="C85" i="31" l="1"/>
  <c r="D85" i="31"/>
  <c r="T58" i="14"/>
  <c r="E61" i="45"/>
  <c r="C61" i="45"/>
  <c r="A62" i="45" s="1"/>
  <c r="F61" i="45"/>
  <c r="D59" i="44"/>
  <c r="F59" i="44"/>
  <c r="G59" i="44"/>
  <c r="C59" i="44"/>
  <c r="A60" i="44" s="1"/>
  <c r="D59" i="43"/>
  <c r="C59" i="43"/>
  <c r="A60" i="43" s="1"/>
  <c r="G59" i="43"/>
  <c r="F59" i="43"/>
  <c r="BA18" i="24"/>
  <c r="BE18" i="24" s="1"/>
  <c r="K32" i="2"/>
  <c r="N19" i="24"/>
  <c r="R19" i="24" s="1"/>
  <c r="CF19" i="24"/>
  <c r="I31" i="32"/>
  <c r="N47" i="10"/>
  <c r="H38" i="3"/>
  <c r="T52" i="12"/>
  <c r="N41" i="8"/>
  <c r="CY18" i="24"/>
  <c r="H40" i="5"/>
  <c r="C22" i="29"/>
  <c r="G86" i="35"/>
  <c r="F86" i="35"/>
  <c r="B87" i="35"/>
  <c r="A88" i="35"/>
  <c r="E87" i="35"/>
  <c r="B80" i="26"/>
  <c r="E80" i="26"/>
  <c r="A81" i="26"/>
  <c r="B83" i="28"/>
  <c r="A84" i="28"/>
  <c r="E83" i="28"/>
  <c r="H82" i="28"/>
  <c r="G82" i="28"/>
  <c r="C82" i="28"/>
  <c r="D82" i="28"/>
  <c r="F82" i="28"/>
  <c r="AS19" i="24"/>
  <c r="AM19" i="24"/>
  <c r="AK19" i="24"/>
  <c r="AJ19" i="24"/>
  <c r="AQ19" i="24"/>
  <c r="AP19" i="24"/>
  <c r="AT19" i="24"/>
  <c r="BD19" i="24"/>
  <c r="AZ19" i="24"/>
  <c r="AY19" i="24"/>
  <c r="AW19" i="24"/>
  <c r="AV19" i="24"/>
  <c r="AN19" i="24"/>
  <c r="K76" i="25"/>
  <c r="I76" i="25"/>
  <c r="G76" i="25"/>
  <c r="C76" i="25"/>
  <c r="J76" i="25"/>
  <c r="F76" i="25"/>
  <c r="D76" i="25"/>
  <c r="H79" i="26"/>
  <c r="F79" i="26"/>
  <c r="G79" i="26"/>
  <c r="D79" i="26"/>
  <c r="C79" i="26"/>
  <c r="H77" i="25"/>
  <c r="E77" i="25"/>
  <c r="B77" i="25"/>
  <c r="A78" i="25"/>
  <c r="H88" i="36"/>
  <c r="D88" i="36"/>
  <c r="C88" i="36"/>
  <c r="B54" i="40"/>
  <c r="E54" i="40"/>
  <c r="E55" i="41"/>
  <c r="B55" i="41"/>
  <c r="B89" i="36"/>
  <c r="A90" i="36"/>
  <c r="E89" i="36"/>
  <c r="G32" i="32"/>
  <c r="H32" i="32"/>
  <c r="L59" i="14"/>
  <c r="J59" i="14"/>
  <c r="S59" i="14"/>
  <c r="R59" i="14"/>
  <c r="M59" i="14"/>
  <c r="G59" i="14"/>
  <c r="P59" i="14"/>
  <c r="O59" i="14"/>
  <c r="I59" i="14"/>
  <c r="C59" i="14"/>
  <c r="F59" i="14"/>
  <c r="D59" i="14"/>
  <c r="F33" i="32"/>
  <c r="B33" i="32"/>
  <c r="A34" i="32"/>
  <c r="CC21" i="24"/>
  <c r="BZ21" i="24"/>
  <c r="BY22" i="24"/>
  <c r="CE20" i="24"/>
  <c r="CD20" i="24"/>
  <c r="CB20" i="24"/>
  <c r="CA20" i="24"/>
  <c r="C32" i="32"/>
  <c r="D32" i="32" s="1"/>
  <c r="E32" i="32"/>
  <c r="B86" i="31"/>
  <c r="A87" i="31"/>
  <c r="E86" i="31"/>
  <c r="B60" i="14"/>
  <c r="Q60" i="14"/>
  <c r="N60" i="14"/>
  <c r="E60" i="14"/>
  <c r="K60" i="14"/>
  <c r="H60" i="14"/>
  <c r="A61" i="14"/>
  <c r="H47" i="9"/>
  <c r="G47" i="9"/>
  <c r="F47" i="9"/>
  <c r="G88" i="36"/>
  <c r="F88" i="36"/>
  <c r="C47" i="9"/>
  <c r="D47" i="9"/>
  <c r="B42" i="5"/>
  <c r="E42" i="5"/>
  <c r="A43" i="5"/>
  <c r="F91" i="38"/>
  <c r="G91" i="38"/>
  <c r="H91" i="38"/>
  <c r="E48" i="9"/>
  <c r="A49" i="9"/>
  <c r="B48" i="9"/>
  <c r="F41" i="5"/>
  <c r="G41" i="5"/>
  <c r="G85" i="31"/>
  <c r="F85" i="31"/>
  <c r="H85" i="31"/>
  <c r="B92" i="38"/>
  <c r="A93" i="38"/>
  <c r="E92" i="38"/>
  <c r="D41" i="5"/>
  <c r="C41" i="5"/>
  <c r="L42" i="8"/>
  <c r="J42" i="8"/>
  <c r="G42" i="8"/>
  <c r="F42" i="8"/>
  <c r="M42" i="8"/>
  <c r="I42" i="8"/>
  <c r="D42" i="8"/>
  <c r="C42" i="8"/>
  <c r="H54" i="12"/>
  <c r="B54" i="12"/>
  <c r="Q54" i="12"/>
  <c r="N54" i="12"/>
  <c r="K54" i="12"/>
  <c r="E54" i="12"/>
  <c r="A55" i="12"/>
  <c r="D91" i="38"/>
  <c r="C91" i="38"/>
  <c r="P53" i="12"/>
  <c r="S53" i="12"/>
  <c r="R53" i="12"/>
  <c r="O53" i="12"/>
  <c r="J53" i="12"/>
  <c r="I53" i="12"/>
  <c r="D53" i="12"/>
  <c r="C53" i="12"/>
  <c r="F53" i="12"/>
  <c r="M53" i="12"/>
  <c r="L53" i="12"/>
  <c r="G53" i="12"/>
  <c r="H21" i="24"/>
  <c r="K21" i="24"/>
  <c r="E21" i="24"/>
  <c r="B21" i="24"/>
  <c r="A22" i="24"/>
  <c r="J20" i="24"/>
  <c r="I20" i="24"/>
  <c r="D20" i="24"/>
  <c r="C20" i="24"/>
  <c r="Q20" i="24"/>
  <c r="M20" i="24"/>
  <c r="L20" i="24"/>
  <c r="G20" i="24"/>
  <c r="F20" i="24"/>
  <c r="H34" i="2"/>
  <c r="E34" i="2"/>
  <c r="B34" i="2"/>
  <c r="A35" i="2"/>
  <c r="F39" i="3"/>
  <c r="G39" i="3"/>
  <c r="CV20" i="24"/>
  <c r="CS20" i="24"/>
  <c r="CR21" i="24"/>
  <c r="B75" i="34"/>
  <c r="A76" i="34"/>
  <c r="E75" i="34"/>
  <c r="L48" i="10"/>
  <c r="J48" i="10"/>
  <c r="F48" i="10"/>
  <c r="D48" i="10"/>
  <c r="M48" i="10"/>
  <c r="I48" i="10"/>
  <c r="G48" i="10"/>
  <c r="C48" i="10"/>
  <c r="D39" i="3"/>
  <c r="C39" i="3"/>
  <c r="CU19" i="24"/>
  <c r="CT19" i="24"/>
  <c r="CX19" i="24"/>
  <c r="CW19" i="24"/>
  <c r="D74" i="34"/>
  <c r="C74" i="34"/>
  <c r="G74" i="34"/>
  <c r="F74" i="34"/>
  <c r="C33" i="2"/>
  <c r="J33" i="2"/>
  <c r="D33" i="2"/>
  <c r="I33" i="2"/>
  <c r="G33" i="2"/>
  <c r="F33" i="2"/>
  <c r="E40" i="3"/>
  <c r="B40" i="3"/>
  <c r="A41" i="3"/>
  <c r="B71" i="19"/>
  <c r="A72" i="19"/>
  <c r="E71" i="19"/>
  <c r="B43" i="8"/>
  <c r="H43" i="8"/>
  <c r="K43" i="8"/>
  <c r="E43" i="8"/>
  <c r="A44" i="8"/>
  <c r="AR20" i="24"/>
  <c r="AO20" i="24"/>
  <c r="AX20" i="24"/>
  <c r="AU20" i="24"/>
  <c r="AL20" i="24"/>
  <c r="AI20" i="24"/>
  <c r="AH21" i="24"/>
  <c r="H49" i="10"/>
  <c r="B49" i="10"/>
  <c r="K49" i="10"/>
  <c r="E49" i="10"/>
  <c r="A50" i="10"/>
  <c r="G70" i="19"/>
  <c r="F70" i="19"/>
  <c r="D70" i="19"/>
  <c r="C70" i="19"/>
  <c r="H86" i="35"/>
  <c r="D86" i="35"/>
  <c r="C86" i="35"/>
  <c r="C86" i="31" l="1"/>
  <c r="D86" i="31"/>
  <c r="T59" i="14"/>
  <c r="N48" i="10"/>
  <c r="B60" i="44"/>
  <c r="E60" i="44"/>
  <c r="D62" i="45"/>
  <c r="B62" i="45"/>
  <c r="E60" i="43"/>
  <c r="B60" i="43"/>
  <c r="BA19" i="24"/>
  <c r="BE19" i="24" s="1"/>
  <c r="CY19" i="24"/>
  <c r="K33" i="2"/>
  <c r="N42" i="8"/>
  <c r="I32" i="32"/>
  <c r="H41" i="5"/>
  <c r="CF20" i="24"/>
  <c r="N20" i="24"/>
  <c r="R20" i="24" s="1"/>
  <c r="H39" i="3"/>
  <c r="T53" i="12"/>
  <c r="CX20" i="24"/>
  <c r="CW20" i="24"/>
  <c r="CU20" i="24"/>
  <c r="CT20" i="24"/>
  <c r="C92" i="38"/>
  <c r="D92" i="38"/>
  <c r="D60" i="14"/>
  <c r="P60" i="14"/>
  <c r="M60" i="14"/>
  <c r="L60" i="14"/>
  <c r="J60" i="14"/>
  <c r="C60" i="14"/>
  <c r="I60" i="14"/>
  <c r="G60" i="14"/>
  <c r="F60" i="14"/>
  <c r="S60" i="14"/>
  <c r="R60" i="14"/>
  <c r="O60" i="14"/>
  <c r="B87" i="31"/>
  <c r="E87" i="31"/>
  <c r="A88" i="31"/>
  <c r="F89" i="36"/>
  <c r="G89" i="36"/>
  <c r="B90" i="36"/>
  <c r="A91" i="36"/>
  <c r="E90" i="36"/>
  <c r="H89" i="36"/>
  <c r="C89" i="36"/>
  <c r="D89" i="36"/>
  <c r="H55" i="41"/>
  <c r="D55" i="41"/>
  <c r="C55" i="41"/>
  <c r="A56" i="41" s="1"/>
  <c r="G55" i="41"/>
  <c r="F55" i="41"/>
  <c r="D48" i="9"/>
  <c r="C48" i="9"/>
  <c r="E49" i="9"/>
  <c r="B49" i="9"/>
  <c r="A50" i="9"/>
  <c r="G54" i="40"/>
  <c r="H54" i="40"/>
  <c r="F54" i="40"/>
  <c r="AX21" i="24"/>
  <c r="AU21" i="24"/>
  <c r="AR21" i="24"/>
  <c r="AO21" i="24"/>
  <c r="AL21" i="24"/>
  <c r="AI21" i="24"/>
  <c r="AH22" i="24"/>
  <c r="D54" i="40"/>
  <c r="C54" i="40"/>
  <c r="A55" i="40" s="1"/>
  <c r="G48" i="9"/>
  <c r="H48" i="9"/>
  <c r="F48" i="9"/>
  <c r="AS20" i="24"/>
  <c r="AQ20" i="24"/>
  <c r="AP20" i="24"/>
  <c r="AM20" i="24"/>
  <c r="AY20" i="24"/>
  <c r="AJ20" i="24"/>
  <c r="AZ20" i="24"/>
  <c r="AT20" i="24"/>
  <c r="AN20" i="24"/>
  <c r="AK20" i="24"/>
  <c r="BD20" i="24"/>
  <c r="AW20" i="24"/>
  <c r="AV20" i="24"/>
  <c r="B55" i="12"/>
  <c r="Q55" i="12"/>
  <c r="N55" i="12"/>
  <c r="K55" i="12"/>
  <c r="E55" i="12"/>
  <c r="H55" i="12"/>
  <c r="A56" i="12"/>
  <c r="BZ22" i="24"/>
  <c r="CC22" i="24"/>
  <c r="BY23" i="24"/>
  <c r="CD21" i="24"/>
  <c r="CB21" i="24"/>
  <c r="CE21" i="24"/>
  <c r="CA21" i="24"/>
  <c r="E78" i="25"/>
  <c r="A79" i="25"/>
  <c r="B78" i="25"/>
  <c r="H78" i="25"/>
  <c r="J54" i="12"/>
  <c r="F54" i="12"/>
  <c r="S54" i="12"/>
  <c r="R54" i="12"/>
  <c r="P54" i="12"/>
  <c r="O54" i="12"/>
  <c r="L54" i="12"/>
  <c r="M54" i="12"/>
  <c r="I54" i="12"/>
  <c r="G54" i="12"/>
  <c r="C54" i="12"/>
  <c r="D54" i="12"/>
  <c r="F34" i="32"/>
  <c r="B34" i="32"/>
  <c r="A35" i="32"/>
  <c r="F77" i="25"/>
  <c r="D77" i="25"/>
  <c r="J77" i="25"/>
  <c r="I77" i="25"/>
  <c r="K77" i="25"/>
  <c r="C77" i="25"/>
  <c r="G77" i="25"/>
  <c r="B43" i="5"/>
  <c r="E43" i="5"/>
  <c r="A44" i="5"/>
  <c r="E33" i="32"/>
  <c r="C33" i="32"/>
  <c r="D33" i="32" s="1"/>
  <c r="G42" i="5"/>
  <c r="F42" i="5"/>
  <c r="H33" i="32"/>
  <c r="G33" i="32"/>
  <c r="D42" i="5"/>
  <c r="C42" i="5"/>
  <c r="I34" i="2"/>
  <c r="G34" i="2"/>
  <c r="F34" i="2"/>
  <c r="D34" i="2"/>
  <c r="C34" i="2"/>
  <c r="J34" i="2"/>
  <c r="B84" i="28"/>
  <c r="A85" i="28"/>
  <c r="E84" i="28"/>
  <c r="C43" i="8"/>
  <c r="G43" i="8"/>
  <c r="M43" i="8"/>
  <c r="L43" i="8"/>
  <c r="I43" i="8"/>
  <c r="J43" i="8"/>
  <c r="D43" i="8"/>
  <c r="F43" i="8"/>
  <c r="D83" i="28"/>
  <c r="H83" i="28"/>
  <c r="G83" i="28"/>
  <c r="F83" i="28"/>
  <c r="C83" i="28"/>
  <c r="B22" i="24"/>
  <c r="H22" i="24"/>
  <c r="K22" i="24"/>
  <c r="E22" i="24"/>
  <c r="A23" i="24"/>
  <c r="E81" i="26"/>
  <c r="B81" i="26"/>
  <c r="A82" i="26"/>
  <c r="A73" i="19"/>
  <c r="E72" i="19"/>
  <c r="B72" i="19"/>
  <c r="J21" i="24"/>
  <c r="I21" i="24"/>
  <c r="G21" i="24"/>
  <c r="F21" i="24"/>
  <c r="D21" i="24"/>
  <c r="Q21" i="24"/>
  <c r="M21" i="24"/>
  <c r="L21" i="24"/>
  <c r="C21" i="24"/>
  <c r="C80" i="26"/>
  <c r="H80" i="26"/>
  <c r="D80" i="26"/>
  <c r="G80" i="26"/>
  <c r="F80" i="26"/>
  <c r="E41" i="3"/>
  <c r="B41" i="3"/>
  <c r="A42" i="3"/>
  <c r="F87" i="35"/>
  <c r="G87" i="35"/>
  <c r="H50" i="10"/>
  <c r="A51" i="10"/>
  <c r="E50" i="10"/>
  <c r="K50" i="10"/>
  <c r="B50" i="10"/>
  <c r="H86" i="31"/>
  <c r="F86" i="31"/>
  <c r="G86" i="31"/>
  <c r="D40" i="3"/>
  <c r="C40" i="3"/>
  <c r="E88" i="35"/>
  <c r="B88" i="35"/>
  <c r="A89" i="35"/>
  <c r="B61" i="14"/>
  <c r="N61" i="14"/>
  <c r="H61" i="14"/>
  <c r="E61" i="14"/>
  <c r="A62" i="14"/>
  <c r="Q61" i="14"/>
  <c r="K61" i="14"/>
  <c r="H87" i="35"/>
  <c r="C87" i="35"/>
  <c r="D87" i="35"/>
  <c r="L49" i="10"/>
  <c r="J49" i="10"/>
  <c r="F49" i="10"/>
  <c r="M49" i="10"/>
  <c r="D49" i="10"/>
  <c r="I49" i="10"/>
  <c r="G49" i="10"/>
  <c r="C49" i="10"/>
  <c r="G40" i="3"/>
  <c r="F40" i="3"/>
  <c r="A77" i="34"/>
  <c r="B76" i="34"/>
  <c r="E76" i="34"/>
  <c r="H35" i="2"/>
  <c r="B35" i="2"/>
  <c r="E35" i="2"/>
  <c r="A36" i="2"/>
  <c r="K44" i="8"/>
  <c r="B44" i="8"/>
  <c r="A45" i="8"/>
  <c r="H44" i="8"/>
  <c r="E44" i="8"/>
  <c r="F75" i="34"/>
  <c r="C75" i="34"/>
  <c r="G75" i="34"/>
  <c r="D75" i="34"/>
  <c r="F92" i="38"/>
  <c r="H92" i="38"/>
  <c r="G92" i="38"/>
  <c r="F71" i="19"/>
  <c r="G71" i="19"/>
  <c r="D71" i="19"/>
  <c r="C71" i="19"/>
  <c r="CS21" i="24"/>
  <c r="CV21" i="24"/>
  <c r="CR22" i="24"/>
  <c r="E93" i="38"/>
  <c r="B93" i="38"/>
  <c r="A94" i="38"/>
  <c r="C21" i="29" a="1"/>
  <c r="C87" i="31" l="1"/>
  <c r="D87" i="31"/>
  <c r="T60" i="14"/>
  <c r="N49" i="10"/>
  <c r="C60" i="43"/>
  <c r="A61" i="43" s="1"/>
  <c r="F60" i="43"/>
  <c r="G60" i="43"/>
  <c r="D60" i="43"/>
  <c r="E62" i="45"/>
  <c r="F62" i="45"/>
  <c r="C62" i="45"/>
  <c r="A63" i="45" s="1"/>
  <c r="F60" i="44"/>
  <c r="G60" i="44"/>
  <c r="C60" i="44"/>
  <c r="A61" i="44" s="1"/>
  <c r="D60" i="44"/>
  <c r="BA20" i="24"/>
  <c r="BE20" i="24" s="1"/>
  <c r="N43" i="8"/>
  <c r="K34" i="2"/>
  <c r="CY20" i="24"/>
  <c r="H40" i="3"/>
  <c r="H42" i="5"/>
  <c r="CF21" i="24"/>
  <c r="I33" i="32"/>
  <c r="N21" i="24"/>
  <c r="R21" i="24" s="1"/>
  <c r="T54" i="12"/>
  <c r="C21" i="29"/>
  <c r="B44" i="5"/>
  <c r="E44" i="5"/>
  <c r="A45" i="5"/>
  <c r="F43" i="5"/>
  <c r="G43" i="5"/>
  <c r="G90" i="36"/>
  <c r="F90" i="36"/>
  <c r="E55" i="40"/>
  <c r="B55" i="40"/>
  <c r="E91" i="36"/>
  <c r="B91" i="36"/>
  <c r="A92" i="36"/>
  <c r="H90" i="36"/>
  <c r="D90" i="36"/>
  <c r="C90" i="36"/>
  <c r="B88" i="31"/>
  <c r="A89" i="31"/>
  <c r="E88" i="31"/>
  <c r="A90" i="35"/>
  <c r="E89" i="35"/>
  <c r="B89" i="35"/>
  <c r="AI22" i="24"/>
  <c r="AX22" i="24"/>
  <c r="AU22" i="24"/>
  <c r="AR22" i="24"/>
  <c r="AO22" i="24"/>
  <c r="AL22" i="24"/>
  <c r="AH23" i="24"/>
  <c r="H88" i="35"/>
  <c r="D88" i="35"/>
  <c r="C88" i="35"/>
  <c r="CD22" i="24"/>
  <c r="CB22" i="24"/>
  <c r="CA22" i="24"/>
  <c r="CE22" i="24"/>
  <c r="BD21" i="24"/>
  <c r="AY21" i="24"/>
  <c r="AK21" i="24"/>
  <c r="AJ21" i="24"/>
  <c r="AZ21" i="24"/>
  <c r="AV21" i="24"/>
  <c r="AW21" i="24"/>
  <c r="AQ21" i="24"/>
  <c r="AT21" i="24"/>
  <c r="AS21" i="24"/>
  <c r="AP21" i="24"/>
  <c r="AN21" i="24"/>
  <c r="AM21" i="24"/>
  <c r="G87" i="31"/>
  <c r="F87" i="31"/>
  <c r="H87" i="31"/>
  <c r="H62" i="14"/>
  <c r="N62" i="14"/>
  <c r="A63" i="14"/>
  <c r="Q62" i="14"/>
  <c r="K62" i="14"/>
  <c r="E62" i="14"/>
  <c r="B62" i="14"/>
  <c r="A46" i="8"/>
  <c r="B45" i="8"/>
  <c r="H45" i="8"/>
  <c r="E45" i="8"/>
  <c r="K45" i="8"/>
  <c r="G88" i="35"/>
  <c r="F88" i="35"/>
  <c r="B35" i="32"/>
  <c r="F35" i="32"/>
  <c r="A36" i="32"/>
  <c r="N56" i="12"/>
  <c r="K56" i="12"/>
  <c r="Q56" i="12"/>
  <c r="H56" i="12"/>
  <c r="E56" i="12"/>
  <c r="B56" i="12"/>
  <c r="A57" i="12"/>
  <c r="E34" i="32"/>
  <c r="C34" i="32"/>
  <c r="D34" i="32" s="1"/>
  <c r="L44" i="8"/>
  <c r="J44" i="8"/>
  <c r="I44" i="8"/>
  <c r="G44" i="8"/>
  <c r="C44" i="8"/>
  <c r="M44" i="8"/>
  <c r="F44" i="8"/>
  <c r="D44" i="8"/>
  <c r="E36" i="2"/>
  <c r="H36" i="2"/>
  <c r="B36" i="2"/>
  <c r="A37" i="2"/>
  <c r="B85" i="28"/>
  <c r="E85" i="28"/>
  <c r="A86" i="28"/>
  <c r="G34" i="32"/>
  <c r="H34" i="32"/>
  <c r="D43" i="5"/>
  <c r="C43" i="5"/>
  <c r="H84" i="28"/>
  <c r="D84" i="28"/>
  <c r="C84" i="28"/>
  <c r="G84" i="28"/>
  <c r="F84" i="28"/>
  <c r="F72" i="19"/>
  <c r="G72" i="19"/>
  <c r="D72" i="19"/>
  <c r="C72" i="19"/>
  <c r="L61" i="14"/>
  <c r="J61" i="14"/>
  <c r="P61" i="14"/>
  <c r="O61" i="14"/>
  <c r="D61" i="14"/>
  <c r="C61" i="14"/>
  <c r="F61" i="14"/>
  <c r="I61" i="14"/>
  <c r="S61" i="14"/>
  <c r="G61" i="14"/>
  <c r="R61" i="14"/>
  <c r="M61" i="14"/>
  <c r="D55" i="12"/>
  <c r="R55" i="12"/>
  <c r="P55" i="12"/>
  <c r="S55" i="12"/>
  <c r="O55" i="12"/>
  <c r="M55" i="12"/>
  <c r="L55" i="12"/>
  <c r="J55" i="12"/>
  <c r="I55" i="12"/>
  <c r="C55" i="12"/>
  <c r="F55" i="12"/>
  <c r="G55" i="12"/>
  <c r="J35" i="2"/>
  <c r="G35" i="2"/>
  <c r="I35" i="2"/>
  <c r="C35" i="2"/>
  <c r="D35" i="2"/>
  <c r="F35" i="2"/>
  <c r="E82" i="26"/>
  <c r="B82" i="26"/>
  <c r="A83" i="26"/>
  <c r="CC23" i="24"/>
  <c r="BZ23" i="24"/>
  <c r="BY24" i="24"/>
  <c r="L50" i="10"/>
  <c r="J50" i="10"/>
  <c r="F50" i="10"/>
  <c r="M50" i="10"/>
  <c r="I50" i="10"/>
  <c r="G50" i="10"/>
  <c r="C50" i="10"/>
  <c r="D50" i="10"/>
  <c r="B23" i="24"/>
  <c r="H23" i="24"/>
  <c r="K23" i="24"/>
  <c r="E23" i="24"/>
  <c r="A24" i="24"/>
  <c r="F76" i="34"/>
  <c r="D76" i="34"/>
  <c r="G76" i="34"/>
  <c r="C76" i="34"/>
  <c r="B50" i="9"/>
  <c r="A51" i="9"/>
  <c r="E50" i="9"/>
  <c r="D49" i="9"/>
  <c r="C49" i="9"/>
  <c r="D93" i="38"/>
  <c r="C93" i="38"/>
  <c r="F49" i="9"/>
  <c r="H49" i="9"/>
  <c r="G49" i="9"/>
  <c r="H93" i="38"/>
  <c r="G93" i="38"/>
  <c r="F93" i="38"/>
  <c r="H51" i="10"/>
  <c r="B51" i="10"/>
  <c r="A52" i="10"/>
  <c r="K51" i="10"/>
  <c r="E51" i="10"/>
  <c r="CS22" i="24"/>
  <c r="CV22" i="24"/>
  <c r="CR23" i="24"/>
  <c r="D22" i="24"/>
  <c r="C22" i="24"/>
  <c r="G22" i="24"/>
  <c r="Q22" i="24"/>
  <c r="M22" i="24"/>
  <c r="L22" i="24"/>
  <c r="I22" i="24"/>
  <c r="J22" i="24"/>
  <c r="F22" i="24"/>
  <c r="B73" i="19"/>
  <c r="E73" i="19"/>
  <c r="A74" i="19"/>
  <c r="E77" i="34"/>
  <c r="B77" i="34"/>
  <c r="A78" i="34"/>
  <c r="B94" i="38"/>
  <c r="A95" i="38"/>
  <c r="E94" i="38"/>
  <c r="B42" i="3"/>
  <c r="E42" i="3"/>
  <c r="A43" i="3"/>
  <c r="K78" i="25"/>
  <c r="I78" i="25"/>
  <c r="G78" i="25"/>
  <c r="C78" i="25"/>
  <c r="J78" i="25"/>
  <c r="F78" i="25"/>
  <c r="D78" i="25"/>
  <c r="H81" i="26"/>
  <c r="G81" i="26"/>
  <c r="F81" i="26"/>
  <c r="D81" i="26"/>
  <c r="C81" i="26"/>
  <c r="CX21" i="24"/>
  <c r="CW21" i="24"/>
  <c r="CU21" i="24"/>
  <c r="CT21" i="24"/>
  <c r="D41" i="3"/>
  <c r="C41" i="3"/>
  <c r="A80" i="25"/>
  <c r="H79" i="25"/>
  <c r="B79" i="25"/>
  <c r="E79" i="25"/>
  <c r="B56" i="41"/>
  <c r="E56" i="41"/>
  <c r="G41" i="3"/>
  <c r="F41" i="3"/>
  <c r="C88" i="31" l="1"/>
  <c r="D88" i="31"/>
  <c r="T61" i="14"/>
  <c r="N50" i="10"/>
  <c r="E61" i="44"/>
  <c r="B61" i="44"/>
  <c r="D63" i="45"/>
  <c r="B63" i="45"/>
  <c r="B61" i="43"/>
  <c r="E61" i="43"/>
  <c r="BA21" i="24"/>
  <c r="BE21" i="24" s="1"/>
  <c r="K35" i="2"/>
  <c r="I34" i="32"/>
  <c r="T55" i="12"/>
  <c r="H43" i="5"/>
  <c r="N22" i="24"/>
  <c r="R22" i="24" s="1"/>
  <c r="CF22" i="24"/>
  <c r="H41" i="3"/>
  <c r="N44" i="8"/>
  <c r="CY21" i="24"/>
  <c r="G89" i="35"/>
  <c r="F89" i="35"/>
  <c r="K79" i="25"/>
  <c r="J79" i="25"/>
  <c r="F79" i="25"/>
  <c r="D79" i="25"/>
  <c r="C79" i="25"/>
  <c r="I79" i="25"/>
  <c r="G79" i="25"/>
  <c r="F94" i="38"/>
  <c r="H94" i="38"/>
  <c r="G94" i="38"/>
  <c r="G73" i="19"/>
  <c r="F73" i="19"/>
  <c r="D73" i="19"/>
  <c r="C73" i="19"/>
  <c r="D56" i="41"/>
  <c r="C56" i="41"/>
  <c r="A57" i="41" s="1"/>
  <c r="H56" i="41"/>
  <c r="A52" i="9"/>
  <c r="E51" i="9"/>
  <c r="B51" i="9"/>
  <c r="K24" i="24"/>
  <c r="H24" i="24"/>
  <c r="E24" i="24"/>
  <c r="B24" i="24"/>
  <c r="A25" i="24"/>
  <c r="F36" i="32"/>
  <c r="B36" i="32"/>
  <c r="A37" i="32"/>
  <c r="E80" i="25"/>
  <c r="B80" i="25"/>
  <c r="H80" i="25"/>
  <c r="A81" i="25"/>
  <c r="H35" i="32"/>
  <c r="G35" i="32"/>
  <c r="L56" i="12"/>
  <c r="S56" i="12"/>
  <c r="R56" i="12"/>
  <c r="O56" i="12"/>
  <c r="M56" i="12"/>
  <c r="J56" i="12"/>
  <c r="I56" i="12"/>
  <c r="P56" i="12"/>
  <c r="C56" i="12"/>
  <c r="G56" i="12"/>
  <c r="F56" i="12"/>
  <c r="D56" i="12"/>
  <c r="E89" i="31"/>
  <c r="B89" i="31"/>
  <c r="A90" i="31"/>
  <c r="C35" i="32"/>
  <c r="D35" i="32" s="1"/>
  <c r="E35" i="32"/>
  <c r="E74" i="19"/>
  <c r="A75" i="19"/>
  <c r="B74" i="19"/>
  <c r="F88" i="31"/>
  <c r="H88" i="31"/>
  <c r="G88" i="31"/>
  <c r="M23" i="24"/>
  <c r="G23" i="24"/>
  <c r="L23" i="24"/>
  <c r="I23" i="24"/>
  <c r="J23" i="24"/>
  <c r="F23" i="24"/>
  <c r="D23" i="24"/>
  <c r="C23" i="24"/>
  <c r="Q23" i="24"/>
  <c r="B92" i="36"/>
  <c r="A93" i="36"/>
  <c r="E92" i="36"/>
  <c r="E83" i="26"/>
  <c r="B83" i="26"/>
  <c r="A84" i="26"/>
  <c r="CS23" i="24"/>
  <c r="CV23" i="24"/>
  <c r="CR24" i="24"/>
  <c r="H91" i="36"/>
  <c r="D91" i="36"/>
  <c r="C91" i="36"/>
  <c r="C50" i="9"/>
  <c r="D50" i="9"/>
  <c r="F91" i="36"/>
  <c r="G91" i="36"/>
  <c r="C89" i="35"/>
  <c r="H89" i="35"/>
  <c r="D89" i="35"/>
  <c r="A91" i="35"/>
  <c r="E90" i="35"/>
  <c r="B90" i="35"/>
  <c r="CX22" i="24"/>
  <c r="CW22" i="24"/>
  <c r="CT22" i="24"/>
  <c r="CU22" i="24"/>
  <c r="B86" i="28"/>
  <c r="A87" i="28"/>
  <c r="E86" i="28"/>
  <c r="D55" i="40"/>
  <c r="C55" i="40"/>
  <c r="A56" i="40" s="1"/>
  <c r="G55" i="40"/>
  <c r="H55" i="40"/>
  <c r="F55" i="40"/>
  <c r="H50" i="9"/>
  <c r="G50" i="9"/>
  <c r="F50" i="9"/>
  <c r="AK22" i="24"/>
  <c r="AJ22" i="24"/>
  <c r="AW22" i="24"/>
  <c r="AV22" i="24"/>
  <c r="AQ22" i="24"/>
  <c r="AP22" i="24"/>
  <c r="BD22" i="24"/>
  <c r="AZ22" i="24"/>
  <c r="AY22" i="24"/>
  <c r="AT22" i="24"/>
  <c r="AS22" i="24"/>
  <c r="AN22" i="24"/>
  <c r="AM22" i="24"/>
  <c r="H57" i="12"/>
  <c r="K57" i="12"/>
  <c r="E57" i="12"/>
  <c r="B57" i="12"/>
  <c r="Q57" i="12"/>
  <c r="N57" i="12"/>
  <c r="A58" i="12"/>
  <c r="D85" i="28"/>
  <c r="H85" i="28"/>
  <c r="F85" i="28"/>
  <c r="C85" i="28"/>
  <c r="G85" i="28"/>
  <c r="J45" i="8"/>
  <c r="I45" i="8"/>
  <c r="C45" i="8"/>
  <c r="G45" i="8"/>
  <c r="F45" i="8"/>
  <c r="D45" i="8"/>
  <c r="L45" i="8"/>
  <c r="M45" i="8"/>
  <c r="L51" i="10"/>
  <c r="J51" i="10"/>
  <c r="F51" i="10"/>
  <c r="G51" i="10"/>
  <c r="I51" i="10"/>
  <c r="M51" i="10"/>
  <c r="D51" i="10"/>
  <c r="C51" i="10"/>
  <c r="H52" i="10"/>
  <c r="K52" i="10"/>
  <c r="E52" i="10"/>
  <c r="B52" i="10"/>
  <c r="A53" i="10"/>
  <c r="B37" i="2"/>
  <c r="E37" i="2"/>
  <c r="H37" i="2"/>
  <c r="A38" i="2"/>
  <c r="K46" i="8"/>
  <c r="A47" i="8"/>
  <c r="H46" i="8"/>
  <c r="E46" i="8"/>
  <c r="B46" i="8"/>
  <c r="I36" i="2"/>
  <c r="J36" i="2"/>
  <c r="G36" i="2"/>
  <c r="F36" i="2"/>
  <c r="D36" i="2"/>
  <c r="C36" i="2"/>
  <c r="L62" i="14"/>
  <c r="J62" i="14"/>
  <c r="O62" i="14"/>
  <c r="M62" i="14"/>
  <c r="I62" i="14"/>
  <c r="G62" i="14"/>
  <c r="F62" i="14"/>
  <c r="D62" i="14"/>
  <c r="S62" i="14"/>
  <c r="R62" i="14"/>
  <c r="P62" i="14"/>
  <c r="C62" i="14"/>
  <c r="BZ24" i="24"/>
  <c r="CC24" i="24"/>
  <c r="BY25" i="24"/>
  <c r="E43" i="3"/>
  <c r="B43" i="3"/>
  <c r="A44" i="3"/>
  <c r="G42" i="3"/>
  <c r="F42" i="3"/>
  <c r="CB23" i="24"/>
  <c r="CA23" i="24"/>
  <c r="CD23" i="24"/>
  <c r="CE23" i="24"/>
  <c r="B63" i="14"/>
  <c r="K63" i="14"/>
  <c r="E63" i="14"/>
  <c r="H63" i="14"/>
  <c r="N63" i="14"/>
  <c r="Q63" i="14"/>
  <c r="A64" i="14"/>
  <c r="A46" i="5"/>
  <c r="E45" i="5"/>
  <c r="B45" i="5"/>
  <c r="B95" i="38"/>
  <c r="A96" i="38"/>
  <c r="E95" i="38"/>
  <c r="F82" i="26"/>
  <c r="G82" i="26"/>
  <c r="D82" i="26"/>
  <c r="C82" i="26"/>
  <c r="H82" i="26"/>
  <c r="D94" i="38"/>
  <c r="C94" i="38"/>
  <c r="AU23" i="24"/>
  <c r="AX23" i="24"/>
  <c r="AR23" i="24"/>
  <c r="AO23" i="24"/>
  <c r="AL23" i="24"/>
  <c r="AI23" i="24"/>
  <c r="AH24" i="24"/>
  <c r="F44" i="5"/>
  <c r="G44" i="5"/>
  <c r="F56" i="41"/>
  <c r="G56" i="41"/>
  <c r="A79" i="34"/>
  <c r="E78" i="34"/>
  <c r="B78" i="34"/>
  <c r="D44" i="5"/>
  <c r="C44" i="5"/>
  <c r="D42" i="3"/>
  <c r="C42" i="3"/>
  <c r="G77" i="34"/>
  <c r="C77" i="34"/>
  <c r="F77" i="34"/>
  <c r="D77" i="34"/>
  <c r="C20" i="29" a="1"/>
  <c r="C89" i="31" l="1"/>
  <c r="D89" i="31"/>
  <c r="T62" i="14"/>
  <c r="N51" i="10"/>
  <c r="D61" i="43"/>
  <c r="F61" i="43"/>
  <c r="C61" i="43"/>
  <c r="A62" i="43" s="1"/>
  <c r="G61" i="43"/>
  <c r="E63" i="45"/>
  <c r="C63" i="45"/>
  <c r="A64" i="45" s="1"/>
  <c r="F63" i="45"/>
  <c r="D61" i="44"/>
  <c r="C61" i="44"/>
  <c r="A62" i="44" s="1"/>
  <c r="G61" i="44"/>
  <c r="F61" i="44"/>
  <c r="BA22" i="24"/>
  <c r="BE22" i="24" s="1"/>
  <c r="K36" i="2"/>
  <c r="I35" i="32"/>
  <c r="H42" i="3"/>
  <c r="H44" i="5"/>
  <c r="T56" i="12"/>
  <c r="CF23" i="24"/>
  <c r="N45" i="8"/>
  <c r="N23" i="24"/>
  <c r="R23" i="24" s="1"/>
  <c r="CY22" i="24"/>
  <c r="C20" i="29"/>
  <c r="B37" i="32"/>
  <c r="F37" i="32"/>
  <c r="A38" i="32"/>
  <c r="E36" i="32"/>
  <c r="C36" i="32"/>
  <c r="D36" i="32" s="1"/>
  <c r="H36" i="32"/>
  <c r="G36" i="32"/>
  <c r="G95" i="38"/>
  <c r="F95" i="38"/>
  <c r="H95" i="38"/>
  <c r="G74" i="19"/>
  <c r="F74" i="19"/>
  <c r="C74" i="19"/>
  <c r="D74" i="19"/>
  <c r="E25" i="24"/>
  <c r="K25" i="24"/>
  <c r="H25" i="24"/>
  <c r="B25" i="24"/>
  <c r="A26" i="24"/>
  <c r="E75" i="19"/>
  <c r="B75" i="19"/>
  <c r="A76" i="19"/>
  <c r="M24" i="24"/>
  <c r="L24" i="24"/>
  <c r="J24" i="24"/>
  <c r="Q24" i="24"/>
  <c r="G24" i="24"/>
  <c r="I24" i="24"/>
  <c r="F24" i="24"/>
  <c r="D24" i="24"/>
  <c r="C24" i="24"/>
  <c r="B46" i="5"/>
  <c r="A47" i="5"/>
  <c r="E46" i="5"/>
  <c r="E79" i="34"/>
  <c r="B79" i="34"/>
  <c r="A80" i="34"/>
  <c r="D45" i="5"/>
  <c r="C45" i="5"/>
  <c r="H64" i="14"/>
  <c r="B64" i="14"/>
  <c r="A65" i="14"/>
  <c r="K64" i="14"/>
  <c r="E64" i="14"/>
  <c r="Q64" i="14"/>
  <c r="N64" i="14"/>
  <c r="B90" i="31"/>
  <c r="A91" i="31"/>
  <c r="E90" i="31"/>
  <c r="D51" i="9"/>
  <c r="C51" i="9"/>
  <c r="C43" i="3"/>
  <c r="D43" i="3"/>
  <c r="CV24" i="24"/>
  <c r="CS24" i="24"/>
  <c r="CR25" i="24"/>
  <c r="H89" i="31"/>
  <c r="F89" i="31"/>
  <c r="G89" i="31"/>
  <c r="H51" i="9"/>
  <c r="G51" i="9"/>
  <c r="F51" i="9"/>
  <c r="D78" i="34"/>
  <c r="F78" i="34"/>
  <c r="G78" i="34"/>
  <c r="C78" i="34"/>
  <c r="E52" i="9"/>
  <c r="B52" i="9"/>
  <c r="A53" i="9"/>
  <c r="CU23" i="24"/>
  <c r="CT23" i="24"/>
  <c r="CX23" i="24"/>
  <c r="CW23" i="24"/>
  <c r="R63" i="14"/>
  <c r="J63" i="14"/>
  <c r="F63" i="14"/>
  <c r="P63" i="14"/>
  <c r="O63" i="14"/>
  <c r="I63" i="14"/>
  <c r="G63" i="14"/>
  <c r="D63" i="14"/>
  <c r="C63" i="14"/>
  <c r="S63" i="14"/>
  <c r="M63" i="14"/>
  <c r="L63" i="14"/>
  <c r="E84" i="26"/>
  <c r="B84" i="26"/>
  <c r="A85" i="26"/>
  <c r="E57" i="41"/>
  <c r="B57" i="41"/>
  <c r="D83" i="26"/>
  <c r="C83" i="26"/>
  <c r="F83" i="26"/>
  <c r="H83" i="26"/>
  <c r="G83" i="26"/>
  <c r="F45" i="5"/>
  <c r="G45" i="5"/>
  <c r="AO24" i="24"/>
  <c r="AI24" i="24"/>
  <c r="AR24" i="24"/>
  <c r="AX24" i="24"/>
  <c r="AU24" i="24"/>
  <c r="AL24" i="24"/>
  <c r="AH25" i="24"/>
  <c r="L46" i="8"/>
  <c r="J46" i="8"/>
  <c r="I46" i="8"/>
  <c r="M46" i="8"/>
  <c r="G46" i="8"/>
  <c r="F46" i="8"/>
  <c r="D46" i="8"/>
  <c r="C46" i="8"/>
  <c r="AW23" i="24"/>
  <c r="AV23" i="24"/>
  <c r="AT23" i="24"/>
  <c r="AS23" i="24"/>
  <c r="AQ23" i="24"/>
  <c r="BD23" i="24"/>
  <c r="AY23" i="24"/>
  <c r="AZ23" i="24"/>
  <c r="AP23" i="24"/>
  <c r="AN23" i="24"/>
  <c r="AM23" i="24"/>
  <c r="AK23" i="24"/>
  <c r="AJ23" i="24"/>
  <c r="G92" i="36"/>
  <c r="F92" i="36"/>
  <c r="B44" i="3"/>
  <c r="E44" i="3"/>
  <c r="A45" i="3"/>
  <c r="B93" i="36"/>
  <c r="E93" i="36"/>
  <c r="A94" i="36"/>
  <c r="H92" i="36"/>
  <c r="D92" i="36"/>
  <c r="C92" i="36"/>
  <c r="F43" i="3"/>
  <c r="G43" i="3"/>
  <c r="E56" i="40"/>
  <c r="B56" i="40"/>
  <c r="A48" i="8"/>
  <c r="K47" i="8"/>
  <c r="H47" i="8"/>
  <c r="E47" i="8"/>
  <c r="B47" i="8"/>
  <c r="CC25" i="24"/>
  <c r="BZ25" i="24"/>
  <c r="BY26" i="24"/>
  <c r="CB24" i="24"/>
  <c r="CA24" i="24"/>
  <c r="CE24" i="24"/>
  <c r="CD24" i="24"/>
  <c r="A88" i="28"/>
  <c r="B87" i="28"/>
  <c r="E87" i="28"/>
  <c r="E38" i="2"/>
  <c r="B38" i="2"/>
  <c r="H38" i="2"/>
  <c r="A39" i="2"/>
  <c r="B58" i="12"/>
  <c r="N58" i="12"/>
  <c r="A59" i="12"/>
  <c r="H58" i="12"/>
  <c r="Q58" i="12"/>
  <c r="K58" i="12"/>
  <c r="E58" i="12"/>
  <c r="D86" i="28"/>
  <c r="F86" i="28"/>
  <c r="C86" i="28"/>
  <c r="G86" i="28"/>
  <c r="H86" i="28"/>
  <c r="D37" i="2"/>
  <c r="C37" i="2"/>
  <c r="F37" i="2"/>
  <c r="G37" i="2"/>
  <c r="J37" i="2"/>
  <c r="I37" i="2"/>
  <c r="F57" i="12"/>
  <c r="D57" i="12"/>
  <c r="M57" i="12"/>
  <c r="L57" i="12"/>
  <c r="J57" i="12"/>
  <c r="I57" i="12"/>
  <c r="G57" i="12"/>
  <c r="C57" i="12"/>
  <c r="S57" i="12"/>
  <c r="R57" i="12"/>
  <c r="P57" i="12"/>
  <c r="O57" i="12"/>
  <c r="H53" i="10"/>
  <c r="B53" i="10"/>
  <c r="A54" i="10"/>
  <c r="E53" i="10"/>
  <c r="K53" i="10"/>
  <c r="L52" i="10"/>
  <c r="J52" i="10"/>
  <c r="F52" i="10"/>
  <c r="M52" i="10"/>
  <c r="I52" i="10"/>
  <c r="G52" i="10"/>
  <c r="D52" i="10"/>
  <c r="C52" i="10"/>
  <c r="A82" i="25"/>
  <c r="H81" i="25"/>
  <c r="B81" i="25"/>
  <c r="E81" i="25"/>
  <c r="D90" i="35"/>
  <c r="H90" i="35"/>
  <c r="C90" i="35"/>
  <c r="B96" i="38"/>
  <c r="E96" i="38"/>
  <c r="A97" i="38"/>
  <c r="G90" i="35"/>
  <c r="F90" i="35"/>
  <c r="K80" i="25"/>
  <c r="I80" i="25"/>
  <c r="G80" i="25"/>
  <c r="C80" i="25"/>
  <c r="D80" i="25"/>
  <c r="F80" i="25"/>
  <c r="J80" i="25"/>
  <c r="C95" i="38"/>
  <c r="D95" i="38"/>
  <c r="A92" i="35"/>
  <c r="E91" i="35"/>
  <c r="B91" i="35"/>
  <c r="T63" i="14" l="1"/>
  <c r="C90" i="31"/>
  <c r="D90" i="31"/>
  <c r="N52" i="10"/>
  <c r="B62" i="44"/>
  <c r="E62" i="44"/>
  <c r="D64" i="45"/>
  <c r="B64" i="45"/>
  <c r="E62" i="43"/>
  <c r="B62" i="43"/>
  <c r="BA23" i="24"/>
  <c r="BE23" i="24" s="1"/>
  <c r="I36" i="32"/>
  <c r="N24" i="24"/>
  <c r="R24" i="24" s="1"/>
  <c r="K37" i="2"/>
  <c r="CY23" i="24"/>
  <c r="H45" i="5"/>
  <c r="T57" i="12"/>
  <c r="CF24" i="24"/>
  <c r="H43" i="3"/>
  <c r="N46" i="8"/>
  <c r="B94" i="36"/>
  <c r="A95" i="36"/>
  <c r="E94" i="36"/>
  <c r="H54" i="10"/>
  <c r="A55" i="10"/>
  <c r="K54" i="10"/>
  <c r="B54" i="10"/>
  <c r="E54" i="10"/>
  <c r="H59" i="12"/>
  <c r="N59" i="12"/>
  <c r="E59" i="12"/>
  <c r="B59" i="12"/>
  <c r="A60" i="12"/>
  <c r="K59" i="12"/>
  <c r="Q59" i="12"/>
  <c r="G93" i="36"/>
  <c r="F93" i="36"/>
  <c r="H39" i="2"/>
  <c r="B39" i="2"/>
  <c r="E39" i="2"/>
  <c r="A40" i="2"/>
  <c r="D44" i="3"/>
  <c r="C44" i="3"/>
  <c r="A92" i="31"/>
  <c r="E91" i="31"/>
  <c r="B91" i="31"/>
  <c r="A77" i="19"/>
  <c r="B76" i="19"/>
  <c r="E76" i="19"/>
  <c r="F90" i="31"/>
  <c r="H90" i="31"/>
  <c r="G90" i="31"/>
  <c r="C75" i="19"/>
  <c r="G75" i="19"/>
  <c r="F75" i="19"/>
  <c r="D75" i="19"/>
  <c r="L53" i="10"/>
  <c r="J53" i="10"/>
  <c r="F53" i="10"/>
  <c r="D53" i="10"/>
  <c r="I53" i="10"/>
  <c r="M53" i="10"/>
  <c r="G53" i="10"/>
  <c r="C53" i="10"/>
  <c r="D93" i="36"/>
  <c r="H93" i="36"/>
  <c r="C93" i="36"/>
  <c r="AN24" i="24"/>
  <c r="AK24" i="24"/>
  <c r="AJ24" i="24"/>
  <c r="BD24" i="24"/>
  <c r="AZ24" i="24"/>
  <c r="AY24" i="24"/>
  <c r="AP24" i="24"/>
  <c r="AW24" i="24"/>
  <c r="AV24" i="24"/>
  <c r="AQ24" i="24"/>
  <c r="AT24" i="24"/>
  <c r="AS24" i="24"/>
  <c r="AM24" i="24"/>
  <c r="E26" i="24"/>
  <c r="B26" i="24"/>
  <c r="K26" i="24"/>
  <c r="H26" i="24"/>
  <c r="A27" i="24"/>
  <c r="C38" i="2"/>
  <c r="J38" i="2"/>
  <c r="I38" i="2"/>
  <c r="F38" i="2"/>
  <c r="G38" i="2"/>
  <c r="D38" i="2"/>
  <c r="F87" i="28"/>
  <c r="D87" i="28"/>
  <c r="H87" i="28"/>
  <c r="G87" i="28"/>
  <c r="C87" i="28"/>
  <c r="G25" i="24"/>
  <c r="F25" i="24"/>
  <c r="Q25" i="24"/>
  <c r="M25" i="24"/>
  <c r="L25" i="24"/>
  <c r="J25" i="24"/>
  <c r="I25" i="24"/>
  <c r="D25" i="24"/>
  <c r="C25" i="24"/>
  <c r="B97" i="38"/>
  <c r="E97" i="38"/>
  <c r="A98" i="38"/>
  <c r="E88" i="28"/>
  <c r="B88" i="28"/>
  <c r="A89" i="28"/>
  <c r="AO25" i="24"/>
  <c r="AL25" i="24"/>
  <c r="AI25" i="24"/>
  <c r="AU25" i="24"/>
  <c r="AR25" i="24"/>
  <c r="AX25" i="24"/>
  <c r="AH26" i="24"/>
  <c r="H96" i="38"/>
  <c r="G96" i="38"/>
  <c r="F96" i="38"/>
  <c r="C96" i="38"/>
  <c r="D96" i="38"/>
  <c r="H65" i="14"/>
  <c r="E65" i="14"/>
  <c r="A66" i="14"/>
  <c r="N65" i="14"/>
  <c r="Q65" i="14"/>
  <c r="K65" i="14"/>
  <c r="B65" i="14"/>
  <c r="L64" i="14"/>
  <c r="J64" i="14"/>
  <c r="S64" i="14"/>
  <c r="M64" i="14"/>
  <c r="G64" i="14"/>
  <c r="F64" i="14"/>
  <c r="C64" i="14"/>
  <c r="O64" i="14"/>
  <c r="R64" i="14"/>
  <c r="D64" i="14"/>
  <c r="I64" i="14"/>
  <c r="P64" i="14"/>
  <c r="E45" i="3"/>
  <c r="B45" i="3"/>
  <c r="A46" i="3"/>
  <c r="A54" i="9"/>
  <c r="E53" i="9"/>
  <c r="B53" i="9"/>
  <c r="D52" i="9"/>
  <c r="C52" i="9"/>
  <c r="R58" i="12"/>
  <c r="P58" i="12"/>
  <c r="O58" i="12"/>
  <c r="M58" i="12"/>
  <c r="L58" i="12"/>
  <c r="I58" i="12"/>
  <c r="G58" i="12"/>
  <c r="D58" i="12"/>
  <c r="C58" i="12"/>
  <c r="J58" i="12"/>
  <c r="S58" i="12"/>
  <c r="F58" i="12"/>
  <c r="G44" i="3"/>
  <c r="F44" i="3"/>
  <c r="H52" i="9"/>
  <c r="G52" i="9"/>
  <c r="F52" i="9"/>
  <c r="BZ26" i="24"/>
  <c r="CC26" i="24"/>
  <c r="BY27" i="24"/>
  <c r="A81" i="34"/>
  <c r="B80" i="34"/>
  <c r="E80" i="34"/>
  <c r="CE25" i="24"/>
  <c r="CD25" i="24"/>
  <c r="CB25" i="24"/>
  <c r="CA25" i="24"/>
  <c r="G79" i="34"/>
  <c r="C79" i="34"/>
  <c r="D79" i="34"/>
  <c r="F79" i="34"/>
  <c r="J81" i="25"/>
  <c r="F81" i="25"/>
  <c r="D81" i="25"/>
  <c r="K81" i="25"/>
  <c r="I81" i="25"/>
  <c r="G81" i="25"/>
  <c r="C81" i="25"/>
  <c r="E82" i="25"/>
  <c r="H82" i="25"/>
  <c r="A83" i="25"/>
  <c r="B82" i="25"/>
  <c r="G57" i="41"/>
  <c r="F57" i="41"/>
  <c r="K48" i="8"/>
  <c r="B48" i="8"/>
  <c r="A49" i="8"/>
  <c r="H48" i="8"/>
  <c r="E48" i="8"/>
  <c r="F46" i="5"/>
  <c r="G46" i="5"/>
  <c r="D56" i="40"/>
  <c r="C56" i="40"/>
  <c r="A57" i="40" s="1"/>
  <c r="A86" i="26"/>
  <c r="E85" i="26"/>
  <c r="B85" i="26"/>
  <c r="B47" i="5"/>
  <c r="E47" i="5"/>
  <c r="A48" i="5"/>
  <c r="I47" i="8"/>
  <c r="C47" i="8"/>
  <c r="M47" i="8"/>
  <c r="L47" i="8"/>
  <c r="J47" i="8"/>
  <c r="G47" i="8"/>
  <c r="F47" i="8"/>
  <c r="D47" i="8"/>
  <c r="G56" i="40"/>
  <c r="F56" i="40"/>
  <c r="H56" i="40"/>
  <c r="G84" i="26"/>
  <c r="H84" i="26"/>
  <c r="F84" i="26"/>
  <c r="D84" i="26"/>
  <c r="C84" i="26"/>
  <c r="D46" i="5"/>
  <c r="C46" i="5"/>
  <c r="H91" i="35"/>
  <c r="D91" i="35"/>
  <c r="C91" i="35"/>
  <c r="B38" i="32"/>
  <c r="F38" i="32"/>
  <c r="A39" i="32"/>
  <c r="H57" i="41"/>
  <c r="D57" i="41"/>
  <c r="C57" i="41"/>
  <c r="A58" i="41" s="1"/>
  <c r="CV25" i="24"/>
  <c r="CS25" i="24"/>
  <c r="CR26" i="24"/>
  <c r="H37" i="32"/>
  <c r="G37" i="32"/>
  <c r="CX24" i="24"/>
  <c r="CW24" i="24"/>
  <c r="CU24" i="24"/>
  <c r="CT24" i="24"/>
  <c r="E37" i="32"/>
  <c r="C37" i="32"/>
  <c r="D37" i="32" s="1"/>
  <c r="G91" i="35"/>
  <c r="F91" i="35"/>
  <c r="B92" i="35"/>
  <c r="A93" i="35"/>
  <c r="E92" i="35"/>
  <c r="C19" i="29" a="1"/>
  <c r="T64" i="14" l="1"/>
  <c r="C91" i="31"/>
  <c r="D91" i="31"/>
  <c r="N53" i="10"/>
  <c r="C62" i="43"/>
  <c r="A63" i="43" s="1"/>
  <c r="F62" i="43"/>
  <c r="G62" i="43"/>
  <c r="D62" i="43"/>
  <c r="F64" i="45"/>
  <c r="E64" i="45"/>
  <c r="C64" i="45"/>
  <c r="A65" i="45" s="1"/>
  <c r="F62" i="44"/>
  <c r="G62" i="44"/>
  <c r="C62" i="44"/>
  <c r="A63" i="44" s="1"/>
  <c r="D62" i="44"/>
  <c r="I37" i="32"/>
  <c r="BA24" i="24"/>
  <c r="BE24" i="24" s="1"/>
  <c r="N47" i="8"/>
  <c r="K38" i="2"/>
  <c r="H44" i="3"/>
  <c r="T58" i="12"/>
  <c r="CF25" i="24"/>
  <c r="CY24" i="24"/>
  <c r="H46" i="5"/>
  <c r="N25" i="24"/>
  <c r="R25" i="24" s="1"/>
  <c r="C19" i="29"/>
  <c r="F76" i="19"/>
  <c r="G76" i="19"/>
  <c r="C76" i="19"/>
  <c r="D76" i="19"/>
  <c r="B77" i="19"/>
  <c r="A78" i="19"/>
  <c r="E77" i="19"/>
  <c r="H91" i="31"/>
  <c r="G91" i="31"/>
  <c r="F91" i="31"/>
  <c r="J65" i="14"/>
  <c r="F65" i="14"/>
  <c r="R65" i="14"/>
  <c r="L65" i="14"/>
  <c r="G65" i="14"/>
  <c r="O65" i="14"/>
  <c r="S65" i="14"/>
  <c r="P65" i="14"/>
  <c r="D65" i="14"/>
  <c r="M65" i="14"/>
  <c r="I65" i="14"/>
  <c r="C65" i="14"/>
  <c r="A93" i="31"/>
  <c r="E92" i="31"/>
  <c r="B92" i="31"/>
  <c r="A50" i="8"/>
  <c r="E49" i="8"/>
  <c r="K49" i="8"/>
  <c r="H49" i="8"/>
  <c r="B49" i="8"/>
  <c r="D53" i="9"/>
  <c r="C53" i="9"/>
  <c r="A49" i="5"/>
  <c r="B48" i="5"/>
  <c r="E48" i="5"/>
  <c r="N66" i="14"/>
  <c r="H66" i="14"/>
  <c r="E66" i="14"/>
  <c r="K66" i="14"/>
  <c r="B66" i="14"/>
  <c r="A67" i="14"/>
  <c r="Q66" i="14"/>
  <c r="H40" i="2"/>
  <c r="E40" i="2"/>
  <c r="B40" i="2"/>
  <c r="A41" i="2"/>
  <c r="CV26" i="24"/>
  <c r="CS26" i="24"/>
  <c r="CR27" i="24"/>
  <c r="D47" i="5"/>
  <c r="C47" i="5"/>
  <c r="G85" i="26"/>
  <c r="H85" i="26"/>
  <c r="F85" i="26"/>
  <c r="D85" i="26"/>
  <c r="C85" i="26"/>
  <c r="B58" i="41"/>
  <c r="E58" i="41"/>
  <c r="G39" i="2"/>
  <c r="F39" i="2"/>
  <c r="D39" i="2"/>
  <c r="C39" i="2"/>
  <c r="J39" i="2"/>
  <c r="I39" i="2"/>
  <c r="E86" i="26"/>
  <c r="B86" i="26"/>
  <c r="A87" i="26"/>
  <c r="E57" i="40"/>
  <c r="B57" i="40"/>
  <c r="F47" i="5"/>
  <c r="G47" i="5"/>
  <c r="CW25" i="24"/>
  <c r="CU25" i="24"/>
  <c r="CT25" i="24"/>
  <c r="CX25" i="24"/>
  <c r="F39" i="32"/>
  <c r="B39" i="32"/>
  <c r="A40" i="32"/>
  <c r="H38" i="32"/>
  <c r="G38" i="32"/>
  <c r="C38" i="32"/>
  <c r="D38" i="32" s="1"/>
  <c r="E38" i="32"/>
  <c r="G53" i="9"/>
  <c r="H53" i="9"/>
  <c r="F53" i="9"/>
  <c r="AX26" i="24"/>
  <c r="AU26" i="24"/>
  <c r="AR26" i="24"/>
  <c r="AO26" i="24"/>
  <c r="AL26" i="24"/>
  <c r="AI26" i="24"/>
  <c r="AH27" i="24"/>
  <c r="B60" i="12"/>
  <c r="A61" i="12"/>
  <c r="Q60" i="12"/>
  <c r="K60" i="12"/>
  <c r="E60" i="12"/>
  <c r="H60" i="12"/>
  <c r="N60" i="12"/>
  <c r="A55" i="9"/>
  <c r="E54" i="9"/>
  <c r="B54" i="9"/>
  <c r="L59" i="12"/>
  <c r="J59" i="12"/>
  <c r="G59" i="12"/>
  <c r="F59" i="12"/>
  <c r="D59" i="12"/>
  <c r="C59" i="12"/>
  <c r="S59" i="12"/>
  <c r="O59" i="12"/>
  <c r="R59" i="12"/>
  <c r="M59" i="12"/>
  <c r="I59" i="12"/>
  <c r="P59" i="12"/>
  <c r="E46" i="3"/>
  <c r="B46" i="3"/>
  <c r="A47" i="3"/>
  <c r="F80" i="34"/>
  <c r="G80" i="34"/>
  <c r="C80" i="34"/>
  <c r="D80" i="34"/>
  <c r="D45" i="3"/>
  <c r="C45" i="3"/>
  <c r="F45" i="3"/>
  <c r="G45" i="3"/>
  <c r="AN25" i="24"/>
  <c r="AM25" i="24"/>
  <c r="AK25" i="24"/>
  <c r="BD25" i="24"/>
  <c r="AZ25" i="24"/>
  <c r="AT25" i="24"/>
  <c r="AW25" i="24"/>
  <c r="AV25" i="24"/>
  <c r="AS25" i="24"/>
  <c r="AQ25" i="24"/>
  <c r="AP25" i="24"/>
  <c r="AJ25" i="24"/>
  <c r="AY25" i="24"/>
  <c r="E27" i="24"/>
  <c r="K27" i="24"/>
  <c r="H27" i="24"/>
  <c r="B27" i="24"/>
  <c r="A28" i="24"/>
  <c r="E81" i="34"/>
  <c r="A82" i="34"/>
  <c r="B81" i="34"/>
  <c r="CC27" i="24"/>
  <c r="BZ27" i="24"/>
  <c r="BY28" i="24"/>
  <c r="G92" i="35"/>
  <c r="F92" i="35"/>
  <c r="L54" i="10"/>
  <c r="J54" i="10"/>
  <c r="F54" i="10"/>
  <c r="I54" i="10"/>
  <c r="M54" i="10"/>
  <c r="D54" i="10"/>
  <c r="C54" i="10"/>
  <c r="G54" i="10"/>
  <c r="A90" i="28"/>
  <c r="E89" i="28"/>
  <c r="B89" i="28"/>
  <c r="F88" i="28"/>
  <c r="D88" i="28"/>
  <c r="G88" i="28"/>
  <c r="C88" i="28"/>
  <c r="H88" i="28"/>
  <c r="F26" i="24"/>
  <c r="D26" i="24"/>
  <c r="C26" i="24"/>
  <c r="L26" i="24"/>
  <c r="Q26" i="24"/>
  <c r="M26" i="24"/>
  <c r="J26" i="24"/>
  <c r="G26" i="24"/>
  <c r="I26" i="24"/>
  <c r="H55" i="10"/>
  <c r="B55" i="10"/>
  <c r="E55" i="10"/>
  <c r="K55" i="10"/>
  <c r="A56" i="10"/>
  <c r="L48" i="8"/>
  <c r="J48" i="8"/>
  <c r="C48" i="8"/>
  <c r="I48" i="8"/>
  <c r="G48" i="8"/>
  <c r="M48" i="8"/>
  <c r="D48" i="8"/>
  <c r="F48" i="8"/>
  <c r="A94" i="35"/>
  <c r="E93" i="35"/>
  <c r="B93" i="35"/>
  <c r="A84" i="25"/>
  <c r="H83" i="25"/>
  <c r="B83" i="25"/>
  <c r="E83" i="25"/>
  <c r="B98" i="38"/>
  <c r="A99" i="38"/>
  <c r="E98" i="38"/>
  <c r="CE26" i="24"/>
  <c r="CD26" i="24"/>
  <c r="CA26" i="24"/>
  <c r="CB26" i="24"/>
  <c r="H97" i="38"/>
  <c r="F97" i="38"/>
  <c r="G97" i="38"/>
  <c r="G94" i="36"/>
  <c r="F94" i="36"/>
  <c r="C92" i="35"/>
  <c r="H92" i="35"/>
  <c r="D92" i="35"/>
  <c r="D97" i="38"/>
  <c r="C97" i="38"/>
  <c r="B95" i="36"/>
  <c r="A96" i="36"/>
  <c r="E95" i="36"/>
  <c r="G82" i="25"/>
  <c r="D82" i="25"/>
  <c r="C82" i="25"/>
  <c r="K82" i="25"/>
  <c r="I82" i="25"/>
  <c r="J82" i="25"/>
  <c r="F82" i="25"/>
  <c r="H94" i="36"/>
  <c r="D94" i="36"/>
  <c r="C94" i="36"/>
  <c r="T65" i="14" l="1"/>
  <c r="C92" i="31"/>
  <c r="D92" i="31"/>
  <c r="N54" i="10"/>
  <c r="E63" i="44"/>
  <c r="B63" i="44"/>
  <c r="D65" i="45"/>
  <c r="B65" i="45"/>
  <c r="E63" i="43"/>
  <c r="B63" i="43"/>
  <c r="BA25" i="24"/>
  <c r="BE25" i="24" s="1"/>
  <c r="H45" i="3"/>
  <c r="K39" i="2"/>
  <c r="CF26" i="24"/>
  <c r="H47" i="5"/>
  <c r="N26" i="24"/>
  <c r="R26" i="24" s="1"/>
  <c r="T59" i="12"/>
  <c r="CY25" i="24"/>
  <c r="N48" i="8"/>
  <c r="I38" i="32"/>
  <c r="D98" i="38"/>
  <c r="C98" i="38"/>
  <c r="J83" i="25"/>
  <c r="F83" i="25"/>
  <c r="D83" i="25"/>
  <c r="K83" i="25"/>
  <c r="I83" i="25"/>
  <c r="G83" i="25"/>
  <c r="C83" i="25"/>
  <c r="K50" i="8"/>
  <c r="B50" i="8"/>
  <c r="H50" i="8"/>
  <c r="E50" i="8"/>
  <c r="A51" i="8"/>
  <c r="F40" i="32"/>
  <c r="B40" i="32"/>
  <c r="A41" i="32"/>
  <c r="F92" i="31"/>
  <c r="H92" i="31"/>
  <c r="G92" i="31"/>
  <c r="G39" i="32"/>
  <c r="H39" i="32"/>
  <c r="B93" i="31"/>
  <c r="E93" i="31"/>
  <c r="A94" i="31"/>
  <c r="E39" i="32"/>
  <c r="C39" i="32"/>
  <c r="D39" i="32" s="1"/>
  <c r="F93" i="35"/>
  <c r="G93" i="35"/>
  <c r="F89" i="28"/>
  <c r="D89" i="28"/>
  <c r="H89" i="28"/>
  <c r="G89" i="28"/>
  <c r="C89" i="28"/>
  <c r="CV27" i="24"/>
  <c r="CS27" i="24"/>
  <c r="CR28" i="24"/>
  <c r="D54" i="9"/>
  <c r="C54" i="9"/>
  <c r="CU26" i="24"/>
  <c r="CW26" i="24"/>
  <c r="CX26" i="24"/>
  <c r="CT26" i="24"/>
  <c r="E84" i="25"/>
  <c r="A85" i="25"/>
  <c r="H84" i="25"/>
  <c r="B84" i="25"/>
  <c r="H54" i="9"/>
  <c r="G54" i="9"/>
  <c r="F54" i="9"/>
  <c r="E55" i="9"/>
  <c r="B55" i="9"/>
  <c r="A56" i="9"/>
  <c r="H95" i="36"/>
  <c r="D95" i="36"/>
  <c r="C95" i="36"/>
  <c r="H41" i="2"/>
  <c r="E41" i="2"/>
  <c r="B41" i="2"/>
  <c r="A42" i="2"/>
  <c r="I40" i="2"/>
  <c r="F40" i="2"/>
  <c r="J40" i="2"/>
  <c r="G40" i="2"/>
  <c r="D40" i="2"/>
  <c r="C40" i="2"/>
  <c r="A95" i="35"/>
  <c r="E94" i="35"/>
  <c r="B94" i="35"/>
  <c r="N61" i="12"/>
  <c r="B61" i="12"/>
  <c r="E61" i="12"/>
  <c r="A62" i="12"/>
  <c r="Q61" i="12"/>
  <c r="K61" i="12"/>
  <c r="H61" i="12"/>
  <c r="D57" i="40"/>
  <c r="C57" i="40"/>
  <c r="A58" i="40" s="1"/>
  <c r="F57" i="40"/>
  <c r="H57" i="40"/>
  <c r="G57" i="40"/>
  <c r="E99" i="38"/>
  <c r="B99" i="38"/>
  <c r="A100" i="38"/>
  <c r="B96" i="36"/>
  <c r="A97" i="36"/>
  <c r="E96" i="36"/>
  <c r="AR27" i="24"/>
  <c r="AL27" i="24"/>
  <c r="AI27" i="24"/>
  <c r="AX27" i="24"/>
  <c r="AU27" i="24"/>
  <c r="AO27" i="24"/>
  <c r="AH28" i="24"/>
  <c r="H67" i="14"/>
  <c r="E67" i="14"/>
  <c r="K67" i="14"/>
  <c r="N67" i="14"/>
  <c r="B67" i="14"/>
  <c r="A68" i="14"/>
  <c r="Q67" i="14"/>
  <c r="H93" i="35"/>
  <c r="D93" i="35"/>
  <c r="C93" i="35"/>
  <c r="AZ26" i="24"/>
  <c r="AY26" i="24"/>
  <c r="AW26" i="24"/>
  <c r="AM26" i="24"/>
  <c r="BD26" i="24"/>
  <c r="AV26" i="24"/>
  <c r="AT26" i="24"/>
  <c r="AS26" i="24"/>
  <c r="AQ26" i="24"/>
  <c r="AP26" i="24"/>
  <c r="AN26" i="24"/>
  <c r="AK26" i="24"/>
  <c r="AJ26" i="24"/>
  <c r="A88" i="26"/>
  <c r="B87" i="26"/>
  <c r="E87" i="26"/>
  <c r="R66" i="14"/>
  <c r="P66" i="14"/>
  <c r="M66" i="14"/>
  <c r="G66" i="14"/>
  <c r="D66" i="14"/>
  <c r="C66" i="14"/>
  <c r="J66" i="14"/>
  <c r="F66" i="14"/>
  <c r="I66" i="14"/>
  <c r="S66" i="14"/>
  <c r="O66" i="14"/>
  <c r="L66" i="14"/>
  <c r="R60" i="12"/>
  <c r="F60" i="12"/>
  <c r="D60" i="12"/>
  <c r="S60" i="12"/>
  <c r="P60" i="12"/>
  <c r="L60" i="12"/>
  <c r="J60" i="12"/>
  <c r="G60" i="12"/>
  <c r="C60" i="12"/>
  <c r="I60" i="12"/>
  <c r="O60" i="12"/>
  <c r="M60" i="12"/>
  <c r="G86" i="26"/>
  <c r="F86" i="26"/>
  <c r="C86" i="26"/>
  <c r="D86" i="26"/>
  <c r="H86" i="26"/>
  <c r="B90" i="28"/>
  <c r="E90" i="28"/>
  <c r="A91" i="28"/>
  <c r="L55" i="10"/>
  <c r="J55" i="10"/>
  <c r="F55" i="10"/>
  <c r="M55" i="10"/>
  <c r="I55" i="10"/>
  <c r="G55" i="10"/>
  <c r="D55" i="10"/>
  <c r="C55" i="10"/>
  <c r="BZ28" i="24"/>
  <c r="CC28" i="24"/>
  <c r="BY29" i="24"/>
  <c r="H56" i="10"/>
  <c r="A57" i="10"/>
  <c r="K56" i="10"/>
  <c r="E56" i="10"/>
  <c r="B56" i="10"/>
  <c r="A83" i="34"/>
  <c r="B82" i="34"/>
  <c r="E82" i="34"/>
  <c r="E47" i="3"/>
  <c r="B47" i="3"/>
  <c r="A48" i="3"/>
  <c r="F48" i="5"/>
  <c r="G48" i="5"/>
  <c r="A79" i="19"/>
  <c r="B78" i="19"/>
  <c r="E78" i="19"/>
  <c r="C77" i="19"/>
  <c r="G77" i="19"/>
  <c r="D77" i="19"/>
  <c r="F77" i="19"/>
  <c r="G46" i="3"/>
  <c r="F46" i="3"/>
  <c r="B49" i="5"/>
  <c r="A50" i="5"/>
  <c r="E49" i="5"/>
  <c r="C81" i="34"/>
  <c r="G81" i="34"/>
  <c r="F81" i="34"/>
  <c r="D81" i="34"/>
  <c r="D48" i="5"/>
  <c r="C48" i="5"/>
  <c r="K28" i="24"/>
  <c r="H28" i="24"/>
  <c r="E28" i="24"/>
  <c r="B28" i="24"/>
  <c r="A29" i="24"/>
  <c r="F95" i="36"/>
  <c r="G95" i="36"/>
  <c r="D46" i="3"/>
  <c r="C46" i="3"/>
  <c r="Q27" i="24"/>
  <c r="L27" i="24"/>
  <c r="D27" i="24"/>
  <c r="M27" i="24"/>
  <c r="G27" i="24"/>
  <c r="F27" i="24"/>
  <c r="J27" i="24"/>
  <c r="I27" i="24"/>
  <c r="C27" i="24"/>
  <c r="CE27" i="24"/>
  <c r="CD27" i="24"/>
  <c r="CB27" i="24"/>
  <c r="CA27" i="24"/>
  <c r="G98" i="38"/>
  <c r="F98" i="38"/>
  <c r="H98" i="38"/>
  <c r="F49" i="8"/>
  <c r="L49" i="8"/>
  <c r="J49" i="8"/>
  <c r="M49" i="8"/>
  <c r="I49" i="8"/>
  <c r="G49" i="8"/>
  <c r="D49" i="8"/>
  <c r="C49" i="8"/>
  <c r="G58" i="41"/>
  <c r="F58" i="41"/>
  <c r="D58" i="41"/>
  <c r="H58" i="41"/>
  <c r="C58" i="41"/>
  <c r="A59" i="41" s="1"/>
  <c r="C18" i="29" a="1"/>
  <c r="T66" i="14" l="1"/>
  <c r="N55" i="10"/>
  <c r="C93" i="31"/>
  <c r="D93" i="31"/>
  <c r="G63" i="43"/>
  <c r="D63" i="43"/>
  <c r="F63" i="43"/>
  <c r="C63" i="43"/>
  <c r="A64" i="43" s="1"/>
  <c r="E65" i="45"/>
  <c r="F65" i="45"/>
  <c r="C65" i="45"/>
  <c r="A66" i="45" s="1"/>
  <c r="F63" i="44"/>
  <c r="D63" i="44"/>
  <c r="G63" i="44"/>
  <c r="C63" i="44"/>
  <c r="A64" i="44" s="1"/>
  <c r="I39" i="32"/>
  <c r="BA26" i="24"/>
  <c r="BE26" i="24" s="1"/>
  <c r="CY26" i="24"/>
  <c r="K40" i="2"/>
  <c r="CF27" i="24"/>
  <c r="N49" i="8"/>
  <c r="N27" i="24"/>
  <c r="R27" i="24" s="1"/>
  <c r="T60" i="12"/>
  <c r="H48" i="5"/>
  <c r="H46" i="3"/>
  <c r="C18" i="29"/>
  <c r="E59" i="41"/>
  <c r="B59" i="41"/>
  <c r="L56" i="10"/>
  <c r="J56" i="10"/>
  <c r="F56" i="10"/>
  <c r="I56" i="10"/>
  <c r="M56" i="10"/>
  <c r="G56" i="10"/>
  <c r="D56" i="10"/>
  <c r="C56" i="10"/>
  <c r="D99" i="38"/>
  <c r="C99" i="38"/>
  <c r="G47" i="3"/>
  <c r="F47" i="3"/>
  <c r="H99" i="38"/>
  <c r="G99" i="38"/>
  <c r="F99" i="38"/>
  <c r="H57" i="10"/>
  <c r="B57" i="10"/>
  <c r="K57" i="10"/>
  <c r="A58" i="10"/>
  <c r="E57" i="10"/>
  <c r="A95" i="31"/>
  <c r="E94" i="31"/>
  <c r="B94" i="31"/>
  <c r="H90" i="28"/>
  <c r="F90" i="28"/>
  <c r="G90" i="28"/>
  <c r="D90" i="28"/>
  <c r="C90" i="28"/>
  <c r="CC29" i="24"/>
  <c r="BZ29" i="24"/>
  <c r="BY30" i="24"/>
  <c r="B58" i="40"/>
  <c r="E58" i="40"/>
  <c r="E79" i="19"/>
  <c r="B79" i="19"/>
  <c r="A80" i="19"/>
  <c r="E48" i="3"/>
  <c r="B48" i="3"/>
  <c r="A49" i="3"/>
  <c r="E56" i="9"/>
  <c r="A57" i="9"/>
  <c r="B56" i="9"/>
  <c r="H93" i="31"/>
  <c r="G93" i="31"/>
  <c r="F93" i="31"/>
  <c r="CE28" i="24"/>
  <c r="CD28" i="24"/>
  <c r="CB28" i="24"/>
  <c r="CA28" i="24"/>
  <c r="D55" i="9"/>
  <c r="C55" i="9"/>
  <c r="H55" i="9"/>
  <c r="G55" i="9"/>
  <c r="F55" i="9"/>
  <c r="J28" i="24"/>
  <c r="I28" i="24"/>
  <c r="D28" i="24"/>
  <c r="C28" i="24"/>
  <c r="Q28" i="24"/>
  <c r="M28" i="24"/>
  <c r="L28" i="24"/>
  <c r="G28" i="24"/>
  <c r="F28" i="24"/>
  <c r="H62" i="12"/>
  <c r="A63" i="12"/>
  <c r="Q62" i="12"/>
  <c r="N62" i="12"/>
  <c r="E62" i="12"/>
  <c r="B62" i="12"/>
  <c r="K62" i="12"/>
  <c r="F49" i="5"/>
  <c r="G49" i="5"/>
  <c r="E50" i="5"/>
  <c r="B50" i="5"/>
  <c r="A51" i="5"/>
  <c r="H68" i="14"/>
  <c r="B68" i="14"/>
  <c r="A69" i="14"/>
  <c r="N68" i="14"/>
  <c r="Q68" i="14"/>
  <c r="K68" i="14"/>
  <c r="E68" i="14"/>
  <c r="P61" i="12"/>
  <c r="L61" i="12"/>
  <c r="F61" i="12"/>
  <c r="D61" i="12"/>
  <c r="C61" i="12"/>
  <c r="O61" i="12"/>
  <c r="M61" i="12"/>
  <c r="J61" i="12"/>
  <c r="I61" i="12"/>
  <c r="G61" i="12"/>
  <c r="S61" i="12"/>
  <c r="R61" i="12"/>
  <c r="K84" i="25"/>
  <c r="J84" i="25"/>
  <c r="I84" i="25"/>
  <c r="G84" i="25"/>
  <c r="C84" i="25"/>
  <c r="D84" i="25"/>
  <c r="F84" i="25"/>
  <c r="D49" i="5"/>
  <c r="C49" i="5"/>
  <c r="J67" i="14"/>
  <c r="F67" i="14"/>
  <c r="D67" i="14"/>
  <c r="R67" i="14"/>
  <c r="M67" i="14"/>
  <c r="L67" i="14"/>
  <c r="I67" i="14"/>
  <c r="G67" i="14"/>
  <c r="S67" i="14"/>
  <c r="C67" i="14"/>
  <c r="P67" i="14"/>
  <c r="O67" i="14"/>
  <c r="H94" i="35"/>
  <c r="D94" i="35"/>
  <c r="C94" i="35"/>
  <c r="A86" i="25"/>
  <c r="H85" i="25"/>
  <c r="B85" i="25"/>
  <c r="E85" i="25"/>
  <c r="F94" i="35"/>
  <c r="G94" i="35"/>
  <c r="B41" i="32"/>
  <c r="F41" i="32"/>
  <c r="A42" i="32"/>
  <c r="E95" i="35"/>
  <c r="B95" i="35"/>
  <c r="A96" i="35"/>
  <c r="E40" i="32"/>
  <c r="C40" i="32"/>
  <c r="D40" i="32" s="1"/>
  <c r="B91" i="28"/>
  <c r="A92" i="28"/>
  <c r="E91" i="28"/>
  <c r="H40" i="32"/>
  <c r="G40" i="32"/>
  <c r="A52" i="8"/>
  <c r="K51" i="8"/>
  <c r="H51" i="8"/>
  <c r="E51" i="8"/>
  <c r="B51" i="8"/>
  <c r="C78" i="19"/>
  <c r="G78" i="19"/>
  <c r="D78" i="19"/>
  <c r="F78" i="19"/>
  <c r="AR28" i="24"/>
  <c r="AO28" i="24"/>
  <c r="AX28" i="24"/>
  <c r="AU28" i="24"/>
  <c r="AL28" i="24"/>
  <c r="AI28" i="24"/>
  <c r="AH29" i="24"/>
  <c r="L50" i="8"/>
  <c r="J50" i="8"/>
  <c r="M50" i="8"/>
  <c r="I50" i="8"/>
  <c r="G50" i="8"/>
  <c r="D50" i="8"/>
  <c r="F50" i="8"/>
  <c r="C50" i="8"/>
  <c r="H87" i="26"/>
  <c r="G87" i="26"/>
  <c r="F87" i="26"/>
  <c r="C87" i="26"/>
  <c r="D87" i="26"/>
  <c r="CV28" i="24"/>
  <c r="CS28" i="24"/>
  <c r="CR29" i="24"/>
  <c r="A89" i="26"/>
  <c r="B88" i="26"/>
  <c r="E88" i="26"/>
  <c r="B42" i="2"/>
  <c r="H42" i="2"/>
  <c r="E42" i="2"/>
  <c r="A43" i="2"/>
  <c r="CU27" i="24"/>
  <c r="CT27" i="24"/>
  <c r="CX27" i="24"/>
  <c r="CW27" i="24"/>
  <c r="AZ27" i="24"/>
  <c r="AY27" i="24"/>
  <c r="AT27" i="24"/>
  <c r="AS27" i="24"/>
  <c r="AM27" i="24"/>
  <c r="AP27" i="24"/>
  <c r="AN27" i="24"/>
  <c r="BD27" i="24"/>
  <c r="AW27" i="24"/>
  <c r="AV27" i="24"/>
  <c r="AQ27" i="24"/>
  <c r="AK27" i="24"/>
  <c r="AJ27" i="24"/>
  <c r="J41" i="2"/>
  <c r="I41" i="2"/>
  <c r="G41" i="2"/>
  <c r="F41" i="2"/>
  <c r="D41" i="2"/>
  <c r="C41" i="2"/>
  <c r="C47" i="3"/>
  <c r="D47" i="3"/>
  <c r="F96" i="36"/>
  <c r="G96" i="36"/>
  <c r="B97" i="36"/>
  <c r="A98" i="36"/>
  <c r="E97" i="36"/>
  <c r="G82" i="34"/>
  <c r="F82" i="34"/>
  <c r="D82" i="34"/>
  <c r="C82" i="34"/>
  <c r="D96" i="36"/>
  <c r="C96" i="36"/>
  <c r="H96" i="36"/>
  <c r="H29" i="24"/>
  <c r="B29" i="24"/>
  <c r="K29" i="24"/>
  <c r="E29" i="24"/>
  <c r="A30" i="24"/>
  <c r="E83" i="34"/>
  <c r="A84" i="34"/>
  <c r="B83" i="34"/>
  <c r="B100" i="38"/>
  <c r="E100" i="38"/>
  <c r="A101" i="38"/>
  <c r="T67" i="14" l="1"/>
  <c r="N56" i="10"/>
  <c r="C94" i="31"/>
  <c r="D94" i="31"/>
  <c r="B64" i="44"/>
  <c r="E64" i="44"/>
  <c r="D66" i="45"/>
  <c r="B66" i="45"/>
  <c r="E64" i="43"/>
  <c r="B64" i="43"/>
  <c r="H47" i="3"/>
  <c r="BA27" i="24"/>
  <c r="BE27" i="24" s="1"/>
  <c r="N28" i="24"/>
  <c r="R28" i="24" s="1"/>
  <c r="K41" i="2"/>
  <c r="I40" i="32"/>
  <c r="H49" i="5"/>
  <c r="N50" i="8"/>
  <c r="T61" i="12"/>
  <c r="CY27" i="24"/>
  <c r="CF28" i="24"/>
  <c r="F94" i="31"/>
  <c r="H94" i="31"/>
  <c r="G94" i="31"/>
  <c r="K52" i="8"/>
  <c r="E52" i="8"/>
  <c r="A53" i="8"/>
  <c r="H52" i="8"/>
  <c r="B52" i="8"/>
  <c r="N69" i="14"/>
  <c r="B69" i="14"/>
  <c r="A70" i="14"/>
  <c r="Q69" i="14"/>
  <c r="H69" i="14"/>
  <c r="K69" i="14"/>
  <c r="E69" i="14"/>
  <c r="E95" i="31"/>
  <c r="B95" i="31"/>
  <c r="A96" i="31"/>
  <c r="F68" i="14"/>
  <c r="D68" i="14"/>
  <c r="R68" i="14"/>
  <c r="P68" i="14"/>
  <c r="J68" i="14"/>
  <c r="S68" i="14"/>
  <c r="M68" i="14"/>
  <c r="L68" i="14"/>
  <c r="C68" i="14"/>
  <c r="O68" i="14"/>
  <c r="I68" i="14"/>
  <c r="G68" i="14"/>
  <c r="A85" i="34"/>
  <c r="B84" i="34"/>
  <c r="E84" i="34"/>
  <c r="H58" i="10"/>
  <c r="K58" i="10"/>
  <c r="E58" i="10"/>
  <c r="B58" i="10"/>
  <c r="A59" i="10"/>
  <c r="B51" i="5"/>
  <c r="A52" i="5"/>
  <c r="E51" i="5"/>
  <c r="H30" i="24"/>
  <c r="B30" i="24"/>
  <c r="E30" i="24"/>
  <c r="K30" i="24"/>
  <c r="A31" i="24"/>
  <c r="D50" i="5"/>
  <c r="C50" i="5"/>
  <c r="L57" i="10"/>
  <c r="J57" i="10"/>
  <c r="F57" i="10"/>
  <c r="G57" i="10"/>
  <c r="M57" i="10"/>
  <c r="D57" i="10"/>
  <c r="C57" i="10"/>
  <c r="I57" i="10"/>
  <c r="G83" i="34"/>
  <c r="C83" i="34"/>
  <c r="D83" i="34"/>
  <c r="F83" i="34"/>
  <c r="J29" i="24"/>
  <c r="I29" i="24"/>
  <c r="G29" i="24"/>
  <c r="F29" i="24"/>
  <c r="D29" i="24"/>
  <c r="Q29" i="24"/>
  <c r="C29" i="24"/>
  <c r="M29" i="24"/>
  <c r="L29" i="24"/>
  <c r="F50" i="5"/>
  <c r="G50" i="5"/>
  <c r="B92" i="28"/>
  <c r="E92" i="28"/>
  <c r="A93" i="28"/>
  <c r="H91" i="28"/>
  <c r="F91" i="28"/>
  <c r="G91" i="28"/>
  <c r="D91" i="28"/>
  <c r="C91" i="28"/>
  <c r="H100" i="38"/>
  <c r="F100" i="38"/>
  <c r="G100" i="38"/>
  <c r="A97" i="35"/>
  <c r="E96" i="35"/>
  <c r="B96" i="35"/>
  <c r="J62" i="12"/>
  <c r="F62" i="12"/>
  <c r="L62" i="12"/>
  <c r="S62" i="12"/>
  <c r="R62" i="12"/>
  <c r="P62" i="12"/>
  <c r="O62" i="12"/>
  <c r="I62" i="12"/>
  <c r="G62" i="12"/>
  <c r="D62" i="12"/>
  <c r="M62" i="12"/>
  <c r="C62" i="12"/>
  <c r="D56" i="9"/>
  <c r="C56" i="9"/>
  <c r="A58" i="9"/>
  <c r="E57" i="9"/>
  <c r="B57" i="9"/>
  <c r="F56" i="9"/>
  <c r="H56" i="9"/>
  <c r="G56" i="9"/>
  <c r="F42" i="32"/>
  <c r="B42" i="32"/>
  <c r="A43" i="32"/>
  <c r="B49" i="3"/>
  <c r="E49" i="3"/>
  <c r="A50" i="3"/>
  <c r="D48" i="3"/>
  <c r="C48" i="3"/>
  <c r="G48" i="3"/>
  <c r="F48" i="3"/>
  <c r="A99" i="36"/>
  <c r="E98" i="36"/>
  <c r="B98" i="36"/>
  <c r="E80" i="19"/>
  <c r="B80" i="19"/>
  <c r="A81" i="19"/>
  <c r="E41" i="32"/>
  <c r="C41" i="32"/>
  <c r="D41" i="32" s="1"/>
  <c r="G79" i="19"/>
  <c r="F79" i="19"/>
  <c r="C79" i="19"/>
  <c r="D79" i="19"/>
  <c r="D95" i="35"/>
  <c r="C95" i="35"/>
  <c r="H95" i="35"/>
  <c r="F58" i="40"/>
  <c r="H58" i="40"/>
  <c r="G58" i="40"/>
  <c r="G97" i="36"/>
  <c r="F97" i="36"/>
  <c r="B63" i="12"/>
  <c r="A64" i="12"/>
  <c r="N63" i="12"/>
  <c r="Q63" i="12"/>
  <c r="E63" i="12"/>
  <c r="K63" i="12"/>
  <c r="H63" i="12"/>
  <c r="D58" i="40"/>
  <c r="C58" i="40"/>
  <c r="A59" i="40" s="1"/>
  <c r="G95" i="35"/>
  <c r="F95" i="35"/>
  <c r="B43" i="2"/>
  <c r="E43" i="2"/>
  <c r="H43" i="2"/>
  <c r="A44" i="2"/>
  <c r="H41" i="32"/>
  <c r="G41" i="32"/>
  <c r="CC30" i="24"/>
  <c r="BZ30" i="24"/>
  <c r="BY31" i="24"/>
  <c r="D97" i="36"/>
  <c r="H97" i="36"/>
  <c r="C97" i="36"/>
  <c r="AR29" i="24"/>
  <c r="AL29" i="24"/>
  <c r="AI29" i="24"/>
  <c r="AX29" i="24"/>
  <c r="AU29" i="24"/>
  <c r="AO29" i="24"/>
  <c r="AH30" i="24"/>
  <c r="AS28" i="24"/>
  <c r="AQ28" i="24"/>
  <c r="AP28" i="24"/>
  <c r="AM28" i="24"/>
  <c r="AY28" i="24"/>
  <c r="AV28" i="24"/>
  <c r="BD28" i="24"/>
  <c r="AZ28" i="24"/>
  <c r="AW28" i="24"/>
  <c r="AT28" i="24"/>
  <c r="AN28" i="24"/>
  <c r="AK28" i="24"/>
  <c r="AJ28" i="24"/>
  <c r="J85" i="25"/>
  <c r="F85" i="25"/>
  <c r="D85" i="25"/>
  <c r="K85" i="25"/>
  <c r="I85" i="25"/>
  <c r="G85" i="25"/>
  <c r="C85" i="25"/>
  <c r="E86" i="25"/>
  <c r="B86" i="25"/>
  <c r="H86" i="25"/>
  <c r="A87" i="25"/>
  <c r="H88" i="26"/>
  <c r="G88" i="26"/>
  <c r="F88" i="26"/>
  <c r="D88" i="26"/>
  <c r="C88" i="26"/>
  <c r="H59" i="41"/>
  <c r="D59" i="41"/>
  <c r="C59" i="41"/>
  <c r="A60" i="41" s="1"/>
  <c r="D100" i="38"/>
  <c r="C100" i="38"/>
  <c r="D42" i="2"/>
  <c r="C42" i="2"/>
  <c r="J42" i="2"/>
  <c r="I42" i="2"/>
  <c r="G42" i="2"/>
  <c r="F42" i="2"/>
  <c r="E89" i="26"/>
  <c r="B89" i="26"/>
  <c r="A90" i="26"/>
  <c r="F59" i="41"/>
  <c r="G59" i="41"/>
  <c r="CD29" i="24"/>
  <c r="CE29" i="24"/>
  <c r="CB29" i="24"/>
  <c r="CA29" i="24"/>
  <c r="E101" i="38"/>
  <c r="A102" i="38"/>
  <c r="B101" i="38"/>
  <c r="CS29" i="24"/>
  <c r="CV29" i="24"/>
  <c r="CR30" i="24"/>
  <c r="CX28" i="24"/>
  <c r="CW28" i="24"/>
  <c r="CU28" i="24"/>
  <c r="CT28" i="24"/>
  <c r="M51" i="8"/>
  <c r="L51" i="8"/>
  <c r="J51" i="8"/>
  <c r="I51" i="8"/>
  <c r="G51" i="8"/>
  <c r="F51" i="8"/>
  <c r="D51" i="8"/>
  <c r="C51" i="8"/>
  <c r="C17" i="29" a="1"/>
  <c r="T68" i="14" l="1"/>
  <c r="N57" i="10"/>
  <c r="C95" i="31"/>
  <c r="D95" i="31"/>
  <c r="N51" i="8"/>
  <c r="D64" i="43"/>
  <c r="G64" i="43"/>
  <c r="C64" i="43"/>
  <c r="A65" i="43" s="1"/>
  <c r="F64" i="43"/>
  <c r="F66" i="45"/>
  <c r="E66" i="45"/>
  <c r="C66" i="45"/>
  <c r="A67" i="45" s="1"/>
  <c r="G64" i="44"/>
  <c r="D64" i="44"/>
  <c r="F64" i="44"/>
  <c r="C64" i="44"/>
  <c r="A65" i="44" s="1"/>
  <c r="I41" i="32"/>
  <c r="BA28" i="24"/>
  <c r="BE28" i="24" s="1"/>
  <c r="K42" i="2"/>
  <c r="CY28" i="24"/>
  <c r="H48" i="3"/>
  <c r="H50" i="5"/>
  <c r="N29" i="24"/>
  <c r="R29" i="24" s="1"/>
  <c r="T62" i="12"/>
  <c r="CF29" i="24"/>
  <c r="C17" i="29"/>
  <c r="B60" i="41"/>
  <c r="E60" i="41"/>
  <c r="E50" i="3"/>
  <c r="B50" i="3"/>
  <c r="A51" i="3"/>
  <c r="D49" i="3"/>
  <c r="C49" i="3"/>
  <c r="G49" i="3"/>
  <c r="F49" i="3"/>
  <c r="B43" i="32"/>
  <c r="F43" i="32"/>
  <c r="A44" i="32"/>
  <c r="CD30" i="24"/>
  <c r="CE30" i="24"/>
  <c r="CB30" i="24"/>
  <c r="CA30" i="24"/>
  <c r="H89" i="26"/>
  <c r="G89" i="26"/>
  <c r="F89" i="26"/>
  <c r="D89" i="26"/>
  <c r="C89" i="26"/>
  <c r="AI30" i="24"/>
  <c r="AX30" i="24"/>
  <c r="AU30" i="24"/>
  <c r="AR30" i="24"/>
  <c r="AO30" i="24"/>
  <c r="AL30" i="24"/>
  <c r="AH31" i="24"/>
  <c r="N64" i="12"/>
  <c r="Q64" i="12"/>
  <c r="K64" i="12"/>
  <c r="E64" i="12"/>
  <c r="A65" i="12"/>
  <c r="H64" i="12"/>
  <c r="B64" i="12"/>
  <c r="E42" i="32"/>
  <c r="C42" i="32"/>
  <c r="D42" i="32" s="1"/>
  <c r="E44" i="2"/>
  <c r="B44" i="2"/>
  <c r="H44" i="2"/>
  <c r="A45" i="2"/>
  <c r="R63" i="12"/>
  <c r="P63" i="12"/>
  <c r="D63" i="12"/>
  <c r="C63" i="12"/>
  <c r="S63" i="12"/>
  <c r="G63" i="12"/>
  <c r="F63" i="12"/>
  <c r="O63" i="12"/>
  <c r="M63" i="12"/>
  <c r="L63" i="12"/>
  <c r="J63" i="12"/>
  <c r="I63" i="12"/>
  <c r="H42" i="32"/>
  <c r="G42" i="32"/>
  <c r="CS30" i="24"/>
  <c r="CV30" i="24"/>
  <c r="CR31" i="24"/>
  <c r="B87" i="25"/>
  <c r="A88" i="25"/>
  <c r="H87" i="25"/>
  <c r="E87" i="25"/>
  <c r="CX29" i="24"/>
  <c r="CT29" i="24"/>
  <c r="CW29" i="24"/>
  <c r="CU29" i="24"/>
  <c r="BD29" i="24"/>
  <c r="AY29" i="24"/>
  <c r="AQ29" i="24"/>
  <c r="AP29" i="24"/>
  <c r="AK29" i="24"/>
  <c r="AJ29" i="24"/>
  <c r="AZ29" i="24"/>
  <c r="AS29" i="24"/>
  <c r="AW29" i="24"/>
  <c r="AV29" i="24"/>
  <c r="AT29" i="24"/>
  <c r="AN29" i="24"/>
  <c r="AM29" i="24"/>
  <c r="D101" i="38"/>
  <c r="C101" i="38"/>
  <c r="K86" i="25"/>
  <c r="I86" i="25"/>
  <c r="G86" i="25"/>
  <c r="C86" i="25"/>
  <c r="D86" i="25"/>
  <c r="F86" i="25"/>
  <c r="J86" i="25"/>
  <c r="D57" i="9"/>
  <c r="C57" i="9"/>
  <c r="G57" i="9"/>
  <c r="H57" i="9"/>
  <c r="F57" i="9"/>
  <c r="A94" i="28"/>
  <c r="E93" i="28"/>
  <c r="B93" i="28"/>
  <c r="B31" i="24"/>
  <c r="H31" i="24"/>
  <c r="K31" i="24"/>
  <c r="E31" i="24"/>
  <c r="A32" i="24"/>
  <c r="A103" i="38"/>
  <c r="E102" i="38"/>
  <c r="B102" i="38"/>
  <c r="A59" i="9"/>
  <c r="E58" i="9"/>
  <c r="B58" i="9"/>
  <c r="B96" i="31"/>
  <c r="A97" i="31"/>
  <c r="E96" i="31"/>
  <c r="H92" i="28"/>
  <c r="F92" i="28"/>
  <c r="G92" i="28"/>
  <c r="D92" i="28"/>
  <c r="C92" i="28"/>
  <c r="H95" i="31"/>
  <c r="F95" i="31"/>
  <c r="G95" i="31"/>
  <c r="G101" i="38"/>
  <c r="F101" i="38"/>
  <c r="H101" i="38"/>
  <c r="CC31" i="24"/>
  <c r="BZ31" i="24"/>
  <c r="BY32" i="24"/>
  <c r="I30" i="24"/>
  <c r="G30" i="24"/>
  <c r="C30" i="24"/>
  <c r="D30" i="24"/>
  <c r="Q30" i="24"/>
  <c r="M30" i="24"/>
  <c r="L30" i="24"/>
  <c r="J30" i="24"/>
  <c r="F30" i="24"/>
  <c r="G51" i="5"/>
  <c r="F51" i="5"/>
  <c r="E52" i="5"/>
  <c r="B52" i="5"/>
  <c r="A53" i="5"/>
  <c r="D51" i="5"/>
  <c r="C51" i="5"/>
  <c r="H70" i="14"/>
  <c r="K70" i="14"/>
  <c r="B70" i="14"/>
  <c r="N70" i="14"/>
  <c r="E70" i="14"/>
  <c r="A71" i="14"/>
  <c r="Q70" i="14"/>
  <c r="R69" i="14"/>
  <c r="P69" i="14"/>
  <c r="T69" i="14"/>
  <c r="C69" i="14"/>
  <c r="S69" i="14"/>
  <c r="M69" i="14"/>
  <c r="G69" i="14"/>
  <c r="J69" i="14"/>
  <c r="I69" i="14"/>
  <c r="F69" i="14"/>
  <c r="D69" i="14"/>
  <c r="O69" i="14"/>
  <c r="L69" i="14"/>
  <c r="E81" i="19"/>
  <c r="A82" i="19"/>
  <c r="B81" i="19"/>
  <c r="L52" i="8"/>
  <c r="J52" i="8"/>
  <c r="M52" i="8"/>
  <c r="C52" i="8"/>
  <c r="I52" i="8"/>
  <c r="G52" i="8"/>
  <c r="F52" i="8"/>
  <c r="D52" i="8"/>
  <c r="G80" i="19"/>
  <c r="C80" i="19"/>
  <c r="F80" i="19"/>
  <c r="D80" i="19"/>
  <c r="H59" i="10"/>
  <c r="B59" i="10"/>
  <c r="A60" i="10"/>
  <c r="K59" i="10"/>
  <c r="E59" i="10"/>
  <c r="L58" i="10"/>
  <c r="J58" i="10"/>
  <c r="F58" i="10"/>
  <c r="M58" i="10"/>
  <c r="I58" i="10"/>
  <c r="G58" i="10"/>
  <c r="D58" i="10"/>
  <c r="C58" i="10"/>
  <c r="A54" i="8"/>
  <c r="E53" i="8"/>
  <c r="B53" i="8"/>
  <c r="K53" i="8"/>
  <c r="H53" i="8"/>
  <c r="H98" i="36"/>
  <c r="D98" i="36"/>
  <c r="C98" i="36"/>
  <c r="G98" i="36"/>
  <c r="F98" i="36"/>
  <c r="B99" i="36"/>
  <c r="A100" i="36"/>
  <c r="E99" i="36"/>
  <c r="A91" i="26"/>
  <c r="E90" i="26"/>
  <c r="B90" i="26"/>
  <c r="H96" i="35"/>
  <c r="C96" i="35"/>
  <c r="D96" i="35"/>
  <c r="G96" i="35"/>
  <c r="F96" i="35"/>
  <c r="F84" i="34"/>
  <c r="D84" i="34"/>
  <c r="C84" i="34"/>
  <c r="G84" i="34"/>
  <c r="J43" i="2"/>
  <c r="D43" i="2"/>
  <c r="I43" i="2"/>
  <c r="G43" i="2"/>
  <c r="F43" i="2"/>
  <c r="C43" i="2"/>
  <c r="E59" i="40"/>
  <c r="B59" i="40"/>
  <c r="B97" i="35"/>
  <c r="A98" i="35"/>
  <c r="E97" i="35"/>
  <c r="E85" i="34"/>
  <c r="B85" i="34"/>
  <c r="A86" i="34"/>
  <c r="N58" i="10" l="1"/>
  <c r="C96" i="31"/>
  <c r="D96" i="31"/>
  <c r="N52" i="8"/>
  <c r="B65" i="44"/>
  <c r="E65" i="44"/>
  <c r="D67" i="45"/>
  <c r="B67" i="45"/>
  <c r="B65" i="43"/>
  <c r="E65" i="43"/>
  <c r="BA29" i="24"/>
  <c r="BE29" i="24" s="1"/>
  <c r="K43" i="2"/>
  <c r="H51" i="5"/>
  <c r="CF30" i="24"/>
  <c r="T63" i="12"/>
  <c r="H49" i="3"/>
  <c r="N30" i="24"/>
  <c r="R30" i="24" s="1"/>
  <c r="I42" i="32"/>
  <c r="CY29" i="24"/>
  <c r="AU31" i="24"/>
  <c r="AI31" i="24"/>
  <c r="AR31" i="24"/>
  <c r="AO31" i="24"/>
  <c r="AL31" i="24"/>
  <c r="AX31" i="24"/>
  <c r="AH32" i="24"/>
  <c r="B53" i="5"/>
  <c r="A54" i="5"/>
  <c r="E53" i="5"/>
  <c r="B97" i="31"/>
  <c r="A98" i="31"/>
  <c r="E97" i="31"/>
  <c r="G81" i="19"/>
  <c r="F81" i="19"/>
  <c r="D81" i="19"/>
  <c r="C81" i="19"/>
  <c r="F96" i="31"/>
  <c r="H96" i="31"/>
  <c r="G96" i="31"/>
  <c r="C58" i="9"/>
  <c r="D58" i="9"/>
  <c r="F52" i="5"/>
  <c r="G52" i="5"/>
  <c r="H58" i="9"/>
  <c r="G58" i="9"/>
  <c r="F58" i="9"/>
  <c r="AK30" i="24"/>
  <c r="AJ30" i="24"/>
  <c r="BD30" i="24"/>
  <c r="AW30" i="24"/>
  <c r="AV30" i="24"/>
  <c r="AQ30" i="24"/>
  <c r="AP30" i="24"/>
  <c r="AZ30" i="24"/>
  <c r="AY30" i="24"/>
  <c r="AT30" i="24"/>
  <c r="AS30" i="24"/>
  <c r="AN30" i="24"/>
  <c r="AM30" i="24"/>
  <c r="B59" i="9"/>
  <c r="A60" i="9"/>
  <c r="E59" i="9"/>
  <c r="F53" i="8"/>
  <c r="D53" i="8"/>
  <c r="C53" i="8"/>
  <c r="M53" i="8"/>
  <c r="J53" i="8"/>
  <c r="L53" i="8"/>
  <c r="G53" i="8"/>
  <c r="I53" i="8"/>
  <c r="D102" i="38"/>
  <c r="C102" i="38"/>
  <c r="H97" i="35"/>
  <c r="D97" i="35"/>
  <c r="C97" i="35"/>
  <c r="H59" i="40"/>
  <c r="G59" i="40"/>
  <c r="F59" i="40"/>
  <c r="F102" i="38"/>
  <c r="H102" i="38"/>
  <c r="G102" i="38"/>
  <c r="E103" i="38"/>
  <c r="B103" i="38"/>
  <c r="A104" i="38"/>
  <c r="K32" i="24"/>
  <c r="E32" i="24"/>
  <c r="B32" i="24"/>
  <c r="H32" i="24"/>
  <c r="A33" i="24"/>
  <c r="C52" i="5"/>
  <c r="D52" i="5"/>
  <c r="K54" i="8"/>
  <c r="A55" i="8"/>
  <c r="E54" i="8"/>
  <c r="H54" i="8"/>
  <c r="B54" i="8"/>
  <c r="E45" i="2"/>
  <c r="H45" i="2"/>
  <c r="B45" i="2"/>
  <c r="A46" i="2"/>
  <c r="A99" i="35"/>
  <c r="E98" i="35"/>
  <c r="B98" i="35"/>
  <c r="D59" i="40"/>
  <c r="C59" i="40"/>
  <c r="A60" i="40" s="1"/>
  <c r="A83" i="19"/>
  <c r="E82" i="19"/>
  <c r="B82" i="19"/>
  <c r="G44" i="2"/>
  <c r="F44" i="2"/>
  <c r="D44" i="2"/>
  <c r="C44" i="2"/>
  <c r="J44" i="2"/>
  <c r="I44" i="2"/>
  <c r="A87" i="34"/>
  <c r="E86" i="34"/>
  <c r="B86" i="34"/>
  <c r="E100" i="36"/>
  <c r="B100" i="36"/>
  <c r="A101" i="36"/>
  <c r="Q31" i="24"/>
  <c r="M31" i="24"/>
  <c r="L31" i="24"/>
  <c r="G31" i="24"/>
  <c r="J31" i="24"/>
  <c r="I31" i="24"/>
  <c r="F31" i="24"/>
  <c r="D31" i="24"/>
  <c r="C31" i="24"/>
  <c r="H93" i="28"/>
  <c r="G93" i="28"/>
  <c r="F93" i="28"/>
  <c r="D93" i="28"/>
  <c r="C93" i="28"/>
  <c r="B44" i="32"/>
  <c r="F44" i="32"/>
  <c r="A45" i="32"/>
  <c r="CC32" i="24"/>
  <c r="BZ32" i="24"/>
  <c r="BY33" i="24"/>
  <c r="H43" i="32"/>
  <c r="G43" i="32"/>
  <c r="F97" i="35"/>
  <c r="G97" i="35"/>
  <c r="CB31" i="24"/>
  <c r="CA31" i="24"/>
  <c r="CE31" i="24"/>
  <c r="CD31" i="24"/>
  <c r="E43" i="32"/>
  <c r="C43" i="32"/>
  <c r="D43" i="32" s="1"/>
  <c r="C85" i="34"/>
  <c r="G85" i="34"/>
  <c r="F85" i="34"/>
  <c r="D85" i="34"/>
  <c r="A95" i="28"/>
  <c r="E94" i="28"/>
  <c r="B94" i="28"/>
  <c r="H60" i="10"/>
  <c r="A61" i="10"/>
  <c r="K60" i="10"/>
  <c r="E60" i="10"/>
  <c r="B60" i="10"/>
  <c r="N59" i="10"/>
  <c r="L59" i="10"/>
  <c r="J59" i="10"/>
  <c r="F59" i="10"/>
  <c r="G59" i="10"/>
  <c r="I59" i="10"/>
  <c r="M59" i="10"/>
  <c r="D59" i="10"/>
  <c r="C59" i="10"/>
  <c r="H99" i="36"/>
  <c r="D99" i="36"/>
  <c r="C99" i="36"/>
  <c r="L64" i="12"/>
  <c r="J64" i="12"/>
  <c r="S64" i="12"/>
  <c r="R64" i="12"/>
  <c r="P64" i="12"/>
  <c r="O64" i="12"/>
  <c r="M64" i="12"/>
  <c r="F64" i="12"/>
  <c r="D64" i="12"/>
  <c r="I64" i="12"/>
  <c r="G64" i="12"/>
  <c r="C64" i="12"/>
  <c r="A92" i="26"/>
  <c r="E91" i="26"/>
  <c r="B91" i="26"/>
  <c r="E88" i="25"/>
  <c r="A89" i="25"/>
  <c r="H88" i="25"/>
  <c r="B88" i="25"/>
  <c r="H90" i="26"/>
  <c r="D90" i="26"/>
  <c r="C90" i="26"/>
  <c r="G90" i="26"/>
  <c r="F90" i="26"/>
  <c r="B71" i="14"/>
  <c r="N71" i="14"/>
  <c r="H71" i="14"/>
  <c r="Q71" i="14"/>
  <c r="E71" i="14"/>
  <c r="A72" i="14"/>
  <c r="K71" i="14"/>
  <c r="F87" i="25"/>
  <c r="D87" i="25"/>
  <c r="C87" i="25"/>
  <c r="J87" i="25"/>
  <c r="G87" i="25"/>
  <c r="K87" i="25"/>
  <c r="I87" i="25"/>
  <c r="H65" i="12"/>
  <c r="A66" i="12"/>
  <c r="Q65" i="12"/>
  <c r="E65" i="12"/>
  <c r="B65" i="12"/>
  <c r="N65" i="12"/>
  <c r="K65" i="12"/>
  <c r="E51" i="3"/>
  <c r="B51" i="3"/>
  <c r="A52" i="3"/>
  <c r="CV31" i="24"/>
  <c r="CS31" i="24"/>
  <c r="CR32" i="24"/>
  <c r="C50" i="3"/>
  <c r="D50" i="3"/>
  <c r="F50" i="3"/>
  <c r="G50" i="3"/>
  <c r="F99" i="36"/>
  <c r="G99" i="36"/>
  <c r="F70" i="14"/>
  <c r="D70" i="14"/>
  <c r="T70" i="14"/>
  <c r="S70" i="14"/>
  <c r="O70" i="14"/>
  <c r="J70" i="14"/>
  <c r="G70" i="14"/>
  <c r="I70" i="14"/>
  <c r="C70" i="14"/>
  <c r="L70" i="14"/>
  <c r="R70" i="14"/>
  <c r="M70" i="14"/>
  <c r="P70" i="14"/>
  <c r="CX30" i="24"/>
  <c r="CU30" i="24"/>
  <c r="CT30" i="24"/>
  <c r="CW30" i="24"/>
  <c r="F60" i="41"/>
  <c r="G60" i="41"/>
  <c r="C60" i="41"/>
  <c r="A61" i="41" s="1"/>
  <c r="H60" i="41"/>
  <c r="D60" i="41"/>
  <c r="C16" i="29" a="1"/>
  <c r="C97" i="31" l="1"/>
  <c r="D97" i="31"/>
  <c r="N53" i="8"/>
  <c r="H52" i="5"/>
  <c r="G65" i="43"/>
  <c r="D65" i="43"/>
  <c r="F65" i="43"/>
  <c r="C65" i="43"/>
  <c r="A66" i="43" s="1"/>
  <c r="C67" i="45"/>
  <c r="A68" i="45" s="1"/>
  <c r="E67" i="45"/>
  <c r="F67" i="45"/>
  <c r="F65" i="44"/>
  <c r="G65" i="44"/>
  <c r="C65" i="44"/>
  <c r="A66" i="44" s="1"/>
  <c r="D65" i="44"/>
  <c r="BA30" i="24"/>
  <c r="BE30" i="24" s="1"/>
  <c r="K44" i="2"/>
  <c r="N31" i="24"/>
  <c r="R31" i="24" s="1"/>
  <c r="I43" i="32"/>
  <c r="CF31" i="24"/>
  <c r="H50" i="3"/>
  <c r="T64" i="12"/>
  <c r="CY30" i="24"/>
  <c r="C16" i="29"/>
  <c r="A53" i="3"/>
  <c r="E52" i="3"/>
  <c r="B52" i="3"/>
  <c r="N66" i="12"/>
  <c r="B66" i="12"/>
  <c r="Q66" i="12"/>
  <c r="K66" i="12"/>
  <c r="H66" i="12"/>
  <c r="E66" i="12"/>
  <c r="A67" i="12"/>
  <c r="E46" i="2"/>
  <c r="H46" i="2"/>
  <c r="B46" i="2"/>
  <c r="A47" i="2"/>
  <c r="G45" i="2"/>
  <c r="J45" i="2"/>
  <c r="I45" i="2"/>
  <c r="F45" i="2"/>
  <c r="D45" i="2"/>
  <c r="C45" i="2"/>
  <c r="L54" i="8"/>
  <c r="J54" i="8"/>
  <c r="I54" i="8"/>
  <c r="G54" i="8"/>
  <c r="F54" i="8"/>
  <c r="D54" i="8"/>
  <c r="C54" i="8"/>
  <c r="M54" i="8"/>
  <c r="N72" i="14"/>
  <c r="Q72" i="14"/>
  <c r="E72" i="14"/>
  <c r="A73" i="14"/>
  <c r="K72" i="14"/>
  <c r="H72" i="14"/>
  <c r="B72" i="14"/>
  <c r="A102" i="36"/>
  <c r="E101" i="36"/>
  <c r="B101" i="36"/>
  <c r="A56" i="8"/>
  <c r="K55" i="8"/>
  <c r="E55" i="8"/>
  <c r="H55" i="8"/>
  <c r="B55" i="8"/>
  <c r="CX31" i="24"/>
  <c r="CW31" i="24"/>
  <c r="CU31" i="24"/>
  <c r="CT31" i="24"/>
  <c r="D100" i="36"/>
  <c r="C100" i="36"/>
  <c r="H100" i="36"/>
  <c r="G59" i="9"/>
  <c r="H59" i="9"/>
  <c r="F59" i="9"/>
  <c r="F100" i="36"/>
  <c r="G100" i="36"/>
  <c r="A61" i="9"/>
  <c r="E60" i="9"/>
  <c r="B60" i="9"/>
  <c r="F86" i="34"/>
  <c r="G86" i="34"/>
  <c r="D86" i="34"/>
  <c r="C86" i="34"/>
  <c r="C59" i="9"/>
  <c r="D59" i="9"/>
  <c r="F71" i="14"/>
  <c r="D71" i="14"/>
  <c r="R71" i="14"/>
  <c r="P71" i="14"/>
  <c r="S71" i="14"/>
  <c r="O71" i="14"/>
  <c r="L71" i="14"/>
  <c r="C71" i="14"/>
  <c r="T71" i="14"/>
  <c r="M71" i="14"/>
  <c r="J71" i="14"/>
  <c r="I71" i="14"/>
  <c r="G71" i="14"/>
  <c r="B87" i="34"/>
  <c r="E87" i="34"/>
  <c r="A88" i="34"/>
  <c r="E98" i="31"/>
  <c r="A99" i="31"/>
  <c r="B98" i="31"/>
  <c r="B33" i="24"/>
  <c r="E33" i="24"/>
  <c r="K33" i="24"/>
  <c r="H33" i="24"/>
  <c r="A34" i="24"/>
  <c r="G32" i="24"/>
  <c r="Q32" i="24"/>
  <c r="M32" i="24"/>
  <c r="L32" i="24"/>
  <c r="I32" i="24"/>
  <c r="F32" i="24"/>
  <c r="D32" i="24"/>
  <c r="C32" i="24"/>
  <c r="J32" i="24"/>
  <c r="H97" i="31"/>
  <c r="G97" i="31"/>
  <c r="F97" i="31"/>
  <c r="G53" i="5"/>
  <c r="F53" i="5"/>
  <c r="B54" i="5"/>
  <c r="E54" i="5"/>
  <c r="A55" i="5"/>
  <c r="D53" i="5"/>
  <c r="C53" i="5"/>
  <c r="K88" i="25"/>
  <c r="I88" i="25"/>
  <c r="G88" i="25"/>
  <c r="C88" i="25"/>
  <c r="J88" i="25"/>
  <c r="F88" i="25"/>
  <c r="D88" i="25"/>
  <c r="N60" i="10"/>
  <c r="L60" i="10"/>
  <c r="J60" i="10"/>
  <c r="F60" i="10"/>
  <c r="M60" i="10"/>
  <c r="D60" i="10"/>
  <c r="C60" i="10"/>
  <c r="I60" i="10"/>
  <c r="G60" i="10"/>
  <c r="CC33" i="24"/>
  <c r="BZ33" i="24"/>
  <c r="BY34" i="24"/>
  <c r="B104" i="38"/>
  <c r="A105" i="38"/>
  <c r="E104" i="38"/>
  <c r="CE32" i="24"/>
  <c r="CD32" i="24"/>
  <c r="CB32" i="24"/>
  <c r="CA32" i="24"/>
  <c r="D103" i="38"/>
  <c r="C103" i="38"/>
  <c r="CS32" i="24"/>
  <c r="CV32" i="24"/>
  <c r="CR33" i="24"/>
  <c r="H103" i="38"/>
  <c r="F103" i="38"/>
  <c r="G103" i="38"/>
  <c r="H61" i="10"/>
  <c r="B61" i="10"/>
  <c r="A62" i="10"/>
  <c r="K61" i="10"/>
  <c r="E61" i="10"/>
  <c r="F45" i="32"/>
  <c r="B45" i="32"/>
  <c r="A46" i="32"/>
  <c r="F82" i="19"/>
  <c r="G82" i="19"/>
  <c r="D82" i="19"/>
  <c r="C82" i="19"/>
  <c r="E61" i="41"/>
  <c r="B61" i="41"/>
  <c r="H91" i="26"/>
  <c r="F91" i="26"/>
  <c r="D91" i="26"/>
  <c r="C91" i="26"/>
  <c r="G91" i="26"/>
  <c r="H44" i="32"/>
  <c r="G44" i="32"/>
  <c r="AX32" i="24"/>
  <c r="AR32" i="24"/>
  <c r="AL32" i="24"/>
  <c r="AI32" i="24"/>
  <c r="AU32" i="24"/>
  <c r="AO32" i="24"/>
  <c r="AH33" i="24"/>
  <c r="F51" i="3"/>
  <c r="G51" i="3"/>
  <c r="C44" i="32"/>
  <c r="D44" i="32" s="1"/>
  <c r="E44" i="32"/>
  <c r="A84" i="19"/>
  <c r="B83" i="19"/>
  <c r="E83" i="19"/>
  <c r="D51" i="3"/>
  <c r="C51" i="3"/>
  <c r="A93" i="26"/>
  <c r="B92" i="26"/>
  <c r="E92" i="26"/>
  <c r="B60" i="40"/>
  <c r="E60" i="40"/>
  <c r="H94" i="28"/>
  <c r="D94" i="28"/>
  <c r="C94" i="28"/>
  <c r="F94" i="28"/>
  <c r="G94" i="28"/>
  <c r="E95" i="28"/>
  <c r="B95" i="28"/>
  <c r="A96" i="28"/>
  <c r="F65" i="12"/>
  <c r="D65" i="12"/>
  <c r="J65" i="12"/>
  <c r="R65" i="12"/>
  <c r="P65" i="12"/>
  <c r="I65" i="12"/>
  <c r="G65" i="12"/>
  <c r="C65" i="12"/>
  <c r="M65" i="12"/>
  <c r="S65" i="12"/>
  <c r="O65" i="12"/>
  <c r="L65" i="12"/>
  <c r="H98" i="35"/>
  <c r="D98" i="35"/>
  <c r="C98" i="35"/>
  <c r="G98" i="35"/>
  <c r="F98" i="35"/>
  <c r="AW31" i="24"/>
  <c r="AV31" i="24"/>
  <c r="AT31" i="24"/>
  <c r="AS31" i="24"/>
  <c r="AQ31" i="24"/>
  <c r="AJ31" i="24"/>
  <c r="BD31" i="24"/>
  <c r="AP31" i="24"/>
  <c r="AN31" i="24"/>
  <c r="AM31" i="24"/>
  <c r="AK31" i="24"/>
  <c r="AZ31" i="24"/>
  <c r="AY31" i="24"/>
  <c r="H89" i="25"/>
  <c r="B89" i="25"/>
  <c r="A90" i="25"/>
  <c r="E89" i="25"/>
  <c r="A100" i="35"/>
  <c r="E99" i="35"/>
  <c r="B99" i="35"/>
  <c r="C98" i="31" l="1"/>
  <c r="D98" i="31"/>
  <c r="T65" i="12"/>
  <c r="H53" i="5"/>
  <c r="N54" i="8"/>
  <c r="B68" i="45"/>
  <c r="D68" i="45"/>
  <c r="E66" i="43"/>
  <c r="B66" i="43"/>
  <c r="B66" i="44"/>
  <c r="E66" i="44"/>
  <c r="BA31" i="24"/>
  <c r="BE31" i="24" s="1"/>
  <c r="N32" i="24"/>
  <c r="R32" i="24" s="1"/>
  <c r="K45" i="2"/>
  <c r="CY31" i="24"/>
  <c r="CF32" i="24"/>
  <c r="I44" i="32"/>
  <c r="H51" i="3"/>
  <c r="A94" i="26"/>
  <c r="B93" i="26"/>
  <c r="E93" i="26"/>
  <c r="A100" i="31"/>
  <c r="E99" i="31"/>
  <c r="B99" i="31"/>
  <c r="G99" i="35"/>
  <c r="F99" i="35"/>
  <c r="E100" i="35"/>
  <c r="B100" i="35"/>
  <c r="A101" i="35"/>
  <c r="CS33" i="24"/>
  <c r="CV33" i="24"/>
  <c r="CR34" i="24"/>
  <c r="AU33" i="24"/>
  <c r="AL33" i="24"/>
  <c r="AX33" i="24"/>
  <c r="AR33" i="24"/>
  <c r="AO33" i="24"/>
  <c r="AI33" i="24"/>
  <c r="AH34" i="24"/>
  <c r="A89" i="34"/>
  <c r="B88" i="34"/>
  <c r="E88" i="34"/>
  <c r="E55" i="5"/>
  <c r="B55" i="5"/>
  <c r="A56" i="5"/>
  <c r="J89" i="25"/>
  <c r="I89" i="25"/>
  <c r="F89" i="25"/>
  <c r="D89" i="25"/>
  <c r="K89" i="25"/>
  <c r="C89" i="25"/>
  <c r="G89" i="25"/>
  <c r="G87" i="34"/>
  <c r="C87" i="34"/>
  <c r="F87" i="34"/>
  <c r="D87" i="34"/>
  <c r="D54" i="5"/>
  <c r="C54" i="5"/>
  <c r="E90" i="25"/>
  <c r="B90" i="25"/>
  <c r="H90" i="25"/>
  <c r="A91" i="25"/>
  <c r="B96" i="28"/>
  <c r="E96" i="28"/>
  <c r="A97" i="28"/>
  <c r="F54" i="5"/>
  <c r="G54" i="5"/>
  <c r="H95" i="28"/>
  <c r="G95" i="28"/>
  <c r="F95" i="28"/>
  <c r="D95" i="28"/>
  <c r="C95" i="28"/>
  <c r="CW32" i="24"/>
  <c r="CX32" i="24"/>
  <c r="CU32" i="24"/>
  <c r="CT32" i="24"/>
  <c r="F104" i="38"/>
  <c r="H104" i="38"/>
  <c r="G104" i="38"/>
  <c r="B105" i="38"/>
  <c r="E105" i="38"/>
  <c r="A106" i="38"/>
  <c r="AK32" i="24"/>
  <c r="AJ32" i="24"/>
  <c r="BD32" i="24"/>
  <c r="AY32" i="24"/>
  <c r="AW32" i="24"/>
  <c r="AS32" i="24"/>
  <c r="AQ32" i="24"/>
  <c r="AP32" i="24"/>
  <c r="AN32" i="24"/>
  <c r="AZ32" i="24"/>
  <c r="AV32" i="24"/>
  <c r="AT32" i="24"/>
  <c r="AM32" i="24"/>
  <c r="D104" i="38"/>
  <c r="C104" i="38"/>
  <c r="BZ34" i="24"/>
  <c r="CC34" i="24"/>
  <c r="BY35" i="24"/>
  <c r="M55" i="8"/>
  <c r="F55" i="8"/>
  <c r="L55" i="8"/>
  <c r="J55" i="8"/>
  <c r="G55" i="8"/>
  <c r="I55" i="8"/>
  <c r="D55" i="8"/>
  <c r="C55" i="8"/>
  <c r="H60" i="40"/>
  <c r="G60" i="40"/>
  <c r="F60" i="40"/>
  <c r="D61" i="41"/>
  <c r="H61" i="41"/>
  <c r="C61" i="41"/>
  <c r="A62" i="41" s="1"/>
  <c r="CD33" i="24"/>
  <c r="CB33" i="24"/>
  <c r="CA33" i="24"/>
  <c r="CE33" i="24"/>
  <c r="G61" i="41"/>
  <c r="F61" i="41"/>
  <c r="D60" i="40"/>
  <c r="C60" i="40"/>
  <c r="A61" i="40" s="1"/>
  <c r="B47" i="2"/>
  <c r="E47" i="2"/>
  <c r="H47" i="2"/>
  <c r="A48" i="2"/>
  <c r="K56" i="8"/>
  <c r="A57" i="8"/>
  <c r="H56" i="8"/>
  <c r="E56" i="8"/>
  <c r="B56" i="8"/>
  <c r="J46" i="2"/>
  <c r="I46" i="2"/>
  <c r="C46" i="2"/>
  <c r="G46" i="2"/>
  <c r="F46" i="2"/>
  <c r="D46" i="2"/>
  <c r="H101" i="36"/>
  <c r="C101" i="36"/>
  <c r="D101" i="36"/>
  <c r="F101" i="36"/>
  <c r="G101" i="36"/>
  <c r="A103" i="36"/>
  <c r="E102" i="36"/>
  <c r="B102" i="36"/>
  <c r="H67" i="12"/>
  <c r="N67" i="12"/>
  <c r="K67" i="12"/>
  <c r="A68" i="12"/>
  <c r="Q67" i="12"/>
  <c r="E67" i="12"/>
  <c r="B67" i="12"/>
  <c r="D92" i="26"/>
  <c r="G92" i="26"/>
  <c r="H92" i="26"/>
  <c r="F92" i="26"/>
  <c r="C92" i="26"/>
  <c r="P72" i="14"/>
  <c r="L72" i="14"/>
  <c r="R72" i="14"/>
  <c r="S72" i="14"/>
  <c r="J72" i="14"/>
  <c r="F72" i="14"/>
  <c r="O72" i="14"/>
  <c r="I72" i="14"/>
  <c r="M72" i="14"/>
  <c r="D72" i="14"/>
  <c r="C72" i="14"/>
  <c r="G72" i="14"/>
  <c r="T72" i="14"/>
  <c r="G45" i="32"/>
  <c r="H45" i="32"/>
  <c r="K34" i="24"/>
  <c r="E34" i="24"/>
  <c r="H34" i="24"/>
  <c r="B34" i="24"/>
  <c r="A35" i="24"/>
  <c r="B73" i="14"/>
  <c r="A74" i="14"/>
  <c r="Q73" i="14"/>
  <c r="N73" i="14"/>
  <c r="H73" i="14"/>
  <c r="E73" i="14"/>
  <c r="K73" i="14"/>
  <c r="R66" i="12"/>
  <c r="P66" i="12"/>
  <c r="S66" i="12"/>
  <c r="O66" i="12"/>
  <c r="M66" i="12"/>
  <c r="L66" i="12"/>
  <c r="J66" i="12"/>
  <c r="I66" i="12"/>
  <c r="G66" i="12"/>
  <c r="D66" i="12"/>
  <c r="C66" i="12"/>
  <c r="F66" i="12"/>
  <c r="E45" i="32"/>
  <c r="C45" i="32"/>
  <c r="D45" i="32" s="1"/>
  <c r="H62" i="10"/>
  <c r="E62" i="10"/>
  <c r="A63" i="10"/>
  <c r="B62" i="10"/>
  <c r="K62" i="10"/>
  <c r="D60" i="9"/>
  <c r="C60" i="9"/>
  <c r="F46" i="32"/>
  <c r="B46" i="32"/>
  <c r="A47" i="32"/>
  <c r="N61" i="10"/>
  <c r="L61" i="10"/>
  <c r="J61" i="10"/>
  <c r="F61" i="10"/>
  <c r="M61" i="10"/>
  <c r="I61" i="10"/>
  <c r="G61" i="10"/>
  <c r="D61" i="10"/>
  <c r="C61" i="10"/>
  <c r="H60" i="9"/>
  <c r="F60" i="9"/>
  <c r="G60" i="9"/>
  <c r="D52" i="3"/>
  <c r="C52" i="3"/>
  <c r="A62" i="9"/>
  <c r="E61" i="9"/>
  <c r="B61" i="9"/>
  <c r="G52" i="3"/>
  <c r="F52" i="3"/>
  <c r="G83" i="19"/>
  <c r="C83" i="19"/>
  <c r="D83" i="19"/>
  <c r="F83" i="19"/>
  <c r="B84" i="19"/>
  <c r="A85" i="19"/>
  <c r="E84" i="19"/>
  <c r="D33" i="24"/>
  <c r="C33" i="24"/>
  <c r="Q33" i="24"/>
  <c r="L33" i="24"/>
  <c r="J33" i="24"/>
  <c r="I33" i="24"/>
  <c r="M33" i="24"/>
  <c r="G33" i="24"/>
  <c r="F33" i="24"/>
  <c r="B53" i="3"/>
  <c r="A54" i="3"/>
  <c r="E53" i="3"/>
  <c r="H99" i="35"/>
  <c r="D99" i="35"/>
  <c r="C99" i="35"/>
  <c r="H98" i="31"/>
  <c r="G98" i="31"/>
  <c r="F98" i="31"/>
  <c r="C15" i="29" a="1"/>
  <c r="C99" i="31" l="1"/>
  <c r="D99" i="31"/>
  <c r="N55" i="8"/>
  <c r="T66" i="12"/>
  <c r="H54" i="5"/>
  <c r="D66" i="44"/>
  <c r="F66" i="44"/>
  <c r="G66" i="44"/>
  <c r="C66" i="44"/>
  <c r="A67" i="44" s="1"/>
  <c r="C66" i="43"/>
  <c r="A67" i="43" s="1"/>
  <c r="D66" i="43"/>
  <c r="F66" i="43"/>
  <c r="G66" i="43"/>
  <c r="F68" i="45"/>
  <c r="E68" i="45"/>
  <c r="C68" i="45"/>
  <c r="A69" i="45" s="1"/>
  <c r="BA32" i="24"/>
  <c r="BE32" i="24" s="1"/>
  <c r="CF33" i="24"/>
  <c r="K46" i="2"/>
  <c r="CY32" i="24"/>
  <c r="H52" i="3"/>
  <c r="N33" i="24"/>
  <c r="R33" i="24" s="1"/>
  <c r="I45" i="32"/>
  <c r="C15" i="29"/>
  <c r="D53" i="3"/>
  <c r="C53" i="3"/>
  <c r="CB34" i="24"/>
  <c r="CA34" i="24"/>
  <c r="CE34" i="24"/>
  <c r="CD34" i="24"/>
  <c r="F88" i="34"/>
  <c r="D88" i="34"/>
  <c r="C88" i="34"/>
  <c r="G88" i="34"/>
  <c r="B89" i="34"/>
  <c r="E89" i="34"/>
  <c r="A90" i="34"/>
  <c r="B97" i="28"/>
  <c r="A98" i="28"/>
  <c r="E97" i="28"/>
  <c r="AW33" i="24"/>
  <c r="AV33" i="24"/>
  <c r="AT33" i="24"/>
  <c r="BD33" i="24"/>
  <c r="AZ33" i="24"/>
  <c r="AY33" i="24"/>
  <c r="AM33" i="24"/>
  <c r="AK33" i="24"/>
  <c r="AS33" i="24"/>
  <c r="AQ33" i="24"/>
  <c r="AP33" i="24"/>
  <c r="AN33" i="24"/>
  <c r="AJ33" i="24"/>
  <c r="E61" i="40"/>
  <c r="B61" i="40"/>
  <c r="A92" i="25"/>
  <c r="H91" i="25"/>
  <c r="B91" i="25"/>
  <c r="E91" i="25"/>
  <c r="M34" i="24"/>
  <c r="Q34" i="24"/>
  <c r="L34" i="24"/>
  <c r="J34" i="24"/>
  <c r="F34" i="24"/>
  <c r="D34" i="24"/>
  <c r="C34" i="24"/>
  <c r="I34" i="24"/>
  <c r="G34" i="24"/>
  <c r="F102" i="36"/>
  <c r="G102" i="36"/>
  <c r="C47" i="2"/>
  <c r="J47" i="2"/>
  <c r="I47" i="2"/>
  <c r="G47" i="2"/>
  <c r="D47" i="2"/>
  <c r="F47" i="2"/>
  <c r="H48" i="2"/>
  <c r="E48" i="2"/>
  <c r="B48" i="2"/>
  <c r="A49" i="2"/>
  <c r="H102" i="36"/>
  <c r="D102" i="36"/>
  <c r="C102" i="36"/>
  <c r="N62" i="10"/>
  <c r="L62" i="10"/>
  <c r="J62" i="10"/>
  <c r="F62" i="10"/>
  <c r="I62" i="10"/>
  <c r="C62" i="10"/>
  <c r="M62" i="10"/>
  <c r="G62" i="10"/>
  <c r="D62" i="10"/>
  <c r="E62" i="41"/>
  <c r="B62" i="41"/>
  <c r="E103" i="36"/>
  <c r="A104" i="36"/>
  <c r="B103" i="36"/>
  <c r="D84" i="19"/>
  <c r="C84" i="19"/>
  <c r="G84" i="19"/>
  <c r="F84" i="19"/>
  <c r="A107" i="38"/>
  <c r="B106" i="38"/>
  <c r="E106" i="38"/>
  <c r="CS34" i="24"/>
  <c r="CV34" i="24"/>
  <c r="CR35" i="24"/>
  <c r="K35" i="24"/>
  <c r="B35" i="24"/>
  <c r="H35" i="24"/>
  <c r="E35" i="24"/>
  <c r="A36" i="24"/>
  <c r="H63" i="10"/>
  <c r="B63" i="10"/>
  <c r="A64" i="10"/>
  <c r="K63" i="10"/>
  <c r="E63" i="10"/>
  <c r="H105" i="38"/>
  <c r="F105" i="38"/>
  <c r="G105" i="38"/>
  <c r="B68" i="12"/>
  <c r="H68" i="12"/>
  <c r="N68" i="12"/>
  <c r="K68" i="12"/>
  <c r="E68" i="12"/>
  <c r="A69" i="12"/>
  <c r="Q68" i="12"/>
  <c r="D61" i="9"/>
  <c r="C61" i="9"/>
  <c r="D105" i="38"/>
  <c r="C105" i="38"/>
  <c r="CX33" i="24"/>
  <c r="CW33" i="24"/>
  <c r="CU33" i="24"/>
  <c r="CT33" i="24"/>
  <c r="H61" i="9"/>
  <c r="G61" i="9"/>
  <c r="F61" i="9"/>
  <c r="A102" i="35"/>
  <c r="E101" i="35"/>
  <c r="B101" i="35"/>
  <c r="F73" i="14"/>
  <c r="D73" i="14"/>
  <c r="P73" i="14"/>
  <c r="M73" i="14"/>
  <c r="L73" i="14"/>
  <c r="J73" i="14"/>
  <c r="C73" i="14"/>
  <c r="G73" i="14"/>
  <c r="I73" i="14"/>
  <c r="T73" i="14"/>
  <c r="S73" i="14"/>
  <c r="R73" i="14"/>
  <c r="O73" i="14"/>
  <c r="B85" i="19"/>
  <c r="A86" i="19"/>
  <c r="E85" i="19"/>
  <c r="B62" i="9"/>
  <c r="A63" i="9"/>
  <c r="E62" i="9"/>
  <c r="D100" i="35"/>
  <c r="H100" i="35"/>
  <c r="C100" i="35"/>
  <c r="G100" i="35"/>
  <c r="F100" i="35"/>
  <c r="B74" i="14"/>
  <c r="N74" i="14"/>
  <c r="Q74" i="14"/>
  <c r="A75" i="14"/>
  <c r="K74" i="14"/>
  <c r="H74" i="14"/>
  <c r="E74" i="14"/>
  <c r="F47" i="32"/>
  <c r="B47" i="32"/>
  <c r="A48" i="32"/>
  <c r="AO34" i="24"/>
  <c r="AX34" i="24"/>
  <c r="AU34" i="24"/>
  <c r="AR34" i="24"/>
  <c r="AL34" i="24"/>
  <c r="AI34" i="24"/>
  <c r="AH35" i="24"/>
  <c r="K90" i="25"/>
  <c r="I90" i="25"/>
  <c r="G90" i="25"/>
  <c r="C90" i="25"/>
  <c r="J90" i="25"/>
  <c r="D90" i="25"/>
  <c r="F90" i="25"/>
  <c r="L56" i="8"/>
  <c r="J56" i="8"/>
  <c r="M56" i="8"/>
  <c r="I56" i="8"/>
  <c r="D56" i="8"/>
  <c r="G56" i="8"/>
  <c r="F56" i="8"/>
  <c r="C56" i="8"/>
  <c r="H99" i="31"/>
  <c r="F99" i="31"/>
  <c r="G99" i="31"/>
  <c r="G96" i="28"/>
  <c r="F96" i="28"/>
  <c r="D96" i="28"/>
  <c r="C96" i="28"/>
  <c r="H96" i="28"/>
  <c r="L67" i="12"/>
  <c r="J67" i="12"/>
  <c r="S67" i="12"/>
  <c r="P67" i="12"/>
  <c r="O67" i="12"/>
  <c r="M67" i="12"/>
  <c r="I67" i="12"/>
  <c r="D67" i="12"/>
  <c r="R67" i="12"/>
  <c r="F67" i="12"/>
  <c r="G67" i="12"/>
  <c r="C67" i="12"/>
  <c r="E46" i="32"/>
  <c r="C46" i="32"/>
  <c r="D46" i="32" s="1"/>
  <c r="A58" i="8"/>
  <c r="K57" i="8"/>
  <c r="H57" i="8"/>
  <c r="B57" i="8"/>
  <c r="E57" i="8"/>
  <c r="B56" i="5"/>
  <c r="A57" i="5"/>
  <c r="E56" i="5"/>
  <c r="E100" i="31"/>
  <c r="A101" i="31"/>
  <c r="B100" i="31"/>
  <c r="G53" i="3"/>
  <c r="F53" i="3"/>
  <c r="C55" i="5"/>
  <c r="D55" i="5"/>
  <c r="H46" i="32"/>
  <c r="G46" i="32"/>
  <c r="A55" i="3"/>
  <c r="E54" i="3"/>
  <c r="B54" i="3"/>
  <c r="CC35" i="24"/>
  <c r="BZ35" i="24"/>
  <c r="BY36" i="24"/>
  <c r="G55" i="5"/>
  <c r="F55" i="5"/>
  <c r="G93" i="26"/>
  <c r="F93" i="26"/>
  <c r="D93" i="26"/>
  <c r="C93" i="26"/>
  <c r="H93" i="26"/>
  <c r="A95" i="26"/>
  <c r="E94" i="26"/>
  <c r="B94" i="26"/>
  <c r="C100" i="31" l="1"/>
  <c r="D100" i="31"/>
  <c r="N56" i="8"/>
  <c r="T67" i="12"/>
  <c r="H55" i="5"/>
  <c r="D69" i="45"/>
  <c r="B69" i="45"/>
  <c r="B67" i="43"/>
  <c r="E67" i="43"/>
  <c r="B67" i="44"/>
  <c r="E67" i="44"/>
  <c r="BA33" i="24"/>
  <c r="BE33" i="24" s="1"/>
  <c r="I46" i="32"/>
  <c r="K47" i="2"/>
  <c r="CF34" i="24"/>
  <c r="CY33" i="24"/>
  <c r="N34" i="24"/>
  <c r="R34" i="24" s="1"/>
  <c r="H53" i="3"/>
  <c r="K58" i="8"/>
  <c r="E58" i="8"/>
  <c r="B58" i="8"/>
  <c r="A59" i="8"/>
  <c r="H58" i="8"/>
  <c r="H62" i="9"/>
  <c r="G62" i="9"/>
  <c r="F62" i="9"/>
  <c r="A64" i="9"/>
  <c r="E63" i="9"/>
  <c r="B63" i="9"/>
  <c r="D62" i="9"/>
  <c r="C62" i="9"/>
  <c r="N69" i="12"/>
  <c r="A70" i="12"/>
  <c r="Q69" i="12"/>
  <c r="K69" i="12"/>
  <c r="B69" i="12"/>
  <c r="H69" i="12"/>
  <c r="E69" i="12"/>
  <c r="F56" i="5"/>
  <c r="G56" i="5"/>
  <c r="H103" i="36"/>
  <c r="D103" i="36"/>
  <c r="C103" i="36"/>
  <c r="D85" i="19"/>
  <c r="C85" i="19"/>
  <c r="F85" i="19"/>
  <c r="G85" i="19"/>
  <c r="E104" i="36"/>
  <c r="B104" i="36"/>
  <c r="A105" i="36"/>
  <c r="CE35" i="24"/>
  <c r="CA35" i="24"/>
  <c r="CD35" i="24"/>
  <c r="CB35" i="24"/>
  <c r="F103" i="36"/>
  <c r="G103" i="36"/>
  <c r="N75" i="14"/>
  <c r="A76" i="14"/>
  <c r="H75" i="14"/>
  <c r="E75" i="14"/>
  <c r="Q75" i="14"/>
  <c r="K75" i="14"/>
  <c r="B75" i="14"/>
  <c r="H62" i="41"/>
  <c r="D62" i="41"/>
  <c r="C62" i="41"/>
  <c r="A63" i="41" s="1"/>
  <c r="F62" i="41"/>
  <c r="G62" i="41"/>
  <c r="B86" i="19"/>
  <c r="A87" i="19"/>
  <c r="E86" i="19"/>
  <c r="AO35" i="24"/>
  <c r="AL35" i="24"/>
  <c r="AU35" i="24"/>
  <c r="AR35" i="24"/>
  <c r="AX35" i="24"/>
  <c r="AI35" i="24"/>
  <c r="AH36" i="24"/>
  <c r="B98" i="28"/>
  <c r="E98" i="28"/>
  <c r="A99" i="28"/>
  <c r="D54" i="3"/>
  <c r="C54" i="3"/>
  <c r="AT34" i="24"/>
  <c r="AQ34" i="24"/>
  <c r="AP34" i="24"/>
  <c r="AN34" i="24"/>
  <c r="AM34" i="24"/>
  <c r="AK34" i="24"/>
  <c r="BD34" i="24"/>
  <c r="AZ34" i="24"/>
  <c r="AW34" i="24"/>
  <c r="AY34" i="24"/>
  <c r="AV34" i="24"/>
  <c r="AS34" i="24"/>
  <c r="AJ34" i="24"/>
  <c r="H97" i="28"/>
  <c r="F97" i="28"/>
  <c r="G97" i="28"/>
  <c r="D97" i="28"/>
  <c r="C97" i="28"/>
  <c r="G54" i="3"/>
  <c r="F54" i="3"/>
  <c r="B90" i="34"/>
  <c r="A91" i="34"/>
  <c r="E90" i="34"/>
  <c r="E55" i="3"/>
  <c r="B55" i="3"/>
  <c r="A56" i="3"/>
  <c r="F68" i="12"/>
  <c r="D68" i="12"/>
  <c r="R68" i="12"/>
  <c r="O68" i="12"/>
  <c r="M68" i="12"/>
  <c r="L68" i="12"/>
  <c r="J68" i="12"/>
  <c r="I68" i="12"/>
  <c r="G68" i="12"/>
  <c r="S68" i="12"/>
  <c r="P68" i="12"/>
  <c r="C68" i="12"/>
  <c r="H64" i="10"/>
  <c r="A65" i="10"/>
  <c r="K64" i="10"/>
  <c r="E64" i="10"/>
  <c r="B64" i="10"/>
  <c r="C89" i="34"/>
  <c r="D89" i="34"/>
  <c r="G89" i="34"/>
  <c r="F89" i="34"/>
  <c r="BZ36" i="24"/>
  <c r="CC36" i="24"/>
  <c r="BY37" i="24"/>
  <c r="N63" i="10"/>
  <c r="L63" i="10"/>
  <c r="J63" i="10"/>
  <c r="F63" i="10"/>
  <c r="I63" i="10"/>
  <c r="M63" i="10"/>
  <c r="G63" i="10"/>
  <c r="D63" i="10"/>
  <c r="C63" i="10"/>
  <c r="F48" i="32"/>
  <c r="B48" i="32"/>
  <c r="A49" i="32"/>
  <c r="E36" i="24"/>
  <c r="H36" i="24"/>
  <c r="B36" i="24"/>
  <c r="K36" i="24"/>
  <c r="A37" i="24"/>
  <c r="E47" i="32"/>
  <c r="C47" i="32"/>
  <c r="D47" i="32" s="1"/>
  <c r="C101" i="35"/>
  <c r="H101" i="35"/>
  <c r="D101" i="35"/>
  <c r="J91" i="25"/>
  <c r="F91" i="25"/>
  <c r="D91" i="25"/>
  <c r="I91" i="25"/>
  <c r="G91" i="25"/>
  <c r="C91" i="25"/>
  <c r="K91" i="25"/>
  <c r="F101" i="35"/>
  <c r="G101" i="35"/>
  <c r="Q35" i="24"/>
  <c r="M35" i="24"/>
  <c r="J35" i="24"/>
  <c r="C35" i="24"/>
  <c r="L35" i="24"/>
  <c r="I35" i="24"/>
  <c r="G35" i="24"/>
  <c r="F35" i="24"/>
  <c r="D35" i="24"/>
  <c r="E102" i="35"/>
  <c r="B102" i="35"/>
  <c r="A103" i="35"/>
  <c r="E92" i="25"/>
  <c r="B92" i="25"/>
  <c r="A93" i="25"/>
  <c r="H92" i="25"/>
  <c r="H47" i="32"/>
  <c r="G47" i="32"/>
  <c r="H100" i="31"/>
  <c r="G100" i="31"/>
  <c r="F100" i="31"/>
  <c r="A102" i="31"/>
  <c r="B101" i="31"/>
  <c r="E101" i="31"/>
  <c r="E49" i="2"/>
  <c r="B49" i="2"/>
  <c r="H49" i="2"/>
  <c r="A50" i="2"/>
  <c r="CV35" i="24"/>
  <c r="CS35" i="24"/>
  <c r="CR36" i="24"/>
  <c r="I48" i="2"/>
  <c r="J48" i="2"/>
  <c r="G48" i="2"/>
  <c r="F48" i="2"/>
  <c r="D48" i="2"/>
  <c r="C48" i="2"/>
  <c r="C61" i="40"/>
  <c r="A62" i="40" s="1"/>
  <c r="D61" i="40"/>
  <c r="F61" i="40"/>
  <c r="H61" i="40"/>
  <c r="G61" i="40"/>
  <c r="B57" i="5"/>
  <c r="A58" i="5"/>
  <c r="E57" i="5"/>
  <c r="CW34" i="24"/>
  <c r="CU34" i="24"/>
  <c r="CT34" i="24"/>
  <c r="CX34" i="24"/>
  <c r="D56" i="5"/>
  <c r="C56" i="5"/>
  <c r="D74" i="14"/>
  <c r="P74" i="14"/>
  <c r="L74" i="14"/>
  <c r="F74" i="14"/>
  <c r="O74" i="14"/>
  <c r="I74" i="14"/>
  <c r="C74" i="14"/>
  <c r="T74" i="14"/>
  <c r="S74" i="14"/>
  <c r="R74" i="14"/>
  <c r="M74" i="14"/>
  <c r="G74" i="14"/>
  <c r="J74" i="14"/>
  <c r="H106" i="38"/>
  <c r="G106" i="38"/>
  <c r="F106" i="38"/>
  <c r="H94" i="26"/>
  <c r="G94" i="26"/>
  <c r="F94" i="26"/>
  <c r="C94" i="26"/>
  <c r="D94" i="26"/>
  <c r="C106" i="38"/>
  <c r="D106" i="38"/>
  <c r="A96" i="26"/>
  <c r="E95" i="26"/>
  <c r="B95" i="26"/>
  <c r="F57" i="8"/>
  <c r="M57" i="8"/>
  <c r="L57" i="8"/>
  <c r="J57" i="8"/>
  <c r="I57" i="8"/>
  <c r="G57" i="8"/>
  <c r="C57" i="8"/>
  <c r="D57" i="8"/>
  <c r="B107" i="38"/>
  <c r="E107" i="38"/>
  <c r="A108" i="38"/>
  <c r="C14" i="29" a="1"/>
  <c r="N57" i="8" l="1"/>
  <c r="C101" i="31"/>
  <c r="D101" i="31"/>
  <c r="H56" i="5"/>
  <c r="T68" i="12"/>
  <c r="G67" i="44"/>
  <c r="D67" i="44"/>
  <c r="C67" i="44"/>
  <c r="A68" i="44" s="1"/>
  <c r="F67" i="44"/>
  <c r="F67" i="43"/>
  <c r="G67" i="43"/>
  <c r="C67" i="43"/>
  <c r="A68" i="43" s="1"/>
  <c r="D67" i="43"/>
  <c r="E69" i="45"/>
  <c r="F69" i="45"/>
  <c r="C69" i="45"/>
  <c r="A70" i="45" s="1"/>
  <c r="BA34" i="24"/>
  <c r="BE34" i="24" s="1"/>
  <c r="CY34" i="24"/>
  <c r="K48" i="2"/>
  <c r="CF35" i="24"/>
  <c r="H54" i="3"/>
  <c r="I47" i="32"/>
  <c r="N35" i="24"/>
  <c r="R35" i="24" s="1"/>
  <c r="C14" i="29"/>
  <c r="C95" i="26"/>
  <c r="F95" i="26"/>
  <c r="D95" i="26"/>
  <c r="H95" i="26"/>
  <c r="G95" i="26"/>
  <c r="H65" i="10"/>
  <c r="B65" i="10"/>
  <c r="A66" i="10"/>
  <c r="K65" i="10"/>
  <c r="E65" i="10"/>
  <c r="F57" i="5"/>
  <c r="G57" i="5"/>
  <c r="B96" i="26"/>
  <c r="E96" i="26"/>
  <c r="A97" i="26"/>
  <c r="B58" i="5"/>
  <c r="E58" i="5"/>
  <c r="A59" i="5"/>
  <c r="E87" i="19"/>
  <c r="A88" i="19"/>
  <c r="B87" i="19"/>
  <c r="A94" i="25"/>
  <c r="H93" i="25"/>
  <c r="B93" i="25"/>
  <c r="E93" i="25"/>
  <c r="D86" i="19"/>
  <c r="C86" i="19"/>
  <c r="G86" i="19"/>
  <c r="F86" i="19"/>
  <c r="D57" i="5"/>
  <c r="C57" i="5"/>
  <c r="C92" i="25"/>
  <c r="K92" i="25"/>
  <c r="I92" i="25"/>
  <c r="G92" i="25"/>
  <c r="F92" i="25"/>
  <c r="J92" i="25"/>
  <c r="D92" i="25"/>
  <c r="K37" i="24"/>
  <c r="H37" i="24"/>
  <c r="E37" i="24"/>
  <c r="B37" i="24"/>
  <c r="A38" i="24"/>
  <c r="B63" i="41"/>
  <c r="E63" i="41"/>
  <c r="P69" i="12"/>
  <c r="L69" i="12"/>
  <c r="R69" i="12"/>
  <c r="S69" i="12"/>
  <c r="J69" i="12"/>
  <c r="I69" i="12"/>
  <c r="G69" i="12"/>
  <c r="O69" i="12"/>
  <c r="F69" i="12"/>
  <c r="M69" i="12"/>
  <c r="D69" i="12"/>
  <c r="C69" i="12"/>
  <c r="B103" i="35"/>
  <c r="A104" i="35"/>
  <c r="E103" i="35"/>
  <c r="F36" i="24"/>
  <c r="C36" i="24"/>
  <c r="G36" i="24"/>
  <c r="D36" i="24"/>
  <c r="Q36" i="24"/>
  <c r="M36" i="24"/>
  <c r="L36" i="24"/>
  <c r="J36" i="24"/>
  <c r="I36" i="24"/>
  <c r="G102" i="35"/>
  <c r="F102" i="35"/>
  <c r="L75" i="14"/>
  <c r="J75" i="14"/>
  <c r="P75" i="14"/>
  <c r="O75" i="14"/>
  <c r="M75" i="14"/>
  <c r="I75" i="14"/>
  <c r="G75" i="14"/>
  <c r="T75" i="14"/>
  <c r="D75" i="14"/>
  <c r="S75" i="14"/>
  <c r="R75" i="14"/>
  <c r="C75" i="14"/>
  <c r="F75" i="14"/>
  <c r="H70" i="12"/>
  <c r="K70" i="12"/>
  <c r="E70" i="12"/>
  <c r="B70" i="12"/>
  <c r="A71" i="12"/>
  <c r="N70" i="12"/>
  <c r="Q70" i="12"/>
  <c r="E48" i="32"/>
  <c r="C48" i="32"/>
  <c r="D48" i="32" s="1"/>
  <c r="G48" i="32"/>
  <c r="H48" i="32"/>
  <c r="B76" i="14"/>
  <c r="K76" i="14"/>
  <c r="Q76" i="14"/>
  <c r="H76" i="14"/>
  <c r="A77" i="14"/>
  <c r="N76" i="14"/>
  <c r="E76" i="14"/>
  <c r="A57" i="3"/>
  <c r="B56" i="3"/>
  <c r="E56" i="3"/>
  <c r="D55" i="3"/>
  <c r="C55" i="3"/>
  <c r="D63" i="9"/>
  <c r="C63" i="9"/>
  <c r="F55" i="3"/>
  <c r="G55" i="3"/>
  <c r="H63" i="9"/>
  <c r="G63" i="9"/>
  <c r="F63" i="9"/>
  <c r="B99" i="28"/>
  <c r="A100" i="28"/>
  <c r="E99" i="28"/>
  <c r="A65" i="9"/>
  <c r="E64" i="9"/>
  <c r="B64" i="9"/>
  <c r="CV36" i="24"/>
  <c r="CS36" i="24"/>
  <c r="CR37" i="24"/>
  <c r="A109" i="38"/>
  <c r="B108" i="38"/>
  <c r="E108" i="38"/>
  <c r="E50" i="2"/>
  <c r="H50" i="2"/>
  <c r="B50" i="2"/>
  <c r="A51" i="2"/>
  <c r="H98" i="28"/>
  <c r="G98" i="28"/>
  <c r="D98" i="28"/>
  <c r="C98" i="28"/>
  <c r="F98" i="28"/>
  <c r="F49" i="2"/>
  <c r="D49" i="2"/>
  <c r="C49" i="2"/>
  <c r="I49" i="2"/>
  <c r="G49" i="2"/>
  <c r="J49" i="2"/>
  <c r="D102" i="35"/>
  <c r="C102" i="35"/>
  <c r="H102" i="35"/>
  <c r="D107" i="38"/>
  <c r="C107" i="38"/>
  <c r="CC37" i="24"/>
  <c r="BZ37" i="24"/>
  <c r="BY38" i="24"/>
  <c r="E91" i="34"/>
  <c r="A92" i="34"/>
  <c r="B91" i="34"/>
  <c r="B105" i="36"/>
  <c r="A106" i="36"/>
  <c r="E105" i="36"/>
  <c r="A60" i="8"/>
  <c r="H59" i="8"/>
  <c r="K59" i="8"/>
  <c r="E59" i="8"/>
  <c r="B59" i="8"/>
  <c r="F107" i="38"/>
  <c r="G107" i="38"/>
  <c r="H107" i="38"/>
  <c r="CE36" i="24"/>
  <c r="CB36" i="24"/>
  <c r="CD36" i="24"/>
  <c r="CA36" i="24"/>
  <c r="D90" i="34"/>
  <c r="F90" i="34"/>
  <c r="G90" i="34"/>
  <c r="C90" i="34"/>
  <c r="H104" i="36"/>
  <c r="D104" i="36"/>
  <c r="C104" i="36"/>
  <c r="L58" i="8"/>
  <c r="J58" i="8"/>
  <c r="F58" i="8"/>
  <c r="D58" i="8"/>
  <c r="C58" i="8"/>
  <c r="M58" i="8"/>
  <c r="G58" i="8"/>
  <c r="I58" i="8"/>
  <c r="E62" i="40"/>
  <c r="B62" i="40"/>
  <c r="H101" i="31"/>
  <c r="F101" i="31"/>
  <c r="G101" i="31"/>
  <c r="G104" i="36"/>
  <c r="F104" i="36"/>
  <c r="B102" i="31"/>
  <c r="E102" i="31"/>
  <c r="A103" i="31"/>
  <c r="AX36" i="24"/>
  <c r="AL36" i="24"/>
  <c r="AO36" i="24"/>
  <c r="AI36" i="24"/>
  <c r="AU36" i="24"/>
  <c r="AR36" i="24"/>
  <c r="AH37" i="24"/>
  <c r="AN35" i="24"/>
  <c r="BD35" i="24"/>
  <c r="AZ35" i="24"/>
  <c r="AV35" i="24"/>
  <c r="AT35" i="24"/>
  <c r="AS35" i="24"/>
  <c r="AQ35" i="24"/>
  <c r="AM35" i="24"/>
  <c r="AK35" i="24"/>
  <c r="AW35" i="24"/>
  <c r="AY35" i="24"/>
  <c r="AP35" i="24"/>
  <c r="AJ35" i="24"/>
  <c r="F49" i="32"/>
  <c r="B49" i="32"/>
  <c r="A50" i="32"/>
  <c r="CW35" i="24"/>
  <c r="CT35" i="24"/>
  <c r="CU35" i="24"/>
  <c r="CX35" i="24"/>
  <c r="N64" i="10"/>
  <c r="L64" i="10"/>
  <c r="J64" i="10"/>
  <c r="F64" i="10"/>
  <c r="M64" i="10"/>
  <c r="I64" i="10"/>
  <c r="G64" i="10"/>
  <c r="D64" i="10"/>
  <c r="C64" i="10"/>
  <c r="N58" i="8" l="1"/>
  <c r="C102" i="31"/>
  <c r="D102" i="31"/>
  <c r="H57" i="5"/>
  <c r="T69" i="12"/>
  <c r="B68" i="43"/>
  <c r="E68" i="43"/>
  <c r="E68" i="44"/>
  <c r="B68" i="44"/>
  <c r="D70" i="45"/>
  <c r="B70" i="45"/>
  <c r="K49" i="2"/>
  <c r="BA35" i="24"/>
  <c r="BE35" i="24" s="1"/>
  <c r="CF36" i="24"/>
  <c r="CY35" i="24"/>
  <c r="I48" i="32"/>
  <c r="H55" i="3"/>
  <c r="N36" i="24"/>
  <c r="R36" i="24" s="1"/>
  <c r="B71" i="12"/>
  <c r="A72" i="12"/>
  <c r="N71" i="12"/>
  <c r="H71" i="12"/>
  <c r="E71" i="12"/>
  <c r="Q71" i="12"/>
  <c r="K71" i="12"/>
  <c r="A105" i="35"/>
  <c r="B104" i="35"/>
  <c r="E104" i="35"/>
  <c r="J70" i="12"/>
  <c r="F70" i="12"/>
  <c r="M70" i="12"/>
  <c r="L70" i="12"/>
  <c r="I70" i="12"/>
  <c r="G70" i="12"/>
  <c r="D70" i="12"/>
  <c r="C70" i="12"/>
  <c r="R70" i="12"/>
  <c r="S70" i="12"/>
  <c r="O70" i="12"/>
  <c r="P70" i="12"/>
  <c r="H103" i="35"/>
  <c r="D103" i="35"/>
  <c r="C103" i="35"/>
  <c r="H105" i="36"/>
  <c r="C105" i="36"/>
  <c r="D105" i="36"/>
  <c r="E49" i="32"/>
  <c r="C49" i="32"/>
  <c r="D49" i="32" s="1"/>
  <c r="B106" i="36"/>
  <c r="A107" i="36"/>
  <c r="E106" i="36"/>
  <c r="AX37" i="24"/>
  <c r="AU37" i="24"/>
  <c r="AI37" i="24"/>
  <c r="AL37" i="24"/>
  <c r="AR37" i="24"/>
  <c r="AO37" i="24"/>
  <c r="AH38" i="24"/>
  <c r="AZ36" i="24"/>
  <c r="AY36" i="24"/>
  <c r="AQ36" i="24"/>
  <c r="AP36" i="24"/>
  <c r="AJ36" i="24"/>
  <c r="AW36" i="24"/>
  <c r="AV36" i="24"/>
  <c r="AT36" i="24"/>
  <c r="AS36" i="24"/>
  <c r="AN36" i="24"/>
  <c r="AM36" i="24"/>
  <c r="AK36" i="24"/>
  <c r="BD36" i="24"/>
  <c r="J93" i="25"/>
  <c r="F93" i="25"/>
  <c r="D93" i="25"/>
  <c r="K93" i="25"/>
  <c r="I93" i="25"/>
  <c r="G93" i="25"/>
  <c r="C93" i="25"/>
  <c r="G91" i="34"/>
  <c r="C91" i="34"/>
  <c r="D91" i="34"/>
  <c r="F91" i="34"/>
  <c r="H62" i="40"/>
  <c r="G62" i="40"/>
  <c r="F62" i="40"/>
  <c r="H94" i="25"/>
  <c r="E94" i="25"/>
  <c r="A95" i="25"/>
  <c r="B94" i="25"/>
  <c r="CT36" i="24"/>
  <c r="CW36" i="24"/>
  <c r="CU36" i="24"/>
  <c r="CX36" i="24"/>
  <c r="D87" i="19"/>
  <c r="C87" i="19"/>
  <c r="G87" i="19"/>
  <c r="F87" i="19"/>
  <c r="C62" i="40"/>
  <c r="A63" i="40" s="1"/>
  <c r="D62" i="40"/>
  <c r="E103" i="31"/>
  <c r="A104" i="31"/>
  <c r="B103" i="31"/>
  <c r="E88" i="19"/>
  <c r="A89" i="19"/>
  <c r="B88" i="19"/>
  <c r="F56" i="3"/>
  <c r="G56" i="3"/>
  <c r="D56" i="3"/>
  <c r="C56" i="3"/>
  <c r="A60" i="5"/>
  <c r="B59" i="5"/>
  <c r="E59" i="5"/>
  <c r="A58" i="3"/>
  <c r="E57" i="3"/>
  <c r="B57" i="3"/>
  <c r="G58" i="5"/>
  <c r="F58" i="5"/>
  <c r="H51" i="2"/>
  <c r="B51" i="2"/>
  <c r="E51" i="2"/>
  <c r="A52" i="2"/>
  <c r="D58" i="5"/>
  <c r="C58" i="5"/>
  <c r="J50" i="2"/>
  <c r="F50" i="2"/>
  <c r="I50" i="2"/>
  <c r="G50" i="2"/>
  <c r="D50" i="2"/>
  <c r="C50" i="2"/>
  <c r="E97" i="26"/>
  <c r="B97" i="26"/>
  <c r="A98" i="26"/>
  <c r="G63" i="41"/>
  <c r="F63" i="41"/>
  <c r="H63" i="41"/>
  <c r="C63" i="41"/>
  <c r="A64" i="41" s="1"/>
  <c r="D63" i="41"/>
  <c r="C96" i="26"/>
  <c r="H96" i="26"/>
  <c r="D96" i="26"/>
  <c r="F96" i="26"/>
  <c r="G96" i="26"/>
  <c r="K38" i="24"/>
  <c r="E38" i="24"/>
  <c r="B38" i="24"/>
  <c r="H38" i="24"/>
  <c r="A39" i="24"/>
  <c r="G108" i="38"/>
  <c r="H108" i="38"/>
  <c r="F108" i="38"/>
  <c r="H49" i="32"/>
  <c r="G49" i="32"/>
  <c r="K60" i="8"/>
  <c r="A61" i="8"/>
  <c r="H60" i="8"/>
  <c r="E60" i="8"/>
  <c r="B60" i="8"/>
  <c r="C108" i="38"/>
  <c r="D108" i="38"/>
  <c r="B77" i="14"/>
  <c r="N77" i="14"/>
  <c r="K77" i="14"/>
  <c r="H77" i="14"/>
  <c r="A78" i="14"/>
  <c r="Q77" i="14"/>
  <c r="E77" i="14"/>
  <c r="Q37" i="24"/>
  <c r="C37" i="24"/>
  <c r="J37" i="24"/>
  <c r="I37" i="24"/>
  <c r="F37" i="24"/>
  <c r="D37" i="24"/>
  <c r="M37" i="24"/>
  <c r="L37" i="24"/>
  <c r="G37" i="24"/>
  <c r="H102" i="31"/>
  <c r="F102" i="31"/>
  <c r="G102" i="31"/>
  <c r="T76" i="14"/>
  <c r="D76" i="14"/>
  <c r="L76" i="14"/>
  <c r="G76" i="14"/>
  <c r="P76" i="14"/>
  <c r="I76" i="14"/>
  <c r="M76" i="14"/>
  <c r="J76" i="14"/>
  <c r="R76" i="14"/>
  <c r="O76" i="14"/>
  <c r="F76" i="14"/>
  <c r="S76" i="14"/>
  <c r="C76" i="14"/>
  <c r="H66" i="10"/>
  <c r="A67" i="10"/>
  <c r="E66" i="10"/>
  <c r="K66" i="10"/>
  <c r="B66" i="10"/>
  <c r="CV37" i="24"/>
  <c r="CS37" i="24"/>
  <c r="CR38" i="24"/>
  <c r="N65" i="10"/>
  <c r="L65" i="10"/>
  <c r="J65" i="10"/>
  <c r="F65" i="10"/>
  <c r="G65" i="10"/>
  <c r="C65" i="10"/>
  <c r="M65" i="10"/>
  <c r="D65" i="10"/>
  <c r="I65" i="10"/>
  <c r="M59" i="8"/>
  <c r="I59" i="8"/>
  <c r="L59" i="8"/>
  <c r="J59" i="8"/>
  <c r="G59" i="8"/>
  <c r="F59" i="8"/>
  <c r="D59" i="8"/>
  <c r="C59" i="8"/>
  <c r="F50" i="32"/>
  <c r="B50" i="32"/>
  <c r="A51" i="32"/>
  <c r="D64" i="9"/>
  <c r="C64" i="9"/>
  <c r="F105" i="36"/>
  <c r="G105" i="36"/>
  <c r="CC38" i="24"/>
  <c r="BZ38" i="24"/>
  <c r="BY39" i="24"/>
  <c r="CE37" i="24"/>
  <c r="CD37" i="24"/>
  <c r="CB37" i="24"/>
  <c r="CA37" i="24"/>
  <c r="B100" i="28"/>
  <c r="A101" i="28"/>
  <c r="E100" i="28"/>
  <c r="B92" i="34"/>
  <c r="E92" i="34"/>
  <c r="A93" i="34"/>
  <c r="G64" i="9"/>
  <c r="H64" i="9"/>
  <c r="F64" i="9"/>
  <c r="E65" i="9"/>
  <c r="B65" i="9"/>
  <c r="A66" i="9"/>
  <c r="D99" i="28"/>
  <c r="C99" i="28"/>
  <c r="H99" i="28"/>
  <c r="G99" i="28"/>
  <c r="F99" i="28"/>
  <c r="B109" i="38"/>
  <c r="E109" i="38"/>
  <c r="A110" i="38"/>
  <c r="F103" i="35"/>
  <c r="G103" i="35"/>
  <c r="C13" i="29" a="1"/>
  <c r="N59" i="8" l="1"/>
  <c r="C103" i="31"/>
  <c r="D103" i="31"/>
  <c r="T70" i="12"/>
  <c r="H58" i="5"/>
  <c r="F70" i="45"/>
  <c r="E70" i="45"/>
  <c r="C70" i="45"/>
  <c r="A71" i="45" s="1"/>
  <c r="F68" i="44"/>
  <c r="D68" i="44"/>
  <c r="G68" i="44"/>
  <c r="C68" i="44"/>
  <c r="A69" i="44" s="1"/>
  <c r="C68" i="43"/>
  <c r="A69" i="43" s="1"/>
  <c r="G68" i="43"/>
  <c r="D68" i="43"/>
  <c r="F68" i="43"/>
  <c r="BA36" i="24"/>
  <c r="BE36" i="24" s="1"/>
  <c r="I49" i="32"/>
  <c r="K50" i="2"/>
  <c r="H56" i="3"/>
  <c r="CY36" i="24"/>
  <c r="CF37" i="24"/>
  <c r="N37" i="24"/>
  <c r="R37" i="24" s="1"/>
  <c r="C13" i="29"/>
  <c r="A62" i="8"/>
  <c r="B61" i="8"/>
  <c r="H61" i="8"/>
  <c r="K61" i="8"/>
  <c r="E61" i="8"/>
  <c r="B63" i="40"/>
  <c r="E63" i="40"/>
  <c r="F65" i="9"/>
  <c r="G65" i="9"/>
  <c r="H65" i="9"/>
  <c r="F51" i="32"/>
  <c r="B51" i="32"/>
  <c r="A52" i="32"/>
  <c r="B66" i="9"/>
  <c r="A67" i="9"/>
  <c r="E66" i="9"/>
  <c r="H109" i="38"/>
  <c r="G109" i="38"/>
  <c r="F109" i="38"/>
  <c r="D65" i="9"/>
  <c r="C65" i="9"/>
  <c r="A94" i="34"/>
  <c r="B93" i="34"/>
  <c r="E93" i="34"/>
  <c r="A53" i="2"/>
  <c r="B52" i="2"/>
  <c r="H52" i="2"/>
  <c r="E52" i="2"/>
  <c r="B39" i="24"/>
  <c r="K39" i="24"/>
  <c r="H39" i="24"/>
  <c r="E39" i="24"/>
  <c r="A40" i="24"/>
  <c r="J51" i="2"/>
  <c r="I51" i="2"/>
  <c r="F51" i="2"/>
  <c r="G51" i="2"/>
  <c r="D51" i="2"/>
  <c r="C51" i="2"/>
  <c r="K94" i="25"/>
  <c r="I94" i="25"/>
  <c r="G94" i="25"/>
  <c r="C94" i="25"/>
  <c r="J94" i="25"/>
  <c r="F94" i="25"/>
  <c r="D94" i="25"/>
  <c r="B101" i="28"/>
  <c r="A102" i="28"/>
  <c r="E101" i="28"/>
  <c r="Q38" i="24"/>
  <c r="J38" i="24"/>
  <c r="I38" i="24"/>
  <c r="D38" i="24"/>
  <c r="C38" i="24"/>
  <c r="M38" i="24"/>
  <c r="L38" i="24"/>
  <c r="G38" i="24"/>
  <c r="F38" i="24"/>
  <c r="A96" i="25"/>
  <c r="H95" i="25"/>
  <c r="B95" i="25"/>
  <c r="E95" i="25"/>
  <c r="H100" i="28"/>
  <c r="D100" i="28"/>
  <c r="G100" i="28"/>
  <c r="F100" i="28"/>
  <c r="C100" i="28"/>
  <c r="H67" i="10"/>
  <c r="B67" i="10"/>
  <c r="A68" i="10"/>
  <c r="K67" i="10"/>
  <c r="E67" i="10"/>
  <c r="D57" i="3"/>
  <c r="C57" i="3"/>
  <c r="F92" i="34"/>
  <c r="D92" i="34"/>
  <c r="G92" i="34"/>
  <c r="C92" i="34"/>
  <c r="CV38" i="24"/>
  <c r="CS38" i="24"/>
  <c r="CR39" i="24"/>
  <c r="CW37" i="24"/>
  <c r="CU37" i="24"/>
  <c r="CT37" i="24"/>
  <c r="CX37" i="24"/>
  <c r="F57" i="3"/>
  <c r="G57" i="3"/>
  <c r="B58" i="3"/>
  <c r="A59" i="3"/>
  <c r="E58" i="3"/>
  <c r="N66" i="10"/>
  <c r="L66" i="10"/>
  <c r="J66" i="10"/>
  <c r="F66" i="10"/>
  <c r="M66" i="10"/>
  <c r="G66" i="10"/>
  <c r="D66" i="10"/>
  <c r="C66" i="10"/>
  <c r="I66" i="10"/>
  <c r="F59" i="5"/>
  <c r="G59" i="5"/>
  <c r="AR38" i="24"/>
  <c r="AL38" i="24"/>
  <c r="AX38" i="24"/>
  <c r="AO38" i="24"/>
  <c r="AU38" i="24"/>
  <c r="AI38" i="24"/>
  <c r="AH39" i="24"/>
  <c r="CE38" i="24"/>
  <c r="CD38" i="24"/>
  <c r="CB38" i="24"/>
  <c r="CA38" i="24"/>
  <c r="BZ39" i="24"/>
  <c r="CC39" i="24"/>
  <c r="BY40" i="24"/>
  <c r="D59" i="5"/>
  <c r="C59" i="5"/>
  <c r="B60" i="5"/>
  <c r="A61" i="5"/>
  <c r="E60" i="5"/>
  <c r="E64" i="41"/>
  <c r="B64" i="41"/>
  <c r="F104" i="35"/>
  <c r="G104" i="35"/>
  <c r="AJ37" i="24"/>
  <c r="AW37" i="24"/>
  <c r="AV37" i="24"/>
  <c r="AT37" i="24"/>
  <c r="AS37" i="24"/>
  <c r="AQ37" i="24"/>
  <c r="AZ37" i="24"/>
  <c r="BD37" i="24"/>
  <c r="AY37" i="24"/>
  <c r="AP37" i="24"/>
  <c r="AN37" i="24"/>
  <c r="AM37" i="24"/>
  <c r="AK37" i="24"/>
  <c r="H104" i="35"/>
  <c r="D104" i="35"/>
  <c r="C104" i="35"/>
  <c r="H78" i="14"/>
  <c r="N78" i="14"/>
  <c r="B78" i="14"/>
  <c r="A79" i="14"/>
  <c r="Q78" i="14"/>
  <c r="K78" i="14"/>
  <c r="E78" i="14"/>
  <c r="E105" i="35"/>
  <c r="B105" i="35"/>
  <c r="A106" i="35"/>
  <c r="B110" i="38"/>
  <c r="A111" i="38"/>
  <c r="E110" i="38"/>
  <c r="D109" i="38"/>
  <c r="C109" i="38"/>
  <c r="E98" i="26"/>
  <c r="A99" i="26"/>
  <c r="B98" i="26"/>
  <c r="G106" i="36"/>
  <c r="F106" i="36"/>
  <c r="A108" i="36"/>
  <c r="E107" i="36"/>
  <c r="B107" i="36"/>
  <c r="L77" i="14"/>
  <c r="J77" i="14"/>
  <c r="D77" i="14"/>
  <c r="T77" i="14"/>
  <c r="S77" i="14"/>
  <c r="M77" i="14"/>
  <c r="G77" i="14"/>
  <c r="F77" i="14"/>
  <c r="C77" i="14"/>
  <c r="R77" i="14"/>
  <c r="P77" i="14"/>
  <c r="O77" i="14"/>
  <c r="I77" i="14"/>
  <c r="E89" i="19"/>
  <c r="A90" i="19"/>
  <c r="B89" i="19"/>
  <c r="H106" i="36"/>
  <c r="D106" i="36"/>
  <c r="C106" i="36"/>
  <c r="G88" i="19"/>
  <c r="F88" i="19"/>
  <c r="D88" i="19"/>
  <c r="C88" i="19"/>
  <c r="H50" i="32"/>
  <c r="G50" i="32"/>
  <c r="H97" i="26"/>
  <c r="G97" i="26"/>
  <c r="F97" i="26"/>
  <c r="D97" i="26"/>
  <c r="C97" i="26"/>
  <c r="E50" i="32"/>
  <c r="C50" i="32"/>
  <c r="D50" i="32" s="1"/>
  <c r="F103" i="31"/>
  <c r="G103" i="31"/>
  <c r="H103" i="31"/>
  <c r="N72" i="12"/>
  <c r="H72" i="12"/>
  <c r="E72" i="12"/>
  <c r="B72" i="12"/>
  <c r="Q72" i="12"/>
  <c r="K72" i="12"/>
  <c r="A73" i="12"/>
  <c r="L60" i="8"/>
  <c r="J60" i="8"/>
  <c r="M60" i="8"/>
  <c r="I60" i="8"/>
  <c r="D60" i="8"/>
  <c r="G60" i="8"/>
  <c r="F60" i="8"/>
  <c r="C60" i="8"/>
  <c r="B104" i="31"/>
  <c r="E104" i="31"/>
  <c r="A105" i="31"/>
  <c r="D71" i="12"/>
  <c r="R71" i="12"/>
  <c r="P71" i="12"/>
  <c r="F71" i="12"/>
  <c r="O71" i="12"/>
  <c r="M71" i="12"/>
  <c r="J71" i="12"/>
  <c r="I71" i="12"/>
  <c r="S71" i="12"/>
  <c r="L71" i="12"/>
  <c r="C71" i="12"/>
  <c r="G71" i="12"/>
  <c r="E12" i="29" a="1"/>
  <c r="N60" i="8" l="1"/>
  <c r="H59" i="5"/>
  <c r="T71" i="12"/>
  <c r="C104" i="31"/>
  <c r="D104" i="31"/>
  <c r="E69" i="43"/>
  <c r="B69" i="43"/>
  <c r="E69" i="44"/>
  <c r="B69" i="44"/>
  <c r="D71" i="45"/>
  <c r="B71" i="45"/>
  <c r="BA37" i="24"/>
  <c r="BE37" i="24" s="1"/>
  <c r="H57" i="3"/>
  <c r="K51" i="2"/>
  <c r="CF38" i="24"/>
  <c r="I50" i="32"/>
  <c r="N38" i="24"/>
  <c r="R38" i="24" s="1"/>
  <c r="CY37" i="24"/>
  <c r="E12" i="29"/>
  <c r="G93" i="34"/>
  <c r="F93" i="34"/>
  <c r="D93" i="34"/>
  <c r="C93" i="34"/>
  <c r="CS39" i="24"/>
  <c r="CV39" i="24"/>
  <c r="CR40" i="24"/>
  <c r="A95" i="34"/>
  <c r="E94" i="34"/>
  <c r="B94" i="34"/>
  <c r="CX38" i="24"/>
  <c r="CW38" i="24"/>
  <c r="CU38" i="24"/>
  <c r="CT38" i="24"/>
  <c r="AU39" i="24"/>
  <c r="AR39" i="24"/>
  <c r="AO39" i="24"/>
  <c r="AX39" i="24"/>
  <c r="AL39" i="24"/>
  <c r="AI39" i="24"/>
  <c r="AH40" i="24"/>
  <c r="AV38" i="24"/>
  <c r="AS38" i="24"/>
  <c r="AP38" i="24"/>
  <c r="AN38" i="24"/>
  <c r="AM38" i="24"/>
  <c r="AK38" i="24"/>
  <c r="AJ38" i="24"/>
  <c r="BD38" i="24"/>
  <c r="AZ38" i="24"/>
  <c r="AY38" i="24"/>
  <c r="AW38" i="24"/>
  <c r="AQ38" i="24"/>
  <c r="AT38" i="24"/>
  <c r="B102" i="28"/>
  <c r="A103" i="28"/>
  <c r="E102" i="28"/>
  <c r="H107" i="36"/>
  <c r="C107" i="36"/>
  <c r="D107" i="36"/>
  <c r="D101" i="28"/>
  <c r="F101" i="28"/>
  <c r="C101" i="28"/>
  <c r="G101" i="28"/>
  <c r="H101" i="28"/>
  <c r="G107" i="36"/>
  <c r="F107" i="36"/>
  <c r="B108" i="36"/>
  <c r="A109" i="36"/>
  <c r="E108" i="36"/>
  <c r="A91" i="19"/>
  <c r="B90" i="19"/>
  <c r="E90" i="19"/>
  <c r="H66" i="9"/>
  <c r="G66" i="9"/>
  <c r="F66" i="9"/>
  <c r="A68" i="9"/>
  <c r="E67" i="9"/>
  <c r="B67" i="9"/>
  <c r="C66" i="9"/>
  <c r="D66" i="9"/>
  <c r="A106" i="31"/>
  <c r="E105" i="31"/>
  <c r="B105" i="31"/>
  <c r="E99" i="26"/>
  <c r="B99" i="26"/>
  <c r="A100" i="26"/>
  <c r="H68" i="10"/>
  <c r="B68" i="10"/>
  <c r="A69" i="10"/>
  <c r="K68" i="10"/>
  <c r="E68" i="10"/>
  <c r="F52" i="32"/>
  <c r="B52" i="32"/>
  <c r="A53" i="32"/>
  <c r="G58" i="3"/>
  <c r="F58" i="3"/>
  <c r="N67" i="10"/>
  <c r="L67" i="10"/>
  <c r="J67" i="10"/>
  <c r="F67" i="10"/>
  <c r="I67" i="10"/>
  <c r="M67" i="10"/>
  <c r="G67" i="10"/>
  <c r="D67" i="10"/>
  <c r="C67" i="10"/>
  <c r="C51" i="32"/>
  <c r="D51" i="32" s="1"/>
  <c r="E51" i="32"/>
  <c r="D110" i="38"/>
  <c r="C110" i="38"/>
  <c r="F98" i="26"/>
  <c r="H98" i="26"/>
  <c r="G98" i="26"/>
  <c r="D98" i="26"/>
  <c r="C98" i="26"/>
  <c r="G104" i="31"/>
  <c r="F104" i="31"/>
  <c r="H104" i="31"/>
  <c r="H51" i="32"/>
  <c r="G51" i="32"/>
  <c r="B111" i="38"/>
  <c r="A112" i="38"/>
  <c r="E111" i="38"/>
  <c r="H73" i="12"/>
  <c r="A74" i="12"/>
  <c r="Q73" i="12"/>
  <c r="K73" i="12"/>
  <c r="E73" i="12"/>
  <c r="N73" i="12"/>
  <c r="B73" i="12"/>
  <c r="F60" i="5"/>
  <c r="G60" i="5"/>
  <c r="F110" i="38"/>
  <c r="G110" i="38"/>
  <c r="H110" i="38"/>
  <c r="H64" i="41"/>
  <c r="D64" i="41"/>
  <c r="C64" i="41"/>
  <c r="A65" i="41" s="1"/>
  <c r="H63" i="40"/>
  <c r="G63" i="40"/>
  <c r="F63" i="40"/>
  <c r="F64" i="41"/>
  <c r="G64" i="41"/>
  <c r="H40" i="24"/>
  <c r="E40" i="24"/>
  <c r="K40" i="24"/>
  <c r="B40" i="24"/>
  <c r="A41" i="24"/>
  <c r="D63" i="40"/>
  <c r="C63" i="40"/>
  <c r="A64" i="40" s="1"/>
  <c r="G89" i="19"/>
  <c r="D89" i="19"/>
  <c r="F89" i="19"/>
  <c r="C89" i="19"/>
  <c r="A107" i="35"/>
  <c r="E106" i="35"/>
  <c r="B106" i="35"/>
  <c r="J95" i="25"/>
  <c r="F95" i="25"/>
  <c r="D95" i="25"/>
  <c r="K95" i="25"/>
  <c r="I95" i="25"/>
  <c r="C95" i="25"/>
  <c r="G95" i="25"/>
  <c r="H105" i="35"/>
  <c r="D105" i="35"/>
  <c r="C105" i="35"/>
  <c r="A62" i="5"/>
  <c r="B61" i="5"/>
  <c r="E61" i="5"/>
  <c r="A97" i="25"/>
  <c r="E96" i="25"/>
  <c r="B96" i="25"/>
  <c r="H96" i="25"/>
  <c r="M61" i="8"/>
  <c r="L61" i="8"/>
  <c r="G61" i="8"/>
  <c r="F61" i="8"/>
  <c r="J61" i="8"/>
  <c r="I61" i="8"/>
  <c r="D61" i="8"/>
  <c r="C61" i="8"/>
  <c r="G105" i="35"/>
  <c r="F105" i="35"/>
  <c r="K62" i="8"/>
  <c r="B62" i="8"/>
  <c r="A63" i="8"/>
  <c r="E62" i="8"/>
  <c r="H62" i="8"/>
  <c r="L72" i="12"/>
  <c r="J72" i="12"/>
  <c r="P72" i="12"/>
  <c r="G72" i="12"/>
  <c r="F72" i="12"/>
  <c r="D72" i="12"/>
  <c r="C72" i="12"/>
  <c r="O72" i="12"/>
  <c r="M72" i="12"/>
  <c r="I72" i="12"/>
  <c r="S72" i="12"/>
  <c r="R72" i="12"/>
  <c r="D58" i="3"/>
  <c r="C58" i="3"/>
  <c r="M39" i="24"/>
  <c r="J39" i="24"/>
  <c r="I39" i="24"/>
  <c r="G39" i="24"/>
  <c r="Q39" i="24"/>
  <c r="L39" i="24"/>
  <c r="F39" i="24"/>
  <c r="D39" i="24"/>
  <c r="C39" i="24"/>
  <c r="B79" i="14"/>
  <c r="N79" i="14"/>
  <c r="H79" i="14"/>
  <c r="E79" i="14"/>
  <c r="A80" i="14"/>
  <c r="Q79" i="14"/>
  <c r="K79" i="14"/>
  <c r="CC40" i="24"/>
  <c r="BZ40" i="24"/>
  <c r="BY41" i="24"/>
  <c r="D60" i="5"/>
  <c r="C60" i="5"/>
  <c r="L78" i="14"/>
  <c r="J78" i="14"/>
  <c r="T78" i="14"/>
  <c r="G78" i="14"/>
  <c r="F78" i="14"/>
  <c r="P78" i="14"/>
  <c r="O78" i="14"/>
  <c r="M78" i="14"/>
  <c r="S78" i="14"/>
  <c r="I78" i="14"/>
  <c r="R78" i="14"/>
  <c r="D78" i="14"/>
  <c r="C78" i="14"/>
  <c r="J52" i="2"/>
  <c r="I52" i="2"/>
  <c r="G52" i="2"/>
  <c r="F52" i="2"/>
  <c r="D52" i="2"/>
  <c r="C52" i="2"/>
  <c r="CA39" i="24"/>
  <c r="CE39" i="24"/>
  <c r="CD39" i="24"/>
  <c r="CB39" i="24"/>
  <c r="A54" i="2"/>
  <c r="B53" i="2"/>
  <c r="H53" i="2"/>
  <c r="E53" i="2"/>
  <c r="A60" i="3"/>
  <c r="E59" i="3"/>
  <c r="B59" i="3"/>
  <c r="C12" i="29" a="1"/>
  <c r="N61" i="8" l="1"/>
  <c r="H60" i="5"/>
  <c r="T72" i="12"/>
  <c r="C105" i="31"/>
  <c r="D105" i="31"/>
  <c r="H58" i="3"/>
  <c r="E71" i="45"/>
  <c r="C71" i="45"/>
  <c r="A72" i="45" s="1"/>
  <c r="F71" i="45"/>
  <c r="G69" i="44"/>
  <c r="F69" i="44"/>
  <c r="C69" i="44"/>
  <c r="A70" i="44" s="1"/>
  <c r="D69" i="44"/>
  <c r="D69" i="43"/>
  <c r="G69" i="43"/>
  <c r="C69" i="43"/>
  <c r="A70" i="43" s="1"/>
  <c r="F69" i="43"/>
  <c r="BA38" i="24"/>
  <c r="BE38" i="24" s="1"/>
  <c r="K52" i="2"/>
  <c r="N39" i="24"/>
  <c r="R39" i="24" s="1"/>
  <c r="CY38" i="24"/>
  <c r="CF39" i="24"/>
  <c r="I51" i="32"/>
  <c r="C12" i="29"/>
  <c r="D106" i="35"/>
  <c r="H106" i="35"/>
  <c r="C106" i="35"/>
  <c r="E91" i="19"/>
  <c r="B91" i="19"/>
  <c r="A92" i="19"/>
  <c r="G108" i="36"/>
  <c r="F108" i="36"/>
  <c r="F106" i="35"/>
  <c r="G106" i="35"/>
  <c r="A108" i="35"/>
  <c r="E107" i="35"/>
  <c r="B107" i="35"/>
  <c r="B74" i="12"/>
  <c r="N74" i="12"/>
  <c r="E74" i="12"/>
  <c r="A75" i="12"/>
  <c r="K74" i="12"/>
  <c r="Q74" i="12"/>
  <c r="H74" i="12"/>
  <c r="B109" i="36"/>
  <c r="E109" i="36"/>
  <c r="A110" i="36"/>
  <c r="H108" i="36"/>
  <c r="D108" i="36"/>
  <c r="C108" i="36"/>
  <c r="B53" i="32"/>
  <c r="F53" i="32"/>
  <c r="A54" i="32"/>
  <c r="E41" i="24"/>
  <c r="B41" i="24"/>
  <c r="K41" i="24"/>
  <c r="H41" i="24"/>
  <c r="A42" i="24"/>
  <c r="C52" i="32"/>
  <c r="D52" i="32" s="1"/>
  <c r="E52" i="32"/>
  <c r="AU40" i="24"/>
  <c r="AO40" i="24"/>
  <c r="AL40" i="24"/>
  <c r="AI40" i="24"/>
  <c r="AX40" i="24"/>
  <c r="AR40" i="24"/>
  <c r="AH41" i="24"/>
  <c r="E64" i="40"/>
  <c r="B64" i="40"/>
  <c r="G52" i="32"/>
  <c r="H52" i="32"/>
  <c r="BD39" i="24"/>
  <c r="AP39" i="24"/>
  <c r="AZ39" i="24"/>
  <c r="AV39" i="24"/>
  <c r="AT39" i="24"/>
  <c r="AS39" i="24"/>
  <c r="AQ39" i="24"/>
  <c r="AN39" i="24"/>
  <c r="AM39" i="24"/>
  <c r="AJ39" i="24"/>
  <c r="AY39" i="24"/>
  <c r="AW39" i="24"/>
  <c r="AK39" i="24"/>
  <c r="G40" i="24"/>
  <c r="J40" i="24"/>
  <c r="I40" i="24"/>
  <c r="F40" i="24"/>
  <c r="C40" i="24"/>
  <c r="Q40" i="24"/>
  <c r="L40" i="24"/>
  <c r="M40" i="24"/>
  <c r="D40" i="24"/>
  <c r="H111" i="38"/>
  <c r="G111" i="38"/>
  <c r="F111" i="38"/>
  <c r="H69" i="10"/>
  <c r="B69" i="10"/>
  <c r="K69" i="10"/>
  <c r="A70" i="10"/>
  <c r="E69" i="10"/>
  <c r="L62" i="8"/>
  <c r="J62" i="8"/>
  <c r="F62" i="8"/>
  <c r="M62" i="8"/>
  <c r="I62" i="8"/>
  <c r="G62" i="8"/>
  <c r="D62" i="8"/>
  <c r="C62" i="8"/>
  <c r="B112" i="38"/>
  <c r="A113" i="38"/>
  <c r="E112" i="38"/>
  <c r="N68" i="10"/>
  <c r="L68" i="10"/>
  <c r="J68" i="10"/>
  <c r="F68" i="10"/>
  <c r="I68" i="10"/>
  <c r="C68" i="10"/>
  <c r="M68" i="10"/>
  <c r="G68" i="10"/>
  <c r="D68" i="10"/>
  <c r="A64" i="8"/>
  <c r="H63" i="8"/>
  <c r="E63" i="8"/>
  <c r="B63" i="8"/>
  <c r="K63" i="8"/>
  <c r="K96" i="25"/>
  <c r="I96" i="25"/>
  <c r="G96" i="25"/>
  <c r="C96" i="25"/>
  <c r="J96" i="25"/>
  <c r="D96" i="25"/>
  <c r="F96" i="25"/>
  <c r="A101" i="26"/>
  <c r="E100" i="26"/>
  <c r="B100" i="26"/>
  <c r="C99" i="26"/>
  <c r="D99" i="26"/>
  <c r="F99" i="26"/>
  <c r="G99" i="26"/>
  <c r="H99" i="26"/>
  <c r="B97" i="25"/>
  <c r="A98" i="25"/>
  <c r="H97" i="25"/>
  <c r="E97" i="25"/>
  <c r="B103" i="28"/>
  <c r="A104" i="28"/>
  <c r="E103" i="28"/>
  <c r="F61" i="5"/>
  <c r="G61" i="5"/>
  <c r="H105" i="31"/>
  <c r="F105" i="31"/>
  <c r="G105" i="31"/>
  <c r="D102" i="28"/>
  <c r="F102" i="28"/>
  <c r="H102" i="28"/>
  <c r="G102" i="28"/>
  <c r="C102" i="28"/>
  <c r="C111" i="38"/>
  <c r="D111" i="38"/>
  <c r="D59" i="3"/>
  <c r="C59" i="3"/>
  <c r="D61" i="5"/>
  <c r="C61" i="5"/>
  <c r="B65" i="41"/>
  <c r="E65" i="41"/>
  <c r="B62" i="5"/>
  <c r="A63" i="5"/>
  <c r="E62" i="5"/>
  <c r="B106" i="31"/>
  <c r="E106" i="31"/>
  <c r="A107" i="31"/>
  <c r="D94" i="34"/>
  <c r="C94" i="34"/>
  <c r="F94" i="34"/>
  <c r="G94" i="34"/>
  <c r="CB40" i="24"/>
  <c r="CA40" i="24"/>
  <c r="CE40" i="24"/>
  <c r="CD40" i="24"/>
  <c r="E95" i="34"/>
  <c r="B95" i="34"/>
  <c r="A96" i="34"/>
  <c r="D67" i="9"/>
  <c r="C67" i="9"/>
  <c r="CV40" i="24"/>
  <c r="CS40" i="24"/>
  <c r="CR41" i="24"/>
  <c r="J53" i="2"/>
  <c r="I53" i="2"/>
  <c r="G53" i="2"/>
  <c r="F53" i="2"/>
  <c r="D53" i="2"/>
  <c r="C53" i="2"/>
  <c r="H67" i="9"/>
  <c r="G67" i="9"/>
  <c r="F67" i="9"/>
  <c r="E68" i="9"/>
  <c r="B68" i="9"/>
  <c r="A69" i="9"/>
  <c r="CX39" i="24"/>
  <c r="CU39" i="24"/>
  <c r="CT39" i="24"/>
  <c r="CW39" i="24"/>
  <c r="E54" i="2"/>
  <c r="B54" i="2"/>
  <c r="H54" i="2"/>
  <c r="A55" i="2"/>
  <c r="H80" i="14"/>
  <c r="B80" i="14"/>
  <c r="E80" i="14"/>
  <c r="A81" i="14"/>
  <c r="N80" i="14"/>
  <c r="Q80" i="14"/>
  <c r="K80" i="14"/>
  <c r="F59" i="3"/>
  <c r="G59" i="3"/>
  <c r="A61" i="3"/>
  <c r="E60" i="3"/>
  <c r="B60" i="3"/>
  <c r="CC41" i="24"/>
  <c r="BZ41" i="24"/>
  <c r="BY42" i="24"/>
  <c r="F73" i="12"/>
  <c r="D73" i="12"/>
  <c r="S73" i="12"/>
  <c r="R73" i="12"/>
  <c r="P73" i="12"/>
  <c r="M73" i="12"/>
  <c r="L73" i="12"/>
  <c r="G73" i="12"/>
  <c r="C73" i="12"/>
  <c r="O73" i="12"/>
  <c r="I73" i="12"/>
  <c r="J73" i="12"/>
  <c r="T79" i="14"/>
  <c r="R79" i="14"/>
  <c r="O79" i="14"/>
  <c r="I79" i="14"/>
  <c r="F79" i="14"/>
  <c r="D79" i="14"/>
  <c r="M79" i="14"/>
  <c r="L79" i="14"/>
  <c r="S79" i="14"/>
  <c r="P79" i="14"/>
  <c r="J79" i="14"/>
  <c r="G79" i="14"/>
  <c r="C79" i="14"/>
  <c r="D90" i="19"/>
  <c r="F90" i="19"/>
  <c r="G90" i="19"/>
  <c r="C90" i="19"/>
  <c r="N62" i="8" l="1"/>
  <c r="H61" i="5"/>
  <c r="T73" i="12"/>
  <c r="C106" i="31"/>
  <c r="D106" i="31"/>
  <c r="H59" i="3"/>
  <c r="B70" i="44"/>
  <c r="E70" i="44"/>
  <c r="B70" i="43"/>
  <c r="E70" i="43"/>
  <c r="D72" i="45"/>
  <c r="B72" i="45"/>
  <c r="BA39" i="24"/>
  <c r="BE39" i="24" s="1"/>
  <c r="CY39" i="24"/>
  <c r="K53" i="2"/>
  <c r="I52" i="32"/>
  <c r="N40" i="24"/>
  <c r="R40" i="24" s="1"/>
  <c r="CF40" i="24"/>
  <c r="C41" i="24"/>
  <c r="Q41" i="24"/>
  <c r="M41" i="24"/>
  <c r="L41" i="24"/>
  <c r="J41" i="24"/>
  <c r="I41" i="24"/>
  <c r="F41" i="24"/>
  <c r="D41" i="24"/>
  <c r="G41" i="24"/>
  <c r="E61" i="3"/>
  <c r="B61" i="3"/>
  <c r="A62" i="3"/>
  <c r="CS41" i="24"/>
  <c r="CV41" i="24"/>
  <c r="CR42" i="24"/>
  <c r="F54" i="32"/>
  <c r="B54" i="32"/>
  <c r="A55" i="32"/>
  <c r="G60" i="3"/>
  <c r="F60" i="3"/>
  <c r="CX40" i="24"/>
  <c r="CW40" i="24"/>
  <c r="CU40" i="24"/>
  <c r="CT40" i="24"/>
  <c r="H53" i="32"/>
  <c r="G53" i="32"/>
  <c r="D60" i="3"/>
  <c r="C60" i="3"/>
  <c r="C53" i="32"/>
  <c r="D53" i="32" s="1"/>
  <c r="E53" i="32"/>
  <c r="H70" i="10"/>
  <c r="A71" i="10"/>
  <c r="K70" i="10"/>
  <c r="E70" i="10"/>
  <c r="B70" i="10"/>
  <c r="B96" i="34"/>
  <c r="E96" i="34"/>
  <c r="A97" i="34"/>
  <c r="N69" i="10"/>
  <c r="L69" i="10"/>
  <c r="J69" i="10"/>
  <c r="F69" i="10"/>
  <c r="I69" i="10"/>
  <c r="G69" i="10"/>
  <c r="D69" i="10"/>
  <c r="C69" i="10"/>
  <c r="M69" i="10"/>
  <c r="G95" i="34"/>
  <c r="C95" i="34"/>
  <c r="D95" i="34"/>
  <c r="F95" i="34"/>
  <c r="B110" i="36"/>
  <c r="E110" i="36"/>
  <c r="A111" i="36"/>
  <c r="F109" i="36"/>
  <c r="G109" i="36"/>
  <c r="D109" i="36"/>
  <c r="C109" i="36"/>
  <c r="H109" i="36"/>
  <c r="N63" i="8"/>
  <c r="I63" i="8"/>
  <c r="C63" i="8"/>
  <c r="G63" i="8"/>
  <c r="F63" i="8"/>
  <c r="D63" i="8"/>
  <c r="M63" i="8"/>
  <c r="J63" i="8"/>
  <c r="L63" i="8"/>
  <c r="K64" i="8"/>
  <c r="A65" i="8"/>
  <c r="H64" i="8"/>
  <c r="E64" i="8"/>
  <c r="B64" i="8"/>
  <c r="H75" i="12"/>
  <c r="N75" i="12"/>
  <c r="A76" i="12"/>
  <c r="Q75" i="12"/>
  <c r="B75" i="12"/>
  <c r="K75" i="12"/>
  <c r="E75" i="12"/>
  <c r="D64" i="40"/>
  <c r="C64" i="40"/>
  <c r="A65" i="40" s="1"/>
  <c r="F64" i="40"/>
  <c r="H64" i="40"/>
  <c r="G64" i="40"/>
  <c r="E55" i="2"/>
  <c r="A56" i="2"/>
  <c r="H55" i="2"/>
  <c r="B55" i="2"/>
  <c r="R74" i="12"/>
  <c r="P74" i="12"/>
  <c r="D74" i="12"/>
  <c r="G74" i="12"/>
  <c r="F74" i="12"/>
  <c r="C74" i="12"/>
  <c r="L74" i="12"/>
  <c r="M74" i="12"/>
  <c r="S74" i="12"/>
  <c r="O74" i="12"/>
  <c r="J74" i="12"/>
  <c r="I74" i="12"/>
  <c r="H81" i="14"/>
  <c r="N81" i="14"/>
  <c r="K81" i="14"/>
  <c r="A82" i="14"/>
  <c r="Q81" i="14"/>
  <c r="E81" i="14"/>
  <c r="B81" i="14"/>
  <c r="AU41" i="24"/>
  <c r="AL41" i="24"/>
  <c r="AX41" i="24"/>
  <c r="AR41" i="24"/>
  <c r="AO41" i="24"/>
  <c r="AI41" i="24"/>
  <c r="AH42" i="24"/>
  <c r="H107" i="35"/>
  <c r="D107" i="35"/>
  <c r="C107" i="35"/>
  <c r="B107" i="31"/>
  <c r="A108" i="31"/>
  <c r="E107" i="31"/>
  <c r="G107" i="35"/>
  <c r="F107" i="35"/>
  <c r="A109" i="35"/>
  <c r="E108" i="35"/>
  <c r="B108" i="35"/>
  <c r="E98" i="25"/>
  <c r="A99" i="25"/>
  <c r="H98" i="25"/>
  <c r="B98" i="25"/>
  <c r="AN40" i="24"/>
  <c r="AK40" i="24"/>
  <c r="AJ40" i="24"/>
  <c r="BD40" i="24"/>
  <c r="AV40" i="24"/>
  <c r="AT40" i="24"/>
  <c r="AQ40" i="24"/>
  <c r="AP40" i="24"/>
  <c r="AM40" i="24"/>
  <c r="AZ40" i="24"/>
  <c r="AY40" i="24"/>
  <c r="AW40" i="24"/>
  <c r="AS40" i="24"/>
  <c r="F62" i="5"/>
  <c r="G62" i="5"/>
  <c r="D97" i="25"/>
  <c r="J97" i="25"/>
  <c r="F97" i="25"/>
  <c r="G97" i="25"/>
  <c r="C97" i="25"/>
  <c r="K97" i="25"/>
  <c r="I97" i="25"/>
  <c r="D54" i="2"/>
  <c r="C54" i="2"/>
  <c r="G54" i="2"/>
  <c r="F54" i="2"/>
  <c r="J54" i="2"/>
  <c r="I54" i="2"/>
  <c r="D62" i="5"/>
  <c r="C62" i="5"/>
  <c r="H112" i="38"/>
  <c r="G112" i="38"/>
  <c r="F112" i="38"/>
  <c r="B104" i="28"/>
  <c r="A105" i="28"/>
  <c r="E104" i="28"/>
  <c r="E92" i="19"/>
  <c r="B92" i="19"/>
  <c r="A93" i="19"/>
  <c r="F103" i="28"/>
  <c r="D103" i="28"/>
  <c r="H103" i="28"/>
  <c r="G103" i="28"/>
  <c r="C103" i="28"/>
  <c r="D91" i="19"/>
  <c r="C91" i="19"/>
  <c r="G91" i="19"/>
  <c r="F91" i="19"/>
  <c r="L80" i="14"/>
  <c r="J80" i="14"/>
  <c r="F80" i="14"/>
  <c r="S80" i="14"/>
  <c r="M80" i="14"/>
  <c r="T80" i="14"/>
  <c r="R80" i="14"/>
  <c r="P80" i="14"/>
  <c r="O80" i="14"/>
  <c r="I80" i="14"/>
  <c r="G80" i="14"/>
  <c r="D80" i="14"/>
  <c r="C80" i="14"/>
  <c r="G106" i="31"/>
  <c r="F106" i="31"/>
  <c r="H106" i="31"/>
  <c r="B63" i="5"/>
  <c r="A64" i="5"/>
  <c r="E63" i="5"/>
  <c r="H68" i="9"/>
  <c r="G68" i="9"/>
  <c r="F68" i="9"/>
  <c r="H65" i="41"/>
  <c r="C65" i="41"/>
  <c r="A66" i="41" s="1"/>
  <c r="D65" i="41"/>
  <c r="G100" i="26"/>
  <c r="H100" i="26"/>
  <c r="F100" i="26"/>
  <c r="D100" i="26"/>
  <c r="C100" i="26"/>
  <c r="K42" i="24"/>
  <c r="H42" i="24"/>
  <c r="E42" i="24"/>
  <c r="B42" i="24"/>
  <c r="A43" i="24"/>
  <c r="G65" i="41"/>
  <c r="F65" i="41"/>
  <c r="B113" i="38"/>
  <c r="A114" i="38"/>
  <c r="E113" i="38"/>
  <c r="C112" i="38"/>
  <c r="D112" i="38"/>
  <c r="CC42" i="24"/>
  <c r="BZ42" i="24"/>
  <c r="BY43" i="24"/>
  <c r="A70" i="9"/>
  <c r="E69" i="9"/>
  <c r="B69" i="9"/>
  <c r="A102" i="26"/>
  <c r="E101" i="26"/>
  <c r="B101" i="26"/>
  <c r="D68" i="9"/>
  <c r="C68" i="9"/>
  <c r="CE41" i="24"/>
  <c r="CD41" i="24"/>
  <c r="CB41" i="24"/>
  <c r="CA41" i="24"/>
  <c r="C11" i="29" a="1"/>
  <c r="H62" i="5" l="1"/>
  <c r="T74" i="12"/>
  <c r="C107" i="31"/>
  <c r="D107" i="31"/>
  <c r="H60" i="3"/>
  <c r="F72" i="45"/>
  <c r="C72" i="45"/>
  <c r="A73" i="45" s="1"/>
  <c r="E72" i="45"/>
  <c r="G70" i="43"/>
  <c r="F70" i="43"/>
  <c r="D70" i="43"/>
  <c r="C70" i="43"/>
  <c r="A71" i="43" s="1"/>
  <c r="G70" i="44"/>
  <c r="D70" i="44"/>
  <c r="C70" i="44"/>
  <c r="A71" i="44" s="1"/>
  <c r="F70" i="44"/>
  <c r="BA40" i="24"/>
  <c r="BE40" i="24" s="1"/>
  <c r="K54" i="2"/>
  <c r="CY40" i="24"/>
  <c r="CF41" i="24"/>
  <c r="N41" i="24"/>
  <c r="R41" i="24" s="1"/>
  <c r="I53" i="32"/>
  <c r="C11" i="29"/>
  <c r="E65" i="40"/>
  <c r="B65" i="40"/>
  <c r="D110" i="36"/>
  <c r="H110" i="36"/>
  <c r="C110" i="36"/>
  <c r="F104" i="28"/>
  <c r="D104" i="28"/>
  <c r="H104" i="28"/>
  <c r="G104" i="28"/>
  <c r="C104" i="28"/>
  <c r="BZ43" i="24"/>
  <c r="CC43" i="24"/>
  <c r="BY44" i="24"/>
  <c r="L75" i="12"/>
  <c r="J75" i="12"/>
  <c r="S75" i="12"/>
  <c r="R75" i="12"/>
  <c r="P75" i="12"/>
  <c r="O75" i="12"/>
  <c r="I75" i="12"/>
  <c r="G75" i="12"/>
  <c r="F75" i="12"/>
  <c r="C75" i="12"/>
  <c r="M75" i="12"/>
  <c r="D75" i="12"/>
  <c r="J81" i="14"/>
  <c r="F81" i="14"/>
  <c r="T81" i="14"/>
  <c r="R81" i="14"/>
  <c r="L81" i="14"/>
  <c r="S81" i="14"/>
  <c r="M81" i="14"/>
  <c r="D81" i="14"/>
  <c r="C81" i="14"/>
  <c r="P81" i="14"/>
  <c r="O81" i="14"/>
  <c r="I81" i="14"/>
  <c r="G81" i="14"/>
  <c r="G110" i="36"/>
  <c r="F110" i="36"/>
  <c r="B76" i="12"/>
  <c r="A77" i="12"/>
  <c r="H76" i="12"/>
  <c r="E76" i="12"/>
  <c r="Q76" i="12"/>
  <c r="N76" i="12"/>
  <c r="K76" i="12"/>
  <c r="B111" i="36"/>
  <c r="A112" i="36"/>
  <c r="E111" i="36"/>
  <c r="K98" i="25"/>
  <c r="I98" i="25"/>
  <c r="G98" i="25"/>
  <c r="C98" i="25"/>
  <c r="J98" i="25"/>
  <c r="D98" i="25"/>
  <c r="F98" i="25"/>
  <c r="Q82" i="14"/>
  <c r="N82" i="14"/>
  <c r="H82" i="14"/>
  <c r="E82" i="14"/>
  <c r="B82" i="14"/>
  <c r="K82" i="14"/>
  <c r="A83" i="14"/>
  <c r="A94" i="19"/>
  <c r="E93" i="19"/>
  <c r="B93" i="19"/>
  <c r="L64" i="8"/>
  <c r="J64" i="8"/>
  <c r="I64" i="8"/>
  <c r="N64" i="8"/>
  <c r="M64" i="8"/>
  <c r="G64" i="8"/>
  <c r="F64" i="8"/>
  <c r="D64" i="8"/>
  <c r="C64" i="8"/>
  <c r="E70" i="9"/>
  <c r="A71" i="9"/>
  <c r="B70" i="9"/>
  <c r="F55" i="32"/>
  <c r="B55" i="32"/>
  <c r="A56" i="32"/>
  <c r="H108" i="35"/>
  <c r="C108" i="35"/>
  <c r="D108" i="35"/>
  <c r="A66" i="8"/>
  <c r="H65" i="8"/>
  <c r="K65" i="8"/>
  <c r="E65" i="8"/>
  <c r="B65" i="8"/>
  <c r="E54" i="32"/>
  <c r="C54" i="32"/>
  <c r="D54" i="32" s="1"/>
  <c r="M42" i="24"/>
  <c r="Q42" i="24"/>
  <c r="I42" i="24"/>
  <c r="G42" i="24"/>
  <c r="F42" i="24"/>
  <c r="D42" i="24"/>
  <c r="C42" i="24"/>
  <c r="L42" i="24"/>
  <c r="J42" i="24"/>
  <c r="H54" i="32"/>
  <c r="G54" i="32"/>
  <c r="G108" i="35"/>
  <c r="F108" i="35"/>
  <c r="B109" i="35"/>
  <c r="A110" i="35"/>
  <c r="E109" i="35"/>
  <c r="CS42" i="24"/>
  <c r="CV42" i="24"/>
  <c r="CR43" i="24"/>
  <c r="H69" i="9"/>
  <c r="G69" i="9"/>
  <c r="F69" i="9"/>
  <c r="AZ41" i="24"/>
  <c r="AW41" i="24"/>
  <c r="AV41" i="24"/>
  <c r="AT41" i="24"/>
  <c r="BD41" i="24"/>
  <c r="AY41" i="24"/>
  <c r="AM41" i="24"/>
  <c r="AK41" i="24"/>
  <c r="AS41" i="24"/>
  <c r="AQ41" i="24"/>
  <c r="AP41" i="24"/>
  <c r="AN41" i="24"/>
  <c r="AJ41" i="24"/>
  <c r="E97" i="34"/>
  <c r="A98" i="34"/>
  <c r="B97" i="34"/>
  <c r="CX41" i="24"/>
  <c r="CU41" i="24"/>
  <c r="CT41" i="24"/>
  <c r="CW41" i="24"/>
  <c r="CE42" i="24"/>
  <c r="CB42" i="24"/>
  <c r="CA42" i="24"/>
  <c r="CD42" i="24"/>
  <c r="B62" i="3"/>
  <c r="E62" i="3"/>
  <c r="A63" i="3"/>
  <c r="H99" i="25"/>
  <c r="B99" i="25"/>
  <c r="A100" i="25"/>
  <c r="E99" i="25"/>
  <c r="D96" i="34"/>
  <c r="F96" i="34"/>
  <c r="C96" i="34"/>
  <c r="G96" i="34"/>
  <c r="C61" i="3"/>
  <c r="D61" i="3"/>
  <c r="A115" i="38"/>
  <c r="E114" i="38"/>
  <c r="B114" i="38"/>
  <c r="H107" i="31"/>
  <c r="G107" i="31"/>
  <c r="F107" i="31"/>
  <c r="F61" i="3"/>
  <c r="G61" i="3"/>
  <c r="D113" i="38"/>
  <c r="C113" i="38"/>
  <c r="K43" i="24"/>
  <c r="H43" i="24"/>
  <c r="B43" i="24"/>
  <c r="E43" i="24"/>
  <c r="A44" i="24"/>
  <c r="E108" i="31"/>
  <c r="B108" i="31"/>
  <c r="A109" i="31"/>
  <c r="N70" i="10"/>
  <c r="L70" i="10"/>
  <c r="J70" i="10"/>
  <c r="F70" i="10"/>
  <c r="M70" i="10"/>
  <c r="I70" i="10"/>
  <c r="G70" i="10"/>
  <c r="D70" i="10"/>
  <c r="C70" i="10"/>
  <c r="B66" i="41"/>
  <c r="E66" i="41"/>
  <c r="H113" i="38"/>
  <c r="F113" i="38"/>
  <c r="G113" i="38"/>
  <c r="F55" i="2"/>
  <c r="D55" i="2"/>
  <c r="I55" i="2"/>
  <c r="C55" i="2"/>
  <c r="J55" i="2"/>
  <c r="G55" i="2"/>
  <c r="H71" i="10"/>
  <c r="B71" i="10"/>
  <c r="K71" i="10"/>
  <c r="A72" i="10"/>
  <c r="E71" i="10"/>
  <c r="D92" i="19"/>
  <c r="C92" i="19"/>
  <c r="G92" i="19"/>
  <c r="F92" i="19"/>
  <c r="H56" i="2"/>
  <c r="E56" i="2"/>
  <c r="B56" i="2"/>
  <c r="A57" i="2"/>
  <c r="H101" i="26"/>
  <c r="G101" i="26"/>
  <c r="F101" i="26"/>
  <c r="D101" i="26"/>
  <c r="C101" i="26"/>
  <c r="E102" i="26"/>
  <c r="B102" i="26"/>
  <c r="A103" i="26"/>
  <c r="A65" i="5"/>
  <c r="B64" i="5"/>
  <c r="E64" i="5"/>
  <c r="F63" i="5"/>
  <c r="G63" i="5"/>
  <c r="D69" i="9"/>
  <c r="C69" i="9"/>
  <c r="D63" i="5"/>
  <c r="C63" i="5"/>
  <c r="E105" i="28"/>
  <c r="B105" i="28"/>
  <c r="A106" i="28"/>
  <c r="AU42" i="24"/>
  <c r="AR42" i="24"/>
  <c r="AX42" i="24"/>
  <c r="AO42" i="24"/>
  <c r="AL42" i="24"/>
  <c r="AI42" i="24"/>
  <c r="AH43" i="24"/>
  <c r="H63" i="5" l="1"/>
  <c r="T75" i="12"/>
  <c r="C108" i="31"/>
  <c r="D108" i="31"/>
  <c r="H61" i="3"/>
  <c r="E71" i="43"/>
  <c r="B71" i="43"/>
  <c r="D73" i="45"/>
  <c r="B73" i="45"/>
  <c r="B71" i="44"/>
  <c r="E71" i="44"/>
  <c r="N42" i="24"/>
  <c r="R42" i="24" s="1"/>
  <c r="BA41" i="24"/>
  <c r="BE41" i="24" s="1"/>
  <c r="CY41" i="24"/>
  <c r="K55" i="2"/>
  <c r="CF42" i="24"/>
  <c r="I54" i="32"/>
  <c r="N65" i="8"/>
  <c r="I65" i="8"/>
  <c r="M65" i="8"/>
  <c r="J65" i="8"/>
  <c r="D65" i="8"/>
  <c r="L65" i="8"/>
  <c r="G65" i="8"/>
  <c r="F65" i="8"/>
  <c r="C65" i="8"/>
  <c r="G62" i="3"/>
  <c r="F62" i="3"/>
  <c r="H72" i="10"/>
  <c r="A73" i="10"/>
  <c r="K72" i="10"/>
  <c r="E72" i="10"/>
  <c r="B72" i="10"/>
  <c r="D62" i="3"/>
  <c r="C62" i="3"/>
  <c r="CV43" i="24"/>
  <c r="CS43" i="24"/>
  <c r="CR44" i="24"/>
  <c r="K66" i="8"/>
  <c r="B66" i="8"/>
  <c r="A67" i="8"/>
  <c r="H66" i="8"/>
  <c r="E66" i="8"/>
  <c r="N71" i="10"/>
  <c r="L71" i="10"/>
  <c r="J71" i="10"/>
  <c r="F71" i="10"/>
  <c r="C71" i="10"/>
  <c r="M71" i="10"/>
  <c r="D71" i="10"/>
  <c r="I71" i="10"/>
  <c r="G71" i="10"/>
  <c r="CT42" i="24"/>
  <c r="CX42" i="24"/>
  <c r="CW42" i="24"/>
  <c r="CU42" i="24"/>
  <c r="AR43" i="24"/>
  <c r="AO43" i="24"/>
  <c r="AL43" i="24"/>
  <c r="AI43" i="24"/>
  <c r="AX43" i="24"/>
  <c r="AU43" i="24"/>
  <c r="AH44" i="24"/>
  <c r="F56" i="32"/>
  <c r="B56" i="32"/>
  <c r="A57" i="32"/>
  <c r="F111" i="36"/>
  <c r="G111" i="36"/>
  <c r="E55" i="32"/>
  <c r="C55" i="32"/>
  <c r="D55" i="32" s="1"/>
  <c r="B112" i="36"/>
  <c r="E112" i="36"/>
  <c r="A113" i="36"/>
  <c r="F109" i="35"/>
  <c r="G109" i="35"/>
  <c r="H55" i="32"/>
  <c r="G55" i="32"/>
  <c r="D111" i="36"/>
  <c r="H111" i="36"/>
  <c r="C111" i="36"/>
  <c r="A111" i="35"/>
  <c r="E110" i="35"/>
  <c r="B110" i="35"/>
  <c r="D70" i="9"/>
  <c r="C70" i="9"/>
  <c r="F105" i="28"/>
  <c r="D105" i="28"/>
  <c r="H105" i="28"/>
  <c r="G105" i="28"/>
  <c r="C105" i="28"/>
  <c r="C109" i="35"/>
  <c r="H109" i="35"/>
  <c r="D109" i="35"/>
  <c r="E71" i="9"/>
  <c r="B71" i="9"/>
  <c r="A72" i="9"/>
  <c r="H70" i="9"/>
  <c r="G70" i="9"/>
  <c r="F70" i="9"/>
  <c r="BZ44" i="24"/>
  <c r="CC44" i="24"/>
  <c r="BY45" i="24"/>
  <c r="G43" i="24"/>
  <c r="F43" i="24"/>
  <c r="C43" i="24"/>
  <c r="Q43" i="24"/>
  <c r="M43" i="24"/>
  <c r="L43" i="24"/>
  <c r="J43" i="24"/>
  <c r="I43" i="24"/>
  <c r="D43" i="24"/>
  <c r="C97" i="34"/>
  <c r="G97" i="34"/>
  <c r="F97" i="34"/>
  <c r="D97" i="34"/>
  <c r="H64" i="5"/>
  <c r="F64" i="5"/>
  <c r="G64" i="5"/>
  <c r="A99" i="34"/>
  <c r="E98" i="34"/>
  <c r="B98" i="34"/>
  <c r="N77" i="12"/>
  <c r="B77" i="12"/>
  <c r="Q77" i="12"/>
  <c r="K77" i="12"/>
  <c r="E77" i="12"/>
  <c r="H77" i="12"/>
  <c r="A78" i="12"/>
  <c r="CB43" i="24"/>
  <c r="CA43" i="24"/>
  <c r="CD43" i="24"/>
  <c r="CE43" i="24"/>
  <c r="R76" i="12"/>
  <c r="F76" i="12"/>
  <c r="D76" i="12"/>
  <c r="C76" i="12"/>
  <c r="S76" i="12"/>
  <c r="J76" i="12"/>
  <c r="I76" i="12"/>
  <c r="G76" i="12"/>
  <c r="O76" i="12"/>
  <c r="P76" i="12"/>
  <c r="M76" i="12"/>
  <c r="L76" i="12"/>
  <c r="J99" i="25"/>
  <c r="G99" i="25"/>
  <c r="F99" i="25"/>
  <c r="D99" i="25"/>
  <c r="K99" i="25"/>
  <c r="I99" i="25"/>
  <c r="C99" i="25"/>
  <c r="A107" i="28"/>
  <c r="E106" i="28"/>
  <c r="B106" i="28"/>
  <c r="G66" i="41"/>
  <c r="F66" i="41"/>
  <c r="B65" i="5"/>
  <c r="E65" i="5"/>
  <c r="A66" i="5"/>
  <c r="A104" i="26"/>
  <c r="B103" i="26"/>
  <c r="E103" i="26"/>
  <c r="D64" i="5"/>
  <c r="C64" i="5"/>
  <c r="H66" i="41"/>
  <c r="D66" i="41"/>
  <c r="C66" i="41"/>
  <c r="A67" i="41" s="1"/>
  <c r="D114" i="38"/>
  <c r="C114" i="38"/>
  <c r="F114" i="38"/>
  <c r="H114" i="38"/>
  <c r="G114" i="38"/>
  <c r="E115" i="38"/>
  <c r="B115" i="38"/>
  <c r="A116" i="38"/>
  <c r="A64" i="3"/>
  <c r="E63" i="3"/>
  <c r="B63" i="3"/>
  <c r="C93" i="19"/>
  <c r="D93" i="19"/>
  <c r="F93" i="19"/>
  <c r="G93" i="19"/>
  <c r="A95" i="19"/>
  <c r="E94" i="19"/>
  <c r="B94" i="19"/>
  <c r="G102" i="26"/>
  <c r="F102" i="26"/>
  <c r="C102" i="26"/>
  <c r="D102" i="26"/>
  <c r="H102" i="26"/>
  <c r="H83" i="14"/>
  <c r="K83" i="14"/>
  <c r="B83" i="14"/>
  <c r="E83" i="14"/>
  <c r="A84" i="14"/>
  <c r="Q83" i="14"/>
  <c r="N83" i="14"/>
  <c r="AT42" i="24"/>
  <c r="AS42" i="24"/>
  <c r="AQ42" i="24"/>
  <c r="AP42" i="24"/>
  <c r="AN42" i="24"/>
  <c r="BD42" i="24"/>
  <c r="AZ42" i="24"/>
  <c r="AW42" i="24"/>
  <c r="AK42" i="24"/>
  <c r="AM42" i="24"/>
  <c r="AY42" i="24"/>
  <c r="AV42" i="24"/>
  <c r="AJ42" i="24"/>
  <c r="E44" i="24"/>
  <c r="K44" i="24"/>
  <c r="H44" i="24"/>
  <c r="B44" i="24"/>
  <c r="A45" i="24"/>
  <c r="A58" i="2"/>
  <c r="E57" i="2"/>
  <c r="B57" i="2"/>
  <c r="H57" i="2"/>
  <c r="J56" i="2"/>
  <c r="I56" i="2"/>
  <c r="G56" i="2"/>
  <c r="F56" i="2"/>
  <c r="D56" i="2"/>
  <c r="C56" i="2"/>
  <c r="T82" i="14"/>
  <c r="R82" i="14"/>
  <c r="P82" i="14"/>
  <c r="D82" i="14"/>
  <c r="C82" i="14"/>
  <c r="S82" i="14"/>
  <c r="I82" i="14"/>
  <c r="M82" i="14"/>
  <c r="J82" i="14"/>
  <c r="O82" i="14"/>
  <c r="L82" i="14"/>
  <c r="G82" i="14"/>
  <c r="F82" i="14"/>
  <c r="D65" i="40"/>
  <c r="C65" i="40"/>
  <c r="A66" i="40" s="1"/>
  <c r="G65" i="40"/>
  <c r="H65" i="40"/>
  <c r="F65" i="40"/>
  <c r="B109" i="31"/>
  <c r="A110" i="31"/>
  <c r="E109" i="31"/>
  <c r="F108" i="31"/>
  <c r="H108" i="31"/>
  <c r="G108" i="31"/>
  <c r="E100" i="25"/>
  <c r="A101" i="25"/>
  <c r="H100" i="25"/>
  <c r="B100" i="25"/>
  <c r="C10" i="29" a="1"/>
  <c r="T76" i="12" l="1"/>
  <c r="C109" i="31"/>
  <c r="D109" i="31"/>
  <c r="H62" i="3"/>
  <c r="G71" i="44"/>
  <c r="F71" i="44"/>
  <c r="D71" i="44"/>
  <c r="C71" i="44"/>
  <c r="A72" i="44" s="1"/>
  <c r="C73" i="45"/>
  <c r="A74" i="45" s="1"/>
  <c r="E73" i="45"/>
  <c r="F73" i="45"/>
  <c r="F71" i="43"/>
  <c r="C71" i="43"/>
  <c r="A72" i="43" s="1"/>
  <c r="G71" i="43"/>
  <c r="D71" i="43"/>
  <c r="BA42" i="24"/>
  <c r="BE42" i="24" s="1"/>
  <c r="I55" i="32"/>
  <c r="K56" i="2"/>
  <c r="CF43" i="24"/>
  <c r="CY42" i="24"/>
  <c r="N43" i="24"/>
  <c r="R43" i="24" s="1"/>
  <c r="C10" i="29"/>
  <c r="F57" i="32"/>
  <c r="B57" i="32"/>
  <c r="A58" i="32"/>
  <c r="H71" i="9"/>
  <c r="G71" i="9"/>
  <c r="F71" i="9"/>
  <c r="E56" i="32"/>
  <c r="C56" i="32"/>
  <c r="D56" i="32" s="1"/>
  <c r="F98" i="34"/>
  <c r="D98" i="34"/>
  <c r="G98" i="34"/>
  <c r="C98" i="34"/>
  <c r="H56" i="32"/>
  <c r="G56" i="32"/>
  <c r="P77" i="12"/>
  <c r="L77" i="12"/>
  <c r="T77" i="12"/>
  <c r="S77" i="12"/>
  <c r="R77" i="12"/>
  <c r="O77" i="12"/>
  <c r="M77" i="12"/>
  <c r="J77" i="12"/>
  <c r="G77" i="12"/>
  <c r="F77" i="12"/>
  <c r="D77" i="12"/>
  <c r="C77" i="12"/>
  <c r="I77" i="12"/>
  <c r="C63" i="3"/>
  <c r="D63" i="3"/>
  <c r="E99" i="34"/>
  <c r="A100" i="34"/>
  <c r="B99" i="34"/>
  <c r="B107" i="28"/>
  <c r="E107" i="28"/>
  <c r="A108" i="28"/>
  <c r="G63" i="3"/>
  <c r="F63" i="3"/>
  <c r="A68" i="8"/>
  <c r="E67" i="8"/>
  <c r="K67" i="8"/>
  <c r="H67" i="8"/>
  <c r="B67" i="8"/>
  <c r="L66" i="8"/>
  <c r="J66" i="8"/>
  <c r="N66" i="8"/>
  <c r="M66" i="8"/>
  <c r="G66" i="8"/>
  <c r="I66" i="8"/>
  <c r="D66" i="8"/>
  <c r="C66" i="8"/>
  <c r="F66" i="8"/>
  <c r="CS44" i="24"/>
  <c r="CV44" i="24"/>
  <c r="CR45" i="24"/>
  <c r="CW43" i="24"/>
  <c r="CT43" i="24"/>
  <c r="CX43" i="24"/>
  <c r="CU43" i="24"/>
  <c r="H110" i="35"/>
  <c r="D110" i="35"/>
  <c r="C110" i="35"/>
  <c r="AX44" i="24"/>
  <c r="AL44" i="24"/>
  <c r="AU44" i="24"/>
  <c r="AR44" i="24"/>
  <c r="AO44" i="24"/>
  <c r="AI44" i="24"/>
  <c r="AH45" i="24"/>
  <c r="G110" i="35"/>
  <c r="F110" i="35"/>
  <c r="D115" i="38"/>
  <c r="C115" i="38"/>
  <c r="H115" i="38"/>
  <c r="F115" i="38"/>
  <c r="G115" i="38"/>
  <c r="A112" i="35"/>
  <c r="E111" i="35"/>
  <c r="B111" i="35"/>
  <c r="E110" i="31"/>
  <c r="B110" i="31"/>
  <c r="A111" i="31"/>
  <c r="E116" i="38"/>
  <c r="B116" i="38"/>
  <c r="AN43" i="24"/>
  <c r="AK43" i="24"/>
  <c r="AJ43" i="24"/>
  <c r="BD43" i="24"/>
  <c r="AZ43" i="24"/>
  <c r="AY43" i="24"/>
  <c r="AW43" i="24"/>
  <c r="AV43" i="24"/>
  <c r="AT43" i="24"/>
  <c r="AP43" i="24"/>
  <c r="AQ43" i="24"/>
  <c r="AM43" i="24"/>
  <c r="AS43" i="24"/>
  <c r="N72" i="10"/>
  <c r="L72" i="10"/>
  <c r="J72" i="10"/>
  <c r="F72" i="10"/>
  <c r="M72" i="10"/>
  <c r="I72" i="10"/>
  <c r="G72" i="10"/>
  <c r="D72" i="10"/>
  <c r="C72" i="10"/>
  <c r="A65" i="3"/>
  <c r="E64" i="3"/>
  <c r="B64" i="3"/>
  <c r="A96" i="19"/>
  <c r="E95" i="19"/>
  <c r="B95" i="19"/>
  <c r="H73" i="10"/>
  <c r="B73" i="10"/>
  <c r="A74" i="10"/>
  <c r="K73" i="10"/>
  <c r="E73" i="10"/>
  <c r="E67" i="41"/>
  <c r="B67" i="41"/>
  <c r="H84" i="14"/>
  <c r="A85" i="14"/>
  <c r="Q84" i="14"/>
  <c r="E84" i="14"/>
  <c r="N84" i="14"/>
  <c r="K84" i="14"/>
  <c r="B84" i="14"/>
  <c r="I44" i="24"/>
  <c r="F44" i="24"/>
  <c r="C44" i="24"/>
  <c r="Q44" i="24"/>
  <c r="M44" i="24"/>
  <c r="L44" i="24"/>
  <c r="J44" i="24"/>
  <c r="G44" i="24"/>
  <c r="D44" i="24"/>
  <c r="A102" i="25"/>
  <c r="H101" i="25"/>
  <c r="B101" i="25"/>
  <c r="E101" i="25"/>
  <c r="J83" i="14"/>
  <c r="F83" i="14"/>
  <c r="T83" i="14"/>
  <c r="P83" i="14"/>
  <c r="L83" i="14"/>
  <c r="C83" i="14"/>
  <c r="S83" i="14"/>
  <c r="R83" i="14"/>
  <c r="O83" i="14"/>
  <c r="M83" i="14"/>
  <c r="I83" i="14"/>
  <c r="D83" i="14"/>
  <c r="G83" i="14"/>
  <c r="B113" i="36"/>
  <c r="E113" i="36"/>
  <c r="A114" i="36"/>
  <c r="F112" i="36"/>
  <c r="G112" i="36"/>
  <c r="B66" i="40"/>
  <c r="E66" i="40"/>
  <c r="CC45" i="24"/>
  <c r="BZ45" i="24"/>
  <c r="BY46" i="24"/>
  <c r="D112" i="36"/>
  <c r="H112" i="36"/>
  <c r="C112" i="36"/>
  <c r="H106" i="28"/>
  <c r="F106" i="28"/>
  <c r="G106" i="28"/>
  <c r="D106" i="28"/>
  <c r="C106" i="28"/>
  <c r="H103" i="26"/>
  <c r="F103" i="26"/>
  <c r="G103" i="26"/>
  <c r="C103" i="26"/>
  <c r="D103" i="26"/>
  <c r="K100" i="25"/>
  <c r="I100" i="25"/>
  <c r="G100" i="25"/>
  <c r="C100" i="25"/>
  <c r="J100" i="25"/>
  <c r="F100" i="25"/>
  <c r="D100" i="25"/>
  <c r="J57" i="2"/>
  <c r="I57" i="2"/>
  <c r="D57" i="2"/>
  <c r="C57" i="2"/>
  <c r="F57" i="2"/>
  <c r="G57" i="2"/>
  <c r="A105" i="26"/>
  <c r="B104" i="26"/>
  <c r="E104" i="26"/>
  <c r="CE44" i="24"/>
  <c r="CD44" i="24"/>
  <c r="CB44" i="24"/>
  <c r="CA44" i="24"/>
  <c r="E66" i="5"/>
  <c r="B66" i="5"/>
  <c r="A67" i="5"/>
  <c r="A59" i="2"/>
  <c r="B58" i="2"/>
  <c r="H58" i="2"/>
  <c r="E58" i="2"/>
  <c r="H65" i="5"/>
  <c r="F65" i="5"/>
  <c r="G65" i="5"/>
  <c r="H78" i="12"/>
  <c r="A79" i="12"/>
  <c r="Q78" i="12"/>
  <c r="K78" i="12"/>
  <c r="N78" i="12"/>
  <c r="E78" i="12"/>
  <c r="B78" i="12"/>
  <c r="K45" i="24"/>
  <c r="H45" i="24"/>
  <c r="E45" i="24"/>
  <c r="B45" i="24"/>
  <c r="A46" i="24"/>
  <c r="D65" i="5"/>
  <c r="C65" i="5"/>
  <c r="G94" i="19"/>
  <c r="F94" i="19"/>
  <c r="D94" i="19"/>
  <c r="C94" i="19"/>
  <c r="E72" i="9"/>
  <c r="A73" i="9"/>
  <c r="B72" i="9"/>
  <c r="G109" i="31"/>
  <c r="H109" i="31"/>
  <c r="F109" i="31"/>
  <c r="D71" i="9"/>
  <c r="C71" i="9"/>
  <c r="C110" i="31" l="1"/>
  <c r="D110" i="31"/>
  <c r="H63" i="3"/>
  <c r="E72" i="43"/>
  <c r="B72" i="43"/>
  <c r="B74" i="45"/>
  <c r="D74" i="45"/>
  <c r="B72" i="44"/>
  <c r="E72" i="44"/>
  <c r="BA43" i="24"/>
  <c r="BE43" i="24" s="1"/>
  <c r="K57" i="2"/>
  <c r="CF44" i="24"/>
  <c r="I56" i="32"/>
  <c r="N44" i="24"/>
  <c r="R44" i="24" s="1"/>
  <c r="CY43" i="24"/>
  <c r="D116" i="38"/>
  <c r="C116" i="38"/>
  <c r="CT44" i="24"/>
  <c r="CU44" i="24"/>
  <c r="CW44" i="24"/>
  <c r="CX44" i="24"/>
  <c r="H116" i="38"/>
  <c r="F116" i="38"/>
  <c r="G116" i="38"/>
  <c r="F110" i="31"/>
  <c r="G110" i="31"/>
  <c r="H110" i="31"/>
  <c r="N73" i="10"/>
  <c r="L73" i="10"/>
  <c r="J73" i="10"/>
  <c r="F73" i="10"/>
  <c r="M73" i="10"/>
  <c r="I73" i="10"/>
  <c r="G73" i="10"/>
  <c r="D73" i="10"/>
  <c r="C73" i="10"/>
  <c r="CS45" i="24"/>
  <c r="CV45" i="24"/>
  <c r="CR46" i="24"/>
  <c r="H72" i="9"/>
  <c r="F72" i="9"/>
  <c r="G72" i="9"/>
  <c r="J101" i="25"/>
  <c r="F101" i="25"/>
  <c r="D101" i="25"/>
  <c r="C101" i="25"/>
  <c r="I101" i="25"/>
  <c r="K101" i="25"/>
  <c r="G101" i="25"/>
  <c r="H111" i="35"/>
  <c r="D111" i="35"/>
  <c r="C111" i="35"/>
  <c r="F95" i="19"/>
  <c r="G95" i="19"/>
  <c r="D95" i="19"/>
  <c r="C95" i="19"/>
  <c r="G111" i="35"/>
  <c r="F111" i="35"/>
  <c r="A112" i="31"/>
  <c r="B111" i="31"/>
  <c r="E111" i="31"/>
  <c r="H66" i="5"/>
  <c r="F66" i="5"/>
  <c r="G66" i="5"/>
  <c r="B65" i="3"/>
  <c r="A66" i="3"/>
  <c r="E65" i="3"/>
  <c r="E112" i="35"/>
  <c r="B112" i="35"/>
  <c r="A113" i="35"/>
  <c r="D72" i="9"/>
  <c r="C72" i="9"/>
  <c r="A74" i="9"/>
  <c r="E73" i="9"/>
  <c r="B73" i="9"/>
  <c r="B67" i="5"/>
  <c r="E67" i="5"/>
  <c r="A68" i="5"/>
  <c r="E102" i="25"/>
  <c r="A103" i="25"/>
  <c r="H102" i="25"/>
  <c r="B102" i="25"/>
  <c r="H74" i="10"/>
  <c r="B74" i="10"/>
  <c r="K74" i="10"/>
  <c r="A75" i="10"/>
  <c r="E74" i="10"/>
  <c r="D64" i="3"/>
  <c r="C64" i="3"/>
  <c r="CC46" i="24"/>
  <c r="BZ46" i="24"/>
  <c r="BY47" i="24"/>
  <c r="G64" i="3"/>
  <c r="F64" i="3"/>
  <c r="CE45" i="24"/>
  <c r="CD45" i="24"/>
  <c r="CB45" i="24"/>
  <c r="CA45" i="24"/>
  <c r="G58" i="2"/>
  <c r="I58" i="2"/>
  <c r="J58" i="2"/>
  <c r="F58" i="2"/>
  <c r="D58" i="2"/>
  <c r="C58" i="2"/>
  <c r="B59" i="2"/>
  <c r="E59" i="2"/>
  <c r="H59" i="2"/>
  <c r="A60" i="2"/>
  <c r="D66" i="5"/>
  <c r="C66" i="5"/>
  <c r="E96" i="19"/>
  <c r="B96" i="19"/>
  <c r="A97" i="19"/>
  <c r="H104" i="26"/>
  <c r="G104" i="26"/>
  <c r="F104" i="26"/>
  <c r="D104" i="26"/>
  <c r="C104" i="26"/>
  <c r="F66" i="40"/>
  <c r="H66" i="40"/>
  <c r="G66" i="40"/>
  <c r="N67" i="8"/>
  <c r="D67" i="8"/>
  <c r="I67" i="8"/>
  <c r="M67" i="8"/>
  <c r="L67" i="8"/>
  <c r="J67" i="8"/>
  <c r="G67" i="8"/>
  <c r="F67" i="8"/>
  <c r="C67" i="8"/>
  <c r="C66" i="40"/>
  <c r="A67" i="40" s="1"/>
  <c r="D66" i="40"/>
  <c r="K46" i="24"/>
  <c r="H46" i="24"/>
  <c r="E46" i="24"/>
  <c r="B46" i="24"/>
  <c r="A47" i="24"/>
  <c r="AX45" i="24"/>
  <c r="AR45" i="24"/>
  <c r="AO45" i="24"/>
  <c r="AL45" i="24"/>
  <c r="AI45" i="24"/>
  <c r="AU45" i="24"/>
  <c r="AH46" i="24"/>
  <c r="E105" i="26"/>
  <c r="B105" i="26"/>
  <c r="A106" i="26"/>
  <c r="F84" i="14"/>
  <c r="D84" i="14"/>
  <c r="T84" i="14"/>
  <c r="R84" i="14"/>
  <c r="P84" i="14"/>
  <c r="J84" i="14"/>
  <c r="S84" i="14"/>
  <c r="O84" i="14"/>
  <c r="M84" i="14"/>
  <c r="C84" i="14"/>
  <c r="L84" i="14"/>
  <c r="I84" i="14"/>
  <c r="G84" i="14"/>
  <c r="AZ44" i="24"/>
  <c r="BD44" i="24"/>
  <c r="AY44" i="24"/>
  <c r="AT44" i="24"/>
  <c r="AS44" i="24"/>
  <c r="AQ44" i="24"/>
  <c r="AP44" i="24"/>
  <c r="AN44" i="24"/>
  <c r="AM44" i="24"/>
  <c r="AK44" i="24"/>
  <c r="AW44" i="24"/>
  <c r="AV44" i="24"/>
  <c r="AJ44" i="24"/>
  <c r="K68" i="8"/>
  <c r="B68" i="8"/>
  <c r="H68" i="8"/>
  <c r="E68" i="8"/>
  <c r="A69" i="8"/>
  <c r="A109" i="28"/>
  <c r="E108" i="28"/>
  <c r="B108" i="28"/>
  <c r="J78" i="12"/>
  <c r="F78" i="12"/>
  <c r="L78" i="12"/>
  <c r="S78" i="12"/>
  <c r="R78" i="12"/>
  <c r="T78" i="12"/>
  <c r="P78" i="12"/>
  <c r="O78" i="12"/>
  <c r="G78" i="12"/>
  <c r="D78" i="12"/>
  <c r="M78" i="12"/>
  <c r="I78" i="12"/>
  <c r="C78" i="12"/>
  <c r="N85" i="14"/>
  <c r="Q85" i="14"/>
  <c r="K85" i="14"/>
  <c r="H85" i="14"/>
  <c r="B85" i="14"/>
  <c r="E85" i="14"/>
  <c r="A86" i="14"/>
  <c r="H107" i="28"/>
  <c r="F107" i="28"/>
  <c r="D107" i="28"/>
  <c r="G107" i="28"/>
  <c r="C107" i="28"/>
  <c r="F113" i="36"/>
  <c r="G113" i="36"/>
  <c r="G99" i="34"/>
  <c r="C99" i="34"/>
  <c r="F99" i="34"/>
  <c r="D99" i="34"/>
  <c r="B58" i="32"/>
  <c r="F58" i="32"/>
  <c r="A59" i="32"/>
  <c r="D113" i="36"/>
  <c r="H113" i="36"/>
  <c r="C113" i="36"/>
  <c r="H67" i="41"/>
  <c r="D67" i="41"/>
  <c r="C67" i="41"/>
  <c r="A68" i="41" s="1"/>
  <c r="A101" i="34"/>
  <c r="E100" i="34"/>
  <c r="B100" i="34"/>
  <c r="C57" i="32"/>
  <c r="D57" i="32" s="1"/>
  <c r="E57" i="32"/>
  <c r="E114" i="36"/>
  <c r="A115" i="36"/>
  <c r="B114" i="36"/>
  <c r="G67" i="41"/>
  <c r="F67" i="41"/>
  <c r="H57" i="32"/>
  <c r="G57" i="32"/>
  <c r="Q45" i="24"/>
  <c r="C45" i="24"/>
  <c r="J45" i="24"/>
  <c r="I45" i="24"/>
  <c r="G45" i="24"/>
  <c r="M45" i="24"/>
  <c r="L45" i="24"/>
  <c r="F45" i="24"/>
  <c r="D45" i="24"/>
  <c r="B79" i="12"/>
  <c r="Q79" i="12"/>
  <c r="N79" i="12"/>
  <c r="K79" i="12"/>
  <c r="H79" i="12"/>
  <c r="E79" i="12"/>
  <c r="A80" i="12"/>
  <c r="C9" i="29" a="1"/>
  <c r="E21" i="29" a="1"/>
  <c r="C111" i="31" l="1"/>
  <c r="D111" i="31"/>
  <c r="H64" i="3"/>
  <c r="D72" i="44"/>
  <c r="G72" i="44"/>
  <c r="F72" i="44"/>
  <c r="C72" i="44"/>
  <c r="A73" i="44" s="1"/>
  <c r="E74" i="45"/>
  <c r="C74" i="45"/>
  <c r="A75" i="45" s="1"/>
  <c r="F74" i="45"/>
  <c r="C72" i="43"/>
  <c r="A73" i="43" s="1"/>
  <c r="F72" i="43"/>
  <c r="D72" i="43"/>
  <c r="G72" i="43"/>
  <c r="BA44" i="24"/>
  <c r="BE44" i="24" s="1"/>
  <c r="K58" i="2"/>
  <c r="CY44" i="24"/>
  <c r="N45" i="24"/>
  <c r="R45" i="24" s="1"/>
  <c r="I57" i="32"/>
  <c r="CF45" i="24"/>
  <c r="C9" i="29"/>
  <c r="E21" i="29"/>
  <c r="B115" i="36"/>
  <c r="E115" i="36"/>
  <c r="A116" i="36"/>
  <c r="N80" i="12"/>
  <c r="Q80" i="12"/>
  <c r="B80" i="12"/>
  <c r="A81" i="12"/>
  <c r="K80" i="12"/>
  <c r="H80" i="12"/>
  <c r="E80" i="12"/>
  <c r="H112" i="35"/>
  <c r="D112" i="35"/>
  <c r="C112" i="35"/>
  <c r="CX45" i="24"/>
  <c r="CU45" i="24"/>
  <c r="CW45" i="24"/>
  <c r="CT45" i="24"/>
  <c r="G112" i="35"/>
  <c r="F112" i="35"/>
  <c r="G65" i="3"/>
  <c r="F65" i="3"/>
  <c r="H108" i="28"/>
  <c r="F108" i="28"/>
  <c r="C108" i="28"/>
  <c r="G108" i="28"/>
  <c r="D108" i="28"/>
  <c r="A110" i="28"/>
  <c r="E109" i="28"/>
  <c r="B109" i="28"/>
  <c r="E66" i="3"/>
  <c r="A67" i="3"/>
  <c r="B66" i="3"/>
  <c r="A70" i="8"/>
  <c r="K69" i="8"/>
  <c r="B69" i="8"/>
  <c r="H69" i="8"/>
  <c r="E69" i="8"/>
  <c r="D65" i="3"/>
  <c r="C65" i="3"/>
  <c r="E58" i="32"/>
  <c r="C58" i="32"/>
  <c r="D58" i="32" s="1"/>
  <c r="E101" i="34"/>
  <c r="A102" i="34"/>
  <c r="B101" i="34"/>
  <c r="H105" i="26"/>
  <c r="G105" i="26"/>
  <c r="F105" i="26"/>
  <c r="D105" i="26"/>
  <c r="C105" i="26"/>
  <c r="L68" i="8"/>
  <c r="J68" i="8"/>
  <c r="I68" i="8"/>
  <c r="G68" i="8"/>
  <c r="F68" i="8"/>
  <c r="C68" i="8"/>
  <c r="D68" i="8"/>
  <c r="N68" i="8"/>
  <c r="M68" i="8"/>
  <c r="B68" i="41"/>
  <c r="E68" i="41"/>
  <c r="CC47" i="24"/>
  <c r="BZ47" i="24"/>
  <c r="BY48" i="24"/>
  <c r="CA46" i="24"/>
  <c r="CE46" i="24"/>
  <c r="CB46" i="24"/>
  <c r="CD46" i="24"/>
  <c r="H111" i="31"/>
  <c r="G111" i="31"/>
  <c r="F111" i="31"/>
  <c r="AJ45" i="24"/>
  <c r="AV45" i="24"/>
  <c r="AZ45" i="24"/>
  <c r="AY45" i="24"/>
  <c r="AW45" i="24"/>
  <c r="AS45" i="24"/>
  <c r="AQ45" i="24"/>
  <c r="AP45" i="24"/>
  <c r="AN45" i="24"/>
  <c r="AM45" i="24"/>
  <c r="AK45" i="24"/>
  <c r="BD45" i="24"/>
  <c r="AT45" i="24"/>
  <c r="B112" i="31"/>
  <c r="E112" i="31"/>
  <c r="A113" i="31"/>
  <c r="A107" i="26"/>
  <c r="E106" i="26"/>
  <c r="B106" i="26"/>
  <c r="G58" i="32"/>
  <c r="H58" i="32"/>
  <c r="H86" i="14"/>
  <c r="A87" i="14"/>
  <c r="Q86" i="14"/>
  <c r="N86" i="14"/>
  <c r="K86" i="14"/>
  <c r="B86" i="14"/>
  <c r="E86" i="14"/>
  <c r="AR46" i="24"/>
  <c r="AX46" i="24"/>
  <c r="AO46" i="24"/>
  <c r="AL46" i="24"/>
  <c r="AI46" i="24"/>
  <c r="AU46" i="24"/>
  <c r="AH47" i="24"/>
  <c r="R85" i="14"/>
  <c r="P85" i="14"/>
  <c r="T85" i="14"/>
  <c r="S85" i="14"/>
  <c r="G85" i="14"/>
  <c r="F85" i="14"/>
  <c r="C85" i="14"/>
  <c r="D85" i="14"/>
  <c r="M85" i="14"/>
  <c r="L85" i="14"/>
  <c r="O85" i="14"/>
  <c r="J85" i="14"/>
  <c r="I85" i="14"/>
  <c r="H75" i="10"/>
  <c r="B75" i="10"/>
  <c r="A76" i="10"/>
  <c r="K75" i="10"/>
  <c r="E75" i="10"/>
  <c r="A98" i="19"/>
  <c r="E97" i="19"/>
  <c r="B97" i="19"/>
  <c r="N74" i="10"/>
  <c r="L74" i="10"/>
  <c r="J74" i="10"/>
  <c r="F74" i="10"/>
  <c r="C74" i="10"/>
  <c r="M74" i="10"/>
  <c r="I74" i="10"/>
  <c r="D74" i="10"/>
  <c r="G74" i="10"/>
  <c r="C96" i="19"/>
  <c r="D96" i="19"/>
  <c r="G96" i="19"/>
  <c r="F96" i="19"/>
  <c r="C102" i="25"/>
  <c r="K102" i="25"/>
  <c r="I102" i="25"/>
  <c r="G102" i="25"/>
  <c r="D102" i="25"/>
  <c r="J102" i="25"/>
  <c r="F102" i="25"/>
  <c r="H114" i="36"/>
  <c r="D114" i="36"/>
  <c r="C114" i="36"/>
  <c r="K47" i="24"/>
  <c r="H47" i="24"/>
  <c r="E47" i="24"/>
  <c r="B47" i="24"/>
  <c r="A48" i="24"/>
  <c r="A104" i="25"/>
  <c r="H103" i="25"/>
  <c r="B103" i="25"/>
  <c r="E103" i="25"/>
  <c r="G100" i="34"/>
  <c r="F100" i="34"/>
  <c r="C100" i="34"/>
  <c r="D100" i="34"/>
  <c r="Q46" i="24"/>
  <c r="M46" i="24"/>
  <c r="J46" i="24"/>
  <c r="I46" i="24"/>
  <c r="G46" i="24"/>
  <c r="F46" i="24"/>
  <c r="C46" i="24"/>
  <c r="L46" i="24"/>
  <c r="D46" i="24"/>
  <c r="H60" i="2"/>
  <c r="A61" i="2"/>
  <c r="E60" i="2"/>
  <c r="B60" i="2"/>
  <c r="E68" i="5"/>
  <c r="A69" i="5"/>
  <c r="B68" i="5"/>
  <c r="H67" i="5"/>
  <c r="G67" i="5"/>
  <c r="F67" i="5"/>
  <c r="D59" i="2"/>
  <c r="C59" i="2"/>
  <c r="G59" i="2"/>
  <c r="F59" i="2"/>
  <c r="J59" i="2"/>
  <c r="I59" i="2"/>
  <c r="D67" i="5"/>
  <c r="C67" i="5"/>
  <c r="D73" i="9"/>
  <c r="C73" i="9"/>
  <c r="G73" i="9"/>
  <c r="H73" i="9"/>
  <c r="F73" i="9"/>
  <c r="B67" i="40"/>
  <c r="E67" i="40"/>
  <c r="A75" i="9"/>
  <c r="E74" i="9"/>
  <c r="B74" i="9"/>
  <c r="T79" i="12"/>
  <c r="R79" i="12"/>
  <c r="P79" i="12"/>
  <c r="D79" i="12"/>
  <c r="S79" i="12"/>
  <c r="O79" i="12"/>
  <c r="M79" i="12"/>
  <c r="L79" i="12"/>
  <c r="J79" i="12"/>
  <c r="I79" i="12"/>
  <c r="C79" i="12"/>
  <c r="G79" i="12"/>
  <c r="F79" i="12"/>
  <c r="CV46" i="24"/>
  <c r="CS46" i="24"/>
  <c r="CR47" i="24"/>
  <c r="F114" i="36"/>
  <c r="G114" i="36"/>
  <c r="B59" i="32"/>
  <c r="F59" i="32"/>
  <c r="A60" i="32"/>
  <c r="B113" i="35"/>
  <c r="A114" i="35"/>
  <c r="E113" i="35"/>
  <c r="H65" i="3" l="1"/>
  <c r="C112" i="31"/>
  <c r="D112" i="31"/>
  <c r="K59" i="2"/>
  <c r="E73" i="43"/>
  <c r="B73" i="43"/>
  <c r="E73" i="44"/>
  <c r="B73" i="44"/>
  <c r="D75" i="45"/>
  <c r="B75" i="45"/>
  <c r="BA45" i="24"/>
  <c r="BE45" i="24" s="1"/>
  <c r="N46" i="24"/>
  <c r="R46" i="24" s="1"/>
  <c r="CY45" i="24"/>
  <c r="I58" i="32"/>
  <c r="CF46" i="24"/>
  <c r="N75" i="10"/>
  <c r="L75" i="10"/>
  <c r="J75" i="10"/>
  <c r="F75" i="10"/>
  <c r="M75" i="10"/>
  <c r="I75" i="10"/>
  <c r="G75" i="10"/>
  <c r="D75" i="10"/>
  <c r="C75" i="10"/>
  <c r="C113" i="35"/>
  <c r="H113" i="35"/>
  <c r="D113" i="35"/>
  <c r="D67" i="40"/>
  <c r="C67" i="40"/>
  <c r="A68" i="40" s="1"/>
  <c r="E59" i="32"/>
  <c r="C59" i="32"/>
  <c r="D59" i="32" s="1"/>
  <c r="G113" i="35"/>
  <c r="F113" i="35"/>
  <c r="B60" i="32"/>
  <c r="F60" i="32"/>
  <c r="A61" i="32"/>
  <c r="AV46" i="24"/>
  <c r="AS46" i="24"/>
  <c r="AP46" i="24"/>
  <c r="AY46" i="24"/>
  <c r="AW46" i="24"/>
  <c r="AQ46" i="24"/>
  <c r="AN46" i="24"/>
  <c r="AM46" i="24"/>
  <c r="AK46" i="24"/>
  <c r="AJ46" i="24"/>
  <c r="BD46" i="24"/>
  <c r="AZ46" i="24"/>
  <c r="AT46" i="24"/>
  <c r="F97" i="19"/>
  <c r="C97" i="19"/>
  <c r="G97" i="19"/>
  <c r="D97" i="19"/>
  <c r="E110" i="28"/>
  <c r="B110" i="28"/>
  <c r="A111" i="28"/>
  <c r="A115" i="35"/>
  <c r="E114" i="35"/>
  <c r="B114" i="35"/>
  <c r="AX47" i="24"/>
  <c r="AR47" i="24"/>
  <c r="AO47" i="24"/>
  <c r="AL47" i="24"/>
  <c r="AI47" i="24"/>
  <c r="AU47" i="24"/>
  <c r="AH48" i="24"/>
  <c r="CX46" i="24"/>
  <c r="CW46" i="24"/>
  <c r="CT46" i="24"/>
  <c r="CU46" i="24"/>
  <c r="E104" i="25"/>
  <c r="A105" i="25"/>
  <c r="H104" i="25"/>
  <c r="B104" i="25"/>
  <c r="E98" i="19"/>
  <c r="B98" i="19"/>
  <c r="A99" i="19"/>
  <c r="B87" i="14"/>
  <c r="N87" i="14"/>
  <c r="H87" i="14"/>
  <c r="Q87" i="14"/>
  <c r="A88" i="14"/>
  <c r="K87" i="14"/>
  <c r="E87" i="14"/>
  <c r="G59" i="32"/>
  <c r="H59" i="32"/>
  <c r="J103" i="25"/>
  <c r="F103" i="25"/>
  <c r="D103" i="25"/>
  <c r="K103" i="25"/>
  <c r="G103" i="25"/>
  <c r="C103" i="25"/>
  <c r="I103" i="25"/>
  <c r="CV47" i="24"/>
  <c r="CS47" i="24"/>
  <c r="CR48" i="24"/>
  <c r="E48" i="24"/>
  <c r="B48" i="24"/>
  <c r="K48" i="24"/>
  <c r="H48" i="24"/>
  <c r="A49" i="24"/>
  <c r="F101" i="34"/>
  <c r="C101" i="34"/>
  <c r="G101" i="34"/>
  <c r="D101" i="34"/>
  <c r="F86" i="14"/>
  <c r="D86" i="14"/>
  <c r="R86" i="14"/>
  <c r="O86" i="14"/>
  <c r="M86" i="14"/>
  <c r="C86" i="14"/>
  <c r="T86" i="14"/>
  <c r="S86" i="14"/>
  <c r="P86" i="14"/>
  <c r="L86" i="14"/>
  <c r="J86" i="14"/>
  <c r="I86" i="14"/>
  <c r="G86" i="14"/>
  <c r="A103" i="34"/>
  <c r="B102" i="34"/>
  <c r="E102" i="34"/>
  <c r="C68" i="5"/>
  <c r="D68" i="5"/>
  <c r="H76" i="10"/>
  <c r="A77" i="10"/>
  <c r="K76" i="10"/>
  <c r="E76" i="10"/>
  <c r="B76" i="10"/>
  <c r="M47" i="24"/>
  <c r="J47" i="24"/>
  <c r="I47" i="24"/>
  <c r="G47" i="24"/>
  <c r="L47" i="24"/>
  <c r="F47" i="24"/>
  <c r="C47" i="24"/>
  <c r="Q47" i="24"/>
  <c r="D47" i="24"/>
  <c r="G60" i="2"/>
  <c r="C60" i="2"/>
  <c r="J60" i="2"/>
  <c r="I60" i="2"/>
  <c r="D60" i="2"/>
  <c r="F60" i="2"/>
  <c r="H81" i="12"/>
  <c r="N81" i="12"/>
  <c r="K81" i="12"/>
  <c r="E81" i="12"/>
  <c r="A82" i="12"/>
  <c r="Q81" i="12"/>
  <c r="B81" i="12"/>
  <c r="L80" i="12"/>
  <c r="J80" i="12"/>
  <c r="T80" i="12"/>
  <c r="P80" i="12"/>
  <c r="O80" i="12"/>
  <c r="D80" i="12"/>
  <c r="C80" i="12"/>
  <c r="S80" i="12"/>
  <c r="G80" i="12"/>
  <c r="M80" i="12"/>
  <c r="R80" i="12"/>
  <c r="I80" i="12"/>
  <c r="F80" i="12"/>
  <c r="BZ48" i="24"/>
  <c r="CC48" i="24"/>
  <c r="BY49" i="24"/>
  <c r="A117" i="36"/>
  <c r="E116" i="36"/>
  <c r="B116" i="36"/>
  <c r="B69" i="5"/>
  <c r="A70" i="5"/>
  <c r="E69" i="5"/>
  <c r="D74" i="9"/>
  <c r="C74" i="9"/>
  <c r="A108" i="26"/>
  <c r="E107" i="26"/>
  <c r="B107" i="26"/>
  <c r="CA47" i="24"/>
  <c r="CE47" i="24"/>
  <c r="CD47" i="24"/>
  <c r="CB47" i="24"/>
  <c r="K70" i="8"/>
  <c r="H70" i="8"/>
  <c r="A71" i="8"/>
  <c r="B70" i="8"/>
  <c r="E70" i="8"/>
  <c r="F115" i="36"/>
  <c r="G115" i="36"/>
  <c r="C66" i="3"/>
  <c r="D66" i="3"/>
  <c r="H115" i="36"/>
  <c r="D115" i="36"/>
  <c r="C115" i="36"/>
  <c r="N69" i="8"/>
  <c r="L69" i="8"/>
  <c r="M69" i="8"/>
  <c r="J69" i="8"/>
  <c r="I69" i="8"/>
  <c r="G69" i="8"/>
  <c r="C69" i="8"/>
  <c r="F69" i="8"/>
  <c r="D69" i="8"/>
  <c r="B75" i="9"/>
  <c r="A76" i="9"/>
  <c r="E75" i="9"/>
  <c r="F68" i="41"/>
  <c r="G68" i="41"/>
  <c r="E67" i="3"/>
  <c r="B67" i="3"/>
  <c r="A68" i="3"/>
  <c r="H106" i="26"/>
  <c r="D106" i="26"/>
  <c r="G106" i="26"/>
  <c r="C106" i="26"/>
  <c r="F106" i="26"/>
  <c r="A114" i="31"/>
  <c r="E113" i="31"/>
  <c r="B113" i="31"/>
  <c r="F112" i="31"/>
  <c r="G112" i="31"/>
  <c r="H112" i="31"/>
  <c r="H68" i="41"/>
  <c r="D68" i="41"/>
  <c r="C68" i="41"/>
  <c r="A69" i="41" s="1"/>
  <c r="G66" i="3"/>
  <c r="F66" i="3"/>
  <c r="H68" i="5"/>
  <c r="F68" i="5"/>
  <c r="G68" i="5"/>
  <c r="H61" i="2"/>
  <c r="E61" i="2"/>
  <c r="B61" i="2"/>
  <c r="A62" i="2"/>
  <c r="H74" i="9"/>
  <c r="G74" i="9"/>
  <c r="F74" i="9"/>
  <c r="H67" i="40"/>
  <c r="F67" i="40"/>
  <c r="G67" i="40"/>
  <c r="H109" i="28"/>
  <c r="F109" i="28"/>
  <c r="G109" i="28"/>
  <c r="C109" i="28"/>
  <c r="D109" i="28"/>
  <c r="C8" i="29" a="1"/>
  <c r="H66" i="3" l="1"/>
  <c r="C113" i="31"/>
  <c r="D113" i="31"/>
  <c r="K60" i="2"/>
  <c r="F73" i="44"/>
  <c r="C73" i="44"/>
  <c r="A74" i="44" s="1"/>
  <c r="G73" i="44"/>
  <c r="D73" i="44"/>
  <c r="C75" i="45"/>
  <c r="A76" i="45" s="1"/>
  <c r="E75" i="45"/>
  <c r="F75" i="45"/>
  <c r="C73" i="43"/>
  <c r="A74" i="43" s="1"/>
  <c r="G73" i="43"/>
  <c r="F73" i="43"/>
  <c r="D73" i="43"/>
  <c r="CY46" i="24"/>
  <c r="BA46" i="24"/>
  <c r="BE46" i="24" s="1"/>
  <c r="I59" i="32"/>
  <c r="CF47" i="24"/>
  <c r="N47" i="24"/>
  <c r="R47" i="24" s="1"/>
  <c r="C8" i="29"/>
  <c r="L48" i="24"/>
  <c r="G48" i="24"/>
  <c r="Q48" i="24"/>
  <c r="M48" i="24"/>
  <c r="J48" i="24"/>
  <c r="I48" i="24"/>
  <c r="F48" i="24"/>
  <c r="D48" i="24"/>
  <c r="C48" i="24"/>
  <c r="L70" i="8"/>
  <c r="J70" i="8"/>
  <c r="G70" i="8"/>
  <c r="D70" i="8"/>
  <c r="N70" i="8"/>
  <c r="M70" i="8"/>
  <c r="I70" i="8"/>
  <c r="F70" i="8"/>
  <c r="C70" i="8"/>
  <c r="H77" i="10"/>
  <c r="B77" i="10"/>
  <c r="K77" i="10"/>
  <c r="E77" i="10"/>
  <c r="A78" i="10"/>
  <c r="CV48" i="24"/>
  <c r="CS48" i="24"/>
  <c r="CR49" i="24"/>
  <c r="A72" i="8"/>
  <c r="E71" i="8"/>
  <c r="B71" i="8"/>
  <c r="K71" i="8"/>
  <c r="H71" i="8"/>
  <c r="CX47" i="24"/>
  <c r="CT47" i="24"/>
  <c r="CW47" i="24"/>
  <c r="CU47" i="24"/>
  <c r="F81" i="12"/>
  <c r="D81" i="12"/>
  <c r="T81" i="12"/>
  <c r="J81" i="12"/>
  <c r="P81" i="12"/>
  <c r="O81" i="12"/>
  <c r="M81" i="12"/>
  <c r="L81" i="12"/>
  <c r="I81" i="12"/>
  <c r="G81" i="12"/>
  <c r="C81" i="12"/>
  <c r="S81" i="12"/>
  <c r="R81" i="12"/>
  <c r="AX48" i="24"/>
  <c r="AU48" i="24"/>
  <c r="AR48" i="24"/>
  <c r="AO48" i="24"/>
  <c r="AL48" i="24"/>
  <c r="AI48" i="24"/>
  <c r="AH49" i="24"/>
  <c r="F102" i="34"/>
  <c r="D102" i="34"/>
  <c r="C102" i="34"/>
  <c r="G102" i="34"/>
  <c r="B68" i="3"/>
  <c r="A69" i="3"/>
  <c r="E68" i="3"/>
  <c r="N82" i="12"/>
  <c r="H82" i="12"/>
  <c r="B82" i="12"/>
  <c r="K82" i="12"/>
  <c r="E82" i="12"/>
  <c r="A83" i="12"/>
  <c r="Q82" i="12"/>
  <c r="E103" i="34"/>
  <c r="A104" i="34"/>
  <c r="B103" i="34"/>
  <c r="BD47" i="24"/>
  <c r="AP47" i="24"/>
  <c r="AN47" i="24"/>
  <c r="AK47" i="24"/>
  <c r="AJ47" i="24"/>
  <c r="AY47" i="24"/>
  <c r="AW47" i="24"/>
  <c r="AT47" i="24"/>
  <c r="AS47" i="24"/>
  <c r="AQ47" i="24"/>
  <c r="AM47" i="24"/>
  <c r="AV47" i="24"/>
  <c r="AZ47" i="24"/>
  <c r="D67" i="3"/>
  <c r="C67" i="3"/>
  <c r="F67" i="3"/>
  <c r="G67" i="3"/>
  <c r="B61" i="32"/>
  <c r="F61" i="32"/>
  <c r="A62" i="32"/>
  <c r="H107" i="26"/>
  <c r="F107" i="26"/>
  <c r="D107" i="26"/>
  <c r="C107" i="26"/>
  <c r="G107" i="26"/>
  <c r="H60" i="32"/>
  <c r="G60" i="32"/>
  <c r="E60" i="32"/>
  <c r="C60" i="32"/>
  <c r="D60" i="32" s="1"/>
  <c r="H75" i="9"/>
  <c r="F75" i="9"/>
  <c r="G75" i="9"/>
  <c r="A109" i="26"/>
  <c r="B108" i="26"/>
  <c r="E108" i="26"/>
  <c r="H114" i="35"/>
  <c r="D114" i="35"/>
  <c r="C114" i="35"/>
  <c r="A63" i="2"/>
  <c r="H62" i="2"/>
  <c r="E62" i="2"/>
  <c r="B62" i="2"/>
  <c r="A77" i="9"/>
  <c r="E76" i="9"/>
  <c r="B76" i="9"/>
  <c r="F114" i="35"/>
  <c r="G114" i="35"/>
  <c r="J61" i="2"/>
  <c r="I61" i="2"/>
  <c r="G61" i="2"/>
  <c r="F61" i="2"/>
  <c r="D61" i="2"/>
  <c r="C61" i="2"/>
  <c r="C75" i="9"/>
  <c r="D75" i="9"/>
  <c r="A116" i="35"/>
  <c r="E115" i="35"/>
  <c r="B115" i="35"/>
  <c r="H69" i="5"/>
  <c r="G69" i="5"/>
  <c r="F69" i="5"/>
  <c r="A112" i="28"/>
  <c r="E111" i="28"/>
  <c r="B111" i="28"/>
  <c r="B70" i="5"/>
  <c r="A71" i="5"/>
  <c r="E70" i="5"/>
  <c r="H110" i="28"/>
  <c r="F110" i="28"/>
  <c r="D110" i="28"/>
  <c r="C110" i="28"/>
  <c r="G110" i="28"/>
  <c r="A115" i="31"/>
  <c r="E114" i="31"/>
  <c r="B114" i="31"/>
  <c r="D69" i="5"/>
  <c r="C69" i="5"/>
  <c r="E68" i="40"/>
  <c r="B68" i="40"/>
  <c r="D116" i="36"/>
  <c r="H116" i="36"/>
  <c r="C116" i="36"/>
  <c r="F116" i="36"/>
  <c r="G116" i="36"/>
  <c r="A118" i="36"/>
  <c r="E117" i="36"/>
  <c r="B117" i="36"/>
  <c r="N88" i="14"/>
  <c r="A89" i="14"/>
  <c r="H88" i="14"/>
  <c r="E88" i="14"/>
  <c r="B88" i="14"/>
  <c r="Q88" i="14"/>
  <c r="K88" i="14"/>
  <c r="CC49" i="24"/>
  <c r="BZ49" i="24"/>
  <c r="BY50" i="24"/>
  <c r="F87" i="14"/>
  <c r="D87" i="14"/>
  <c r="R87" i="14"/>
  <c r="P87" i="14"/>
  <c r="O87" i="14"/>
  <c r="J87" i="14"/>
  <c r="C87" i="14"/>
  <c r="T87" i="14"/>
  <c r="S87" i="14"/>
  <c r="M87" i="14"/>
  <c r="L87" i="14"/>
  <c r="I87" i="14"/>
  <c r="G87" i="14"/>
  <c r="E99" i="19"/>
  <c r="B99" i="19"/>
  <c r="A100" i="19"/>
  <c r="F98" i="19"/>
  <c r="D98" i="19"/>
  <c r="C98" i="19"/>
  <c r="G98" i="19"/>
  <c r="CD48" i="24"/>
  <c r="CB48" i="24"/>
  <c r="CA48" i="24"/>
  <c r="CE48" i="24"/>
  <c r="B69" i="41"/>
  <c r="E69" i="41"/>
  <c r="E49" i="24"/>
  <c r="B49" i="24"/>
  <c r="K49" i="24"/>
  <c r="H49" i="24"/>
  <c r="A50" i="24"/>
  <c r="I104" i="25"/>
  <c r="G104" i="25"/>
  <c r="F104" i="25"/>
  <c r="C104" i="25"/>
  <c r="K104" i="25"/>
  <c r="J104" i="25"/>
  <c r="D104" i="25"/>
  <c r="H113" i="31"/>
  <c r="F113" i="31"/>
  <c r="G113" i="31"/>
  <c r="N76" i="10"/>
  <c r="L76" i="10"/>
  <c r="J76" i="10"/>
  <c r="F76" i="10"/>
  <c r="M76" i="10"/>
  <c r="I76" i="10"/>
  <c r="G76" i="10"/>
  <c r="D76" i="10"/>
  <c r="C76" i="10"/>
  <c r="A106" i="25"/>
  <c r="H105" i="25"/>
  <c r="B105" i="25"/>
  <c r="E105" i="25"/>
  <c r="H67" i="3" l="1"/>
  <c r="C114" i="31"/>
  <c r="D114" i="31"/>
  <c r="K61" i="2"/>
  <c r="B76" i="45"/>
  <c r="D76" i="45"/>
  <c r="B74" i="43"/>
  <c r="E74" i="43"/>
  <c r="E74" i="44"/>
  <c r="B74" i="44"/>
  <c r="BA47" i="24"/>
  <c r="BE47" i="24" s="1"/>
  <c r="I60" i="32"/>
  <c r="CF48" i="24"/>
  <c r="N48" i="24"/>
  <c r="R48" i="24" s="1"/>
  <c r="CY47" i="24"/>
  <c r="M49" i="24"/>
  <c r="Q49" i="24"/>
  <c r="C49" i="24"/>
  <c r="J49" i="24"/>
  <c r="L49" i="24"/>
  <c r="I49" i="24"/>
  <c r="G49" i="24"/>
  <c r="F49" i="24"/>
  <c r="D49" i="24"/>
  <c r="A78" i="9"/>
  <c r="E77" i="9"/>
  <c r="B77" i="9"/>
  <c r="N71" i="8"/>
  <c r="C71" i="8"/>
  <c r="I71" i="8"/>
  <c r="D71" i="8"/>
  <c r="M71" i="8"/>
  <c r="L71" i="8"/>
  <c r="J71" i="8"/>
  <c r="G71" i="8"/>
  <c r="F71" i="8"/>
  <c r="J62" i="2"/>
  <c r="I62" i="2"/>
  <c r="G62" i="2"/>
  <c r="F62" i="2"/>
  <c r="D62" i="2"/>
  <c r="C62" i="2"/>
  <c r="K72" i="8"/>
  <c r="A73" i="8"/>
  <c r="H72" i="8"/>
  <c r="E72" i="8"/>
  <c r="B72" i="8"/>
  <c r="CV49" i="24"/>
  <c r="CS49" i="24"/>
  <c r="CR50" i="24"/>
  <c r="CX48" i="24"/>
  <c r="CW48" i="24"/>
  <c r="CU48" i="24"/>
  <c r="CT48" i="24"/>
  <c r="CE49" i="24"/>
  <c r="CB49" i="24"/>
  <c r="CA49" i="24"/>
  <c r="CD49" i="24"/>
  <c r="AI49" i="24"/>
  <c r="AX49" i="24"/>
  <c r="AU49" i="24"/>
  <c r="AR49" i="24"/>
  <c r="AL49" i="24"/>
  <c r="AO49" i="24"/>
  <c r="AH50" i="24"/>
  <c r="A64" i="2"/>
  <c r="H63" i="2"/>
  <c r="E63" i="2"/>
  <c r="B63" i="2"/>
  <c r="AN48" i="24"/>
  <c r="AK48" i="24"/>
  <c r="AJ48" i="24"/>
  <c r="BD48" i="24"/>
  <c r="AZ48" i="24"/>
  <c r="AW48" i="24"/>
  <c r="AV48" i="24"/>
  <c r="AT48" i="24"/>
  <c r="AS48" i="24"/>
  <c r="AQ48" i="24"/>
  <c r="AP48" i="24"/>
  <c r="AM48" i="24"/>
  <c r="AY48" i="24"/>
  <c r="H78" i="10"/>
  <c r="A79" i="10"/>
  <c r="K78" i="10"/>
  <c r="E78" i="10"/>
  <c r="B78" i="10"/>
  <c r="F70" i="5"/>
  <c r="H70" i="5"/>
  <c r="G70" i="5"/>
  <c r="E71" i="5"/>
  <c r="B71" i="5"/>
  <c r="A72" i="5"/>
  <c r="D70" i="5"/>
  <c r="C70" i="5"/>
  <c r="G108" i="26"/>
  <c r="H108" i="26"/>
  <c r="F108" i="26"/>
  <c r="D108" i="26"/>
  <c r="C108" i="26"/>
  <c r="N77" i="10"/>
  <c r="L77" i="10"/>
  <c r="J77" i="10"/>
  <c r="F77" i="10"/>
  <c r="D77" i="10"/>
  <c r="C77" i="10"/>
  <c r="M77" i="10"/>
  <c r="I77" i="10"/>
  <c r="G77" i="10"/>
  <c r="H111" i="28"/>
  <c r="G111" i="28"/>
  <c r="F111" i="28"/>
  <c r="D111" i="28"/>
  <c r="C111" i="28"/>
  <c r="A110" i="26"/>
  <c r="B109" i="26"/>
  <c r="E109" i="26"/>
  <c r="B89" i="14"/>
  <c r="H89" i="14"/>
  <c r="Q89" i="14"/>
  <c r="A90" i="14"/>
  <c r="N89" i="14"/>
  <c r="E89" i="14"/>
  <c r="K89" i="14"/>
  <c r="B112" i="28"/>
  <c r="E112" i="28"/>
  <c r="A113" i="28"/>
  <c r="P88" i="14"/>
  <c r="L88" i="14"/>
  <c r="R88" i="14"/>
  <c r="O88" i="14"/>
  <c r="M88" i="14"/>
  <c r="J88" i="14"/>
  <c r="I88" i="14"/>
  <c r="F88" i="14"/>
  <c r="G88" i="14"/>
  <c r="D88" i="14"/>
  <c r="C88" i="14"/>
  <c r="S88" i="14"/>
  <c r="T88" i="14"/>
  <c r="BZ50" i="24"/>
  <c r="CC50" i="24"/>
  <c r="BY51" i="24"/>
  <c r="A101" i="19"/>
  <c r="E100" i="19"/>
  <c r="B100" i="19"/>
  <c r="H117" i="36"/>
  <c r="D117" i="36"/>
  <c r="C117" i="36"/>
  <c r="F99" i="19"/>
  <c r="D99" i="19"/>
  <c r="C99" i="19"/>
  <c r="G99" i="19"/>
  <c r="F117" i="36"/>
  <c r="G117" i="36"/>
  <c r="B118" i="36"/>
  <c r="A119" i="36"/>
  <c r="E118" i="36"/>
  <c r="H115" i="35"/>
  <c r="C115" i="35"/>
  <c r="D115" i="35"/>
  <c r="C103" i="34"/>
  <c r="D103" i="34"/>
  <c r="G103" i="34"/>
  <c r="F103" i="34"/>
  <c r="G69" i="41"/>
  <c r="F69" i="41"/>
  <c r="G115" i="35"/>
  <c r="F115" i="35"/>
  <c r="A105" i="34"/>
  <c r="E104" i="34"/>
  <c r="B104" i="34"/>
  <c r="B116" i="35"/>
  <c r="A117" i="35"/>
  <c r="E116" i="35"/>
  <c r="E106" i="25"/>
  <c r="A107" i="25"/>
  <c r="H106" i="25"/>
  <c r="B106" i="25"/>
  <c r="H83" i="12"/>
  <c r="N83" i="12"/>
  <c r="K83" i="12"/>
  <c r="E83" i="12"/>
  <c r="Q83" i="12"/>
  <c r="B83" i="12"/>
  <c r="A84" i="12"/>
  <c r="J105" i="25"/>
  <c r="F105" i="25"/>
  <c r="D105" i="25"/>
  <c r="G105" i="25"/>
  <c r="K105" i="25"/>
  <c r="I105" i="25"/>
  <c r="C105" i="25"/>
  <c r="C68" i="40"/>
  <c r="A69" i="40" s="1"/>
  <c r="D68" i="40"/>
  <c r="F68" i="40"/>
  <c r="H68" i="40"/>
  <c r="G68" i="40"/>
  <c r="R82" i="12"/>
  <c r="P82" i="12"/>
  <c r="T82" i="12"/>
  <c r="S82" i="12"/>
  <c r="M82" i="12"/>
  <c r="L82" i="12"/>
  <c r="F82" i="12"/>
  <c r="C82" i="12"/>
  <c r="O82" i="12"/>
  <c r="J82" i="12"/>
  <c r="G82" i="12"/>
  <c r="I82" i="12"/>
  <c r="D82" i="12"/>
  <c r="D69" i="41"/>
  <c r="H69" i="41"/>
  <c r="C69" i="41"/>
  <c r="A70" i="41" s="1"/>
  <c r="B62" i="32"/>
  <c r="F62" i="32"/>
  <c r="A63" i="32"/>
  <c r="G61" i="32"/>
  <c r="H61" i="32"/>
  <c r="G68" i="3"/>
  <c r="F68" i="3"/>
  <c r="C61" i="32"/>
  <c r="D61" i="32" s="1"/>
  <c r="E61" i="32"/>
  <c r="B69" i="3"/>
  <c r="A70" i="3"/>
  <c r="E69" i="3"/>
  <c r="H114" i="31"/>
  <c r="G114" i="31"/>
  <c r="F114" i="31"/>
  <c r="D68" i="3"/>
  <c r="C68" i="3"/>
  <c r="H68" i="3"/>
  <c r="A116" i="31"/>
  <c r="B115" i="31"/>
  <c r="E115" i="31"/>
  <c r="K50" i="24"/>
  <c r="E50" i="24"/>
  <c r="H50" i="24"/>
  <c r="B50" i="24"/>
  <c r="A51" i="24"/>
  <c r="D76" i="9"/>
  <c r="C76" i="9"/>
  <c r="H76" i="9"/>
  <c r="G76" i="9"/>
  <c r="F76" i="9"/>
  <c r="C7" i="29" a="1"/>
  <c r="C115" i="31" l="1"/>
  <c r="D115" i="31"/>
  <c r="K62" i="2"/>
  <c r="G74" i="44"/>
  <c r="F74" i="44"/>
  <c r="C74" i="44"/>
  <c r="A75" i="44" s="1"/>
  <c r="D74" i="44"/>
  <c r="G74" i="43"/>
  <c r="D74" i="43"/>
  <c r="C74" i="43"/>
  <c r="A75" i="43" s="1"/>
  <c r="F74" i="43"/>
  <c r="F76" i="45"/>
  <c r="C76" i="45"/>
  <c r="A77" i="45" s="1"/>
  <c r="E76" i="45"/>
  <c r="BA48" i="24"/>
  <c r="BE48" i="24" s="1"/>
  <c r="CF49" i="24"/>
  <c r="CY48" i="24"/>
  <c r="I61" i="32"/>
  <c r="N49" i="24"/>
  <c r="R49" i="24" s="1"/>
  <c r="C7" i="29"/>
  <c r="B64" i="2"/>
  <c r="A65" i="2"/>
  <c r="E64" i="2"/>
  <c r="H64" i="2"/>
  <c r="B113" i="28"/>
  <c r="A114" i="28"/>
  <c r="E113" i="28"/>
  <c r="F118" i="36"/>
  <c r="G118" i="36"/>
  <c r="AR50" i="24"/>
  <c r="AO50" i="24"/>
  <c r="AL50" i="24"/>
  <c r="AI50" i="24"/>
  <c r="AX50" i="24"/>
  <c r="AU50" i="24"/>
  <c r="AH51" i="24"/>
  <c r="B84" i="12"/>
  <c r="H84" i="12"/>
  <c r="Q84" i="12"/>
  <c r="K84" i="12"/>
  <c r="E84" i="12"/>
  <c r="N84" i="12"/>
  <c r="A85" i="12"/>
  <c r="A120" i="36"/>
  <c r="E119" i="36"/>
  <c r="B119" i="36"/>
  <c r="G112" i="28"/>
  <c r="C112" i="28"/>
  <c r="F112" i="28"/>
  <c r="D112" i="28"/>
  <c r="H112" i="28"/>
  <c r="B72" i="5"/>
  <c r="A73" i="5"/>
  <c r="E72" i="5"/>
  <c r="H118" i="36"/>
  <c r="D118" i="36"/>
  <c r="C118" i="36"/>
  <c r="C71" i="5"/>
  <c r="D71" i="5"/>
  <c r="J63" i="2"/>
  <c r="F63" i="2"/>
  <c r="I63" i="2"/>
  <c r="G63" i="2"/>
  <c r="D63" i="2"/>
  <c r="C63" i="2"/>
  <c r="H71" i="5"/>
  <c r="G71" i="5"/>
  <c r="F71" i="5"/>
  <c r="M50" i="24"/>
  <c r="D50" i="24"/>
  <c r="G50" i="24"/>
  <c r="F50" i="24"/>
  <c r="C50" i="24"/>
  <c r="Q50" i="24"/>
  <c r="L50" i="24"/>
  <c r="J50" i="24"/>
  <c r="I50" i="24"/>
  <c r="E70" i="41"/>
  <c r="B70" i="41"/>
  <c r="B90" i="14"/>
  <c r="N90" i="14"/>
  <c r="K90" i="14"/>
  <c r="H90" i="14"/>
  <c r="A91" i="14"/>
  <c r="Q90" i="14"/>
  <c r="E90" i="14"/>
  <c r="AZ49" i="24"/>
  <c r="AW49" i="24"/>
  <c r="AV49" i="24"/>
  <c r="AT49" i="24"/>
  <c r="AM49" i="24"/>
  <c r="AJ49" i="24"/>
  <c r="BD49" i="24"/>
  <c r="AY49" i="24"/>
  <c r="AS49" i="24"/>
  <c r="AQ49" i="24"/>
  <c r="AP49" i="24"/>
  <c r="AN49" i="24"/>
  <c r="AK49" i="24"/>
  <c r="N78" i="10"/>
  <c r="L78" i="10"/>
  <c r="J78" i="10"/>
  <c r="F78" i="10"/>
  <c r="M78" i="10"/>
  <c r="I78" i="10"/>
  <c r="G78" i="10"/>
  <c r="D78" i="10"/>
  <c r="C78" i="10"/>
  <c r="F89" i="14"/>
  <c r="D89" i="14"/>
  <c r="M89" i="14"/>
  <c r="L89" i="14"/>
  <c r="R89" i="14"/>
  <c r="G89" i="14"/>
  <c r="I89" i="14"/>
  <c r="C89" i="14"/>
  <c r="T89" i="14"/>
  <c r="S89" i="14"/>
  <c r="J89" i="14"/>
  <c r="P89" i="14"/>
  <c r="O89" i="14"/>
  <c r="H62" i="32"/>
  <c r="G62" i="32"/>
  <c r="F63" i="32"/>
  <c r="B63" i="32"/>
  <c r="A64" i="32"/>
  <c r="H115" i="31"/>
  <c r="F115" i="31"/>
  <c r="G115" i="31"/>
  <c r="B107" i="25"/>
  <c r="A108" i="25"/>
  <c r="H107" i="25"/>
  <c r="E107" i="25"/>
  <c r="G109" i="26"/>
  <c r="F109" i="26"/>
  <c r="H109" i="26"/>
  <c r="D109" i="26"/>
  <c r="C109" i="26"/>
  <c r="H79" i="10"/>
  <c r="B79" i="10"/>
  <c r="A80" i="10"/>
  <c r="K79" i="10"/>
  <c r="E79" i="10"/>
  <c r="K106" i="25"/>
  <c r="I106" i="25"/>
  <c r="G106" i="25"/>
  <c r="C106" i="25"/>
  <c r="J106" i="25"/>
  <c r="D106" i="25"/>
  <c r="F106" i="25"/>
  <c r="E116" i="31"/>
  <c r="B116" i="31"/>
  <c r="A117" i="31"/>
  <c r="A111" i="26"/>
  <c r="E110" i="26"/>
  <c r="B110" i="26"/>
  <c r="K51" i="24"/>
  <c r="H51" i="24"/>
  <c r="E51" i="24"/>
  <c r="B51" i="24"/>
  <c r="A52" i="24"/>
  <c r="D100" i="19"/>
  <c r="C100" i="19"/>
  <c r="G100" i="19"/>
  <c r="F100" i="19"/>
  <c r="C62" i="32"/>
  <c r="D62" i="32" s="1"/>
  <c r="E62" i="32"/>
  <c r="D77" i="9"/>
  <c r="C77" i="9"/>
  <c r="A102" i="19"/>
  <c r="E101" i="19"/>
  <c r="B101" i="19"/>
  <c r="H77" i="9"/>
  <c r="G77" i="9"/>
  <c r="F77" i="9"/>
  <c r="F104" i="34"/>
  <c r="D104" i="34"/>
  <c r="C104" i="34"/>
  <c r="G104" i="34"/>
  <c r="CC51" i="24"/>
  <c r="BZ51" i="24"/>
  <c r="BY52" i="24"/>
  <c r="B78" i="9"/>
  <c r="A79" i="9"/>
  <c r="E78" i="9"/>
  <c r="E105" i="34"/>
  <c r="B105" i="34"/>
  <c r="A106" i="34"/>
  <c r="CE50" i="24"/>
  <c r="CB50" i="24"/>
  <c r="CA50" i="24"/>
  <c r="CD50" i="24"/>
  <c r="CV50" i="24"/>
  <c r="CS50" i="24"/>
  <c r="CR51" i="24"/>
  <c r="D116" i="35"/>
  <c r="C116" i="35"/>
  <c r="H116" i="35"/>
  <c r="CU49" i="24"/>
  <c r="CX49" i="24"/>
  <c r="CW49" i="24"/>
  <c r="CT49" i="24"/>
  <c r="G116" i="35"/>
  <c r="F116" i="35"/>
  <c r="A118" i="35"/>
  <c r="E117" i="35"/>
  <c r="B117" i="35"/>
  <c r="G69" i="3"/>
  <c r="F69" i="3"/>
  <c r="L72" i="8"/>
  <c r="J72" i="8"/>
  <c r="I72" i="8"/>
  <c r="D72" i="8"/>
  <c r="N72" i="8"/>
  <c r="M72" i="8"/>
  <c r="F72" i="8"/>
  <c r="G72" i="8"/>
  <c r="C72" i="8"/>
  <c r="A74" i="8"/>
  <c r="K73" i="8"/>
  <c r="H73" i="8"/>
  <c r="E73" i="8"/>
  <c r="B73" i="8"/>
  <c r="H69" i="3"/>
  <c r="D69" i="3"/>
  <c r="C69" i="3"/>
  <c r="E69" i="40"/>
  <c r="B69" i="40"/>
  <c r="R83" i="12"/>
  <c r="L83" i="12"/>
  <c r="J83" i="12"/>
  <c r="O83" i="12"/>
  <c r="M83" i="12"/>
  <c r="I83" i="12"/>
  <c r="G83" i="12"/>
  <c r="F83" i="12"/>
  <c r="D83" i="12"/>
  <c r="C83" i="12"/>
  <c r="T83" i="12"/>
  <c r="S83" i="12"/>
  <c r="P83" i="12"/>
  <c r="A71" i="3"/>
  <c r="E70" i="3"/>
  <c r="B70" i="3"/>
  <c r="C116" i="31" l="1"/>
  <c r="D116" i="31"/>
  <c r="K63" i="2"/>
  <c r="D77" i="45"/>
  <c r="B77" i="45"/>
  <c r="E75" i="43"/>
  <c r="B75" i="43"/>
  <c r="B75" i="44"/>
  <c r="E75" i="44"/>
  <c r="BA49" i="24"/>
  <c r="BE49" i="24" s="1"/>
  <c r="CY49" i="24"/>
  <c r="CF50" i="24"/>
  <c r="I62" i="32"/>
  <c r="N50" i="24"/>
  <c r="R50" i="24" s="1"/>
  <c r="H110" i="26"/>
  <c r="G110" i="26"/>
  <c r="F110" i="26"/>
  <c r="C110" i="26"/>
  <c r="D110" i="26"/>
  <c r="B64" i="32"/>
  <c r="A65" i="32"/>
  <c r="F64" i="32"/>
  <c r="F84" i="12"/>
  <c r="D84" i="12"/>
  <c r="T84" i="12"/>
  <c r="R84" i="12"/>
  <c r="S84" i="12"/>
  <c r="P84" i="12"/>
  <c r="M84" i="12"/>
  <c r="L84" i="12"/>
  <c r="C84" i="12"/>
  <c r="J84" i="12"/>
  <c r="I84" i="12"/>
  <c r="G84" i="12"/>
  <c r="O84" i="12"/>
  <c r="H78" i="9"/>
  <c r="G78" i="9"/>
  <c r="F78" i="9"/>
  <c r="E63" i="32"/>
  <c r="C63" i="32"/>
  <c r="D63" i="32" s="1"/>
  <c r="A80" i="9"/>
  <c r="E79" i="9"/>
  <c r="B79" i="9"/>
  <c r="A112" i="26"/>
  <c r="E111" i="26"/>
  <c r="B111" i="26"/>
  <c r="H63" i="32"/>
  <c r="G63" i="32"/>
  <c r="D78" i="9"/>
  <c r="C78" i="9"/>
  <c r="A118" i="31"/>
  <c r="E117" i="31"/>
  <c r="B117" i="31"/>
  <c r="B106" i="34"/>
  <c r="A107" i="34"/>
  <c r="E106" i="34"/>
  <c r="E71" i="3"/>
  <c r="B71" i="3"/>
  <c r="A72" i="3"/>
  <c r="CC52" i="24"/>
  <c r="BZ52" i="24"/>
  <c r="BY53" i="24"/>
  <c r="H116" i="31"/>
  <c r="G116" i="31"/>
  <c r="F116" i="31"/>
  <c r="G70" i="3"/>
  <c r="F70" i="3"/>
  <c r="H70" i="3"/>
  <c r="D70" i="3"/>
  <c r="C70" i="3"/>
  <c r="CD51" i="24"/>
  <c r="CE51" i="24"/>
  <c r="CB51" i="24"/>
  <c r="CA51" i="24"/>
  <c r="AR51" i="24"/>
  <c r="AO51" i="24"/>
  <c r="AL51" i="24"/>
  <c r="AU51" i="24"/>
  <c r="AX51" i="24"/>
  <c r="AI51" i="24"/>
  <c r="AH52" i="24"/>
  <c r="H117" i="35"/>
  <c r="D117" i="35"/>
  <c r="C117" i="35"/>
  <c r="G117" i="35"/>
  <c r="F117" i="35"/>
  <c r="G105" i="34"/>
  <c r="D105" i="34"/>
  <c r="F105" i="34"/>
  <c r="C105" i="34"/>
  <c r="B118" i="35"/>
  <c r="A119" i="35"/>
  <c r="E118" i="35"/>
  <c r="AY50" i="24"/>
  <c r="AT50" i="24"/>
  <c r="AN50" i="24"/>
  <c r="AM50" i="24"/>
  <c r="AK50" i="24"/>
  <c r="AJ50" i="24"/>
  <c r="BD50" i="24"/>
  <c r="AZ50" i="24"/>
  <c r="AW50" i="24"/>
  <c r="AV50" i="24"/>
  <c r="AQ50" i="24"/>
  <c r="AS50" i="24"/>
  <c r="AP50" i="24"/>
  <c r="N91" i="14"/>
  <c r="H91" i="14"/>
  <c r="Q91" i="14"/>
  <c r="E91" i="14"/>
  <c r="K91" i="14"/>
  <c r="A92" i="14"/>
  <c r="B91" i="14"/>
  <c r="F101" i="19"/>
  <c r="G101" i="19"/>
  <c r="D101" i="19"/>
  <c r="C101" i="19"/>
  <c r="H80" i="10"/>
  <c r="B80" i="10"/>
  <c r="A81" i="10"/>
  <c r="E80" i="10"/>
  <c r="K80" i="10"/>
  <c r="H72" i="5"/>
  <c r="F72" i="5"/>
  <c r="G72" i="5"/>
  <c r="B102" i="19"/>
  <c r="A103" i="19"/>
  <c r="E102" i="19"/>
  <c r="N79" i="10"/>
  <c r="L79" i="10"/>
  <c r="J79" i="10"/>
  <c r="F79" i="10"/>
  <c r="M79" i="10"/>
  <c r="I79" i="10"/>
  <c r="G79" i="10"/>
  <c r="D79" i="10"/>
  <c r="C79" i="10"/>
  <c r="B73" i="5"/>
  <c r="E73" i="5"/>
  <c r="A74" i="5"/>
  <c r="D90" i="14"/>
  <c r="R90" i="14"/>
  <c r="P90" i="14"/>
  <c r="L90" i="14"/>
  <c r="F90" i="14"/>
  <c r="M90" i="14"/>
  <c r="I90" i="14"/>
  <c r="G90" i="14"/>
  <c r="C90" i="14"/>
  <c r="T90" i="14"/>
  <c r="S90" i="14"/>
  <c r="O90" i="14"/>
  <c r="J90" i="14"/>
  <c r="D72" i="5"/>
  <c r="C72" i="5"/>
  <c r="H69" i="40"/>
  <c r="G69" i="40"/>
  <c r="F69" i="40"/>
  <c r="H70" i="41"/>
  <c r="D70" i="41"/>
  <c r="C70" i="41"/>
  <c r="A71" i="41" s="1"/>
  <c r="B114" i="28"/>
  <c r="E114" i="28"/>
  <c r="A115" i="28"/>
  <c r="G70" i="41"/>
  <c r="F70" i="41"/>
  <c r="H113" i="28"/>
  <c r="F113" i="28"/>
  <c r="G113" i="28"/>
  <c r="C113" i="28"/>
  <c r="D113" i="28"/>
  <c r="D69" i="40"/>
  <c r="C69" i="40"/>
  <c r="A70" i="40" s="1"/>
  <c r="N73" i="8"/>
  <c r="L73" i="8"/>
  <c r="F73" i="8"/>
  <c r="D73" i="8"/>
  <c r="J73" i="8"/>
  <c r="I73" i="8"/>
  <c r="G73" i="8"/>
  <c r="C73" i="8"/>
  <c r="M73" i="8"/>
  <c r="CV51" i="24"/>
  <c r="CS51" i="24"/>
  <c r="CR52" i="24"/>
  <c r="H119" i="36"/>
  <c r="C119" i="36"/>
  <c r="D119" i="36"/>
  <c r="F119" i="36"/>
  <c r="G119" i="36"/>
  <c r="E108" i="25"/>
  <c r="H108" i="25"/>
  <c r="B108" i="25"/>
  <c r="A109" i="25"/>
  <c r="A121" i="36"/>
  <c r="E120" i="36"/>
  <c r="B120" i="36"/>
  <c r="CW50" i="24"/>
  <c r="CX50" i="24"/>
  <c r="CU50" i="24"/>
  <c r="CT50" i="24"/>
  <c r="E52" i="24"/>
  <c r="K52" i="24"/>
  <c r="H52" i="24"/>
  <c r="B52" i="24"/>
  <c r="A53" i="24"/>
  <c r="J107" i="25"/>
  <c r="F107" i="25"/>
  <c r="D107" i="25"/>
  <c r="C107" i="25"/>
  <c r="I107" i="25"/>
  <c r="K107" i="25"/>
  <c r="G107" i="25"/>
  <c r="N85" i="12"/>
  <c r="K85" i="12"/>
  <c r="H85" i="12"/>
  <c r="E85" i="12"/>
  <c r="B85" i="12"/>
  <c r="A86" i="12"/>
  <c r="Q85" i="12"/>
  <c r="A66" i="2"/>
  <c r="B65" i="2"/>
  <c r="H65" i="2"/>
  <c r="E65" i="2"/>
  <c r="I51" i="24"/>
  <c r="F51" i="24"/>
  <c r="M51" i="24"/>
  <c r="L51" i="24"/>
  <c r="D51" i="24"/>
  <c r="C51" i="24"/>
  <c r="Q51" i="24"/>
  <c r="J51" i="24"/>
  <c r="G51" i="24"/>
  <c r="C64" i="2"/>
  <c r="F64" i="2"/>
  <c r="D64" i="2"/>
  <c r="J64" i="2"/>
  <c r="I64" i="2"/>
  <c r="G64" i="2"/>
  <c r="K74" i="8"/>
  <c r="A75" i="8"/>
  <c r="B74" i="8"/>
  <c r="H74" i="8"/>
  <c r="E74" i="8"/>
  <c r="C6" i="29" a="1"/>
  <c r="K64" i="2" l="1"/>
  <c r="C117" i="31"/>
  <c r="D117" i="31"/>
  <c r="C75" i="43"/>
  <c r="A76" i="43" s="1"/>
  <c r="G75" i="43"/>
  <c r="F75" i="43"/>
  <c r="D75" i="43"/>
  <c r="G75" i="44"/>
  <c r="F75" i="44"/>
  <c r="C75" i="44"/>
  <c r="A76" i="44" s="1"/>
  <c r="D75" i="44"/>
  <c r="F77" i="45"/>
  <c r="E77" i="45"/>
  <c r="C77" i="45"/>
  <c r="A78" i="45" s="1"/>
  <c r="BA50" i="24"/>
  <c r="BE50" i="24" s="1"/>
  <c r="CY50" i="24"/>
  <c r="CF51" i="24"/>
  <c r="I63" i="32"/>
  <c r="N51" i="24"/>
  <c r="R51" i="24" s="1"/>
  <c r="C6" i="29"/>
  <c r="H66" i="2"/>
  <c r="E66" i="2"/>
  <c r="B66" i="2"/>
  <c r="A67" i="2"/>
  <c r="H114" i="28"/>
  <c r="F114" i="28"/>
  <c r="D114" i="28"/>
  <c r="C114" i="28"/>
  <c r="G114" i="28"/>
  <c r="B71" i="41"/>
  <c r="E71" i="41"/>
  <c r="B112" i="26"/>
  <c r="A113" i="26"/>
  <c r="E112" i="26"/>
  <c r="H86" i="12"/>
  <c r="A87" i="12"/>
  <c r="Q86" i="12"/>
  <c r="K86" i="12"/>
  <c r="E86" i="12"/>
  <c r="N86" i="12"/>
  <c r="B86" i="12"/>
  <c r="D79" i="9"/>
  <c r="C79" i="9"/>
  <c r="B103" i="19"/>
  <c r="A104" i="19"/>
  <c r="E103" i="19"/>
  <c r="H79" i="9"/>
  <c r="G79" i="9"/>
  <c r="F79" i="9"/>
  <c r="A81" i="9"/>
  <c r="E80" i="9"/>
  <c r="B80" i="9"/>
  <c r="G118" i="35"/>
  <c r="F118" i="35"/>
  <c r="L74" i="8"/>
  <c r="J74" i="8"/>
  <c r="N74" i="8"/>
  <c r="M74" i="8"/>
  <c r="I74" i="8"/>
  <c r="G74" i="8"/>
  <c r="F74" i="8"/>
  <c r="C74" i="8"/>
  <c r="D74" i="8"/>
  <c r="B119" i="35"/>
  <c r="E119" i="35"/>
  <c r="A120" i="35"/>
  <c r="CC53" i="24"/>
  <c r="BZ53" i="24"/>
  <c r="BY54" i="24"/>
  <c r="N80" i="10"/>
  <c r="L80" i="10"/>
  <c r="J80" i="10"/>
  <c r="F80" i="10"/>
  <c r="D80" i="10"/>
  <c r="C80" i="10"/>
  <c r="M80" i="10"/>
  <c r="I80" i="10"/>
  <c r="G80" i="10"/>
  <c r="CE52" i="24"/>
  <c r="CD52" i="24"/>
  <c r="CB52" i="24"/>
  <c r="CA52" i="24"/>
  <c r="P85" i="12"/>
  <c r="L85" i="12"/>
  <c r="F85" i="12"/>
  <c r="R85" i="12"/>
  <c r="M85" i="12"/>
  <c r="J85" i="12"/>
  <c r="I85" i="12"/>
  <c r="G85" i="12"/>
  <c r="D85" i="12"/>
  <c r="C85" i="12"/>
  <c r="T85" i="12"/>
  <c r="S85" i="12"/>
  <c r="O85" i="12"/>
  <c r="CV52" i="24"/>
  <c r="CS52" i="24"/>
  <c r="CR53" i="24"/>
  <c r="D118" i="35"/>
  <c r="H118" i="35"/>
  <c r="C118" i="35"/>
  <c r="CW51" i="24"/>
  <c r="CT51" i="24"/>
  <c r="CX51" i="24"/>
  <c r="CU51" i="24"/>
  <c r="H81" i="10"/>
  <c r="B81" i="10"/>
  <c r="A82" i="10"/>
  <c r="K81" i="10"/>
  <c r="E81" i="10"/>
  <c r="A73" i="3"/>
  <c r="E72" i="3"/>
  <c r="B72" i="3"/>
  <c r="C71" i="3"/>
  <c r="D71" i="3"/>
  <c r="H71" i="3"/>
  <c r="H53" i="24"/>
  <c r="E53" i="24"/>
  <c r="B53" i="24"/>
  <c r="K53" i="24"/>
  <c r="A54" i="24"/>
  <c r="F71" i="3"/>
  <c r="G71" i="3"/>
  <c r="I52" i="24"/>
  <c r="F52" i="24"/>
  <c r="C52" i="24"/>
  <c r="M52" i="24"/>
  <c r="L52" i="24"/>
  <c r="J52" i="24"/>
  <c r="G52" i="24"/>
  <c r="D52" i="24"/>
  <c r="Q52" i="24"/>
  <c r="L91" i="14"/>
  <c r="J91" i="14"/>
  <c r="P91" i="14"/>
  <c r="I91" i="14"/>
  <c r="D91" i="14"/>
  <c r="R91" i="14"/>
  <c r="M91" i="14"/>
  <c r="T91" i="14"/>
  <c r="F91" i="14"/>
  <c r="G91" i="14"/>
  <c r="C91" i="14"/>
  <c r="S91" i="14"/>
  <c r="O91" i="14"/>
  <c r="A108" i="34"/>
  <c r="B107" i="34"/>
  <c r="E107" i="34"/>
  <c r="B92" i="14"/>
  <c r="Q92" i="14"/>
  <c r="K92" i="14"/>
  <c r="H92" i="14"/>
  <c r="E92" i="14"/>
  <c r="A93" i="14"/>
  <c r="N92" i="14"/>
  <c r="F106" i="34"/>
  <c r="D106" i="34"/>
  <c r="C106" i="34"/>
  <c r="G106" i="34"/>
  <c r="G102" i="19"/>
  <c r="D102" i="19"/>
  <c r="F102" i="19"/>
  <c r="C102" i="19"/>
  <c r="H117" i="31"/>
  <c r="F117" i="31"/>
  <c r="G117" i="31"/>
  <c r="AX52" i="24"/>
  <c r="AL52" i="24"/>
  <c r="AI52" i="24"/>
  <c r="AU52" i="24"/>
  <c r="AR52" i="24"/>
  <c r="AO52" i="24"/>
  <c r="AH53" i="24"/>
  <c r="E70" i="40"/>
  <c r="B70" i="40"/>
  <c r="AN51" i="24"/>
  <c r="AZ51" i="24"/>
  <c r="AT51" i="24"/>
  <c r="AS51" i="24"/>
  <c r="AQ51" i="24"/>
  <c r="AP51" i="24"/>
  <c r="AK51" i="24"/>
  <c r="BD51" i="24"/>
  <c r="AW51" i="24"/>
  <c r="AV51" i="24"/>
  <c r="AM51" i="24"/>
  <c r="AJ51" i="24"/>
  <c r="AY51" i="24"/>
  <c r="B118" i="31"/>
  <c r="A119" i="31"/>
  <c r="E118" i="31"/>
  <c r="B74" i="5"/>
  <c r="E74" i="5"/>
  <c r="A75" i="5"/>
  <c r="H73" i="5"/>
  <c r="F73" i="5"/>
  <c r="G73" i="5"/>
  <c r="H64" i="32"/>
  <c r="G64" i="32"/>
  <c r="D73" i="5"/>
  <c r="C73" i="5"/>
  <c r="A66" i="32"/>
  <c r="F65" i="32"/>
  <c r="B65" i="32"/>
  <c r="A76" i="8"/>
  <c r="E75" i="8"/>
  <c r="K75" i="8"/>
  <c r="H75" i="8"/>
  <c r="B75" i="8"/>
  <c r="H120" i="36"/>
  <c r="C120" i="36"/>
  <c r="D120" i="36"/>
  <c r="C64" i="32"/>
  <c r="D64" i="32" s="1"/>
  <c r="E64" i="32"/>
  <c r="G120" i="36"/>
  <c r="F120" i="36"/>
  <c r="B121" i="36"/>
  <c r="A122" i="36"/>
  <c r="E121" i="36"/>
  <c r="F65" i="2"/>
  <c r="C65" i="2"/>
  <c r="G65" i="2"/>
  <c r="J65" i="2"/>
  <c r="D65" i="2"/>
  <c r="I65" i="2"/>
  <c r="H109" i="25"/>
  <c r="E109" i="25"/>
  <c r="B109" i="25"/>
  <c r="A110" i="25"/>
  <c r="K108" i="25"/>
  <c r="I108" i="25"/>
  <c r="G108" i="25"/>
  <c r="C108" i="25"/>
  <c r="F108" i="25"/>
  <c r="D108" i="25"/>
  <c r="J108" i="25"/>
  <c r="B115" i="28"/>
  <c r="A116" i="28"/>
  <c r="E115" i="28"/>
  <c r="C111" i="26"/>
  <c r="H111" i="26"/>
  <c r="G111" i="26"/>
  <c r="F111" i="26"/>
  <c r="D111" i="26"/>
  <c r="C118" i="31" l="1"/>
  <c r="D118" i="31"/>
  <c r="K65" i="2"/>
  <c r="D78" i="45"/>
  <c r="B78" i="45"/>
  <c r="E76" i="44"/>
  <c r="B76" i="44"/>
  <c r="B76" i="43"/>
  <c r="E76" i="43"/>
  <c r="BA51" i="24"/>
  <c r="BE51" i="24" s="1"/>
  <c r="CF52" i="24"/>
  <c r="CY51" i="24"/>
  <c r="I64" i="32"/>
  <c r="N52" i="24"/>
  <c r="R52" i="24" s="1"/>
  <c r="A120" i="31"/>
  <c r="B119" i="31"/>
  <c r="E119" i="31"/>
  <c r="E110" i="25"/>
  <c r="A111" i="25"/>
  <c r="H110" i="25"/>
  <c r="B110" i="25"/>
  <c r="H82" i="10"/>
  <c r="A83" i="10"/>
  <c r="K82" i="10"/>
  <c r="E82" i="10"/>
  <c r="B82" i="10"/>
  <c r="N81" i="10"/>
  <c r="L81" i="10"/>
  <c r="J81" i="10"/>
  <c r="F81" i="10"/>
  <c r="M81" i="10"/>
  <c r="I81" i="10"/>
  <c r="G81" i="10"/>
  <c r="D81" i="10"/>
  <c r="C81" i="10"/>
  <c r="A105" i="19"/>
  <c r="E104" i="19"/>
  <c r="B104" i="19"/>
  <c r="H118" i="31"/>
  <c r="F118" i="31"/>
  <c r="G118" i="31"/>
  <c r="D103" i="19"/>
  <c r="G103" i="19"/>
  <c r="F103" i="19"/>
  <c r="C103" i="19"/>
  <c r="N75" i="8"/>
  <c r="M75" i="8"/>
  <c r="L75" i="8"/>
  <c r="G75" i="8"/>
  <c r="J75" i="8"/>
  <c r="I75" i="8"/>
  <c r="F75" i="8"/>
  <c r="D75" i="8"/>
  <c r="C75" i="8"/>
  <c r="B116" i="28"/>
  <c r="E116" i="28"/>
  <c r="A117" i="28"/>
  <c r="P86" i="12"/>
  <c r="J86" i="12"/>
  <c r="F86" i="12"/>
  <c r="S86" i="12"/>
  <c r="R86" i="12"/>
  <c r="M86" i="12"/>
  <c r="L86" i="12"/>
  <c r="D86" i="12"/>
  <c r="T86" i="12"/>
  <c r="O86" i="12"/>
  <c r="I86" i="12"/>
  <c r="G86" i="12"/>
  <c r="C86" i="12"/>
  <c r="D115" i="28"/>
  <c r="H115" i="28"/>
  <c r="G115" i="28"/>
  <c r="F115" i="28"/>
  <c r="C115" i="28"/>
  <c r="F109" i="25"/>
  <c r="D109" i="25"/>
  <c r="J109" i="25"/>
  <c r="I109" i="25"/>
  <c r="G109" i="25"/>
  <c r="K109" i="25"/>
  <c r="C109" i="25"/>
  <c r="K76" i="8"/>
  <c r="E76" i="8"/>
  <c r="B76" i="8"/>
  <c r="A77" i="8"/>
  <c r="H76" i="8"/>
  <c r="A74" i="3"/>
  <c r="E73" i="3"/>
  <c r="B73" i="3"/>
  <c r="G65" i="32"/>
  <c r="H65" i="32"/>
  <c r="CC54" i="24"/>
  <c r="BZ54" i="24"/>
  <c r="BY55" i="24"/>
  <c r="E65" i="32"/>
  <c r="C65" i="32"/>
  <c r="D65" i="32" s="1"/>
  <c r="A67" i="32"/>
  <c r="F66" i="32"/>
  <c r="B66" i="32"/>
  <c r="CE53" i="24"/>
  <c r="CD53" i="24"/>
  <c r="CB53" i="24"/>
  <c r="CA53" i="24"/>
  <c r="B87" i="12"/>
  <c r="N87" i="12"/>
  <c r="K87" i="12"/>
  <c r="H87" i="12"/>
  <c r="E87" i="12"/>
  <c r="Q87" i="12"/>
  <c r="A88" i="12"/>
  <c r="CV53" i="24"/>
  <c r="CS53" i="24"/>
  <c r="CR54" i="24"/>
  <c r="B93" i="14"/>
  <c r="N93" i="14"/>
  <c r="H93" i="14"/>
  <c r="A94" i="14"/>
  <c r="Q93" i="14"/>
  <c r="K93" i="14"/>
  <c r="E93" i="14"/>
  <c r="CT52" i="24"/>
  <c r="CX52" i="24"/>
  <c r="CW52" i="24"/>
  <c r="CU52" i="24"/>
  <c r="A121" i="35"/>
  <c r="E120" i="35"/>
  <c r="B120" i="35"/>
  <c r="F119" i="35"/>
  <c r="G119" i="35"/>
  <c r="E113" i="26"/>
  <c r="B113" i="26"/>
  <c r="A114" i="26"/>
  <c r="H119" i="35"/>
  <c r="D119" i="35"/>
  <c r="C119" i="35"/>
  <c r="C112" i="26"/>
  <c r="H112" i="26"/>
  <c r="D112" i="26"/>
  <c r="F112" i="26"/>
  <c r="G112" i="26"/>
  <c r="G71" i="41"/>
  <c r="F71" i="41"/>
  <c r="T92" i="14"/>
  <c r="F92" i="14"/>
  <c r="D92" i="14"/>
  <c r="R92" i="14"/>
  <c r="L92" i="14"/>
  <c r="I92" i="14"/>
  <c r="G92" i="14"/>
  <c r="C92" i="14"/>
  <c r="O92" i="14"/>
  <c r="M92" i="14"/>
  <c r="J92" i="14"/>
  <c r="S92" i="14"/>
  <c r="P92" i="14"/>
  <c r="H71" i="41"/>
  <c r="D71" i="41"/>
  <c r="C71" i="41"/>
  <c r="A72" i="41" s="1"/>
  <c r="K54" i="24"/>
  <c r="H54" i="24"/>
  <c r="B54" i="24"/>
  <c r="E54" i="24"/>
  <c r="A55" i="24"/>
  <c r="D70" i="40"/>
  <c r="C70" i="40"/>
  <c r="A71" i="40" s="1"/>
  <c r="Q53" i="24"/>
  <c r="C53" i="24"/>
  <c r="D53" i="24"/>
  <c r="M53" i="24"/>
  <c r="L53" i="24"/>
  <c r="G53" i="24"/>
  <c r="J53" i="24"/>
  <c r="F53" i="24"/>
  <c r="I53" i="24"/>
  <c r="G107" i="34"/>
  <c r="D107" i="34"/>
  <c r="C107" i="34"/>
  <c r="F107" i="34"/>
  <c r="A109" i="34"/>
  <c r="B108" i="34"/>
  <c r="E108" i="34"/>
  <c r="H67" i="2"/>
  <c r="A68" i="2"/>
  <c r="E67" i="2"/>
  <c r="B67" i="2"/>
  <c r="F70" i="40"/>
  <c r="H70" i="40"/>
  <c r="G70" i="40"/>
  <c r="F121" i="36"/>
  <c r="G121" i="36"/>
  <c r="I66" i="2"/>
  <c r="G66" i="2"/>
  <c r="F66" i="2"/>
  <c r="C66" i="2"/>
  <c r="D66" i="2"/>
  <c r="J66" i="2"/>
  <c r="AX53" i="24"/>
  <c r="AU53" i="24"/>
  <c r="AR53" i="24"/>
  <c r="AL53" i="24"/>
  <c r="AI53" i="24"/>
  <c r="AO53" i="24"/>
  <c r="AH54" i="24"/>
  <c r="B122" i="36"/>
  <c r="A123" i="36"/>
  <c r="E122" i="36"/>
  <c r="H121" i="36"/>
  <c r="D121" i="36"/>
  <c r="C121" i="36"/>
  <c r="A76" i="5"/>
  <c r="B75" i="5"/>
  <c r="E75" i="5"/>
  <c r="D80" i="9"/>
  <c r="C80" i="9"/>
  <c r="G74" i="5"/>
  <c r="H74" i="5"/>
  <c r="F74" i="5"/>
  <c r="AZ52" i="24"/>
  <c r="AQ52" i="24"/>
  <c r="AJ52" i="24"/>
  <c r="BD52" i="24"/>
  <c r="AY52" i="24"/>
  <c r="AW52" i="24"/>
  <c r="AM52" i="24"/>
  <c r="AK52" i="24"/>
  <c r="AV52" i="24"/>
  <c r="AT52" i="24"/>
  <c r="AS52" i="24"/>
  <c r="AP52" i="24"/>
  <c r="AN52" i="24"/>
  <c r="D72" i="3"/>
  <c r="H72" i="3"/>
  <c r="C72" i="3"/>
  <c r="H80" i="9"/>
  <c r="G80" i="9"/>
  <c r="F80" i="9"/>
  <c r="D74" i="5"/>
  <c r="C74" i="5"/>
  <c r="G72" i="3"/>
  <c r="F72" i="3"/>
  <c r="E81" i="9"/>
  <c r="B81" i="9"/>
  <c r="A82" i="9"/>
  <c r="C5" i="29" a="1"/>
  <c r="C119" i="31" l="1"/>
  <c r="D119" i="31"/>
  <c r="K66" i="2"/>
  <c r="C76" i="44"/>
  <c r="A77" i="44" s="1"/>
  <c r="F76" i="44"/>
  <c r="G76" i="44"/>
  <c r="D76" i="44"/>
  <c r="G76" i="43"/>
  <c r="F76" i="43"/>
  <c r="C76" i="43"/>
  <c r="A77" i="43" s="1"/>
  <c r="D76" i="43"/>
  <c r="F78" i="45"/>
  <c r="C78" i="45"/>
  <c r="A79" i="45" s="1"/>
  <c r="E78" i="45"/>
  <c r="I65" i="32"/>
  <c r="BA52" i="24"/>
  <c r="BE52" i="24" s="1"/>
  <c r="CF53" i="24"/>
  <c r="CY52" i="24"/>
  <c r="N53" i="24"/>
  <c r="R53" i="24" s="1"/>
  <c r="C5" i="29"/>
  <c r="A69" i="2"/>
  <c r="E68" i="2"/>
  <c r="H68" i="2"/>
  <c r="B68" i="2"/>
  <c r="H113" i="26"/>
  <c r="G113" i="26"/>
  <c r="F113" i="26"/>
  <c r="D113" i="26"/>
  <c r="C113" i="26"/>
  <c r="H75" i="5"/>
  <c r="F75" i="5"/>
  <c r="G75" i="5"/>
  <c r="E66" i="32"/>
  <c r="C66" i="32"/>
  <c r="D66" i="32" s="1"/>
  <c r="G66" i="32"/>
  <c r="H66" i="32"/>
  <c r="C120" i="35"/>
  <c r="H120" i="35"/>
  <c r="D120" i="35"/>
  <c r="B67" i="32"/>
  <c r="F67" i="32"/>
  <c r="A68" i="32"/>
  <c r="D75" i="5"/>
  <c r="C75" i="5"/>
  <c r="B72" i="41"/>
  <c r="E72" i="41"/>
  <c r="G120" i="35"/>
  <c r="F120" i="35"/>
  <c r="A122" i="35"/>
  <c r="E121" i="35"/>
  <c r="B121" i="35"/>
  <c r="D81" i="9"/>
  <c r="C81" i="9"/>
  <c r="F104" i="19"/>
  <c r="G104" i="19"/>
  <c r="D104" i="19"/>
  <c r="C104" i="19"/>
  <c r="F81" i="9"/>
  <c r="H81" i="9"/>
  <c r="G81" i="9"/>
  <c r="CC55" i="24"/>
  <c r="BZ55" i="24"/>
  <c r="BY56" i="24"/>
  <c r="G122" i="36"/>
  <c r="F122" i="36"/>
  <c r="CD54" i="24"/>
  <c r="CA54" i="24"/>
  <c r="CE54" i="24"/>
  <c r="CB54" i="24"/>
  <c r="E105" i="19"/>
  <c r="B105" i="19"/>
  <c r="A106" i="19"/>
  <c r="H122" i="36"/>
  <c r="D122" i="36"/>
  <c r="C122" i="36"/>
  <c r="AR54" i="24"/>
  <c r="AI54" i="24"/>
  <c r="AX54" i="24"/>
  <c r="AU54" i="24"/>
  <c r="AO54" i="24"/>
  <c r="AL54" i="24"/>
  <c r="AH55" i="24"/>
  <c r="F108" i="34"/>
  <c r="G108" i="34"/>
  <c r="D108" i="34"/>
  <c r="C108" i="34"/>
  <c r="AJ53" i="24"/>
  <c r="AV53" i="24"/>
  <c r="AS53" i="24"/>
  <c r="AT53" i="24"/>
  <c r="AQ53" i="24"/>
  <c r="AP53" i="24"/>
  <c r="AM53" i="24"/>
  <c r="AK53" i="24"/>
  <c r="BD53" i="24"/>
  <c r="AZ53" i="24"/>
  <c r="AY53" i="24"/>
  <c r="AW53" i="24"/>
  <c r="AN53" i="24"/>
  <c r="H73" i="3"/>
  <c r="D73" i="3"/>
  <c r="C73" i="3"/>
  <c r="E123" i="36"/>
  <c r="B123" i="36"/>
  <c r="A124" i="36"/>
  <c r="H94" i="14"/>
  <c r="N94" i="14"/>
  <c r="Q94" i="14"/>
  <c r="E94" i="14"/>
  <c r="K94" i="14"/>
  <c r="B94" i="14"/>
  <c r="A95" i="14"/>
  <c r="F73" i="3"/>
  <c r="G73" i="3"/>
  <c r="B76" i="5"/>
  <c r="A77" i="5"/>
  <c r="E76" i="5"/>
  <c r="E109" i="34"/>
  <c r="A110" i="34"/>
  <c r="B109" i="34"/>
  <c r="B74" i="3"/>
  <c r="A75" i="3"/>
  <c r="E74" i="3"/>
  <c r="A83" i="9"/>
  <c r="E82" i="9"/>
  <c r="B82" i="9"/>
  <c r="P93" i="14"/>
  <c r="L93" i="14"/>
  <c r="J93" i="14"/>
  <c r="D93" i="14"/>
  <c r="I93" i="14"/>
  <c r="C93" i="14"/>
  <c r="R93" i="14"/>
  <c r="T93" i="14"/>
  <c r="S93" i="14"/>
  <c r="O93" i="14"/>
  <c r="M93" i="14"/>
  <c r="G93" i="14"/>
  <c r="F93" i="14"/>
  <c r="B117" i="28"/>
  <c r="A118" i="28"/>
  <c r="E117" i="28"/>
  <c r="CV54" i="24"/>
  <c r="CS54" i="24"/>
  <c r="CR55" i="24"/>
  <c r="N82" i="10"/>
  <c r="L82" i="10"/>
  <c r="J82" i="10"/>
  <c r="F82" i="10"/>
  <c r="M82" i="10"/>
  <c r="I82" i="10"/>
  <c r="G82" i="10"/>
  <c r="D82" i="10"/>
  <c r="C82" i="10"/>
  <c r="CX53" i="24"/>
  <c r="CW53" i="24"/>
  <c r="CU53" i="24"/>
  <c r="CT53" i="24"/>
  <c r="H116" i="28"/>
  <c r="D116" i="28"/>
  <c r="F116" i="28"/>
  <c r="C116" i="28"/>
  <c r="G116" i="28"/>
  <c r="A78" i="8"/>
  <c r="K77" i="8"/>
  <c r="H77" i="8"/>
  <c r="E77" i="8"/>
  <c r="B77" i="8"/>
  <c r="N88" i="12"/>
  <c r="K88" i="12"/>
  <c r="E88" i="12"/>
  <c r="Q88" i="12"/>
  <c r="H88" i="12"/>
  <c r="A89" i="12"/>
  <c r="B88" i="12"/>
  <c r="L76" i="8"/>
  <c r="J76" i="8"/>
  <c r="C76" i="8"/>
  <c r="D76" i="8"/>
  <c r="I76" i="8"/>
  <c r="M76" i="8"/>
  <c r="N76" i="8"/>
  <c r="G76" i="8"/>
  <c r="F76" i="8"/>
  <c r="H83" i="10"/>
  <c r="B83" i="10"/>
  <c r="E83" i="10"/>
  <c r="A84" i="10"/>
  <c r="K83" i="10"/>
  <c r="B71" i="40"/>
  <c r="E71" i="40"/>
  <c r="K110" i="25"/>
  <c r="I110" i="25"/>
  <c r="G110" i="25"/>
  <c r="C110" i="25"/>
  <c r="J110" i="25"/>
  <c r="F110" i="25"/>
  <c r="D110" i="25"/>
  <c r="A112" i="25"/>
  <c r="H111" i="25"/>
  <c r="B111" i="25"/>
  <c r="E111" i="25"/>
  <c r="D87" i="12"/>
  <c r="T87" i="12"/>
  <c r="R87" i="12"/>
  <c r="P87" i="12"/>
  <c r="J87" i="12"/>
  <c r="F87" i="12"/>
  <c r="M87" i="12"/>
  <c r="L87" i="12"/>
  <c r="I87" i="12"/>
  <c r="G87" i="12"/>
  <c r="C87" i="12"/>
  <c r="S87" i="12"/>
  <c r="O87" i="12"/>
  <c r="E55" i="24"/>
  <c r="K55" i="24"/>
  <c r="H55" i="24"/>
  <c r="B55" i="24"/>
  <c r="A56" i="24"/>
  <c r="H119" i="31"/>
  <c r="G119" i="31"/>
  <c r="F119" i="31"/>
  <c r="J67" i="2"/>
  <c r="G67" i="2"/>
  <c r="I67" i="2"/>
  <c r="F67" i="2"/>
  <c r="D67" i="2"/>
  <c r="C67" i="2"/>
  <c r="Q54" i="24"/>
  <c r="M54" i="24"/>
  <c r="L54" i="24"/>
  <c r="J54" i="24"/>
  <c r="I54" i="24"/>
  <c r="G54" i="24"/>
  <c r="F54" i="24"/>
  <c r="D54" i="24"/>
  <c r="C54" i="24"/>
  <c r="B120" i="31"/>
  <c r="E120" i="31"/>
  <c r="A121" i="31"/>
  <c r="A115" i="26"/>
  <c r="B114" i="26"/>
  <c r="E114" i="26"/>
  <c r="K67" i="2" l="1"/>
  <c r="C120" i="31"/>
  <c r="D120" i="31"/>
  <c r="B79" i="45"/>
  <c r="D79" i="45"/>
  <c r="E77" i="43"/>
  <c r="B77" i="43"/>
  <c r="B77" i="44"/>
  <c r="E77" i="44"/>
  <c r="BA53" i="24"/>
  <c r="BE53" i="24" s="1"/>
  <c r="CF54" i="24"/>
  <c r="CY53" i="24"/>
  <c r="I66" i="32"/>
  <c r="N54" i="24"/>
  <c r="R54" i="24" s="1"/>
  <c r="F72" i="41"/>
  <c r="G72" i="41"/>
  <c r="G71" i="40"/>
  <c r="F71" i="40"/>
  <c r="H71" i="40"/>
  <c r="D72" i="41"/>
  <c r="C72" i="41"/>
  <c r="A73" i="41" s="1"/>
  <c r="H72" i="41"/>
  <c r="A122" i="31"/>
  <c r="B121" i="31"/>
  <c r="E121" i="31"/>
  <c r="G74" i="3"/>
  <c r="F74" i="3"/>
  <c r="A76" i="3"/>
  <c r="E75" i="3"/>
  <c r="B75" i="3"/>
  <c r="M55" i="24"/>
  <c r="J55" i="24"/>
  <c r="I55" i="24"/>
  <c r="G55" i="24"/>
  <c r="F55" i="24"/>
  <c r="D55" i="24"/>
  <c r="Q55" i="24"/>
  <c r="L55" i="24"/>
  <c r="C55" i="24"/>
  <c r="C67" i="32"/>
  <c r="D67" i="32" s="1"/>
  <c r="E67" i="32"/>
  <c r="H120" i="31"/>
  <c r="G120" i="31"/>
  <c r="F120" i="31"/>
  <c r="H74" i="3"/>
  <c r="D74" i="3"/>
  <c r="C74" i="3"/>
  <c r="G67" i="32"/>
  <c r="H67" i="32"/>
  <c r="A84" i="9"/>
  <c r="E83" i="9"/>
  <c r="B83" i="9"/>
  <c r="G105" i="19"/>
  <c r="F105" i="19"/>
  <c r="D105" i="19"/>
  <c r="C105" i="19"/>
  <c r="E115" i="26"/>
  <c r="B115" i="26"/>
  <c r="A116" i="26"/>
  <c r="G109" i="34"/>
  <c r="C109" i="34"/>
  <c r="F109" i="34"/>
  <c r="D109" i="34"/>
  <c r="CA55" i="24"/>
  <c r="CE55" i="24"/>
  <c r="CD55" i="24"/>
  <c r="CB55" i="24"/>
  <c r="CV55" i="24"/>
  <c r="CS55" i="24"/>
  <c r="CR56" i="24"/>
  <c r="F76" i="5"/>
  <c r="H76" i="5"/>
  <c r="G76" i="5"/>
  <c r="F68" i="32"/>
  <c r="A69" i="32"/>
  <c r="B68" i="32"/>
  <c r="BZ56" i="24"/>
  <c r="CC56" i="24"/>
  <c r="BY57" i="24"/>
  <c r="L88" i="12"/>
  <c r="J88" i="12"/>
  <c r="D88" i="12"/>
  <c r="T88" i="12"/>
  <c r="P88" i="12"/>
  <c r="S88" i="12"/>
  <c r="R88" i="12"/>
  <c r="M88" i="12"/>
  <c r="I88" i="12"/>
  <c r="C88" i="12"/>
  <c r="F88" i="12"/>
  <c r="O88" i="12"/>
  <c r="G88" i="12"/>
  <c r="CX54" i="24"/>
  <c r="CW54" i="24"/>
  <c r="CU54" i="24"/>
  <c r="CT54" i="24"/>
  <c r="A78" i="5"/>
  <c r="E77" i="5"/>
  <c r="B77" i="5"/>
  <c r="B110" i="34"/>
  <c r="A111" i="34"/>
  <c r="E110" i="34"/>
  <c r="N89" i="12"/>
  <c r="H89" i="12"/>
  <c r="K89" i="12"/>
  <c r="E89" i="12"/>
  <c r="B89" i="12"/>
  <c r="A90" i="12"/>
  <c r="Q89" i="12"/>
  <c r="D76" i="5"/>
  <c r="C76" i="5"/>
  <c r="C82" i="9"/>
  <c r="D82" i="9"/>
  <c r="N83" i="10"/>
  <c r="L83" i="10"/>
  <c r="J83" i="10"/>
  <c r="F83" i="10"/>
  <c r="D83" i="10"/>
  <c r="C83" i="10"/>
  <c r="G83" i="10"/>
  <c r="M83" i="10"/>
  <c r="I83" i="10"/>
  <c r="H56" i="24"/>
  <c r="E56" i="24"/>
  <c r="B56" i="24"/>
  <c r="K56" i="24"/>
  <c r="A57" i="24"/>
  <c r="H114" i="26"/>
  <c r="G114" i="26"/>
  <c r="F114" i="26"/>
  <c r="D114" i="26"/>
  <c r="C114" i="26"/>
  <c r="B118" i="28"/>
  <c r="E118" i="28"/>
  <c r="A119" i="28"/>
  <c r="D117" i="28"/>
  <c r="H117" i="28"/>
  <c r="C117" i="28"/>
  <c r="F117" i="28"/>
  <c r="G117" i="28"/>
  <c r="B95" i="14"/>
  <c r="A96" i="14"/>
  <c r="N95" i="14"/>
  <c r="Q95" i="14"/>
  <c r="H95" i="14"/>
  <c r="E95" i="14"/>
  <c r="K95" i="14"/>
  <c r="L94" i="14"/>
  <c r="J94" i="14"/>
  <c r="T94" i="14"/>
  <c r="R94" i="14"/>
  <c r="I94" i="14"/>
  <c r="G94" i="14"/>
  <c r="D94" i="14"/>
  <c r="C94" i="14"/>
  <c r="M94" i="14"/>
  <c r="F94" i="14"/>
  <c r="S94" i="14"/>
  <c r="P94" i="14"/>
  <c r="O94" i="14"/>
  <c r="AU55" i="24"/>
  <c r="AO55" i="24"/>
  <c r="AR55" i="24"/>
  <c r="AL55" i="24"/>
  <c r="AI55" i="24"/>
  <c r="AX55" i="24"/>
  <c r="AH56" i="24"/>
  <c r="E106" i="19"/>
  <c r="A107" i="19"/>
  <c r="B106" i="19"/>
  <c r="N77" i="8"/>
  <c r="L77" i="8"/>
  <c r="G77" i="8"/>
  <c r="M77" i="8"/>
  <c r="J77" i="8"/>
  <c r="I77" i="8"/>
  <c r="F77" i="8"/>
  <c r="D77" i="8"/>
  <c r="C77" i="8"/>
  <c r="D121" i="35"/>
  <c r="C121" i="35"/>
  <c r="H121" i="35"/>
  <c r="E112" i="25"/>
  <c r="B112" i="25"/>
  <c r="H112" i="25"/>
  <c r="A113" i="25"/>
  <c r="G121" i="35"/>
  <c r="F121" i="35"/>
  <c r="G68" i="2"/>
  <c r="J68" i="2"/>
  <c r="I68" i="2"/>
  <c r="F68" i="2"/>
  <c r="D68" i="2"/>
  <c r="C68" i="2"/>
  <c r="H84" i="10"/>
  <c r="A85" i="10"/>
  <c r="K84" i="10"/>
  <c r="E84" i="10"/>
  <c r="B84" i="10"/>
  <c r="AV54" i="24"/>
  <c r="AS54" i="24"/>
  <c r="AP54" i="24"/>
  <c r="BD54" i="24"/>
  <c r="AW54" i="24"/>
  <c r="AT54" i="24"/>
  <c r="AQ54" i="24"/>
  <c r="AN54" i="24"/>
  <c r="AM54" i="24"/>
  <c r="AK54" i="24"/>
  <c r="AZ54" i="24"/>
  <c r="AY54" i="24"/>
  <c r="AJ54" i="24"/>
  <c r="A123" i="35"/>
  <c r="B122" i="35"/>
  <c r="E122" i="35"/>
  <c r="D71" i="40"/>
  <c r="C71" i="40"/>
  <c r="A72" i="40" s="1"/>
  <c r="K111" i="25"/>
  <c r="J111" i="25"/>
  <c r="F111" i="25"/>
  <c r="D111" i="25"/>
  <c r="I111" i="25"/>
  <c r="G111" i="25"/>
  <c r="C111" i="25"/>
  <c r="K78" i="8"/>
  <c r="A79" i="8"/>
  <c r="H78" i="8"/>
  <c r="E78" i="8"/>
  <c r="B78" i="8"/>
  <c r="C123" i="36"/>
  <c r="D123" i="36"/>
  <c r="H123" i="36"/>
  <c r="B69" i="2"/>
  <c r="A70" i="2"/>
  <c r="E69" i="2"/>
  <c r="H69" i="2"/>
  <c r="H82" i="9"/>
  <c r="G82" i="9"/>
  <c r="F82" i="9"/>
  <c r="B124" i="36"/>
  <c r="E124" i="36"/>
  <c r="A125" i="36"/>
  <c r="G123" i="36"/>
  <c r="F123" i="36"/>
  <c r="C4" i="29" a="1"/>
  <c r="K68" i="2" l="1"/>
  <c r="C121" i="31"/>
  <c r="D121" i="31"/>
  <c r="C77" i="44"/>
  <c r="A78" i="44" s="1"/>
  <c r="G77" i="44"/>
  <c r="D77" i="44"/>
  <c r="F77" i="44"/>
  <c r="F77" i="43"/>
  <c r="G77" i="43"/>
  <c r="D77" i="43"/>
  <c r="C77" i="43"/>
  <c r="A78" i="43" s="1"/>
  <c r="C79" i="45"/>
  <c r="A80" i="45" s="1"/>
  <c r="F79" i="45"/>
  <c r="E79" i="45"/>
  <c r="BA54" i="24"/>
  <c r="BE54" i="24" s="1"/>
  <c r="I67" i="32"/>
  <c r="CY54" i="24"/>
  <c r="CF55" i="24"/>
  <c r="N55" i="24"/>
  <c r="R55" i="24" s="1"/>
  <c r="C4" i="29"/>
  <c r="K112" i="25"/>
  <c r="I112" i="25"/>
  <c r="G112" i="25"/>
  <c r="C112" i="25"/>
  <c r="J112" i="25"/>
  <c r="F112" i="25"/>
  <c r="D112" i="25"/>
  <c r="H85" i="10"/>
  <c r="B85" i="10"/>
  <c r="A86" i="10"/>
  <c r="K85" i="10"/>
  <c r="E85" i="10"/>
  <c r="BD55" i="24"/>
  <c r="AQ55" i="24"/>
  <c r="AP55" i="24"/>
  <c r="AN55" i="24"/>
  <c r="AM55" i="24"/>
  <c r="AK55" i="24"/>
  <c r="AJ55" i="24"/>
  <c r="AS55" i="24"/>
  <c r="AZ55" i="24"/>
  <c r="AY55" i="24"/>
  <c r="AV55" i="24"/>
  <c r="AW55" i="24"/>
  <c r="AT55" i="24"/>
  <c r="B123" i="35"/>
  <c r="A124" i="35"/>
  <c r="E123" i="35"/>
  <c r="B125" i="36"/>
  <c r="A126" i="36"/>
  <c r="E125" i="36"/>
  <c r="H124" i="36"/>
  <c r="D124" i="36"/>
  <c r="C124" i="36"/>
  <c r="A117" i="26"/>
  <c r="E116" i="26"/>
  <c r="B116" i="26"/>
  <c r="D115" i="26"/>
  <c r="C115" i="26"/>
  <c r="F115" i="26"/>
  <c r="H115" i="26"/>
  <c r="G115" i="26"/>
  <c r="A71" i="2"/>
  <c r="E70" i="2"/>
  <c r="B70" i="2"/>
  <c r="H70" i="2"/>
  <c r="D69" i="2"/>
  <c r="C69" i="2"/>
  <c r="F69" i="2"/>
  <c r="J69" i="2"/>
  <c r="I69" i="2"/>
  <c r="G69" i="2"/>
  <c r="N96" i="14"/>
  <c r="H96" i="14"/>
  <c r="B96" i="14"/>
  <c r="K96" i="14"/>
  <c r="E96" i="14"/>
  <c r="A97" i="14"/>
  <c r="Q96" i="14"/>
  <c r="G106" i="19"/>
  <c r="F106" i="19"/>
  <c r="C106" i="19"/>
  <c r="D106" i="19"/>
  <c r="T95" i="14"/>
  <c r="R95" i="14"/>
  <c r="F95" i="14"/>
  <c r="D95" i="14"/>
  <c r="J95" i="14"/>
  <c r="I95" i="14"/>
  <c r="C95" i="14"/>
  <c r="O95" i="14"/>
  <c r="P95" i="14"/>
  <c r="M95" i="14"/>
  <c r="G95" i="14"/>
  <c r="S95" i="14"/>
  <c r="L95" i="14"/>
  <c r="E107" i="19"/>
  <c r="A108" i="19"/>
  <c r="B107" i="19"/>
  <c r="B90" i="12"/>
  <c r="N90" i="12"/>
  <c r="H90" i="12"/>
  <c r="K90" i="12"/>
  <c r="A91" i="12"/>
  <c r="Q90" i="12"/>
  <c r="E90" i="12"/>
  <c r="C83" i="9"/>
  <c r="D83" i="9"/>
  <c r="H75" i="3"/>
  <c r="D75" i="3"/>
  <c r="C75" i="3"/>
  <c r="T89" i="12"/>
  <c r="F89" i="12"/>
  <c r="D89" i="12"/>
  <c r="O89" i="12"/>
  <c r="M89" i="12"/>
  <c r="L89" i="12"/>
  <c r="J89" i="12"/>
  <c r="I89" i="12"/>
  <c r="G89" i="12"/>
  <c r="C89" i="12"/>
  <c r="S89" i="12"/>
  <c r="R89" i="12"/>
  <c r="P89" i="12"/>
  <c r="CC57" i="24"/>
  <c r="BZ57" i="24"/>
  <c r="BY58" i="24"/>
  <c r="H83" i="9"/>
  <c r="G83" i="9"/>
  <c r="F83" i="9"/>
  <c r="F75" i="3"/>
  <c r="G75" i="3"/>
  <c r="N84" i="10"/>
  <c r="L84" i="10"/>
  <c r="J84" i="10"/>
  <c r="F84" i="10"/>
  <c r="M84" i="10"/>
  <c r="G84" i="10"/>
  <c r="I84" i="10"/>
  <c r="D84" i="10"/>
  <c r="C84" i="10"/>
  <c r="E84" i="9"/>
  <c r="B84" i="9"/>
  <c r="A85" i="9"/>
  <c r="A77" i="3"/>
  <c r="E76" i="3"/>
  <c r="B76" i="3"/>
  <c r="CB56" i="24"/>
  <c r="CA56" i="24"/>
  <c r="CE56" i="24"/>
  <c r="CD56" i="24"/>
  <c r="AX56" i="24"/>
  <c r="AO56" i="24"/>
  <c r="AL56" i="24"/>
  <c r="AU56" i="24"/>
  <c r="AR56" i="24"/>
  <c r="AI56" i="24"/>
  <c r="AH57" i="24"/>
  <c r="B119" i="28"/>
  <c r="A120" i="28"/>
  <c r="E119" i="28"/>
  <c r="A80" i="8"/>
  <c r="K79" i="8"/>
  <c r="E79" i="8"/>
  <c r="H79" i="8"/>
  <c r="B79" i="8"/>
  <c r="D118" i="28"/>
  <c r="F118" i="28"/>
  <c r="G118" i="28"/>
  <c r="H118" i="28"/>
  <c r="C118" i="28"/>
  <c r="H121" i="31"/>
  <c r="G121" i="31"/>
  <c r="F121" i="31"/>
  <c r="E111" i="34"/>
  <c r="B111" i="34"/>
  <c r="A112" i="34"/>
  <c r="E68" i="32"/>
  <c r="C68" i="32"/>
  <c r="D68" i="32" s="1"/>
  <c r="B122" i="31"/>
  <c r="A123" i="31"/>
  <c r="E122" i="31"/>
  <c r="D110" i="34"/>
  <c r="F110" i="34"/>
  <c r="G110" i="34"/>
  <c r="C110" i="34"/>
  <c r="A70" i="32"/>
  <c r="F69" i="32"/>
  <c r="B69" i="32"/>
  <c r="L78" i="8"/>
  <c r="J78" i="8"/>
  <c r="M78" i="8"/>
  <c r="N78" i="8"/>
  <c r="C78" i="8"/>
  <c r="I78" i="8"/>
  <c r="F78" i="8"/>
  <c r="G78" i="8"/>
  <c r="D78" i="8"/>
  <c r="H68" i="32"/>
  <c r="G68" i="32"/>
  <c r="E73" i="41"/>
  <c r="B73" i="41"/>
  <c r="F124" i="36"/>
  <c r="G124" i="36"/>
  <c r="E72" i="40"/>
  <c r="B72" i="40"/>
  <c r="E57" i="24"/>
  <c r="B57" i="24"/>
  <c r="K57" i="24"/>
  <c r="H57" i="24"/>
  <c r="A58" i="24"/>
  <c r="D77" i="5"/>
  <c r="C77" i="5"/>
  <c r="F77" i="5"/>
  <c r="H77" i="5"/>
  <c r="G77" i="5"/>
  <c r="CV56" i="24"/>
  <c r="CS56" i="24"/>
  <c r="CR57" i="24"/>
  <c r="G122" i="35"/>
  <c r="F122" i="35"/>
  <c r="A114" i="25"/>
  <c r="H113" i="25"/>
  <c r="B113" i="25"/>
  <c r="E113" i="25"/>
  <c r="B78" i="5"/>
  <c r="A79" i="5"/>
  <c r="E78" i="5"/>
  <c r="CX55" i="24"/>
  <c r="CW55" i="24"/>
  <c r="CU55" i="24"/>
  <c r="CT55" i="24"/>
  <c r="D122" i="35"/>
  <c r="H122" i="35"/>
  <c r="C122" i="35"/>
  <c r="L56" i="24"/>
  <c r="G56" i="24"/>
  <c r="F56" i="24"/>
  <c r="D56" i="24"/>
  <c r="Q56" i="24"/>
  <c r="M56" i="24"/>
  <c r="J56" i="24"/>
  <c r="I56" i="24"/>
  <c r="C56" i="24"/>
  <c r="K69" i="2" l="1"/>
  <c r="C122" i="31"/>
  <c r="D122" i="31"/>
  <c r="D80" i="45"/>
  <c r="B80" i="45"/>
  <c r="B78" i="43"/>
  <c r="E78" i="43"/>
  <c r="E78" i="44"/>
  <c r="B78" i="44"/>
  <c r="BA55" i="24"/>
  <c r="BE55" i="24" s="1"/>
  <c r="CY55" i="24"/>
  <c r="CF56" i="24"/>
  <c r="I68" i="32"/>
  <c r="N56" i="24"/>
  <c r="R56" i="24" s="1"/>
  <c r="A86" i="9"/>
  <c r="E85" i="9"/>
  <c r="B85" i="9"/>
  <c r="D125" i="36"/>
  <c r="H125" i="36"/>
  <c r="C125" i="36"/>
  <c r="G123" i="35"/>
  <c r="F123" i="35"/>
  <c r="K80" i="8"/>
  <c r="A81" i="8"/>
  <c r="E80" i="8"/>
  <c r="H80" i="8"/>
  <c r="B80" i="8"/>
  <c r="D123" i="35"/>
  <c r="C123" i="35"/>
  <c r="H123" i="35"/>
  <c r="R90" i="12"/>
  <c r="P90" i="12"/>
  <c r="D90" i="12"/>
  <c r="T90" i="12"/>
  <c r="S90" i="12"/>
  <c r="M90" i="12"/>
  <c r="L90" i="12"/>
  <c r="G90" i="12"/>
  <c r="O90" i="12"/>
  <c r="J90" i="12"/>
  <c r="I90" i="12"/>
  <c r="C90" i="12"/>
  <c r="F90" i="12"/>
  <c r="D84" i="9"/>
  <c r="C84" i="9"/>
  <c r="A125" i="35"/>
  <c r="E124" i="35"/>
  <c r="B124" i="35"/>
  <c r="B70" i="32"/>
  <c r="F70" i="32"/>
  <c r="A71" i="32"/>
  <c r="M57" i="24"/>
  <c r="J57" i="24"/>
  <c r="I57" i="24"/>
  <c r="G57" i="24"/>
  <c r="D57" i="24"/>
  <c r="Q57" i="24"/>
  <c r="L57" i="24"/>
  <c r="F57" i="24"/>
  <c r="C57" i="24"/>
  <c r="G107" i="19"/>
  <c r="F107" i="19"/>
  <c r="D107" i="19"/>
  <c r="C107" i="19"/>
  <c r="CX56" i="24"/>
  <c r="CW56" i="24"/>
  <c r="CU56" i="24"/>
  <c r="CT56" i="24"/>
  <c r="B120" i="28"/>
  <c r="A121" i="28"/>
  <c r="E120" i="28"/>
  <c r="B123" i="31"/>
  <c r="A124" i="31"/>
  <c r="E123" i="31"/>
  <c r="F119" i="28"/>
  <c r="D119" i="28"/>
  <c r="H119" i="28"/>
  <c r="C119" i="28"/>
  <c r="G119" i="28"/>
  <c r="A109" i="19"/>
  <c r="B108" i="19"/>
  <c r="E108" i="19"/>
  <c r="P96" i="14"/>
  <c r="L96" i="14"/>
  <c r="J96" i="14"/>
  <c r="T96" i="14"/>
  <c r="S96" i="14"/>
  <c r="I96" i="14"/>
  <c r="F96" i="14"/>
  <c r="D96" i="14"/>
  <c r="R96" i="14"/>
  <c r="O96" i="14"/>
  <c r="M96" i="14"/>
  <c r="G96" i="14"/>
  <c r="C96" i="14"/>
  <c r="J70" i="2"/>
  <c r="I70" i="2"/>
  <c r="F70" i="2"/>
  <c r="G70" i="2"/>
  <c r="C70" i="2"/>
  <c r="D70" i="2"/>
  <c r="H84" i="9"/>
  <c r="G84" i="9"/>
  <c r="F84" i="9"/>
  <c r="H97" i="14"/>
  <c r="B97" i="14"/>
  <c r="A98" i="14"/>
  <c r="N97" i="14"/>
  <c r="Q97" i="14"/>
  <c r="K97" i="14"/>
  <c r="E97" i="14"/>
  <c r="H69" i="32"/>
  <c r="G69" i="32"/>
  <c r="H91" i="12"/>
  <c r="B91" i="12"/>
  <c r="N91" i="12"/>
  <c r="K91" i="12"/>
  <c r="E91" i="12"/>
  <c r="Q91" i="12"/>
  <c r="A92" i="12"/>
  <c r="AN56" i="24"/>
  <c r="AK56" i="24"/>
  <c r="AJ56" i="24"/>
  <c r="BD56" i="24"/>
  <c r="AZ56" i="24"/>
  <c r="AY56" i="24"/>
  <c r="AW56" i="24"/>
  <c r="AV56" i="24"/>
  <c r="AM56" i="24"/>
  <c r="AQ56" i="24"/>
  <c r="AP56" i="24"/>
  <c r="AT56" i="24"/>
  <c r="AS56" i="24"/>
  <c r="CE57" i="24"/>
  <c r="CD57" i="24"/>
  <c r="CB57" i="24"/>
  <c r="CA57" i="24"/>
  <c r="H71" i="2"/>
  <c r="E71" i="2"/>
  <c r="B71" i="2"/>
  <c r="A72" i="2"/>
  <c r="CC58" i="24"/>
  <c r="BZ58" i="24"/>
  <c r="BY59" i="24"/>
  <c r="AI57" i="24"/>
  <c r="AX57" i="24"/>
  <c r="AU57" i="24"/>
  <c r="AR57" i="24"/>
  <c r="AO57" i="24"/>
  <c r="AL57" i="24"/>
  <c r="AH58" i="24"/>
  <c r="H86" i="10"/>
  <c r="E86" i="10"/>
  <c r="B86" i="10"/>
  <c r="A87" i="10"/>
  <c r="K86" i="10"/>
  <c r="H122" i="31"/>
  <c r="G122" i="31"/>
  <c r="F122" i="31"/>
  <c r="N85" i="10"/>
  <c r="L85" i="10"/>
  <c r="J85" i="10"/>
  <c r="F85" i="10"/>
  <c r="M85" i="10"/>
  <c r="I85" i="10"/>
  <c r="G85" i="10"/>
  <c r="D85" i="10"/>
  <c r="C85" i="10"/>
  <c r="D73" i="41"/>
  <c r="C73" i="41"/>
  <c r="A74" i="41" s="1"/>
  <c r="H73" i="41"/>
  <c r="CV57" i="24"/>
  <c r="CS57" i="24"/>
  <c r="CR58" i="24"/>
  <c r="G111" i="34"/>
  <c r="F111" i="34"/>
  <c r="D111" i="34"/>
  <c r="C111" i="34"/>
  <c r="H116" i="26"/>
  <c r="G116" i="26"/>
  <c r="F116" i="26"/>
  <c r="D116" i="26"/>
  <c r="C116" i="26"/>
  <c r="E69" i="32"/>
  <c r="C69" i="32"/>
  <c r="D69" i="32" s="1"/>
  <c r="F73" i="41"/>
  <c r="G73" i="41"/>
  <c r="B79" i="5"/>
  <c r="A80" i="5"/>
  <c r="E79" i="5"/>
  <c r="H72" i="40"/>
  <c r="G72" i="40"/>
  <c r="F72" i="40"/>
  <c r="D78" i="5"/>
  <c r="C78" i="5"/>
  <c r="A118" i="26"/>
  <c r="E117" i="26"/>
  <c r="B117" i="26"/>
  <c r="D72" i="40"/>
  <c r="C72" i="40"/>
  <c r="A73" i="40" s="1"/>
  <c r="A113" i="34"/>
  <c r="B112" i="34"/>
  <c r="E112" i="34"/>
  <c r="H78" i="5"/>
  <c r="F78" i="5"/>
  <c r="G78" i="5"/>
  <c r="J113" i="25"/>
  <c r="F113" i="25"/>
  <c r="D113" i="25"/>
  <c r="K113" i="25"/>
  <c r="I113" i="25"/>
  <c r="G113" i="25"/>
  <c r="C113" i="25"/>
  <c r="N79" i="8"/>
  <c r="M79" i="8"/>
  <c r="L79" i="8"/>
  <c r="J79" i="8"/>
  <c r="F79" i="8"/>
  <c r="I79" i="8"/>
  <c r="G79" i="8"/>
  <c r="C79" i="8"/>
  <c r="D79" i="8"/>
  <c r="H76" i="3"/>
  <c r="D76" i="3"/>
  <c r="C76" i="3"/>
  <c r="E114" i="25"/>
  <c r="H114" i="25"/>
  <c r="B114" i="25"/>
  <c r="A115" i="25"/>
  <c r="G125" i="36"/>
  <c r="F125" i="36"/>
  <c r="K58" i="24"/>
  <c r="H58" i="24"/>
  <c r="E58" i="24"/>
  <c r="B58" i="24"/>
  <c r="A59" i="24"/>
  <c r="G76" i="3"/>
  <c r="F76" i="3"/>
  <c r="B77" i="3"/>
  <c r="E77" i="3"/>
  <c r="A78" i="3"/>
  <c r="B126" i="36"/>
  <c r="A127" i="36"/>
  <c r="E126" i="36"/>
  <c r="C3" i="29" a="1"/>
  <c r="K70" i="2" l="1"/>
  <c r="C123" i="31"/>
  <c r="D123" i="31"/>
  <c r="D78" i="43"/>
  <c r="F78" i="43"/>
  <c r="G78" i="43"/>
  <c r="C78" i="43"/>
  <c r="A79" i="43" s="1"/>
  <c r="G78" i="44"/>
  <c r="F78" i="44"/>
  <c r="D78" i="44"/>
  <c r="C78" i="44"/>
  <c r="A79" i="44" s="1"/>
  <c r="F80" i="45"/>
  <c r="C80" i="45"/>
  <c r="A81" i="45" s="1"/>
  <c r="E80" i="45"/>
  <c r="BA56" i="24"/>
  <c r="BE56" i="24" s="1"/>
  <c r="I69" i="32"/>
  <c r="CY56" i="24"/>
  <c r="N57" i="24"/>
  <c r="R57" i="24" s="1"/>
  <c r="CF57" i="24"/>
  <c r="C3" i="29"/>
  <c r="H87" i="10"/>
  <c r="B87" i="10"/>
  <c r="K87" i="10"/>
  <c r="E87" i="10"/>
  <c r="A88" i="10"/>
  <c r="J97" i="14"/>
  <c r="F97" i="14"/>
  <c r="T97" i="14"/>
  <c r="R97" i="14"/>
  <c r="L97" i="14"/>
  <c r="I97" i="14"/>
  <c r="G97" i="14"/>
  <c r="P97" i="14"/>
  <c r="O97" i="14"/>
  <c r="S97" i="14"/>
  <c r="M97" i="14"/>
  <c r="D97" i="14"/>
  <c r="C97" i="14"/>
  <c r="A126" i="35"/>
  <c r="E125" i="35"/>
  <c r="B125" i="35"/>
  <c r="C126" i="36"/>
  <c r="H126" i="36"/>
  <c r="D126" i="36"/>
  <c r="B124" i="31"/>
  <c r="E124" i="31"/>
  <c r="A125" i="31"/>
  <c r="B127" i="36"/>
  <c r="E127" i="36"/>
  <c r="A128" i="36"/>
  <c r="G123" i="31"/>
  <c r="F123" i="31"/>
  <c r="H123" i="31"/>
  <c r="G126" i="36"/>
  <c r="F126" i="36"/>
  <c r="E121" i="28"/>
  <c r="B121" i="28"/>
  <c r="A122" i="28"/>
  <c r="F120" i="28"/>
  <c r="D120" i="28"/>
  <c r="H120" i="28"/>
  <c r="G120" i="28"/>
  <c r="C120" i="28"/>
  <c r="F77" i="3"/>
  <c r="G77" i="3"/>
  <c r="G114" i="25"/>
  <c r="D114" i="25"/>
  <c r="C114" i="25"/>
  <c r="K114" i="25"/>
  <c r="I114" i="25"/>
  <c r="F114" i="25"/>
  <c r="J114" i="25"/>
  <c r="N86" i="10"/>
  <c r="L86" i="10"/>
  <c r="J86" i="10"/>
  <c r="F86" i="10"/>
  <c r="D86" i="10"/>
  <c r="C86" i="10"/>
  <c r="G86" i="10"/>
  <c r="M86" i="10"/>
  <c r="I86" i="10"/>
  <c r="K59" i="24"/>
  <c r="H59" i="24"/>
  <c r="E59" i="24"/>
  <c r="B59" i="24"/>
  <c r="A60" i="24"/>
  <c r="D77" i="3"/>
  <c r="C77" i="3"/>
  <c r="H77" i="3"/>
  <c r="A79" i="3"/>
  <c r="E78" i="3"/>
  <c r="B78" i="3"/>
  <c r="M58" i="24"/>
  <c r="D58" i="24"/>
  <c r="J58" i="24"/>
  <c r="I58" i="24"/>
  <c r="C58" i="24"/>
  <c r="Q58" i="24"/>
  <c r="L58" i="24"/>
  <c r="F58" i="24"/>
  <c r="G58" i="24"/>
  <c r="CV58" i="24"/>
  <c r="CS58" i="24"/>
  <c r="CR59" i="24"/>
  <c r="CU57" i="24"/>
  <c r="CW57" i="24"/>
  <c r="CX57" i="24"/>
  <c r="CT57" i="24"/>
  <c r="AU58" i="24"/>
  <c r="AR58" i="24"/>
  <c r="AO58" i="24"/>
  <c r="AL58" i="24"/>
  <c r="AX58" i="24"/>
  <c r="AI58" i="24"/>
  <c r="AH59" i="24"/>
  <c r="E113" i="34"/>
  <c r="A114" i="34"/>
  <c r="B113" i="34"/>
  <c r="B74" i="41"/>
  <c r="E74" i="41"/>
  <c r="F112" i="34"/>
  <c r="G112" i="34"/>
  <c r="D112" i="34"/>
  <c r="C112" i="34"/>
  <c r="B73" i="40"/>
  <c r="E73" i="40"/>
  <c r="B92" i="12"/>
  <c r="Q92" i="12"/>
  <c r="N92" i="12"/>
  <c r="K92" i="12"/>
  <c r="H92" i="12"/>
  <c r="E92" i="12"/>
  <c r="A93" i="12"/>
  <c r="H117" i="26"/>
  <c r="G117" i="26"/>
  <c r="F117" i="26"/>
  <c r="D117" i="26"/>
  <c r="C117" i="26"/>
  <c r="AZ57" i="24"/>
  <c r="AW57" i="24"/>
  <c r="AV57" i="24"/>
  <c r="AT57" i="24"/>
  <c r="AM57" i="24"/>
  <c r="AY57" i="24"/>
  <c r="AS57" i="24"/>
  <c r="AQ57" i="24"/>
  <c r="AP57" i="24"/>
  <c r="AN57" i="24"/>
  <c r="BD57" i="24"/>
  <c r="AK57" i="24"/>
  <c r="AJ57" i="24"/>
  <c r="L80" i="8"/>
  <c r="J80" i="8"/>
  <c r="N80" i="8"/>
  <c r="M80" i="8"/>
  <c r="I80" i="8"/>
  <c r="G80" i="8"/>
  <c r="F80" i="8"/>
  <c r="D80" i="8"/>
  <c r="C80" i="8"/>
  <c r="L91" i="12"/>
  <c r="J91" i="12"/>
  <c r="R91" i="12"/>
  <c r="P91" i="12"/>
  <c r="O91" i="12"/>
  <c r="M91" i="12"/>
  <c r="I91" i="12"/>
  <c r="G91" i="12"/>
  <c r="F91" i="12"/>
  <c r="D91" i="12"/>
  <c r="C91" i="12"/>
  <c r="T91" i="12"/>
  <c r="S91" i="12"/>
  <c r="A82" i="8"/>
  <c r="H81" i="8"/>
  <c r="E81" i="8"/>
  <c r="B81" i="8"/>
  <c r="K81" i="8"/>
  <c r="H72" i="2"/>
  <c r="A73" i="2"/>
  <c r="E72" i="2"/>
  <c r="B72" i="2"/>
  <c r="E118" i="26"/>
  <c r="B118" i="26"/>
  <c r="A119" i="26"/>
  <c r="CE58" i="24"/>
  <c r="CB58" i="24"/>
  <c r="CA58" i="24"/>
  <c r="CD58" i="24"/>
  <c r="G71" i="2"/>
  <c r="F71" i="2"/>
  <c r="D71" i="2"/>
  <c r="C71" i="2"/>
  <c r="K71" i="2"/>
  <c r="J71" i="2"/>
  <c r="I71" i="2"/>
  <c r="G108" i="19"/>
  <c r="F108" i="19"/>
  <c r="C108" i="19"/>
  <c r="D108" i="19"/>
  <c r="B109" i="19"/>
  <c r="A110" i="19"/>
  <c r="E109" i="19"/>
  <c r="A72" i="32"/>
  <c r="F71" i="32"/>
  <c r="B71" i="32"/>
  <c r="G70" i="32"/>
  <c r="H70" i="32"/>
  <c r="BZ59" i="24"/>
  <c r="CC59" i="24"/>
  <c r="BY60" i="24"/>
  <c r="D79" i="5"/>
  <c r="C79" i="5"/>
  <c r="C70" i="32"/>
  <c r="D70" i="32" s="1"/>
  <c r="E70" i="32"/>
  <c r="D85" i="9"/>
  <c r="C85" i="9"/>
  <c r="H79" i="5"/>
  <c r="F79" i="5"/>
  <c r="G79" i="5"/>
  <c r="A81" i="5"/>
  <c r="B80" i="5"/>
  <c r="E80" i="5"/>
  <c r="H124" i="35"/>
  <c r="D124" i="35"/>
  <c r="C124" i="35"/>
  <c r="F85" i="9"/>
  <c r="H85" i="9"/>
  <c r="G85" i="9"/>
  <c r="A116" i="25"/>
  <c r="H115" i="25"/>
  <c r="B115" i="25"/>
  <c r="E115" i="25"/>
  <c r="B98" i="14"/>
  <c r="Q98" i="14"/>
  <c r="K98" i="14"/>
  <c r="H98" i="14"/>
  <c r="E98" i="14"/>
  <c r="A99" i="14"/>
  <c r="N98" i="14"/>
  <c r="F124" i="35"/>
  <c r="G124" i="35"/>
  <c r="A87" i="9"/>
  <c r="E86" i="9"/>
  <c r="B86" i="9"/>
  <c r="C124" i="31" l="1"/>
  <c r="D124" i="31"/>
  <c r="E79" i="44"/>
  <c r="B79" i="44"/>
  <c r="B79" i="43"/>
  <c r="E79" i="43"/>
  <c r="B81" i="45"/>
  <c r="D81" i="45"/>
  <c r="CY57" i="24"/>
  <c r="BA57" i="24"/>
  <c r="BE57" i="24" s="1"/>
  <c r="I70" i="32"/>
  <c r="N58" i="24"/>
  <c r="R58" i="24" s="1"/>
  <c r="CF58" i="24"/>
  <c r="B125" i="31"/>
  <c r="A126" i="31"/>
  <c r="E125" i="31"/>
  <c r="T92" i="12"/>
  <c r="R92" i="12"/>
  <c r="L92" i="12"/>
  <c r="F92" i="12"/>
  <c r="D92" i="12"/>
  <c r="S92" i="12"/>
  <c r="M92" i="12"/>
  <c r="G92" i="12"/>
  <c r="P92" i="12"/>
  <c r="J92" i="12"/>
  <c r="I92" i="12"/>
  <c r="O92" i="12"/>
  <c r="C92" i="12"/>
  <c r="F124" i="31"/>
  <c r="H124" i="31"/>
  <c r="G124" i="31"/>
  <c r="D86" i="9"/>
  <c r="C86" i="9"/>
  <c r="F73" i="40"/>
  <c r="G73" i="40"/>
  <c r="H73" i="40"/>
  <c r="H86" i="9"/>
  <c r="G86" i="9"/>
  <c r="F86" i="9"/>
  <c r="D73" i="40"/>
  <c r="C73" i="40"/>
  <c r="A74" i="40" s="1"/>
  <c r="CW58" i="24"/>
  <c r="CX58" i="24"/>
  <c r="CU58" i="24"/>
  <c r="CT58" i="24"/>
  <c r="A120" i="26"/>
  <c r="B119" i="26"/>
  <c r="E119" i="26"/>
  <c r="E87" i="9"/>
  <c r="B87" i="9"/>
  <c r="A88" i="9"/>
  <c r="BZ60" i="24"/>
  <c r="CC60" i="24"/>
  <c r="BY61" i="24"/>
  <c r="G118" i="26"/>
  <c r="C118" i="26"/>
  <c r="F118" i="26"/>
  <c r="D118" i="26"/>
  <c r="H118" i="26"/>
  <c r="N99" i="14"/>
  <c r="H99" i="14"/>
  <c r="K99" i="14"/>
  <c r="Q99" i="14"/>
  <c r="A100" i="14"/>
  <c r="B99" i="14"/>
  <c r="E99" i="14"/>
  <c r="CD59" i="24"/>
  <c r="CA59" i="24"/>
  <c r="CE59" i="24"/>
  <c r="CB59" i="24"/>
  <c r="I72" i="2"/>
  <c r="G72" i="2"/>
  <c r="F72" i="2"/>
  <c r="K72" i="2"/>
  <c r="J72" i="2"/>
  <c r="D72" i="2"/>
  <c r="C72" i="2"/>
  <c r="G74" i="41"/>
  <c r="F74" i="41"/>
  <c r="H125" i="35"/>
  <c r="D125" i="35"/>
  <c r="C125" i="35"/>
  <c r="F125" i="35"/>
  <c r="G125" i="35"/>
  <c r="H74" i="41"/>
  <c r="C74" i="41"/>
  <c r="A75" i="41" s="1"/>
  <c r="D74" i="41"/>
  <c r="E126" i="35"/>
  <c r="B126" i="35"/>
  <c r="A127" i="35"/>
  <c r="G113" i="34"/>
  <c r="C113" i="34"/>
  <c r="F113" i="34"/>
  <c r="D113" i="34"/>
  <c r="H78" i="3"/>
  <c r="D78" i="3"/>
  <c r="C78" i="3"/>
  <c r="N81" i="8"/>
  <c r="G81" i="8"/>
  <c r="F81" i="8"/>
  <c r="D81" i="8"/>
  <c r="C81" i="8"/>
  <c r="M81" i="8"/>
  <c r="L81" i="8"/>
  <c r="J81" i="8"/>
  <c r="I81" i="8"/>
  <c r="A115" i="34"/>
  <c r="B114" i="34"/>
  <c r="E114" i="34"/>
  <c r="F78" i="3"/>
  <c r="G78" i="3"/>
  <c r="A80" i="3"/>
  <c r="E79" i="3"/>
  <c r="B79" i="3"/>
  <c r="E71" i="32"/>
  <c r="C71" i="32"/>
  <c r="D71" i="32" s="1"/>
  <c r="G71" i="32"/>
  <c r="H71" i="32"/>
  <c r="K82" i="8"/>
  <c r="H82" i="8"/>
  <c r="A83" i="8"/>
  <c r="E82" i="8"/>
  <c r="B82" i="8"/>
  <c r="J115" i="25"/>
  <c r="F115" i="25"/>
  <c r="D115" i="25"/>
  <c r="K115" i="25"/>
  <c r="C115" i="25"/>
  <c r="I115" i="25"/>
  <c r="G115" i="25"/>
  <c r="F72" i="32"/>
  <c r="B72" i="32"/>
  <c r="A73" i="32"/>
  <c r="AR59" i="24"/>
  <c r="AO59" i="24"/>
  <c r="AL59" i="24"/>
  <c r="AI59" i="24"/>
  <c r="AU59" i="24"/>
  <c r="AX59" i="24"/>
  <c r="AH60" i="24"/>
  <c r="E60" i="24"/>
  <c r="K60" i="24"/>
  <c r="H60" i="24"/>
  <c r="B60" i="24"/>
  <c r="A61" i="24"/>
  <c r="A123" i="28"/>
  <c r="E122" i="28"/>
  <c r="B122" i="28"/>
  <c r="A111" i="19"/>
  <c r="B110" i="19"/>
  <c r="E110" i="19"/>
  <c r="AY58" i="24"/>
  <c r="AT58" i="24"/>
  <c r="AS58" i="24"/>
  <c r="AQ58" i="24"/>
  <c r="AN58" i="24"/>
  <c r="AW58" i="24"/>
  <c r="AV58" i="24"/>
  <c r="AP58" i="24"/>
  <c r="AM58" i="24"/>
  <c r="AK58" i="24"/>
  <c r="AJ58" i="24"/>
  <c r="AZ58" i="24"/>
  <c r="BD58" i="24"/>
  <c r="L59" i="24"/>
  <c r="J59" i="24"/>
  <c r="I59" i="24"/>
  <c r="F59" i="24"/>
  <c r="Q59" i="24"/>
  <c r="M59" i="24"/>
  <c r="G59" i="24"/>
  <c r="D59" i="24"/>
  <c r="C59" i="24"/>
  <c r="F121" i="28"/>
  <c r="D121" i="28"/>
  <c r="H121" i="28"/>
  <c r="G121" i="28"/>
  <c r="C121" i="28"/>
  <c r="E116" i="25"/>
  <c r="A117" i="25"/>
  <c r="H116" i="25"/>
  <c r="B116" i="25"/>
  <c r="C109" i="19"/>
  <c r="G109" i="19"/>
  <c r="F109" i="19"/>
  <c r="D109" i="19"/>
  <c r="A74" i="2"/>
  <c r="H73" i="2"/>
  <c r="E73" i="2"/>
  <c r="B73" i="2"/>
  <c r="T98" i="14"/>
  <c r="R98" i="14"/>
  <c r="P98" i="14"/>
  <c r="D98" i="14"/>
  <c r="S98" i="14"/>
  <c r="J98" i="14"/>
  <c r="G98" i="14"/>
  <c r="F98" i="14"/>
  <c r="C98" i="14"/>
  <c r="I98" i="14"/>
  <c r="O98" i="14"/>
  <c r="M98" i="14"/>
  <c r="L98" i="14"/>
  <c r="H88" i="10"/>
  <c r="B88" i="10"/>
  <c r="A89" i="10"/>
  <c r="K88" i="10"/>
  <c r="E88" i="10"/>
  <c r="B81" i="5"/>
  <c r="E81" i="5"/>
  <c r="A82" i="5"/>
  <c r="N93" i="12"/>
  <c r="B93" i="12"/>
  <c r="Q93" i="12"/>
  <c r="K93" i="12"/>
  <c r="H93" i="12"/>
  <c r="E93" i="12"/>
  <c r="A94" i="12"/>
  <c r="C80" i="5"/>
  <c r="D80" i="5"/>
  <c r="A129" i="36"/>
  <c r="B128" i="36"/>
  <c r="E128" i="36"/>
  <c r="N87" i="10"/>
  <c r="L87" i="10"/>
  <c r="J87" i="10"/>
  <c r="F87" i="10"/>
  <c r="D87" i="10"/>
  <c r="M87" i="10"/>
  <c r="I87" i="10"/>
  <c r="G87" i="10"/>
  <c r="C87" i="10"/>
  <c r="F127" i="36"/>
  <c r="G127" i="36"/>
  <c r="H80" i="5"/>
  <c r="F80" i="5"/>
  <c r="G80" i="5"/>
  <c r="CV59" i="24"/>
  <c r="CS59" i="24"/>
  <c r="CR60" i="24"/>
  <c r="D127" i="36"/>
  <c r="C127" i="36"/>
  <c r="H127" i="36"/>
  <c r="C125" i="31" l="1"/>
  <c r="D125" i="31"/>
  <c r="I71" i="32"/>
  <c r="F81" i="45"/>
  <c r="E81" i="45"/>
  <c r="C81" i="45"/>
  <c r="A82" i="45" s="1"/>
  <c r="D79" i="43"/>
  <c r="G79" i="43"/>
  <c r="F79" i="43"/>
  <c r="C79" i="43"/>
  <c r="A80" i="43" s="1"/>
  <c r="D79" i="44"/>
  <c r="G79" i="44"/>
  <c r="C79" i="44"/>
  <c r="A80" i="44" s="1"/>
  <c r="F79" i="44"/>
  <c r="BA58" i="24"/>
  <c r="BE58" i="24" s="1"/>
  <c r="CF59" i="24"/>
  <c r="N59" i="24"/>
  <c r="R59" i="24" s="1"/>
  <c r="CY58" i="24"/>
  <c r="CW59" i="24"/>
  <c r="CT59" i="24"/>
  <c r="CX59" i="24"/>
  <c r="CU59" i="24"/>
  <c r="E74" i="40"/>
  <c r="B74" i="40"/>
  <c r="K116" i="25"/>
  <c r="J116" i="25"/>
  <c r="I116" i="25"/>
  <c r="G116" i="25"/>
  <c r="C116" i="25"/>
  <c r="F116" i="25"/>
  <c r="D116" i="25"/>
  <c r="A118" i="25"/>
  <c r="H117" i="25"/>
  <c r="B117" i="25"/>
  <c r="E117" i="25"/>
  <c r="A75" i="2"/>
  <c r="B74" i="2"/>
  <c r="H74" i="2"/>
  <c r="E74" i="2"/>
  <c r="H89" i="10"/>
  <c r="B89" i="10"/>
  <c r="K89" i="10"/>
  <c r="E89" i="10"/>
  <c r="A90" i="10"/>
  <c r="C110" i="19"/>
  <c r="G110" i="19"/>
  <c r="D110" i="19"/>
  <c r="F110" i="19"/>
  <c r="N88" i="10"/>
  <c r="L88" i="10"/>
  <c r="J88" i="10"/>
  <c r="F88" i="10"/>
  <c r="M88" i="10"/>
  <c r="C88" i="10"/>
  <c r="I88" i="10"/>
  <c r="G88" i="10"/>
  <c r="D88" i="10"/>
  <c r="E111" i="19"/>
  <c r="B111" i="19"/>
  <c r="A112" i="19"/>
  <c r="H122" i="28"/>
  <c r="F122" i="28"/>
  <c r="D122" i="28"/>
  <c r="C122" i="28"/>
  <c r="G122" i="28"/>
  <c r="L82" i="8"/>
  <c r="J82" i="8"/>
  <c r="N82" i="8"/>
  <c r="M82" i="8"/>
  <c r="I82" i="8"/>
  <c r="G82" i="8"/>
  <c r="F82" i="8"/>
  <c r="D82" i="8"/>
  <c r="C82" i="8"/>
  <c r="R99" i="14"/>
  <c r="L99" i="14"/>
  <c r="J99" i="14"/>
  <c r="F99" i="14"/>
  <c r="I99" i="14"/>
  <c r="C99" i="14"/>
  <c r="S99" i="14"/>
  <c r="G99" i="14"/>
  <c r="D99" i="14"/>
  <c r="T99" i="14"/>
  <c r="P99" i="14"/>
  <c r="O99" i="14"/>
  <c r="M99" i="14"/>
  <c r="H100" i="14"/>
  <c r="A101" i="14"/>
  <c r="E100" i="14"/>
  <c r="B100" i="14"/>
  <c r="Q100" i="14"/>
  <c r="N100" i="14"/>
  <c r="K100" i="14"/>
  <c r="AN59" i="24"/>
  <c r="AZ59" i="24"/>
  <c r="BD59" i="24"/>
  <c r="AS59" i="24"/>
  <c r="AQ59" i="24"/>
  <c r="AP59" i="24"/>
  <c r="AJ59" i="24"/>
  <c r="AV59" i="24"/>
  <c r="AT59" i="24"/>
  <c r="AM59" i="24"/>
  <c r="AY59" i="24"/>
  <c r="AK59" i="24"/>
  <c r="AW59" i="24"/>
  <c r="B123" i="28"/>
  <c r="E123" i="28"/>
  <c r="A124" i="28"/>
  <c r="A84" i="8"/>
  <c r="H83" i="8"/>
  <c r="K83" i="8"/>
  <c r="E83" i="8"/>
  <c r="B83" i="8"/>
  <c r="H61" i="24"/>
  <c r="B61" i="24"/>
  <c r="E61" i="24"/>
  <c r="K61" i="24"/>
  <c r="A62" i="24"/>
  <c r="E127" i="35"/>
  <c r="A128" i="35"/>
  <c r="B127" i="35"/>
  <c r="I60" i="24"/>
  <c r="F60" i="24"/>
  <c r="C60" i="24"/>
  <c r="Q60" i="24"/>
  <c r="M60" i="24"/>
  <c r="J60" i="24"/>
  <c r="L60" i="24"/>
  <c r="G60" i="24"/>
  <c r="D60" i="24"/>
  <c r="H126" i="35"/>
  <c r="D126" i="35"/>
  <c r="C126" i="35"/>
  <c r="F126" i="35"/>
  <c r="G126" i="35"/>
  <c r="F128" i="36"/>
  <c r="G128" i="36"/>
  <c r="B75" i="41"/>
  <c r="E75" i="41"/>
  <c r="D128" i="36"/>
  <c r="H128" i="36"/>
  <c r="C128" i="36"/>
  <c r="C79" i="3"/>
  <c r="H79" i="3"/>
  <c r="D79" i="3"/>
  <c r="CC61" i="24"/>
  <c r="BZ61" i="24"/>
  <c r="BY62" i="24"/>
  <c r="G79" i="3"/>
  <c r="F79" i="3"/>
  <c r="B129" i="36"/>
  <c r="E129" i="36"/>
  <c r="A81" i="3"/>
  <c r="E80" i="3"/>
  <c r="B80" i="3"/>
  <c r="CE60" i="24"/>
  <c r="CB60" i="24"/>
  <c r="CA60" i="24"/>
  <c r="CD60" i="24"/>
  <c r="H94" i="12"/>
  <c r="N94" i="12"/>
  <c r="E94" i="12"/>
  <c r="A95" i="12"/>
  <c r="Q94" i="12"/>
  <c r="K94" i="12"/>
  <c r="B94" i="12"/>
  <c r="D73" i="2"/>
  <c r="K73" i="2"/>
  <c r="J73" i="2"/>
  <c r="I73" i="2"/>
  <c r="G73" i="2"/>
  <c r="F73" i="2"/>
  <c r="C73" i="2"/>
  <c r="AX60" i="24"/>
  <c r="AL60" i="24"/>
  <c r="AI60" i="24"/>
  <c r="AU60" i="24"/>
  <c r="AR60" i="24"/>
  <c r="AO60" i="24"/>
  <c r="AH61" i="24"/>
  <c r="E88" i="9"/>
  <c r="A89" i="9"/>
  <c r="B88" i="9"/>
  <c r="D87" i="9"/>
  <c r="C87" i="9"/>
  <c r="H87" i="9"/>
  <c r="G87" i="9"/>
  <c r="F87" i="9"/>
  <c r="C114" i="34"/>
  <c r="G114" i="34"/>
  <c r="F114" i="34"/>
  <c r="D114" i="34"/>
  <c r="A116" i="34"/>
  <c r="E115" i="34"/>
  <c r="B115" i="34"/>
  <c r="H119" i="26"/>
  <c r="G119" i="26"/>
  <c r="F119" i="26"/>
  <c r="C119" i="26"/>
  <c r="D119" i="26"/>
  <c r="A121" i="26"/>
  <c r="B120" i="26"/>
  <c r="E120" i="26"/>
  <c r="B73" i="32"/>
  <c r="A74" i="32"/>
  <c r="F73" i="32"/>
  <c r="H81" i="5"/>
  <c r="F81" i="5"/>
  <c r="G81" i="5"/>
  <c r="A127" i="31"/>
  <c r="E126" i="31"/>
  <c r="B126" i="31"/>
  <c r="P93" i="12"/>
  <c r="L93" i="12"/>
  <c r="F93" i="12"/>
  <c r="O93" i="12"/>
  <c r="M93" i="12"/>
  <c r="J93" i="12"/>
  <c r="I93" i="12"/>
  <c r="G93" i="12"/>
  <c r="D93" i="12"/>
  <c r="T93" i="12"/>
  <c r="S93" i="12"/>
  <c r="R93" i="12"/>
  <c r="C93" i="12"/>
  <c r="E82" i="5"/>
  <c r="B82" i="5"/>
  <c r="A83" i="5"/>
  <c r="D81" i="5"/>
  <c r="C81" i="5"/>
  <c r="H72" i="32"/>
  <c r="G72" i="32"/>
  <c r="H125" i="31"/>
  <c r="G125" i="31"/>
  <c r="F125" i="31"/>
  <c r="C72" i="32"/>
  <c r="D72" i="32" s="1"/>
  <c r="E72" i="32"/>
  <c r="CS60" i="24"/>
  <c r="CV60" i="24"/>
  <c r="CR61" i="24"/>
  <c r="C126" i="31" l="1"/>
  <c r="D126" i="31"/>
  <c r="I72" i="32"/>
  <c r="B80" i="44"/>
  <c r="E80" i="44"/>
  <c r="E80" i="43"/>
  <c r="B80" i="43"/>
  <c r="D82" i="45"/>
  <c r="B82" i="45"/>
  <c r="BA59" i="24"/>
  <c r="BE59" i="24" s="1"/>
  <c r="CY59" i="24"/>
  <c r="N60" i="24"/>
  <c r="R60" i="24" s="1"/>
  <c r="CF60" i="24"/>
  <c r="J94" i="12"/>
  <c r="F94" i="12"/>
  <c r="P94" i="12"/>
  <c r="L94" i="12"/>
  <c r="T94" i="12"/>
  <c r="S94" i="12"/>
  <c r="O94" i="12"/>
  <c r="M94" i="12"/>
  <c r="C94" i="12"/>
  <c r="R94" i="12"/>
  <c r="G94" i="12"/>
  <c r="I94" i="12"/>
  <c r="D94" i="12"/>
  <c r="H123" i="28"/>
  <c r="F123" i="28"/>
  <c r="D123" i="28"/>
  <c r="C123" i="28"/>
  <c r="G123" i="28"/>
  <c r="B95" i="12"/>
  <c r="N95" i="12"/>
  <c r="K95" i="12"/>
  <c r="H95" i="12"/>
  <c r="E95" i="12"/>
  <c r="A96" i="12"/>
  <c r="Q95" i="12"/>
  <c r="H90" i="10"/>
  <c r="B90" i="10"/>
  <c r="A91" i="10"/>
  <c r="K90" i="10"/>
  <c r="E90" i="10"/>
  <c r="N89" i="10"/>
  <c r="L89" i="10"/>
  <c r="J89" i="10"/>
  <c r="F89" i="10"/>
  <c r="D89" i="10"/>
  <c r="M89" i="10"/>
  <c r="I89" i="10"/>
  <c r="G89" i="10"/>
  <c r="C89" i="10"/>
  <c r="A117" i="34"/>
  <c r="B116" i="34"/>
  <c r="E116" i="34"/>
  <c r="D74" i="2"/>
  <c r="C74" i="2"/>
  <c r="K74" i="2"/>
  <c r="J74" i="2"/>
  <c r="I74" i="2"/>
  <c r="G74" i="2"/>
  <c r="F74" i="2"/>
  <c r="CV61" i="24"/>
  <c r="CS61" i="24"/>
  <c r="CR62" i="24"/>
  <c r="F126" i="31"/>
  <c r="H126" i="31"/>
  <c r="G126" i="31"/>
  <c r="A76" i="2"/>
  <c r="E75" i="2"/>
  <c r="H75" i="2"/>
  <c r="B75" i="2"/>
  <c r="H80" i="3"/>
  <c r="D80" i="3"/>
  <c r="C80" i="3"/>
  <c r="CU60" i="24"/>
  <c r="CT60" i="24"/>
  <c r="CW60" i="24"/>
  <c r="CX60" i="24"/>
  <c r="A128" i="31"/>
  <c r="B127" i="31"/>
  <c r="E127" i="31"/>
  <c r="G80" i="3"/>
  <c r="F80" i="3"/>
  <c r="J117" i="25"/>
  <c r="F117" i="25"/>
  <c r="D117" i="25"/>
  <c r="I117" i="25"/>
  <c r="G117" i="25"/>
  <c r="C117" i="25"/>
  <c r="K117" i="25"/>
  <c r="B81" i="3"/>
  <c r="A82" i="3"/>
  <c r="E81" i="3"/>
  <c r="D88" i="9"/>
  <c r="C88" i="9"/>
  <c r="G129" i="36"/>
  <c r="F129" i="36"/>
  <c r="E118" i="25"/>
  <c r="B118" i="25"/>
  <c r="H118" i="25"/>
  <c r="A119" i="25"/>
  <c r="A90" i="9"/>
  <c r="E89" i="9"/>
  <c r="B89" i="9"/>
  <c r="D129" i="36"/>
  <c r="C129" i="36"/>
  <c r="H129" i="36"/>
  <c r="H127" i="35"/>
  <c r="C127" i="35"/>
  <c r="D127" i="35"/>
  <c r="A129" i="35"/>
  <c r="E128" i="35"/>
  <c r="B128" i="35"/>
  <c r="E112" i="19"/>
  <c r="B112" i="19"/>
  <c r="A113" i="19"/>
  <c r="G111" i="19"/>
  <c r="D111" i="19"/>
  <c r="C111" i="19"/>
  <c r="F111" i="19"/>
  <c r="H120" i="26"/>
  <c r="G120" i="26"/>
  <c r="F120" i="26"/>
  <c r="D120" i="26"/>
  <c r="C120" i="26"/>
  <c r="E121" i="26"/>
  <c r="B121" i="26"/>
  <c r="A122" i="26"/>
  <c r="AZ60" i="24"/>
  <c r="AQ60" i="24"/>
  <c r="AM60" i="24"/>
  <c r="AK60" i="24"/>
  <c r="AJ60" i="24"/>
  <c r="BD60" i="24"/>
  <c r="AY60" i="24"/>
  <c r="AW60" i="24"/>
  <c r="AV60" i="24"/>
  <c r="AT60" i="24"/>
  <c r="AS60" i="24"/>
  <c r="AP60" i="24"/>
  <c r="AN60" i="24"/>
  <c r="N101" i="14"/>
  <c r="B101" i="14"/>
  <c r="K101" i="14"/>
  <c r="Q101" i="14"/>
  <c r="H101" i="14"/>
  <c r="E101" i="14"/>
  <c r="A102" i="14"/>
  <c r="E73" i="32"/>
  <c r="C73" i="32"/>
  <c r="D73" i="32" s="1"/>
  <c r="CE61" i="24"/>
  <c r="CD61" i="24"/>
  <c r="CB61" i="24"/>
  <c r="CA61" i="24"/>
  <c r="C74" i="40"/>
  <c r="A75" i="40" s="1"/>
  <c r="D74" i="40"/>
  <c r="A75" i="32"/>
  <c r="F74" i="32"/>
  <c r="B74" i="32"/>
  <c r="Q61" i="24"/>
  <c r="D61" i="24"/>
  <c r="C61" i="24"/>
  <c r="M61" i="24"/>
  <c r="L61" i="24"/>
  <c r="I61" i="24"/>
  <c r="G61" i="24"/>
  <c r="F61" i="24"/>
  <c r="J61" i="24"/>
  <c r="H74" i="40"/>
  <c r="F74" i="40"/>
  <c r="G74" i="40"/>
  <c r="G127" i="35"/>
  <c r="F127" i="35"/>
  <c r="B62" i="24"/>
  <c r="K62" i="24"/>
  <c r="H62" i="24"/>
  <c r="E62" i="24"/>
  <c r="A63" i="24"/>
  <c r="F100" i="14"/>
  <c r="D100" i="14"/>
  <c r="T100" i="14"/>
  <c r="R100" i="14"/>
  <c r="P100" i="14"/>
  <c r="J100" i="14"/>
  <c r="M100" i="14"/>
  <c r="L100" i="14"/>
  <c r="I100" i="14"/>
  <c r="G100" i="14"/>
  <c r="S100" i="14"/>
  <c r="O100" i="14"/>
  <c r="C100" i="14"/>
  <c r="N83" i="8"/>
  <c r="M83" i="8"/>
  <c r="I83" i="8"/>
  <c r="G83" i="8"/>
  <c r="F83" i="8"/>
  <c r="C83" i="8"/>
  <c r="L83" i="8"/>
  <c r="J83" i="8"/>
  <c r="D83" i="8"/>
  <c r="H73" i="32"/>
  <c r="G73" i="32"/>
  <c r="CC62" i="24"/>
  <c r="BZ62" i="24"/>
  <c r="BY63" i="24"/>
  <c r="D82" i="5"/>
  <c r="C82" i="5"/>
  <c r="F75" i="41"/>
  <c r="G75" i="41"/>
  <c r="G88" i="9"/>
  <c r="H88" i="9"/>
  <c r="F88" i="9"/>
  <c r="B83" i="5"/>
  <c r="A84" i="5"/>
  <c r="E83" i="5"/>
  <c r="H82" i="5"/>
  <c r="F82" i="5"/>
  <c r="G82" i="5"/>
  <c r="H75" i="41"/>
  <c r="D75" i="41"/>
  <c r="C75" i="41"/>
  <c r="A76" i="41" s="1"/>
  <c r="K84" i="8"/>
  <c r="A85" i="8"/>
  <c r="E84" i="8"/>
  <c r="H84" i="8"/>
  <c r="B84" i="8"/>
  <c r="AX61" i="24"/>
  <c r="AU61" i="24"/>
  <c r="AR61" i="24"/>
  <c r="AO61" i="24"/>
  <c r="AL61" i="24"/>
  <c r="AI61" i="24"/>
  <c r="AH62" i="24"/>
  <c r="G115" i="34"/>
  <c r="C115" i="34"/>
  <c r="D115" i="34"/>
  <c r="F115" i="34"/>
  <c r="A125" i="28"/>
  <c r="E124" i="28"/>
  <c r="B124" i="28"/>
  <c r="E20" i="29" a="1"/>
  <c r="C127" i="31" l="1"/>
  <c r="D127" i="31"/>
  <c r="I73" i="32"/>
  <c r="C80" i="43"/>
  <c r="A81" i="43" s="1"/>
  <c r="G80" i="43"/>
  <c r="F80" i="43"/>
  <c r="D80" i="43"/>
  <c r="E82" i="45"/>
  <c r="C82" i="45"/>
  <c r="A83" i="45" s="1"/>
  <c r="F82" i="45"/>
  <c r="C80" i="44"/>
  <c r="A81" i="44" s="1"/>
  <c r="D80" i="44"/>
  <c r="F80" i="44"/>
  <c r="G80" i="44"/>
  <c r="BA60" i="24"/>
  <c r="BE60" i="24" s="1"/>
  <c r="CY60" i="24"/>
  <c r="CF61" i="24"/>
  <c r="N61" i="24"/>
  <c r="R61" i="24" s="1"/>
  <c r="E20" i="29"/>
  <c r="B75" i="32"/>
  <c r="A76" i="32"/>
  <c r="F75" i="32"/>
  <c r="A126" i="28"/>
  <c r="E125" i="28"/>
  <c r="B125" i="28"/>
  <c r="H91" i="10"/>
  <c r="B91" i="10"/>
  <c r="A92" i="10"/>
  <c r="K91" i="10"/>
  <c r="E91" i="10"/>
  <c r="G81" i="3"/>
  <c r="F81" i="3"/>
  <c r="CS62" i="24"/>
  <c r="CV62" i="24"/>
  <c r="CR63" i="24"/>
  <c r="N90" i="10"/>
  <c r="L90" i="10"/>
  <c r="J90" i="10"/>
  <c r="F90" i="10"/>
  <c r="C90" i="10"/>
  <c r="M90" i="10"/>
  <c r="I90" i="10"/>
  <c r="G90" i="10"/>
  <c r="D90" i="10"/>
  <c r="E84" i="5"/>
  <c r="A85" i="5"/>
  <c r="B84" i="5"/>
  <c r="E82" i="3"/>
  <c r="A83" i="3"/>
  <c r="B82" i="3"/>
  <c r="CU61" i="24"/>
  <c r="CT61" i="24"/>
  <c r="CX61" i="24"/>
  <c r="CW61" i="24"/>
  <c r="N96" i="12"/>
  <c r="B96" i="12"/>
  <c r="K96" i="12"/>
  <c r="H96" i="12"/>
  <c r="A97" i="12"/>
  <c r="Q96" i="12"/>
  <c r="E96" i="12"/>
  <c r="E75" i="40"/>
  <c r="B75" i="40"/>
  <c r="B63" i="24"/>
  <c r="H63" i="24"/>
  <c r="K63" i="24"/>
  <c r="E63" i="24"/>
  <c r="A64" i="24"/>
  <c r="BZ63" i="24"/>
  <c r="CC63" i="24"/>
  <c r="BY64" i="24"/>
  <c r="CD62" i="24"/>
  <c r="CB62" i="24"/>
  <c r="CA62" i="24"/>
  <c r="CE62" i="24"/>
  <c r="H102" i="14"/>
  <c r="A103" i="14"/>
  <c r="Q102" i="14"/>
  <c r="K102" i="14"/>
  <c r="E102" i="14"/>
  <c r="B102" i="14"/>
  <c r="N102" i="14"/>
  <c r="C81" i="3"/>
  <c r="H81" i="3"/>
  <c r="D81" i="3"/>
  <c r="T95" i="12"/>
  <c r="R95" i="12"/>
  <c r="P95" i="12"/>
  <c r="J95" i="12"/>
  <c r="D95" i="12"/>
  <c r="O95" i="12"/>
  <c r="M95" i="12"/>
  <c r="L95" i="12"/>
  <c r="I95" i="12"/>
  <c r="G95" i="12"/>
  <c r="F95" i="12"/>
  <c r="S95" i="12"/>
  <c r="C95" i="12"/>
  <c r="AR62" i="24"/>
  <c r="AI62" i="24"/>
  <c r="AU62" i="24"/>
  <c r="AL62" i="24"/>
  <c r="AX62" i="24"/>
  <c r="AO62" i="24"/>
  <c r="AH63" i="24"/>
  <c r="Q62" i="24"/>
  <c r="M62" i="24"/>
  <c r="L62" i="24"/>
  <c r="J62" i="24"/>
  <c r="I62" i="24"/>
  <c r="C62" i="24"/>
  <c r="G62" i="24"/>
  <c r="F62" i="24"/>
  <c r="D62" i="24"/>
  <c r="E113" i="19"/>
  <c r="B113" i="19"/>
  <c r="A114" i="19"/>
  <c r="D83" i="5"/>
  <c r="C83" i="5"/>
  <c r="C112" i="19"/>
  <c r="G112" i="19"/>
  <c r="F112" i="19"/>
  <c r="D112" i="19"/>
  <c r="H124" i="28"/>
  <c r="F124" i="28"/>
  <c r="C124" i="28"/>
  <c r="G124" i="28"/>
  <c r="D124" i="28"/>
  <c r="F116" i="34"/>
  <c r="D116" i="34"/>
  <c r="G116" i="34"/>
  <c r="C116" i="34"/>
  <c r="H121" i="26"/>
  <c r="G121" i="26"/>
  <c r="F121" i="26"/>
  <c r="D121" i="26"/>
  <c r="C121" i="26"/>
  <c r="R101" i="14"/>
  <c r="P101" i="14"/>
  <c r="F101" i="14"/>
  <c r="T101" i="14"/>
  <c r="L101" i="14"/>
  <c r="G101" i="14"/>
  <c r="S101" i="14"/>
  <c r="I101" i="14"/>
  <c r="O101" i="14"/>
  <c r="M101" i="14"/>
  <c r="J101" i="14"/>
  <c r="C101" i="14"/>
  <c r="D101" i="14"/>
  <c r="H128" i="35"/>
  <c r="D128" i="35"/>
  <c r="C128" i="35"/>
  <c r="E117" i="34"/>
  <c r="B117" i="34"/>
  <c r="G128" i="35"/>
  <c r="F128" i="35"/>
  <c r="H127" i="31"/>
  <c r="F127" i="31"/>
  <c r="G127" i="31"/>
  <c r="A123" i="26"/>
  <c r="E122" i="26"/>
  <c r="B122" i="26"/>
  <c r="B129" i="35"/>
  <c r="E129" i="35"/>
  <c r="B128" i="31"/>
  <c r="E128" i="31"/>
  <c r="A129" i="31"/>
  <c r="L84" i="8"/>
  <c r="J84" i="8"/>
  <c r="N84" i="8"/>
  <c r="F84" i="8"/>
  <c r="M84" i="8"/>
  <c r="I84" i="8"/>
  <c r="G84" i="8"/>
  <c r="C84" i="8"/>
  <c r="D84" i="8"/>
  <c r="AJ61" i="24"/>
  <c r="AY61" i="24"/>
  <c r="AW61" i="24"/>
  <c r="AV61" i="24"/>
  <c r="AS61" i="24"/>
  <c r="AZ61" i="24"/>
  <c r="AT61" i="24"/>
  <c r="AQ61" i="24"/>
  <c r="AP61" i="24"/>
  <c r="AN61" i="24"/>
  <c r="BD61" i="24"/>
  <c r="AM61" i="24"/>
  <c r="AK61" i="24"/>
  <c r="A86" i="8"/>
  <c r="H85" i="8"/>
  <c r="K85" i="8"/>
  <c r="E85" i="8"/>
  <c r="B85" i="8"/>
  <c r="D89" i="9"/>
  <c r="C89" i="9"/>
  <c r="E76" i="41"/>
  <c r="B76" i="41"/>
  <c r="G89" i="9"/>
  <c r="H89" i="9"/>
  <c r="F89" i="9"/>
  <c r="A91" i="9"/>
  <c r="E90" i="9"/>
  <c r="B90" i="9"/>
  <c r="J75" i="2"/>
  <c r="K75" i="2"/>
  <c r="I75" i="2"/>
  <c r="G75" i="2"/>
  <c r="F75" i="2"/>
  <c r="D75" i="2"/>
  <c r="C75" i="2"/>
  <c r="B119" i="25"/>
  <c r="A120" i="25"/>
  <c r="H119" i="25"/>
  <c r="E119" i="25"/>
  <c r="E74" i="32"/>
  <c r="C74" i="32"/>
  <c r="D74" i="32" s="1"/>
  <c r="K118" i="25"/>
  <c r="I118" i="25"/>
  <c r="G118" i="25"/>
  <c r="C118" i="25"/>
  <c r="J118" i="25"/>
  <c r="F118" i="25"/>
  <c r="D118" i="25"/>
  <c r="E76" i="2"/>
  <c r="B76" i="2"/>
  <c r="H76" i="2"/>
  <c r="A77" i="2"/>
  <c r="H83" i="5"/>
  <c r="G83" i="5"/>
  <c r="F83" i="5"/>
  <c r="H74" i="32"/>
  <c r="G74" i="32"/>
  <c r="C128" i="31" l="1"/>
  <c r="D128" i="31"/>
  <c r="I74" i="32"/>
  <c r="E81" i="44"/>
  <c r="B81" i="44"/>
  <c r="D83" i="45"/>
  <c r="B83" i="45"/>
  <c r="E81" i="43"/>
  <c r="B81" i="43"/>
  <c r="BA61" i="24"/>
  <c r="BE61" i="24" s="1"/>
  <c r="CF62" i="24"/>
  <c r="CY61" i="24"/>
  <c r="N62" i="24"/>
  <c r="R62" i="24" s="1"/>
  <c r="E83" i="3"/>
  <c r="B83" i="3"/>
  <c r="A84" i="3"/>
  <c r="H77" i="2"/>
  <c r="A78" i="2"/>
  <c r="E77" i="2"/>
  <c r="B77" i="2"/>
  <c r="F82" i="3"/>
  <c r="G82" i="3"/>
  <c r="C84" i="5"/>
  <c r="D84" i="5"/>
  <c r="B85" i="5"/>
  <c r="E85" i="5"/>
  <c r="A86" i="5"/>
  <c r="H129" i="35"/>
  <c r="D129" i="35"/>
  <c r="C129" i="35"/>
  <c r="H84" i="5"/>
  <c r="F84" i="5"/>
  <c r="G84" i="5"/>
  <c r="H122" i="26"/>
  <c r="D122" i="26"/>
  <c r="G122" i="26"/>
  <c r="F122" i="26"/>
  <c r="C122" i="26"/>
  <c r="H76" i="41"/>
  <c r="D76" i="41"/>
  <c r="C76" i="41"/>
  <c r="A77" i="41" s="1"/>
  <c r="A124" i="26"/>
  <c r="E123" i="26"/>
  <c r="B123" i="26"/>
  <c r="BZ64" i="24"/>
  <c r="CC64" i="24"/>
  <c r="BY65" i="24"/>
  <c r="AV62" i="24"/>
  <c r="AS62" i="24"/>
  <c r="AP62" i="24"/>
  <c r="AW62" i="24"/>
  <c r="AT62" i="24"/>
  <c r="AN62" i="24"/>
  <c r="AM62" i="24"/>
  <c r="AK62" i="24"/>
  <c r="AJ62" i="24"/>
  <c r="BD62" i="24"/>
  <c r="AZ62" i="24"/>
  <c r="AY62" i="24"/>
  <c r="AQ62" i="24"/>
  <c r="N85" i="8"/>
  <c r="J85" i="8"/>
  <c r="M85" i="8"/>
  <c r="L85" i="8"/>
  <c r="I85" i="8"/>
  <c r="G85" i="8"/>
  <c r="F85" i="8"/>
  <c r="D85" i="8"/>
  <c r="C85" i="8"/>
  <c r="E120" i="25"/>
  <c r="A121" i="25"/>
  <c r="B120" i="25"/>
  <c r="H120" i="25"/>
  <c r="CA63" i="24"/>
  <c r="CE63" i="24"/>
  <c r="CD63" i="24"/>
  <c r="CB63" i="24"/>
  <c r="B129" i="31"/>
  <c r="A130" i="31"/>
  <c r="E129" i="31"/>
  <c r="AU63" i="24"/>
  <c r="AO63" i="24"/>
  <c r="AX63" i="24"/>
  <c r="AL63" i="24"/>
  <c r="AR63" i="24"/>
  <c r="AI63" i="24"/>
  <c r="AH64" i="24"/>
  <c r="F119" i="25"/>
  <c r="D119" i="25"/>
  <c r="C119" i="25"/>
  <c r="J119" i="25"/>
  <c r="G119" i="25"/>
  <c r="K119" i="25"/>
  <c r="I119" i="25"/>
  <c r="H64" i="24"/>
  <c r="E64" i="24"/>
  <c r="B64" i="24"/>
  <c r="K64" i="24"/>
  <c r="A65" i="24"/>
  <c r="G129" i="35"/>
  <c r="F129" i="35"/>
  <c r="G76" i="2"/>
  <c r="F76" i="2"/>
  <c r="D76" i="2"/>
  <c r="C76" i="2"/>
  <c r="J76" i="2"/>
  <c r="I76" i="2"/>
  <c r="K76" i="2"/>
  <c r="F128" i="31"/>
  <c r="H128" i="31"/>
  <c r="G128" i="31"/>
  <c r="K86" i="8"/>
  <c r="H86" i="8"/>
  <c r="E86" i="8"/>
  <c r="B86" i="8"/>
  <c r="A87" i="8"/>
  <c r="CV63" i="24"/>
  <c r="CS63" i="24"/>
  <c r="CR64" i="24"/>
  <c r="C117" i="34"/>
  <c r="G117" i="34"/>
  <c r="F117" i="34"/>
  <c r="D117" i="34"/>
  <c r="M63" i="24"/>
  <c r="J63" i="24"/>
  <c r="I63" i="24"/>
  <c r="G63" i="24"/>
  <c r="Q63" i="24"/>
  <c r="L63" i="24"/>
  <c r="C63" i="24"/>
  <c r="F63" i="24"/>
  <c r="D63" i="24"/>
  <c r="D75" i="40"/>
  <c r="C75" i="40"/>
  <c r="A76" i="40" s="1"/>
  <c r="CX62" i="24"/>
  <c r="CT62" i="24"/>
  <c r="CW62" i="24"/>
  <c r="CU62" i="24"/>
  <c r="G75" i="40"/>
  <c r="H75" i="40"/>
  <c r="F75" i="40"/>
  <c r="C90" i="9"/>
  <c r="D90" i="9"/>
  <c r="H90" i="9"/>
  <c r="G90" i="9"/>
  <c r="F90" i="9"/>
  <c r="E114" i="19"/>
  <c r="A115" i="19"/>
  <c r="B114" i="19"/>
  <c r="H97" i="12"/>
  <c r="N97" i="12"/>
  <c r="Q97" i="12"/>
  <c r="K97" i="12"/>
  <c r="E97" i="12"/>
  <c r="A98" i="12"/>
  <c r="B97" i="12"/>
  <c r="H92" i="10"/>
  <c r="B92" i="10"/>
  <c r="A93" i="10"/>
  <c r="K92" i="10"/>
  <c r="E92" i="10"/>
  <c r="G113" i="19"/>
  <c r="F113" i="19"/>
  <c r="D113" i="19"/>
  <c r="C113" i="19"/>
  <c r="N91" i="10"/>
  <c r="L91" i="10"/>
  <c r="J91" i="10"/>
  <c r="F91" i="10"/>
  <c r="D91" i="10"/>
  <c r="M91" i="10"/>
  <c r="C91" i="10"/>
  <c r="I91" i="10"/>
  <c r="G91" i="10"/>
  <c r="T96" i="12"/>
  <c r="L96" i="12"/>
  <c r="J96" i="12"/>
  <c r="D96" i="12"/>
  <c r="S96" i="12"/>
  <c r="P96" i="12"/>
  <c r="O96" i="12"/>
  <c r="M96" i="12"/>
  <c r="I96" i="12"/>
  <c r="G96" i="12"/>
  <c r="F96" i="12"/>
  <c r="R96" i="12"/>
  <c r="C96" i="12"/>
  <c r="H125" i="28"/>
  <c r="D125" i="28"/>
  <c r="C125" i="28"/>
  <c r="G125" i="28"/>
  <c r="F125" i="28"/>
  <c r="G76" i="41"/>
  <c r="F76" i="41"/>
  <c r="A127" i="28"/>
  <c r="E126" i="28"/>
  <c r="B126" i="28"/>
  <c r="P102" i="14"/>
  <c r="L102" i="14"/>
  <c r="J102" i="14"/>
  <c r="F102" i="14"/>
  <c r="D102" i="14"/>
  <c r="O102" i="14"/>
  <c r="M102" i="14"/>
  <c r="I102" i="14"/>
  <c r="G102" i="14"/>
  <c r="C102" i="14"/>
  <c r="S102" i="14"/>
  <c r="R102" i="14"/>
  <c r="T102" i="14"/>
  <c r="H75" i="32"/>
  <c r="G75" i="32"/>
  <c r="A77" i="32"/>
  <c r="F76" i="32"/>
  <c r="B76" i="32"/>
  <c r="E75" i="32"/>
  <c r="C75" i="32"/>
  <c r="D75" i="32" s="1"/>
  <c r="B91" i="9"/>
  <c r="A92" i="9"/>
  <c r="E91" i="9"/>
  <c r="B103" i="14"/>
  <c r="N103" i="14"/>
  <c r="H103" i="14"/>
  <c r="A104" i="14"/>
  <c r="Q103" i="14"/>
  <c r="K103" i="14"/>
  <c r="E103" i="14"/>
  <c r="H82" i="3"/>
  <c r="D82" i="3"/>
  <c r="C82" i="3"/>
  <c r="E14" i="29" a="1"/>
  <c r="E19" i="29" a="1"/>
  <c r="C129" i="31" l="1"/>
  <c r="D129" i="31"/>
  <c r="I75" i="32"/>
  <c r="C81" i="43"/>
  <c r="A82" i="43" s="1"/>
  <c r="G81" i="43"/>
  <c r="D81" i="43"/>
  <c r="F81" i="43"/>
  <c r="E83" i="45"/>
  <c r="F83" i="45"/>
  <c r="C83" i="45"/>
  <c r="A84" i="45" s="1"/>
  <c r="C81" i="44"/>
  <c r="A82" i="44" s="1"/>
  <c r="G81" i="44"/>
  <c r="F81" i="44"/>
  <c r="D81" i="44"/>
  <c r="BA62" i="24"/>
  <c r="BE62" i="24" s="1"/>
  <c r="CF63" i="24"/>
  <c r="N63" i="24"/>
  <c r="R63" i="24" s="1"/>
  <c r="CY62" i="24"/>
  <c r="E14" i="29"/>
  <c r="E19" i="29"/>
  <c r="K120" i="25"/>
  <c r="I120" i="25"/>
  <c r="G120" i="25"/>
  <c r="C120" i="25"/>
  <c r="D120" i="25"/>
  <c r="J120" i="25"/>
  <c r="F120" i="25"/>
  <c r="B124" i="26"/>
  <c r="E124" i="26"/>
  <c r="H121" i="25"/>
  <c r="B121" i="25"/>
  <c r="A122" i="25"/>
  <c r="E121" i="25"/>
  <c r="H126" i="28"/>
  <c r="F126" i="28"/>
  <c r="D126" i="28"/>
  <c r="G126" i="28"/>
  <c r="C126" i="28"/>
  <c r="A116" i="19"/>
  <c r="E115" i="19"/>
  <c r="B115" i="19"/>
  <c r="CV64" i="24"/>
  <c r="CS64" i="24"/>
  <c r="CR65" i="24"/>
  <c r="B77" i="41"/>
  <c r="E77" i="41"/>
  <c r="CX63" i="24"/>
  <c r="CW63" i="24"/>
  <c r="CU63" i="24"/>
  <c r="CT63" i="24"/>
  <c r="N104" i="14"/>
  <c r="Q104" i="14"/>
  <c r="K104" i="14"/>
  <c r="H104" i="14"/>
  <c r="B104" i="14"/>
  <c r="A105" i="14"/>
  <c r="E104" i="14"/>
  <c r="A88" i="8"/>
  <c r="K87" i="8"/>
  <c r="H87" i="8"/>
  <c r="E87" i="8"/>
  <c r="B87" i="8"/>
  <c r="L86" i="8"/>
  <c r="J86" i="8"/>
  <c r="G86" i="8"/>
  <c r="F86" i="8"/>
  <c r="D86" i="8"/>
  <c r="C86" i="8"/>
  <c r="M86" i="8"/>
  <c r="I86" i="8"/>
  <c r="N86" i="8"/>
  <c r="AX64" i="24"/>
  <c r="AU64" i="24"/>
  <c r="AR64" i="24"/>
  <c r="AO64" i="24"/>
  <c r="AL64" i="24"/>
  <c r="AI64" i="24"/>
  <c r="AH65" i="24"/>
  <c r="F114" i="19"/>
  <c r="G114" i="19"/>
  <c r="D114" i="19"/>
  <c r="C114" i="19"/>
  <c r="BD63" i="24"/>
  <c r="AQ63" i="24"/>
  <c r="AP63" i="24"/>
  <c r="AN63" i="24"/>
  <c r="AM63" i="24"/>
  <c r="AK63" i="24"/>
  <c r="AJ63" i="24"/>
  <c r="AZ63" i="24"/>
  <c r="AY63" i="24"/>
  <c r="AW63" i="24"/>
  <c r="AV63" i="24"/>
  <c r="AT63" i="24"/>
  <c r="AS63" i="24"/>
  <c r="B86" i="5"/>
  <c r="A87" i="5"/>
  <c r="E86" i="5"/>
  <c r="B76" i="40"/>
  <c r="E76" i="40"/>
  <c r="H85" i="5"/>
  <c r="G85" i="5"/>
  <c r="F85" i="5"/>
  <c r="A131" i="31"/>
  <c r="E130" i="31"/>
  <c r="B130" i="31"/>
  <c r="D85" i="5"/>
  <c r="C85" i="5"/>
  <c r="E127" i="28"/>
  <c r="B127" i="28"/>
  <c r="A128" i="28"/>
  <c r="H129" i="31"/>
  <c r="F129" i="31"/>
  <c r="G129" i="31"/>
  <c r="G91" i="9"/>
  <c r="H91" i="9"/>
  <c r="F91" i="9"/>
  <c r="A93" i="9"/>
  <c r="E92" i="9"/>
  <c r="B92" i="9"/>
  <c r="J77" i="2"/>
  <c r="K77" i="2"/>
  <c r="F77" i="2"/>
  <c r="G77" i="2"/>
  <c r="I77" i="2"/>
  <c r="D77" i="2"/>
  <c r="C77" i="2"/>
  <c r="H93" i="10"/>
  <c r="B93" i="10"/>
  <c r="K93" i="10"/>
  <c r="A94" i="10"/>
  <c r="E93" i="10"/>
  <c r="N92" i="10"/>
  <c r="L92" i="10"/>
  <c r="J92" i="10"/>
  <c r="F92" i="10"/>
  <c r="G92" i="10"/>
  <c r="M92" i="10"/>
  <c r="I92" i="10"/>
  <c r="D92" i="10"/>
  <c r="C92" i="10"/>
  <c r="CC65" i="24"/>
  <c r="BZ65" i="24"/>
  <c r="BY66" i="24"/>
  <c r="H78" i="2"/>
  <c r="E78" i="2"/>
  <c r="B78" i="2"/>
  <c r="A79" i="2"/>
  <c r="F103" i="14"/>
  <c r="D103" i="14"/>
  <c r="T103" i="14"/>
  <c r="R103" i="14"/>
  <c r="P103" i="14"/>
  <c r="O103" i="14"/>
  <c r="M103" i="14"/>
  <c r="I103" i="14"/>
  <c r="S103" i="14"/>
  <c r="L103" i="14"/>
  <c r="J103" i="14"/>
  <c r="G103" i="14"/>
  <c r="C103" i="14"/>
  <c r="F97" i="12"/>
  <c r="D97" i="12"/>
  <c r="T97" i="12"/>
  <c r="J97" i="12"/>
  <c r="P97" i="12"/>
  <c r="O97" i="12"/>
  <c r="M97" i="12"/>
  <c r="L97" i="12"/>
  <c r="I97" i="12"/>
  <c r="G97" i="12"/>
  <c r="C97" i="12"/>
  <c r="R97" i="12"/>
  <c r="S97" i="12"/>
  <c r="E65" i="24"/>
  <c r="B65" i="24"/>
  <c r="H65" i="24"/>
  <c r="K65" i="24"/>
  <c r="A66" i="24"/>
  <c r="C91" i="9"/>
  <c r="D91" i="9"/>
  <c r="E76" i="32"/>
  <c r="C76" i="32"/>
  <c r="D76" i="32" s="1"/>
  <c r="N98" i="12"/>
  <c r="H98" i="12"/>
  <c r="B98" i="12"/>
  <c r="A99" i="12"/>
  <c r="E98" i="12"/>
  <c r="Q98" i="12"/>
  <c r="K98" i="12"/>
  <c r="CE64" i="24"/>
  <c r="CD64" i="24"/>
  <c r="CA64" i="24"/>
  <c r="CB64" i="24"/>
  <c r="A85" i="3"/>
  <c r="E84" i="3"/>
  <c r="B84" i="3"/>
  <c r="H76" i="32"/>
  <c r="G76" i="32"/>
  <c r="H123" i="26"/>
  <c r="F123" i="26"/>
  <c r="D123" i="26"/>
  <c r="C123" i="26"/>
  <c r="G123" i="26"/>
  <c r="H83" i="3"/>
  <c r="D83" i="3"/>
  <c r="C83" i="3"/>
  <c r="A78" i="32"/>
  <c r="F77" i="32"/>
  <c r="B77" i="32"/>
  <c r="L64" i="24"/>
  <c r="G64" i="24"/>
  <c r="F64" i="24"/>
  <c r="D64" i="24"/>
  <c r="M64" i="24"/>
  <c r="J64" i="24"/>
  <c r="I64" i="24"/>
  <c r="C64" i="24"/>
  <c r="Q64" i="24"/>
  <c r="G83" i="3"/>
  <c r="F83" i="3"/>
  <c r="C130" i="31" l="1"/>
  <c r="D130" i="31"/>
  <c r="I76" i="32"/>
  <c r="B82" i="44"/>
  <c r="E82" i="44"/>
  <c r="D84" i="45"/>
  <c r="B84" i="45"/>
  <c r="B82" i="43"/>
  <c r="E82" i="43"/>
  <c r="BA63" i="24"/>
  <c r="BE63" i="24" s="1"/>
  <c r="CF64" i="24"/>
  <c r="N64" i="24"/>
  <c r="R64" i="24" s="1"/>
  <c r="CY63" i="24"/>
  <c r="AN64" i="24"/>
  <c r="AK64" i="24"/>
  <c r="AJ64" i="24"/>
  <c r="BD64" i="24"/>
  <c r="AZ64" i="24"/>
  <c r="AY64" i="24"/>
  <c r="AW64" i="24"/>
  <c r="AV64" i="24"/>
  <c r="AT64" i="24"/>
  <c r="AS64" i="24"/>
  <c r="AQ64" i="24"/>
  <c r="AP64" i="24"/>
  <c r="AM64" i="24"/>
  <c r="G77" i="41"/>
  <c r="F77" i="41"/>
  <c r="D77" i="41"/>
  <c r="C77" i="41"/>
  <c r="A78" i="41" s="1"/>
  <c r="H77" i="41"/>
  <c r="H76" i="40"/>
  <c r="F76" i="40"/>
  <c r="G76" i="40"/>
  <c r="CV65" i="24"/>
  <c r="CS65" i="24"/>
  <c r="CR66" i="24"/>
  <c r="H99" i="12"/>
  <c r="B99" i="12"/>
  <c r="Q99" i="12"/>
  <c r="N99" i="12"/>
  <c r="K99" i="12"/>
  <c r="E99" i="12"/>
  <c r="A100" i="12"/>
  <c r="D76" i="40"/>
  <c r="C76" i="40"/>
  <c r="A77" i="40" s="1"/>
  <c r="CX64" i="24"/>
  <c r="CW64" i="24"/>
  <c r="CU64" i="24"/>
  <c r="CT64" i="24"/>
  <c r="F86" i="5"/>
  <c r="G86" i="5"/>
  <c r="H86" i="5"/>
  <c r="E87" i="5"/>
  <c r="B87" i="5"/>
  <c r="A88" i="5"/>
  <c r="G115" i="19"/>
  <c r="C115" i="19"/>
  <c r="D115" i="19"/>
  <c r="F115" i="19"/>
  <c r="D86" i="5"/>
  <c r="C86" i="5"/>
  <c r="R98" i="12"/>
  <c r="P98" i="12"/>
  <c r="T98" i="12"/>
  <c r="O98" i="12"/>
  <c r="M98" i="12"/>
  <c r="L98" i="12"/>
  <c r="G98" i="12"/>
  <c r="F98" i="12"/>
  <c r="I98" i="12"/>
  <c r="D98" i="12"/>
  <c r="C98" i="12"/>
  <c r="S98" i="12"/>
  <c r="J98" i="12"/>
  <c r="B116" i="19"/>
  <c r="A117" i="19"/>
  <c r="E116" i="19"/>
  <c r="N93" i="10"/>
  <c r="L93" i="10"/>
  <c r="J93" i="10"/>
  <c r="F93" i="10"/>
  <c r="D93" i="10"/>
  <c r="M93" i="10"/>
  <c r="I93" i="10"/>
  <c r="C93" i="10"/>
  <c r="G93" i="10"/>
  <c r="C77" i="32"/>
  <c r="D77" i="32" s="1"/>
  <c r="E77" i="32"/>
  <c r="H77" i="32"/>
  <c r="G77" i="32"/>
  <c r="D92" i="9"/>
  <c r="C92" i="9"/>
  <c r="F78" i="32"/>
  <c r="B78" i="32"/>
  <c r="A79" i="32"/>
  <c r="K66" i="24"/>
  <c r="E66" i="24"/>
  <c r="B66" i="24"/>
  <c r="H66" i="24"/>
  <c r="A67" i="24"/>
  <c r="A80" i="2"/>
  <c r="B79" i="2"/>
  <c r="H79" i="2"/>
  <c r="E79" i="2"/>
  <c r="H92" i="9"/>
  <c r="G92" i="9"/>
  <c r="F92" i="9"/>
  <c r="K78" i="2"/>
  <c r="C78" i="2"/>
  <c r="J78" i="2"/>
  <c r="I78" i="2"/>
  <c r="G78" i="2"/>
  <c r="F78" i="2"/>
  <c r="D78" i="2"/>
  <c r="A94" i="9"/>
  <c r="E93" i="9"/>
  <c r="B93" i="9"/>
  <c r="N87" i="8"/>
  <c r="J87" i="8"/>
  <c r="M87" i="8"/>
  <c r="L87" i="8"/>
  <c r="I87" i="8"/>
  <c r="G87" i="8"/>
  <c r="F87" i="8"/>
  <c r="D87" i="8"/>
  <c r="C87" i="8"/>
  <c r="M65" i="24"/>
  <c r="G65" i="24"/>
  <c r="F65" i="24"/>
  <c r="D65" i="24"/>
  <c r="C65" i="24"/>
  <c r="Q65" i="24"/>
  <c r="J65" i="24"/>
  <c r="L65" i="24"/>
  <c r="I65" i="24"/>
  <c r="E122" i="25"/>
  <c r="A123" i="25"/>
  <c r="H122" i="25"/>
  <c r="B122" i="25"/>
  <c r="K88" i="8"/>
  <c r="A89" i="8"/>
  <c r="H88" i="8"/>
  <c r="E88" i="8"/>
  <c r="B88" i="8"/>
  <c r="J121" i="25"/>
  <c r="I121" i="25"/>
  <c r="F121" i="25"/>
  <c r="D121" i="25"/>
  <c r="K121" i="25"/>
  <c r="G121" i="25"/>
  <c r="C121" i="25"/>
  <c r="N105" i="14"/>
  <c r="H105" i="14"/>
  <c r="B105" i="14"/>
  <c r="Q105" i="14"/>
  <c r="E105" i="14"/>
  <c r="A106" i="14"/>
  <c r="K105" i="14"/>
  <c r="P104" i="14"/>
  <c r="L104" i="14"/>
  <c r="D104" i="14"/>
  <c r="R104" i="14"/>
  <c r="S104" i="14"/>
  <c r="M104" i="14"/>
  <c r="J104" i="14"/>
  <c r="O104" i="14"/>
  <c r="T104" i="14"/>
  <c r="I104" i="14"/>
  <c r="G104" i="14"/>
  <c r="F104" i="14"/>
  <c r="C104" i="14"/>
  <c r="H124" i="26"/>
  <c r="F124" i="26"/>
  <c r="D124" i="26"/>
  <c r="C124" i="26"/>
  <c r="G124" i="26"/>
  <c r="CC66" i="24"/>
  <c r="BZ66" i="24"/>
  <c r="BY67" i="24"/>
  <c r="D84" i="3"/>
  <c r="C84" i="3"/>
  <c r="H84" i="3"/>
  <c r="B85" i="3"/>
  <c r="E85" i="3"/>
  <c r="A86" i="3"/>
  <c r="G84" i="3"/>
  <c r="F84" i="3"/>
  <c r="H130" i="31"/>
  <c r="G130" i="31"/>
  <c r="F130" i="31"/>
  <c r="H127" i="28"/>
  <c r="G127" i="28"/>
  <c r="F127" i="28"/>
  <c r="D127" i="28"/>
  <c r="C127" i="28"/>
  <c r="H94" i="10"/>
  <c r="B94" i="10"/>
  <c r="A95" i="10"/>
  <c r="K94" i="10"/>
  <c r="E94" i="10"/>
  <c r="A132" i="31"/>
  <c r="B131" i="31"/>
  <c r="E131" i="31"/>
  <c r="CE65" i="24"/>
  <c r="CD65" i="24"/>
  <c r="CB65" i="24"/>
  <c r="CA65" i="24"/>
  <c r="B128" i="28"/>
  <c r="A129" i="28"/>
  <c r="E128" i="28"/>
  <c r="AL65" i="24"/>
  <c r="AI65" i="24"/>
  <c r="AU65" i="24"/>
  <c r="AR65" i="24"/>
  <c r="AO65" i="24"/>
  <c r="AX65" i="24"/>
  <c r="AH66" i="24"/>
  <c r="E16" i="29" a="1"/>
  <c r="I77" i="32" l="1"/>
  <c r="C131" i="31"/>
  <c r="D131" i="31"/>
  <c r="C84" i="45"/>
  <c r="A85" i="45" s="1"/>
  <c r="E84" i="45"/>
  <c r="F84" i="45"/>
  <c r="C82" i="43"/>
  <c r="A83" i="43" s="1"/>
  <c r="G82" i="43"/>
  <c r="F82" i="43"/>
  <c r="D82" i="43"/>
  <c r="D82" i="44"/>
  <c r="G82" i="44"/>
  <c r="F82" i="44"/>
  <c r="C82" i="44"/>
  <c r="A83" i="44" s="1"/>
  <c r="BA64" i="24"/>
  <c r="BE64" i="24" s="1"/>
  <c r="CF65" i="24"/>
  <c r="CY64" i="24"/>
  <c r="N65" i="24"/>
  <c r="R65" i="24" s="1"/>
  <c r="E16" i="29"/>
  <c r="A80" i="32"/>
  <c r="F79" i="32"/>
  <c r="B79" i="32"/>
  <c r="C78" i="32"/>
  <c r="D78" i="32" s="1"/>
  <c r="E78" i="32"/>
  <c r="H78" i="32"/>
  <c r="G78" i="32"/>
  <c r="AX66" i="24"/>
  <c r="AU66" i="24"/>
  <c r="AR66" i="24"/>
  <c r="AO66" i="24"/>
  <c r="AL66" i="24"/>
  <c r="AI66" i="24"/>
  <c r="AH67" i="24"/>
  <c r="R99" i="12"/>
  <c r="L99" i="12"/>
  <c r="J99" i="12"/>
  <c r="P99" i="12"/>
  <c r="O99" i="12"/>
  <c r="M99" i="12"/>
  <c r="I99" i="12"/>
  <c r="G99" i="12"/>
  <c r="F99" i="12"/>
  <c r="T99" i="12"/>
  <c r="S99" i="12"/>
  <c r="D99" i="12"/>
  <c r="C99" i="12"/>
  <c r="G85" i="3"/>
  <c r="F85" i="3"/>
  <c r="CV66" i="24"/>
  <c r="CS66" i="24"/>
  <c r="CR67" i="24"/>
  <c r="CU65" i="24"/>
  <c r="CT65" i="24"/>
  <c r="CW65" i="24"/>
  <c r="CX65" i="24"/>
  <c r="C128" i="28"/>
  <c r="H128" i="28"/>
  <c r="G128" i="28"/>
  <c r="D128" i="28"/>
  <c r="F128" i="28"/>
  <c r="CC67" i="24"/>
  <c r="BZ67" i="24"/>
  <c r="BY68" i="24"/>
  <c r="CE66" i="24"/>
  <c r="CB66" i="24"/>
  <c r="CA66" i="24"/>
  <c r="CD66" i="24"/>
  <c r="D85" i="3"/>
  <c r="C85" i="3"/>
  <c r="H85" i="3"/>
  <c r="D93" i="9"/>
  <c r="C93" i="9"/>
  <c r="H93" i="9"/>
  <c r="G93" i="9"/>
  <c r="F93" i="9"/>
  <c r="B94" i="9"/>
  <c r="A95" i="9"/>
  <c r="E94" i="9"/>
  <c r="B129" i="28"/>
  <c r="A130" i="28"/>
  <c r="E129" i="28"/>
  <c r="A90" i="8"/>
  <c r="B89" i="8"/>
  <c r="H89" i="8"/>
  <c r="K89" i="8"/>
  <c r="E89" i="8"/>
  <c r="E78" i="41"/>
  <c r="B78" i="41"/>
  <c r="K122" i="25"/>
  <c r="I122" i="25"/>
  <c r="G122" i="25"/>
  <c r="C122" i="25"/>
  <c r="J122" i="25"/>
  <c r="F122" i="25"/>
  <c r="D122" i="25"/>
  <c r="L88" i="8"/>
  <c r="J88" i="8"/>
  <c r="F88" i="8"/>
  <c r="I88" i="8"/>
  <c r="N88" i="8"/>
  <c r="G88" i="8"/>
  <c r="C88" i="8"/>
  <c r="M88" i="8"/>
  <c r="D88" i="8"/>
  <c r="A124" i="25"/>
  <c r="H123" i="25"/>
  <c r="B123" i="25"/>
  <c r="E123" i="25"/>
  <c r="E132" i="31"/>
  <c r="B132" i="31"/>
  <c r="A133" i="31"/>
  <c r="H95" i="10"/>
  <c r="B95" i="10"/>
  <c r="A96" i="10"/>
  <c r="K95" i="10"/>
  <c r="E95" i="10"/>
  <c r="B88" i="5"/>
  <c r="E88" i="5"/>
  <c r="A89" i="5"/>
  <c r="C87" i="5"/>
  <c r="D87" i="5"/>
  <c r="H87" i="5"/>
  <c r="G87" i="5"/>
  <c r="F87" i="5"/>
  <c r="AZ65" i="24"/>
  <c r="AW65" i="24"/>
  <c r="AV65" i="24"/>
  <c r="AT65" i="24"/>
  <c r="AM65" i="24"/>
  <c r="BD65" i="24"/>
  <c r="AS65" i="24"/>
  <c r="AQ65" i="24"/>
  <c r="AP65" i="24"/>
  <c r="AN65" i="24"/>
  <c r="AK65" i="24"/>
  <c r="AJ65" i="24"/>
  <c r="AY65" i="24"/>
  <c r="N94" i="10"/>
  <c r="L94" i="10"/>
  <c r="J94" i="10"/>
  <c r="F94" i="10"/>
  <c r="M94" i="10"/>
  <c r="I94" i="10"/>
  <c r="G94" i="10"/>
  <c r="D94" i="10"/>
  <c r="C94" i="10"/>
  <c r="K79" i="2"/>
  <c r="C79" i="2"/>
  <c r="G79" i="2"/>
  <c r="F79" i="2"/>
  <c r="J79" i="2"/>
  <c r="D79" i="2"/>
  <c r="I79" i="2"/>
  <c r="J105" i="14"/>
  <c r="F105" i="14"/>
  <c r="D105" i="14"/>
  <c r="R105" i="14"/>
  <c r="L105" i="14"/>
  <c r="C105" i="14"/>
  <c r="I105" i="14"/>
  <c r="G105" i="14"/>
  <c r="S105" i="14"/>
  <c r="T105" i="14"/>
  <c r="P105" i="14"/>
  <c r="O105" i="14"/>
  <c r="M105" i="14"/>
  <c r="H131" i="31"/>
  <c r="F131" i="31"/>
  <c r="G131" i="31"/>
  <c r="A81" i="2"/>
  <c r="H80" i="2"/>
  <c r="E80" i="2"/>
  <c r="B80" i="2"/>
  <c r="K67" i="24"/>
  <c r="H67" i="24"/>
  <c r="E67" i="24"/>
  <c r="B67" i="24"/>
  <c r="A68" i="24"/>
  <c r="A87" i="3"/>
  <c r="E86" i="3"/>
  <c r="B86" i="3"/>
  <c r="B106" i="14"/>
  <c r="N106" i="14"/>
  <c r="Q106" i="14"/>
  <c r="A107" i="14"/>
  <c r="H106" i="14"/>
  <c r="K106" i="14"/>
  <c r="E106" i="14"/>
  <c r="M66" i="24"/>
  <c r="D66" i="24"/>
  <c r="C66" i="24"/>
  <c r="Q66" i="24"/>
  <c r="L66" i="24"/>
  <c r="J66" i="24"/>
  <c r="G66" i="24"/>
  <c r="F66" i="24"/>
  <c r="I66" i="24"/>
  <c r="B117" i="19"/>
  <c r="A118" i="19"/>
  <c r="E117" i="19"/>
  <c r="E77" i="40"/>
  <c r="B77" i="40"/>
  <c r="D116" i="19"/>
  <c r="C116" i="19"/>
  <c r="F116" i="19"/>
  <c r="G116" i="19"/>
  <c r="B100" i="12"/>
  <c r="H100" i="12"/>
  <c r="A101" i="12"/>
  <c r="N100" i="12"/>
  <c r="K100" i="12"/>
  <c r="Q100" i="12"/>
  <c r="E100" i="12"/>
  <c r="I78" i="32" l="1"/>
  <c r="C132" i="31"/>
  <c r="D132" i="31"/>
  <c r="E83" i="44"/>
  <c r="B83" i="44"/>
  <c r="E83" i="43"/>
  <c r="B83" i="43"/>
  <c r="D85" i="45"/>
  <c r="B85" i="45"/>
  <c r="BA65" i="24"/>
  <c r="BE65" i="24" s="1"/>
  <c r="N66" i="24"/>
  <c r="R66" i="24" s="1"/>
  <c r="CF66" i="24"/>
  <c r="CY65" i="24"/>
  <c r="A96" i="9"/>
  <c r="E95" i="9"/>
  <c r="B95" i="9"/>
  <c r="D94" i="9"/>
  <c r="C94" i="9"/>
  <c r="N107" i="14"/>
  <c r="B107" i="14"/>
  <c r="A108" i="14"/>
  <c r="Q107" i="14"/>
  <c r="K107" i="14"/>
  <c r="H107" i="14"/>
  <c r="E107" i="14"/>
  <c r="D106" i="14"/>
  <c r="T106" i="14"/>
  <c r="R106" i="14"/>
  <c r="P106" i="14"/>
  <c r="L106" i="14"/>
  <c r="F106" i="14"/>
  <c r="O106" i="14"/>
  <c r="M106" i="14"/>
  <c r="J106" i="14"/>
  <c r="C106" i="14"/>
  <c r="I106" i="14"/>
  <c r="G106" i="14"/>
  <c r="S106" i="14"/>
  <c r="E87" i="3"/>
  <c r="B87" i="3"/>
  <c r="A88" i="3"/>
  <c r="H86" i="3"/>
  <c r="D86" i="3"/>
  <c r="C86" i="3"/>
  <c r="E68" i="24"/>
  <c r="H68" i="24"/>
  <c r="B68" i="24"/>
  <c r="K68" i="24"/>
  <c r="A69" i="24"/>
  <c r="F100" i="12"/>
  <c r="D100" i="12"/>
  <c r="T100" i="12"/>
  <c r="R100" i="12"/>
  <c r="L100" i="12"/>
  <c r="P100" i="12"/>
  <c r="O100" i="12"/>
  <c r="S100" i="12"/>
  <c r="M100" i="12"/>
  <c r="I100" i="12"/>
  <c r="G100" i="12"/>
  <c r="J100" i="12"/>
  <c r="C100" i="12"/>
  <c r="Q67" i="24"/>
  <c r="L67" i="24"/>
  <c r="J67" i="24"/>
  <c r="I67" i="24"/>
  <c r="F67" i="24"/>
  <c r="C67" i="24"/>
  <c r="M67" i="24"/>
  <c r="G67" i="24"/>
  <c r="D67" i="24"/>
  <c r="G86" i="3"/>
  <c r="F86" i="3"/>
  <c r="B89" i="5"/>
  <c r="E89" i="5"/>
  <c r="A90" i="5"/>
  <c r="H88" i="5"/>
  <c r="F88" i="5"/>
  <c r="G88" i="5"/>
  <c r="CC68" i="24"/>
  <c r="BZ68" i="24"/>
  <c r="BY69" i="24"/>
  <c r="AR67" i="24"/>
  <c r="AO67" i="24"/>
  <c r="AL67" i="24"/>
  <c r="AX67" i="24"/>
  <c r="AU67" i="24"/>
  <c r="AI67" i="24"/>
  <c r="AH68" i="24"/>
  <c r="D88" i="5"/>
  <c r="C88" i="5"/>
  <c r="H78" i="41"/>
  <c r="D78" i="41"/>
  <c r="C78" i="41"/>
  <c r="A79" i="41" s="1"/>
  <c r="CD67" i="24"/>
  <c r="CB67" i="24"/>
  <c r="CA67" i="24"/>
  <c r="CE67" i="24"/>
  <c r="AY66" i="24"/>
  <c r="AT66" i="24"/>
  <c r="AS66" i="24"/>
  <c r="AQ66" i="24"/>
  <c r="AN66" i="24"/>
  <c r="BD66" i="24"/>
  <c r="AZ66" i="24"/>
  <c r="AW66" i="24"/>
  <c r="AV66" i="24"/>
  <c r="AP66" i="24"/>
  <c r="AM66" i="24"/>
  <c r="AK66" i="24"/>
  <c r="AJ66" i="24"/>
  <c r="F78" i="41"/>
  <c r="G78" i="41"/>
  <c r="I80" i="2"/>
  <c r="K80" i="2"/>
  <c r="J80" i="2"/>
  <c r="G80" i="2"/>
  <c r="F80" i="2"/>
  <c r="D80" i="2"/>
  <c r="C80" i="2"/>
  <c r="H96" i="10"/>
  <c r="B96" i="10"/>
  <c r="E96" i="10"/>
  <c r="K96" i="10"/>
  <c r="A97" i="10"/>
  <c r="N101" i="12"/>
  <c r="Q101" i="12"/>
  <c r="K101" i="12"/>
  <c r="H101" i="12"/>
  <c r="E101" i="12"/>
  <c r="B101" i="12"/>
  <c r="A102" i="12"/>
  <c r="N95" i="10"/>
  <c r="L95" i="10"/>
  <c r="J95" i="10"/>
  <c r="F95" i="10"/>
  <c r="D95" i="10"/>
  <c r="M95" i="10"/>
  <c r="I95" i="10"/>
  <c r="G95" i="10"/>
  <c r="C95" i="10"/>
  <c r="A134" i="31"/>
  <c r="B133" i="31"/>
  <c r="E133" i="31"/>
  <c r="N89" i="8"/>
  <c r="D89" i="8"/>
  <c r="C89" i="8"/>
  <c r="M89" i="8"/>
  <c r="L89" i="8"/>
  <c r="I89" i="8"/>
  <c r="J89" i="8"/>
  <c r="F89" i="8"/>
  <c r="G89" i="8"/>
  <c r="D117" i="19"/>
  <c r="C117" i="19"/>
  <c r="F117" i="19"/>
  <c r="G117" i="19"/>
  <c r="H132" i="31"/>
  <c r="F132" i="31"/>
  <c r="G132" i="31"/>
  <c r="K90" i="8"/>
  <c r="H90" i="8"/>
  <c r="A91" i="8"/>
  <c r="E90" i="8"/>
  <c r="B90" i="8"/>
  <c r="G77" i="40"/>
  <c r="F77" i="40"/>
  <c r="H77" i="40"/>
  <c r="B118" i="19"/>
  <c r="E118" i="19"/>
  <c r="A119" i="19"/>
  <c r="E81" i="2"/>
  <c r="B81" i="2"/>
  <c r="H81" i="2"/>
  <c r="A82" i="2"/>
  <c r="B130" i="28"/>
  <c r="E130" i="28"/>
  <c r="J123" i="25"/>
  <c r="F123" i="25"/>
  <c r="D123" i="25"/>
  <c r="K123" i="25"/>
  <c r="G123" i="25"/>
  <c r="I123" i="25"/>
  <c r="C123" i="25"/>
  <c r="H129" i="28"/>
  <c r="F129" i="28"/>
  <c r="D129" i="28"/>
  <c r="C129" i="28"/>
  <c r="G129" i="28"/>
  <c r="E124" i="25"/>
  <c r="B124" i="25"/>
  <c r="H124" i="25"/>
  <c r="CV67" i="24"/>
  <c r="CS67" i="24"/>
  <c r="CR68" i="24"/>
  <c r="E79" i="32"/>
  <c r="C79" i="32"/>
  <c r="D79" i="32" s="1"/>
  <c r="CW66" i="24"/>
  <c r="CT66" i="24"/>
  <c r="CX66" i="24"/>
  <c r="CU66" i="24"/>
  <c r="H79" i="32"/>
  <c r="G79" i="32"/>
  <c r="D77" i="40"/>
  <c r="C77" i="40"/>
  <c r="A78" i="40" s="1"/>
  <c r="B80" i="32"/>
  <c r="A81" i="32"/>
  <c r="F80" i="32"/>
  <c r="H94" i="9"/>
  <c r="G94" i="9"/>
  <c r="F94" i="9"/>
  <c r="I79" i="32" l="1"/>
  <c r="C133" i="31"/>
  <c r="D133" i="31"/>
  <c r="C85" i="45"/>
  <c r="A86" i="45" s="1"/>
  <c r="F85" i="45"/>
  <c r="E85" i="45"/>
  <c r="D83" i="43"/>
  <c r="F83" i="43"/>
  <c r="G83" i="43"/>
  <c r="C83" i="43"/>
  <c r="A84" i="43" s="1"/>
  <c r="F83" i="44"/>
  <c r="G83" i="44"/>
  <c r="D83" i="44"/>
  <c r="C83" i="44"/>
  <c r="A84" i="44" s="1"/>
  <c r="BA66" i="24"/>
  <c r="BE66" i="24" s="1"/>
  <c r="N67" i="24"/>
  <c r="R67" i="24" s="1"/>
  <c r="CF67" i="24"/>
  <c r="CY66" i="24"/>
  <c r="H102" i="12"/>
  <c r="A103" i="12"/>
  <c r="Q102" i="12"/>
  <c r="N102" i="12"/>
  <c r="E102" i="12"/>
  <c r="K102" i="12"/>
  <c r="B102" i="12"/>
  <c r="P101" i="12"/>
  <c r="L101" i="12"/>
  <c r="F101" i="12"/>
  <c r="R101" i="12"/>
  <c r="S101" i="12"/>
  <c r="O101" i="12"/>
  <c r="M101" i="12"/>
  <c r="J101" i="12"/>
  <c r="I101" i="12"/>
  <c r="G101" i="12"/>
  <c r="D101" i="12"/>
  <c r="C101" i="12"/>
  <c r="T101" i="12"/>
  <c r="A89" i="3"/>
  <c r="E88" i="3"/>
  <c r="B88" i="3"/>
  <c r="C87" i="3"/>
  <c r="H87" i="3"/>
  <c r="D87" i="3"/>
  <c r="F87" i="3"/>
  <c r="G87" i="3"/>
  <c r="H97" i="10"/>
  <c r="B97" i="10"/>
  <c r="A98" i="10"/>
  <c r="K97" i="10"/>
  <c r="E97" i="10"/>
  <c r="B79" i="41"/>
  <c r="E79" i="41"/>
  <c r="N96" i="10"/>
  <c r="L96" i="10"/>
  <c r="J96" i="10"/>
  <c r="F96" i="10"/>
  <c r="I96" i="10"/>
  <c r="G96" i="10"/>
  <c r="D96" i="10"/>
  <c r="C96" i="10"/>
  <c r="M96" i="10"/>
  <c r="H80" i="32"/>
  <c r="G80" i="32"/>
  <c r="C124" i="25"/>
  <c r="K124" i="25"/>
  <c r="I124" i="25"/>
  <c r="G124" i="25"/>
  <c r="F124" i="25"/>
  <c r="D124" i="25"/>
  <c r="J124" i="25"/>
  <c r="B81" i="32"/>
  <c r="F81" i="32"/>
  <c r="A82" i="32"/>
  <c r="E80" i="32"/>
  <c r="C80" i="32"/>
  <c r="D80" i="32" s="1"/>
  <c r="E82" i="2"/>
  <c r="A83" i="2"/>
  <c r="H82" i="2"/>
  <c r="B82" i="2"/>
  <c r="AX68" i="24"/>
  <c r="AL68" i="24"/>
  <c r="AI68" i="24"/>
  <c r="AU68" i="24"/>
  <c r="AR68" i="24"/>
  <c r="AO68" i="24"/>
  <c r="AH69" i="24"/>
  <c r="E78" i="40"/>
  <c r="B78" i="40"/>
  <c r="AN67" i="24"/>
  <c r="AZ67" i="24"/>
  <c r="BD67" i="24"/>
  <c r="AV67" i="24"/>
  <c r="AT67" i="24"/>
  <c r="AS67" i="24"/>
  <c r="AQ67" i="24"/>
  <c r="AP67" i="24"/>
  <c r="AM67" i="24"/>
  <c r="AK67" i="24"/>
  <c r="AJ67" i="24"/>
  <c r="AY67" i="24"/>
  <c r="AW67" i="24"/>
  <c r="F130" i="28"/>
  <c r="D130" i="28"/>
  <c r="H130" i="28"/>
  <c r="G130" i="28"/>
  <c r="C130" i="28"/>
  <c r="F133" i="31"/>
  <c r="H133" i="31"/>
  <c r="G133" i="31"/>
  <c r="CC69" i="24"/>
  <c r="BZ69" i="24"/>
  <c r="BY70" i="24"/>
  <c r="E119" i="19"/>
  <c r="A120" i="19"/>
  <c r="B119" i="19"/>
  <c r="H69" i="24"/>
  <c r="B69" i="24"/>
  <c r="K69" i="24"/>
  <c r="E69" i="24"/>
  <c r="A70" i="24"/>
  <c r="H108" i="14"/>
  <c r="B108" i="14"/>
  <c r="A109" i="14"/>
  <c r="Q108" i="14"/>
  <c r="N108" i="14"/>
  <c r="E108" i="14"/>
  <c r="K108" i="14"/>
  <c r="CE68" i="24"/>
  <c r="CD68" i="24"/>
  <c r="CB68" i="24"/>
  <c r="CA68" i="24"/>
  <c r="L107" i="14"/>
  <c r="J107" i="14"/>
  <c r="P107" i="14"/>
  <c r="T107" i="14"/>
  <c r="R107" i="14"/>
  <c r="S107" i="14"/>
  <c r="O107" i="14"/>
  <c r="M107" i="14"/>
  <c r="G107" i="14"/>
  <c r="F107" i="14"/>
  <c r="I107" i="14"/>
  <c r="D107" i="14"/>
  <c r="C107" i="14"/>
  <c r="F81" i="2"/>
  <c r="D81" i="2"/>
  <c r="C81" i="2"/>
  <c r="I81" i="2"/>
  <c r="G81" i="2"/>
  <c r="K81" i="2"/>
  <c r="J81" i="2"/>
  <c r="I68" i="24"/>
  <c r="F68" i="24"/>
  <c r="C68" i="24"/>
  <c r="Q68" i="24"/>
  <c r="M68" i="24"/>
  <c r="L68" i="24"/>
  <c r="G68" i="24"/>
  <c r="D68" i="24"/>
  <c r="J68" i="24"/>
  <c r="B90" i="5"/>
  <c r="A91" i="5"/>
  <c r="E90" i="5"/>
  <c r="B134" i="31"/>
  <c r="A135" i="31"/>
  <c r="E134" i="31"/>
  <c r="H89" i="5"/>
  <c r="F89" i="5"/>
  <c r="G89" i="5"/>
  <c r="CS68" i="24"/>
  <c r="CV68" i="24"/>
  <c r="CR69" i="24"/>
  <c r="L90" i="8"/>
  <c r="J90" i="8"/>
  <c r="M90" i="8"/>
  <c r="C90" i="8"/>
  <c r="N90" i="8"/>
  <c r="I90" i="8"/>
  <c r="G90" i="8"/>
  <c r="F90" i="8"/>
  <c r="D90" i="8"/>
  <c r="D89" i="5"/>
  <c r="C89" i="5"/>
  <c r="D95" i="9"/>
  <c r="C95" i="9"/>
  <c r="G95" i="9"/>
  <c r="H95" i="9"/>
  <c r="F95" i="9"/>
  <c r="G118" i="19"/>
  <c r="F118" i="19"/>
  <c r="D118" i="19"/>
  <c r="C118" i="19"/>
  <c r="CW67" i="24"/>
  <c r="CT67" i="24"/>
  <c r="CX67" i="24"/>
  <c r="CU67" i="24"/>
  <c r="A92" i="8"/>
  <c r="K91" i="8"/>
  <c r="H91" i="8"/>
  <c r="E91" i="8"/>
  <c r="B91" i="8"/>
  <c r="A97" i="9"/>
  <c r="E96" i="9"/>
  <c r="B96" i="9"/>
  <c r="E17" i="29" a="1"/>
  <c r="E15" i="29" a="1"/>
  <c r="I80" i="32" l="1"/>
  <c r="C134" i="31"/>
  <c r="D134" i="31"/>
  <c r="B84" i="44"/>
  <c r="E84" i="44"/>
  <c r="B84" i="43"/>
  <c r="E84" i="43"/>
  <c r="B86" i="45"/>
  <c r="D86" i="45"/>
  <c r="BA67" i="24"/>
  <c r="BE67" i="24" s="1"/>
  <c r="CY67" i="24"/>
  <c r="CF68" i="24"/>
  <c r="N68" i="24"/>
  <c r="R68" i="24" s="1"/>
  <c r="E15" i="29"/>
  <c r="E17" i="29"/>
  <c r="Q69" i="24"/>
  <c r="G69" i="24"/>
  <c r="D69" i="24"/>
  <c r="C69" i="24"/>
  <c r="M69" i="24"/>
  <c r="L69" i="24"/>
  <c r="J69" i="24"/>
  <c r="I69" i="24"/>
  <c r="F69" i="24"/>
  <c r="H81" i="32"/>
  <c r="G81" i="32"/>
  <c r="E81" i="32"/>
  <c r="C81" i="32"/>
  <c r="D81" i="32" s="1"/>
  <c r="G119" i="19"/>
  <c r="F119" i="19"/>
  <c r="D119" i="19"/>
  <c r="C119" i="19"/>
  <c r="C78" i="40"/>
  <c r="A79" i="40" s="1"/>
  <c r="D78" i="40"/>
  <c r="E120" i="19"/>
  <c r="A121" i="19"/>
  <c r="B120" i="19"/>
  <c r="F78" i="40"/>
  <c r="H78" i="40"/>
  <c r="G78" i="40"/>
  <c r="G96" i="9"/>
  <c r="H96" i="9"/>
  <c r="F96" i="9"/>
  <c r="D88" i="3"/>
  <c r="H88" i="3"/>
  <c r="C88" i="3"/>
  <c r="E97" i="9"/>
  <c r="B97" i="9"/>
  <c r="A98" i="9"/>
  <c r="CE69" i="24"/>
  <c r="CB69" i="24"/>
  <c r="CA69" i="24"/>
  <c r="CD69" i="24"/>
  <c r="G88" i="3"/>
  <c r="F88" i="3"/>
  <c r="A90" i="3"/>
  <c r="E89" i="3"/>
  <c r="B89" i="3"/>
  <c r="N91" i="8"/>
  <c r="I91" i="8"/>
  <c r="C91" i="8"/>
  <c r="J91" i="8"/>
  <c r="D91" i="8"/>
  <c r="G91" i="8"/>
  <c r="F91" i="8"/>
  <c r="M91" i="8"/>
  <c r="L91" i="8"/>
  <c r="K92" i="8"/>
  <c r="A93" i="8"/>
  <c r="H92" i="8"/>
  <c r="E92" i="8"/>
  <c r="B92" i="8"/>
  <c r="AX69" i="24"/>
  <c r="AU69" i="24"/>
  <c r="AR69" i="24"/>
  <c r="AO69" i="24"/>
  <c r="AL69" i="24"/>
  <c r="AI69" i="24"/>
  <c r="AH70" i="24"/>
  <c r="A136" i="31"/>
  <c r="E135" i="31"/>
  <c r="B135" i="31"/>
  <c r="CV69" i="24"/>
  <c r="CS69" i="24"/>
  <c r="CR70" i="24"/>
  <c r="CC70" i="24"/>
  <c r="BZ70" i="24"/>
  <c r="BY71" i="24"/>
  <c r="H134" i="31"/>
  <c r="F134" i="31"/>
  <c r="G134" i="31"/>
  <c r="H70" i="24"/>
  <c r="E70" i="24"/>
  <c r="B70" i="24"/>
  <c r="K70" i="24"/>
  <c r="A71" i="24"/>
  <c r="AZ68" i="24"/>
  <c r="AQ68" i="24"/>
  <c r="AP68" i="24"/>
  <c r="AM68" i="24"/>
  <c r="AK68" i="24"/>
  <c r="AJ68" i="24"/>
  <c r="BD68" i="24"/>
  <c r="AY68" i="24"/>
  <c r="AW68" i="24"/>
  <c r="AV68" i="24"/>
  <c r="AT68" i="24"/>
  <c r="AS68" i="24"/>
  <c r="AN68" i="24"/>
  <c r="G90" i="5"/>
  <c r="H90" i="5"/>
  <c r="F90" i="5"/>
  <c r="A92" i="5"/>
  <c r="B91" i="5"/>
  <c r="E91" i="5"/>
  <c r="D90" i="5"/>
  <c r="C90" i="5"/>
  <c r="D96" i="9"/>
  <c r="C96" i="9"/>
  <c r="CX68" i="24"/>
  <c r="CU68" i="24"/>
  <c r="CT68" i="24"/>
  <c r="CW68" i="24"/>
  <c r="G82" i="2"/>
  <c r="F82" i="2"/>
  <c r="I82" i="2"/>
  <c r="D82" i="2"/>
  <c r="K82" i="2"/>
  <c r="J82" i="2"/>
  <c r="C82" i="2"/>
  <c r="A83" i="32"/>
  <c r="F82" i="32"/>
  <c r="B82" i="32"/>
  <c r="H83" i="2"/>
  <c r="E83" i="2"/>
  <c r="B83" i="2"/>
  <c r="A84" i="2"/>
  <c r="G79" i="41"/>
  <c r="F79" i="41"/>
  <c r="P102" i="12"/>
  <c r="J102" i="12"/>
  <c r="F102" i="12"/>
  <c r="T102" i="12"/>
  <c r="O102" i="12"/>
  <c r="D102" i="12"/>
  <c r="I102" i="12"/>
  <c r="S102" i="12"/>
  <c r="R102" i="12"/>
  <c r="G102" i="12"/>
  <c r="M102" i="12"/>
  <c r="L102" i="12"/>
  <c r="C102" i="12"/>
  <c r="H79" i="41"/>
  <c r="D79" i="41"/>
  <c r="C79" i="41"/>
  <c r="A80" i="41" s="1"/>
  <c r="B109" i="14"/>
  <c r="N109" i="14"/>
  <c r="A110" i="14"/>
  <c r="K109" i="14"/>
  <c r="E109" i="14"/>
  <c r="Q109" i="14"/>
  <c r="H109" i="14"/>
  <c r="T108" i="14"/>
  <c r="L108" i="14"/>
  <c r="F108" i="14"/>
  <c r="D108" i="14"/>
  <c r="R108" i="14"/>
  <c r="P108" i="14"/>
  <c r="G108" i="14"/>
  <c r="S108" i="14"/>
  <c r="O108" i="14"/>
  <c r="J108" i="14"/>
  <c r="M108" i="14"/>
  <c r="I108" i="14"/>
  <c r="C108" i="14"/>
  <c r="H98" i="10"/>
  <c r="B98" i="10"/>
  <c r="E98" i="10"/>
  <c r="A99" i="10"/>
  <c r="K98" i="10"/>
  <c r="B103" i="12"/>
  <c r="Q103" i="12"/>
  <c r="N103" i="12"/>
  <c r="K103" i="12"/>
  <c r="H103" i="12"/>
  <c r="A104" i="12"/>
  <c r="E103" i="12"/>
  <c r="N97" i="10"/>
  <c r="L97" i="10"/>
  <c r="J97" i="10"/>
  <c r="F97" i="10"/>
  <c r="D97" i="10"/>
  <c r="M97" i="10"/>
  <c r="G97" i="10"/>
  <c r="I97" i="10"/>
  <c r="C97" i="10"/>
  <c r="I81" i="32" l="1"/>
  <c r="C135" i="31"/>
  <c r="D135" i="31"/>
  <c r="C86" i="45"/>
  <c r="A87" i="45" s="1"/>
  <c r="E86" i="45"/>
  <c r="F86" i="45"/>
  <c r="F84" i="43"/>
  <c r="C84" i="43"/>
  <c r="A85" i="43" s="1"/>
  <c r="D84" i="43"/>
  <c r="G84" i="43"/>
  <c r="G84" i="44"/>
  <c r="C84" i="44"/>
  <c r="A85" i="44" s="1"/>
  <c r="D84" i="44"/>
  <c r="F84" i="44"/>
  <c r="BA68" i="24"/>
  <c r="BE68" i="24" s="1"/>
  <c r="N69" i="24"/>
  <c r="R69" i="24" s="1"/>
  <c r="CY68" i="24"/>
  <c r="CF69" i="24"/>
  <c r="E80" i="41"/>
  <c r="B80" i="41"/>
  <c r="A94" i="8"/>
  <c r="K93" i="8"/>
  <c r="H93" i="8"/>
  <c r="E93" i="8"/>
  <c r="B93" i="8"/>
  <c r="G120" i="19"/>
  <c r="F120" i="19"/>
  <c r="D120" i="19"/>
  <c r="C120" i="19"/>
  <c r="N104" i="12"/>
  <c r="A105" i="12"/>
  <c r="Q104" i="12"/>
  <c r="B104" i="12"/>
  <c r="K104" i="12"/>
  <c r="H104" i="12"/>
  <c r="E104" i="12"/>
  <c r="N98" i="10"/>
  <c r="L98" i="10"/>
  <c r="J98" i="10"/>
  <c r="F98" i="10"/>
  <c r="M98" i="10"/>
  <c r="I98" i="10"/>
  <c r="G98" i="10"/>
  <c r="D98" i="10"/>
  <c r="C98" i="10"/>
  <c r="D103" i="12"/>
  <c r="T103" i="12"/>
  <c r="R103" i="12"/>
  <c r="P103" i="12"/>
  <c r="J103" i="12"/>
  <c r="F103" i="12"/>
  <c r="S103" i="12"/>
  <c r="O103" i="12"/>
  <c r="M103" i="12"/>
  <c r="L103" i="12"/>
  <c r="I103" i="12"/>
  <c r="G103" i="12"/>
  <c r="C103" i="12"/>
  <c r="H89" i="3"/>
  <c r="D89" i="3"/>
  <c r="C89" i="3"/>
  <c r="G89" i="3"/>
  <c r="F89" i="3"/>
  <c r="H91" i="5"/>
  <c r="F91" i="5"/>
  <c r="G91" i="5"/>
  <c r="CC71" i="24"/>
  <c r="BZ71" i="24"/>
  <c r="BY72" i="24"/>
  <c r="B90" i="3"/>
  <c r="A91" i="3"/>
  <c r="E90" i="3"/>
  <c r="E79" i="40"/>
  <c r="B79" i="40"/>
  <c r="D91" i="5"/>
  <c r="C91" i="5"/>
  <c r="CD70" i="24"/>
  <c r="CB70" i="24"/>
  <c r="CA70" i="24"/>
  <c r="CE70" i="24"/>
  <c r="E121" i="19"/>
  <c r="A122" i="19"/>
  <c r="B121" i="19"/>
  <c r="B92" i="5"/>
  <c r="E92" i="5"/>
  <c r="A93" i="5"/>
  <c r="K71" i="24"/>
  <c r="H71" i="24"/>
  <c r="E71" i="24"/>
  <c r="B71" i="24"/>
  <c r="A72" i="24"/>
  <c r="Q70" i="24"/>
  <c r="M70" i="24"/>
  <c r="L70" i="24"/>
  <c r="J70" i="24"/>
  <c r="I70" i="24"/>
  <c r="G70" i="24"/>
  <c r="F70" i="24"/>
  <c r="D70" i="24"/>
  <c r="C70" i="24"/>
  <c r="CV70" i="24"/>
  <c r="CS70" i="24"/>
  <c r="CR71" i="24"/>
  <c r="CX69" i="24"/>
  <c r="CW69" i="24"/>
  <c r="CU69" i="24"/>
  <c r="CT69" i="24"/>
  <c r="F135" i="31"/>
  <c r="H135" i="31"/>
  <c r="G135" i="31"/>
  <c r="H99" i="10"/>
  <c r="B99" i="10"/>
  <c r="A100" i="10"/>
  <c r="K99" i="10"/>
  <c r="E99" i="10"/>
  <c r="B136" i="31"/>
  <c r="E136" i="31"/>
  <c r="A99" i="9"/>
  <c r="E98" i="9"/>
  <c r="B98" i="9"/>
  <c r="A85" i="2"/>
  <c r="B84" i="2"/>
  <c r="H84" i="2"/>
  <c r="E84" i="2"/>
  <c r="AR70" i="24"/>
  <c r="AI70" i="24"/>
  <c r="AX70" i="24"/>
  <c r="AU70" i="24"/>
  <c r="AO70" i="24"/>
  <c r="AL70" i="24"/>
  <c r="AH71" i="24"/>
  <c r="D97" i="9"/>
  <c r="C97" i="9"/>
  <c r="AJ69" i="24"/>
  <c r="BD69" i="24"/>
  <c r="AY69" i="24"/>
  <c r="AW69" i="24"/>
  <c r="AV69" i="24"/>
  <c r="AS69" i="24"/>
  <c r="AP69" i="24"/>
  <c r="AZ69" i="24"/>
  <c r="AT69" i="24"/>
  <c r="AQ69" i="24"/>
  <c r="AN69" i="24"/>
  <c r="AM69" i="24"/>
  <c r="AK69" i="24"/>
  <c r="F97" i="9"/>
  <c r="G97" i="9"/>
  <c r="H97" i="9"/>
  <c r="E82" i="32"/>
  <c r="C82" i="32"/>
  <c r="D82" i="32" s="1"/>
  <c r="K83" i="2"/>
  <c r="J83" i="2"/>
  <c r="I83" i="2"/>
  <c r="G83" i="2"/>
  <c r="F83" i="2"/>
  <c r="D83" i="2"/>
  <c r="C83" i="2"/>
  <c r="H82" i="32"/>
  <c r="G82" i="32"/>
  <c r="A84" i="32"/>
  <c r="F83" i="32"/>
  <c r="B83" i="32"/>
  <c r="H110" i="14"/>
  <c r="N110" i="14"/>
  <c r="B110" i="14"/>
  <c r="A111" i="14"/>
  <c r="E110" i="14"/>
  <c r="Q110" i="14"/>
  <c r="K110" i="14"/>
  <c r="L92" i="8"/>
  <c r="J92" i="8"/>
  <c r="M92" i="8"/>
  <c r="N92" i="8"/>
  <c r="I92" i="8"/>
  <c r="F92" i="8"/>
  <c r="G92" i="8"/>
  <c r="D92" i="8"/>
  <c r="C92" i="8"/>
  <c r="R109" i="14"/>
  <c r="P109" i="14"/>
  <c r="L109" i="14"/>
  <c r="J109" i="14"/>
  <c r="F109" i="14"/>
  <c r="D109" i="14"/>
  <c r="T109" i="14"/>
  <c r="S109" i="14"/>
  <c r="I109" i="14"/>
  <c r="G109" i="14"/>
  <c r="C109" i="14"/>
  <c r="O109" i="14"/>
  <c r="M109" i="14"/>
  <c r="I82" i="32" l="1"/>
  <c r="C136" i="31"/>
  <c r="D136" i="31"/>
  <c r="B85" i="44"/>
  <c r="E85" i="44"/>
  <c r="E85" i="43"/>
  <c r="B85" i="43"/>
  <c r="D87" i="45"/>
  <c r="B87" i="45"/>
  <c r="CF70" i="24"/>
  <c r="BA69" i="24"/>
  <c r="BE69" i="24" s="1"/>
  <c r="N70" i="24"/>
  <c r="R70" i="24" s="1"/>
  <c r="CY69" i="24"/>
  <c r="AV70" i="24"/>
  <c r="AS70" i="24"/>
  <c r="AP70" i="24"/>
  <c r="BD70" i="24"/>
  <c r="AZ70" i="24"/>
  <c r="AW70" i="24"/>
  <c r="AY70" i="24"/>
  <c r="AK70" i="24"/>
  <c r="AJ70" i="24"/>
  <c r="AT70" i="24"/>
  <c r="AQ70" i="24"/>
  <c r="AN70" i="24"/>
  <c r="AM70" i="24"/>
  <c r="H90" i="3"/>
  <c r="D90" i="3"/>
  <c r="C90" i="3"/>
  <c r="C98" i="9"/>
  <c r="D98" i="9"/>
  <c r="A100" i="9"/>
  <c r="E99" i="9"/>
  <c r="B99" i="9"/>
  <c r="BZ72" i="24"/>
  <c r="CC72" i="24"/>
  <c r="BY73" i="24"/>
  <c r="A92" i="3"/>
  <c r="E91" i="3"/>
  <c r="B91" i="3"/>
  <c r="CA71" i="24"/>
  <c r="CD71" i="24"/>
  <c r="CB71" i="24"/>
  <c r="CE71" i="24"/>
  <c r="D79" i="40"/>
  <c r="C79" i="40"/>
  <c r="A80" i="40" s="1"/>
  <c r="B111" i="14"/>
  <c r="A112" i="14"/>
  <c r="N111" i="14"/>
  <c r="H111" i="14"/>
  <c r="Q111" i="14"/>
  <c r="K111" i="14"/>
  <c r="E111" i="14"/>
  <c r="CX70" i="24"/>
  <c r="CW70" i="24"/>
  <c r="CU70" i="24"/>
  <c r="CT70" i="24"/>
  <c r="L110" i="14"/>
  <c r="J110" i="14"/>
  <c r="T110" i="14"/>
  <c r="P110" i="14"/>
  <c r="C110" i="14"/>
  <c r="R110" i="14"/>
  <c r="I110" i="14"/>
  <c r="G110" i="14"/>
  <c r="D110" i="14"/>
  <c r="M110" i="14"/>
  <c r="F110" i="14"/>
  <c r="S110" i="14"/>
  <c r="O110" i="14"/>
  <c r="K72" i="24"/>
  <c r="H72" i="24"/>
  <c r="E72" i="24"/>
  <c r="B72" i="24"/>
  <c r="A73" i="24"/>
  <c r="L104" i="12"/>
  <c r="J104" i="12"/>
  <c r="D104" i="12"/>
  <c r="T104" i="12"/>
  <c r="P104" i="12"/>
  <c r="R104" i="12"/>
  <c r="O104" i="12"/>
  <c r="C104" i="12"/>
  <c r="S104" i="12"/>
  <c r="I104" i="12"/>
  <c r="M104" i="12"/>
  <c r="F104" i="12"/>
  <c r="G104" i="12"/>
  <c r="H98" i="9"/>
  <c r="G98" i="9"/>
  <c r="F98" i="9"/>
  <c r="M71" i="24"/>
  <c r="J71" i="24"/>
  <c r="I71" i="24"/>
  <c r="G71" i="24"/>
  <c r="Q71" i="24"/>
  <c r="L71" i="24"/>
  <c r="F71" i="24"/>
  <c r="D71" i="24"/>
  <c r="C71" i="24"/>
  <c r="A86" i="2"/>
  <c r="B85" i="2"/>
  <c r="H85" i="2"/>
  <c r="E85" i="2"/>
  <c r="E83" i="32"/>
  <c r="C83" i="32"/>
  <c r="D83" i="32"/>
  <c r="H100" i="10"/>
  <c r="B100" i="10"/>
  <c r="K100" i="10"/>
  <c r="A101" i="10"/>
  <c r="E100" i="10"/>
  <c r="N105" i="12"/>
  <c r="H105" i="12"/>
  <c r="Q105" i="12"/>
  <c r="K105" i="12"/>
  <c r="B105" i="12"/>
  <c r="E105" i="12"/>
  <c r="A106" i="12"/>
  <c r="CV71" i="24"/>
  <c r="CS71" i="24"/>
  <c r="CR72" i="24"/>
  <c r="N99" i="10"/>
  <c r="L99" i="10"/>
  <c r="J99" i="10"/>
  <c r="F99" i="10"/>
  <c r="D99" i="10"/>
  <c r="M99" i="10"/>
  <c r="I99" i="10"/>
  <c r="G99" i="10"/>
  <c r="C99" i="10"/>
  <c r="G136" i="31"/>
  <c r="F136" i="31"/>
  <c r="H136" i="31"/>
  <c r="G90" i="3"/>
  <c r="F90" i="3"/>
  <c r="I83" i="32"/>
  <c r="H83" i="32"/>
  <c r="G83" i="32"/>
  <c r="F84" i="32"/>
  <c r="B84" i="32"/>
  <c r="A85" i="32"/>
  <c r="A94" i="5"/>
  <c r="E93" i="5"/>
  <c r="B93" i="5"/>
  <c r="F92" i="5"/>
  <c r="H92" i="5"/>
  <c r="G92" i="5"/>
  <c r="D92" i="5"/>
  <c r="C92" i="5"/>
  <c r="N93" i="8"/>
  <c r="I93" i="8"/>
  <c r="J93" i="8"/>
  <c r="L93" i="8"/>
  <c r="M93" i="8"/>
  <c r="D93" i="8"/>
  <c r="F93" i="8"/>
  <c r="G93" i="8"/>
  <c r="C93" i="8"/>
  <c r="G121" i="19"/>
  <c r="F121" i="19"/>
  <c r="D121" i="19"/>
  <c r="C121" i="19"/>
  <c r="K84" i="2"/>
  <c r="J84" i="2"/>
  <c r="I84" i="2"/>
  <c r="G84" i="2"/>
  <c r="D84" i="2"/>
  <c r="F84" i="2"/>
  <c r="C84" i="2"/>
  <c r="A123" i="19"/>
  <c r="E122" i="19"/>
  <c r="B122" i="19"/>
  <c r="H79" i="40"/>
  <c r="G79" i="40"/>
  <c r="F79" i="40"/>
  <c r="K94" i="8"/>
  <c r="B94" i="8"/>
  <c r="H94" i="8"/>
  <c r="A95" i="8"/>
  <c r="E94" i="8"/>
  <c r="AU71" i="24"/>
  <c r="AO71" i="24"/>
  <c r="AX71" i="24"/>
  <c r="AR71" i="24"/>
  <c r="AL71" i="24"/>
  <c r="AI71" i="24"/>
  <c r="AH72" i="24"/>
  <c r="H80" i="41"/>
  <c r="D80" i="41"/>
  <c r="C80" i="41"/>
  <c r="A81" i="41" s="1"/>
  <c r="F80" i="41"/>
  <c r="G80" i="41"/>
  <c r="E18" i="29" a="1"/>
  <c r="F87" i="45" l="1"/>
  <c r="C87" i="45"/>
  <c r="A88" i="45" s="1"/>
  <c r="E87" i="45"/>
  <c r="F85" i="44"/>
  <c r="G85" i="44"/>
  <c r="D85" i="44"/>
  <c r="C85" i="44"/>
  <c r="A86" i="44" s="1"/>
  <c r="G85" i="43"/>
  <c r="F85" i="43"/>
  <c r="C85" i="43"/>
  <c r="A86" i="43" s="1"/>
  <c r="D85" i="43"/>
  <c r="CY70" i="24"/>
  <c r="BA70" i="24"/>
  <c r="BE70" i="24" s="1"/>
  <c r="N71" i="24"/>
  <c r="R71" i="24" s="1"/>
  <c r="CF71" i="24"/>
  <c r="E18" i="29"/>
  <c r="H91" i="3"/>
  <c r="D91" i="3"/>
  <c r="C91" i="3"/>
  <c r="F91" i="3"/>
  <c r="G91" i="3"/>
  <c r="A96" i="8"/>
  <c r="H95" i="8"/>
  <c r="E95" i="8"/>
  <c r="B95" i="8"/>
  <c r="K95" i="8"/>
  <c r="CV72" i="24"/>
  <c r="CS72" i="24"/>
  <c r="CR73" i="24"/>
  <c r="A93" i="3"/>
  <c r="B92" i="3"/>
  <c r="E92" i="3"/>
  <c r="CX71" i="24"/>
  <c r="CW71" i="24"/>
  <c r="CU71" i="24"/>
  <c r="CT71" i="24"/>
  <c r="CC73" i="24"/>
  <c r="BZ73" i="24"/>
  <c r="BY74" i="24"/>
  <c r="L94" i="8"/>
  <c r="J94" i="8"/>
  <c r="D94" i="8"/>
  <c r="C94" i="8"/>
  <c r="I94" i="8"/>
  <c r="N94" i="8"/>
  <c r="M94" i="8"/>
  <c r="F94" i="8"/>
  <c r="G94" i="8"/>
  <c r="B106" i="12"/>
  <c r="N106" i="12"/>
  <c r="H106" i="12"/>
  <c r="Q106" i="12"/>
  <c r="E106" i="12"/>
  <c r="A107" i="12"/>
  <c r="K106" i="12"/>
  <c r="CD72" i="24"/>
  <c r="CA72" i="24"/>
  <c r="CE72" i="24"/>
  <c r="CB72" i="24"/>
  <c r="C99" i="9"/>
  <c r="D99" i="9"/>
  <c r="T105" i="12"/>
  <c r="J105" i="12"/>
  <c r="F105" i="12"/>
  <c r="D105" i="12"/>
  <c r="S105" i="12"/>
  <c r="R105" i="12"/>
  <c r="P105" i="12"/>
  <c r="O105" i="12"/>
  <c r="M105" i="12"/>
  <c r="L105" i="12"/>
  <c r="G105" i="12"/>
  <c r="I105" i="12"/>
  <c r="C105" i="12"/>
  <c r="H99" i="9"/>
  <c r="G99" i="9"/>
  <c r="F99" i="9"/>
  <c r="E100" i="9"/>
  <c r="B100" i="9"/>
  <c r="A101" i="9"/>
  <c r="D93" i="5"/>
  <c r="C93" i="5"/>
  <c r="F93" i="5"/>
  <c r="H93" i="5"/>
  <c r="G93" i="5"/>
  <c r="D122" i="19"/>
  <c r="G122" i="19"/>
  <c r="C122" i="19"/>
  <c r="F122" i="19"/>
  <c r="E84" i="32"/>
  <c r="C84" i="32"/>
  <c r="D84" i="32"/>
  <c r="G84" i="32"/>
  <c r="I84" i="32"/>
  <c r="H84" i="32"/>
  <c r="H101" i="10"/>
  <c r="B101" i="10"/>
  <c r="A102" i="10"/>
  <c r="K101" i="10"/>
  <c r="E101" i="10"/>
  <c r="B94" i="5"/>
  <c r="A95" i="5"/>
  <c r="E94" i="5"/>
  <c r="N100" i="10"/>
  <c r="L100" i="10"/>
  <c r="J100" i="10"/>
  <c r="F100" i="10"/>
  <c r="C100" i="10"/>
  <c r="M100" i="10"/>
  <c r="D100" i="10"/>
  <c r="I100" i="10"/>
  <c r="G100" i="10"/>
  <c r="E123" i="19"/>
  <c r="B123" i="19"/>
  <c r="A124" i="19"/>
  <c r="C85" i="2"/>
  <c r="K85" i="2"/>
  <c r="J85" i="2"/>
  <c r="I85" i="2"/>
  <c r="G85" i="2"/>
  <c r="F85" i="2"/>
  <c r="D85" i="2"/>
  <c r="H73" i="24"/>
  <c r="E73" i="24"/>
  <c r="B73" i="24"/>
  <c r="K73" i="24"/>
  <c r="A74" i="24"/>
  <c r="N112" i="14"/>
  <c r="H112" i="14"/>
  <c r="B112" i="14"/>
  <c r="E112" i="14"/>
  <c r="A113" i="14"/>
  <c r="Q112" i="14"/>
  <c r="K112" i="14"/>
  <c r="L72" i="24"/>
  <c r="G72" i="24"/>
  <c r="F72" i="24"/>
  <c r="D72" i="24"/>
  <c r="Q72" i="24"/>
  <c r="M72" i="24"/>
  <c r="J72" i="24"/>
  <c r="I72" i="24"/>
  <c r="C72" i="24"/>
  <c r="T111" i="14"/>
  <c r="R111" i="14"/>
  <c r="J111" i="14"/>
  <c r="F111" i="14"/>
  <c r="D111" i="14"/>
  <c r="O111" i="14"/>
  <c r="G111" i="14"/>
  <c r="C111" i="14"/>
  <c r="S111" i="14"/>
  <c r="P111" i="14"/>
  <c r="M111" i="14"/>
  <c r="L111" i="14"/>
  <c r="I111" i="14"/>
  <c r="E86" i="2"/>
  <c r="B86" i="2"/>
  <c r="H86" i="2"/>
  <c r="A87" i="2"/>
  <c r="E80" i="40"/>
  <c r="B80" i="40"/>
  <c r="A86" i="32"/>
  <c r="B85" i="32"/>
  <c r="F85" i="32"/>
  <c r="AO72" i="24"/>
  <c r="AL72" i="24"/>
  <c r="AI72" i="24"/>
  <c r="AX72" i="24"/>
  <c r="AU72" i="24"/>
  <c r="AR72" i="24"/>
  <c r="AH73" i="24"/>
  <c r="BD71" i="24"/>
  <c r="AT71" i="24"/>
  <c r="AQ71" i="24"/>
  <c r="AP71" i="24"/>
  <c r="AN71" i="24"/>
  <c r="AM71" i="24"/>
  <c r="AK71" i="24"/>
  <c r="AJ71" i="24"/>
  <c r="AZ71" i="24"/>
  <c r="AY71" i="24"/>
  <c r="AW71" i="24"/>
  <c r="AV71" i="24"/>
  <c r="AS71" i="24"/>
  <c r="E81" i="41"/>
  <c r="B81" i="41"/>
  <c r="E86" i="43" l="1"/>
  <c r="B86" i="43"/>
  <c r="B86" i="44"/>
  <c r="E86" i="44"/>
  <c r="D88" i="45"/>
  <c r="B88" i="45"/>
  <c r="BA71" i="24"/>
  <c r="BE71" i="24" s="1"/>
  <c r="CF72" i="24"/>
  <c r="CY71" i="24"/>
  <c r="N72" i="24"/>
  <c r="R72" i="24" s="1"/>
  <c r="AK72" i="24"/>
  <c r="BD72" i="24"/>
  <c r="AZ72" i="24"/>
  <c r="AW72" i="24"/>
  <c r="AY72" i="24"/>
  <c r="AV72" i="24"/>
  <c r="AM72" i="24"/>
  <c r="AJ72" i="24"/>
  <c r="AT72" i="24"/>
  <c r="AS72" i="24"/>
  <c r="AQ72" i="24"/>
  <c r="AP72" i="24"/>
  <c r="AN72" i="24"/>
  <c r="H80" i="40"/>
  <c r="G80" i="40"/>
  <c r="F80" i="40"/>
  <c r="H113" i="14"/>
  <c r="N113" i="14"/>
  <c r="K113" i="14"/>
  <c r="E113" i="14"/>
  <c r="B113" i="14"/>
  <c r="A114" i="14"/>
  <c r="Q113" i="14"/>
  <c r="H94" i="5"/>
  <c r="F94" i="5"/>
  <c r="G94" i="5"/>
  <c r="T112" i="14"/>
  <c r="P112" i="14"/>
  <c r="L112" i="14"/>
  <c r="J112" i="14"/>
  <c r="D112" i="14"/>
  <c r="G112" i="14"/>
  <c r="F112" i="14"/>
  <c r="O112" i="14"/>
  <c r="M112" i="14"/>
  <c r="S112" i="14"/>
  <c r="R112" i="14"/>
  <c r="I112" i="14"/>
  <c r="C112" i="14"/>
  <c r="E95" i="5"/>
  <c r="B95" i="5"/>
  <c r="A96" i="5"/>
  <c r="CC74" i="24"/>
  <c r="BZ74" i="24"/>
  <c r="BY75" i="24"/>
  <c r="H81" i="41"/>
  <c r="C81" i="41"/>
  <c r="A82" i="41" s="1"/>
  <c r="D81" i="41"/>
  <c r="D94" i="5"/>
  <c r="C94" i="5"/>
  <c r="CE73" i="24"/>
  <c r="CD73" i="24"/>
  <c r="CB73" i="24"/>
  <c r="CA73" i="24"/>
  <c r="E124" i="19"/>
  <c r="B124" i="19"/>
  <c r="A125" i="19"/>
  <c r="H74" i="24"/>
  <c r="E74" i="24"/>
  <c r="B74" i="24"/>
  <c r="K74" i="24"/>
  <c r="A75" i="24"/>
  <c r="H102" i="10"/>
  <c r="B102" i="10"/>
  <c r="A103" i="10"/>
  <c r="K102" i="10"/>
  <c r="E102" i="10"/>
  <c r="N101" i="10"/>
  <c r="L101" i="10"/>
  <c r="J101" i="10"/>
  <c r="F101" i="10"/>
  <c r="D101" i="10"/>
  <c r="M101" i="10"/>
  <c r="I101" i="10"/>
  <c r="G101" i="10"/>
  <c r="C101" i="10"/>
  <c r="D86" i="2"/>
  <c r="C86" i="2"/>
  <c r="F86" i="2"/>
  <c r="G86" i="2"/>
  <c r="K86" i="2"/>
  <c r="J86" i="2"/>
  <c r="I86" i="2"/>
  <c r="D73" i="24"/>
  <c r="J73" i="24"/>
  <c r="L73" i="24"/>
  <c r="Q73" i="24"/>
  <c r="M73" i="24"/>
  <c r="I73" i="24"/>
  <c r="G73" i="24"/>
  <c r="F73" i="24"/>
  <c r="C73" i="24"/>
  <c r="D80" i="40"/>
  <c r="C80" i="40"/>
  <c r="A81" i="40" s="1"/>
  <c r="G92" i="3"/>
  <c r="F92" i="3"/>
  <c r="F81" i="41"/>
  <c r="G81" i="41"/>
  <c r="H92" i="3"/>
  <c r="C92" i="3"/>
  <c r="D92" i="3"/>
  <c r="A88" i="2"/>
  <c r="H87" i="2"/>
  <c r="E87" i="2"/>
  <c r="B87" i="2"/>
  <c r="E93" i="3"/>
  <c r="B93" i="3"/>
  <c r="A94" i="3"/>
  <c r="CS73" i="24"/>
  <c r="CV73" i="24"/>
  <c r="CR74" i="24"/>
  <c r="CX72" i="24"/>
  <c r="CU72" i="24"/>
  <c r="CT72" i="24"/>
  <c r="CW72" i="24"/>
  <c r="N95" i="8"/>
  <c r="M95" i="8"/>
  <c r="F95" i="8"/>
  <c r="L95" i="8"/>
  <c r="J95" i="8"/>
  <c r="I95" i="8"/>
  <c r="G95" i="8"/>
  <c r="D95" i="8"/>
  <c r="C95" i="8"/>
  <c r="D123" i="19"/>
  <c r="C123" i="19"/>
  <c r="G123" i="19"/>
  <c r="F123" i="19"/>
  <c r="H107" i="12"/>
  <c r="B107" i="12"/>
  <c r="N107" i="12"/>
  <c r="Q107" i="12"/>
  <c r="K107" i="12"/>
  <c r="E107" i="12"/>
  <c r="A108" i="12"/>
  <c r="K96" i="8"/>
  <c r="E96" i="8"/>
  <c r="H96" i="8"/>
  <c r="B96" i="8"/>
  <c r="A97" i="8"/>
  <c r="A102" i="9"/>
  <c r="E101" i="9"/>
  <c r="B101" i="9"/>
  <c r="T106" i="12"/>
  <c r="R106" i="12"/>
  <c r="P106" i="12"/>
  <c r="D106" i="12"/>
  <c r="S106" i="12"/>
  <c r="G106" i="12"/>
  <c r="L106" i="12"/>
  <c r="J106" i="12"/>
  <c r="F106" i="12"/>
  <c r="O106" i="12"/>
  <c r="M106" i="12"/>
  <c r="I106" i="12"/>
  <c r="C106" i="12"/>
  <c r="AX73" i="24"/>
  <c r="AO73" i="24"/>
  <c r="AL73" i="24"/>
  <c r="AI73" i="24"/>
  <c r="AU73" i="24"/>
  <c r="AR73" i="24"/>
  <c r="AH74" i="24"/>
  <c r="D100" i="9"/>
  <c r="C100" i="9"/>
  <c r="D85" i="32"/>
  <c r="E85" i="32"/>
  <c r="C85" i="32"/>
  <c r="H100" i="9"/>
  <c r="G100" i="9"/>
  <c r="F100" i="9"/>
  <c r="I85" i="32"/>
  <c r="H85" i="32"/>
  <c r="G85" i="32"/>
  <c r="A87" i="32"/>
  <c r="B86" i="32"/>
  <c r="F86" i="32"/>
  <c r="D86" i="44" l="1"/>
  <c r="G86" i="44"/>
  <c r="F86" i="44"/>
  <c r="C86" i="44"/>
  <c r="A87" i="44" s="1"/>
  <c r="F86" i="43"/>
  <c r="D86" i="43"/>
  <c r="G86" i="43"/>
  <c r="C86" i="43"/>
  <c r="A87" i="43" s="1"/>
  <c r="C88" i="45"/>
  <c r="A89" i="45" s="1"/>
  <c r="F88" i="45"/>
  <c r="E88" i="45"/>
  <c r="BA72" i="24"/>
  <c r="BE72" i="24" s="1"/>
  <c r="CF73" i="24"/>
  <c r="CY72" i="24"/>
  <c r="N73" i="24"/>
  <c r="R73" i="24" s="1"/>
  <c r="A98" i="8"/>
  <c r="K97" i="8"/>
  <c r="E97" i="8"/>
  <c r="H97" i="8"/>
  <c r="B97" i="8"/>
  <c r="E125" i="19"/>
  <c r="A126" i="19"/>
  <c r="B125" i="19"/>
  <c r="D124" i="19"/>
  <c r="C124" i="19"/>
  <c r="G124" i="19"/>
  <c r="F124" i="19"/>
  <c r="H114" i="14"/>
  <c r="B114" i="14"/>
  <c r="K114" i="14"/>
  <c r="Q114" i="14"/>
  <c r="E114" i="14"/>
  <c r="N114" i="14"/>
  <c r="A115" i="14"/>
  <c r="J113" i="14"/>
  <c r="F113" i="14"/>
  <c r="T113" i="14"/>
  <c r="R113" i="14"/>
  <c r="L113" i="14"/>
  <c r="S113" i="14"/>
  <c r="I113" i="14"/>
  <c r="D113" i="14"/>
  <c r="C113" i="14"/>
  <c r="M113" i="14"/>
  <c r="G113" i="14"/>
  <c r="P113" i="14"/>
  <c r="O113" i="14"/>
  <c r="A95" i="3"/>
  <c r="E94" i="3"/>
  <c r="B94" i="3"/>
  <c r="D93" i="3"/>
  <c r="C93" i="3"/>
  <c r="H93" i="3"/>
  <c r="F93" i="3"/>
  <c r="G93" i="3"/>
  <c r="B82" i="41"/>
  <c r="E82" i="41"/>
  <c r="E102" i="9"/>
  <c r="A103" i="9"/>
  <c r="B102" i="9"/>
  <c r="CC75" i="24"/>
  <c r="BZ75" i="24"/>
  <c r="BY76" i="24"/>
  <c r="A97" i="5"/>
  <c r="B96" i="5"/>
  <c r="E96" i="5"/>
  <c r="CE74" i="24"/>
  <c r="CD74" i="24"/>
  <c r="CB74" i="24"/>
  <c r="CA74" i="24"/>
  <c r="L107" i="12"/>
  <c r="J107" i="12"/>
  <c r="R107" i="12"/>
  <c r="T107" i="12"/>
  <c r="S107" i="12"/>
  <c r="P107" i="12"/>
  <c r="O107" i="12"/>
  <c r="M107" i="12"/>
  <c r="I107" i="12"/>
  <c r="D107" i="12"/>
  <c r="C107" i="12"/>
  <c r="G107" i="12"/>
  <c r="F107" i="12"/>
  <c r="H95" i="5"/>
  <c r="F95" i="5"/>
  <c r="G95" i="5"/>
  <c r="F101" i="9"/>
  <c r="H101" i="9"/>
  <c r="G101" i="9"/>
  <c r="C101" i="9"/>
  <c r="D101" i="9"/>
  <c r="CV74" i="24"/>
  <c r="CS74" i="24"/>
  <c r="CR75" i="24"/>
  <c r="CX73" i="24"/>
  <c r="CU73" i="24"/>
  <c r="CT73" i="24"/>
  <c r="CW73" i="24"/>
  <c r="H108" i="12"/>
  <c r="B108" i="12"/>
  <c r="A109" i="12"/>
  <c r="E108" i="12"/>
  <c r="N108" i="12"/>
  <c r="Q108" i="12"/>
  <c r="K108" i="12"/>
  <c r="H88" i="2"/>
  <c r="E88" i="2"/>
  <c r="B88" i="2"/>
  <c r="A89" i="2"/>
  <c r="L96" i="8"/>
  <c r="J96" i="8"/>
  <c r="N96" i="8"/>
  <c r="I96" i="8"/>
  <c r="M96" i="8"/>
  <c r="D96" i="8"/>
  <c r="C96" i="8"/>
  <c r="G96" i="8"/>
  <c r="F96" i="8"/>
  <c r="D95" i="5"/>
  <c r="C95" i="5"/>
  <c r="AQ73" i="24"/>
  <c r="AZ73" i="24"/>
  <c r="AP73" i="24"/>
  <c r="AK73" i="24"/>
  <c r="AJ73" i="24"/>
  <c r="AN73" i="24"/>
  <c r="AM73" i="24"/>
  <c r="BD73" i="24"/>
  <c r="AY73" i="24"/>
  <c r="AW73" i="24"/>
  <c r="AV73" i="24"/>
  <c r="AS73" i="24"/>
  <c r="AT73" i="24"/>
  <c r="B81" i="40"/>
  <c r="E81" i="40"/>
  <c r="E75" i="24"/>
  <c r="B75" i="24"/>
  <c r="K75" i="24"/>
  <c r="H75" i="24"/>
  <c r="A76" i="24"/>
  <c r="H103" i="10"/>
  <c r="B103" i="10"/>
  <c r="K103" i="10"/>
  <c r="E103" i="10"/>
  <c r="A104" i="10"/>
  <c r="I86" i="32"/>
  <c r="H86" i="32"/>
  <c r="G86" i="32"/>
  <c r="F87" i="32"/>
  <c r="B87" i="32"/>
  <c r="A88" i="32"/>
  <c r="AL74" i="24"/>
  <c r="AI74" i="24"/>
  <c r="AX74" i="24"/>
  <c r="AU74" i="24"/>
  <c r="AR74" i="24"/>
  <c r="AO74" i="24"/>
  <c r="AH75" i="24"/>
  <c r="N102" i="10"/>
  <c r="L102" i="10"/>
  <c r="J102" i="10"/>
  <c r="F102" i="10"/>
  <c r="M102" i="10"/>
  <c r="I102" i="10"/>
  <c r="G102" i="10"/>
  <c r="C102" i="10"/>
  <c r="D102" i="10"/>
  <c r="J74" i="24"/>
  <c r="I74" i="24"/>
  <c r="D74" i="24"/>
  <c r="C74" i="24"/>
  <c r="Q74" i="24"/>
  <c r="M74" i="24"/>
  <c r="G74" i="24"/>
  <c r="L74" i="24"/>
  <c r="F74" i="24"/>
  <c r="E86" i="32"/>
  <c r="D86" i="32"/>
  <c r="C86" i="32"/>
  <c r="I87" i="2"/>
  <c r="F87" i="2"/>
  <c r="K87" i="2"/>
  <c r="J87" i="2"/>
  <c r="C87" i="2"/>
  <c r="G87" i="2"/>
  <c r="D87" i="2"/>
  <c r="B87" i="44" l="1"/>
  <c r="E87" i="44"/>
  <c r="D89" i="45"/>
  <c r="B89" i="45"/>
  <c r="E87" i="43"/>
  <c r="B87" i="43"/>
  <c r="BA73" i="24"/>
  <c r="BE73" i="24" s="1"/>
  <c r="CF74" i="24"/>
  <c r="CY73" i="24"/>
  <c r="N74" i="24"/>
  <c r="R74" i="24" s="1"/>
  <c r="F81" i="40"/>
  <c r="G81" i="40"/>
  <c r="H81" i="40"/>
  <c r="AI75" i="24"/>
  <c r="AX75" i="24"/>
  <c r="AU75" i="24"/>
  <c r="AL75" i="24"/>
  <c r="AR75" i="24"/>
  <c r="AO75" i="24"/>
  <c r="AH76" i="24"/>
  <c r="M75" i="24"/>
  <c r="G75" i="24"/>
  <c r="Q75" i="24"/>
  <c r="L75" i="24"/>
  <c r="F75" i="24"/>
  <c r="D75" i="24"/>
  <c r="C75" i="24"/>
  <c r="J75" i="24"/>
  <c r="I75" i="24"/>
  <c r="H96" i="5"/>
  <c r="F96" i="5"/>
  <c r="G96" i="5"/>
  <c r="D102" i="9"/>
  <c r="C102" i="9"/>
  <c r="B97" i="5"/>
  <c r="A98" i="5"/>
  <c r="E97" i="5"/>
  <c r="AZ74" i="24"/>
  <c r="AY74" i="24"/>
  <c r="AW74" i="24"/>
  <c r="AT74" i="24"/>
  <c r="AN74" i="24"/>
  <c r="BD74" i="24"/>
  <c r="AV74" i="24"/>
  <c r="AP74" i="24"/>
  <c r="AM74" i="24"/>
  <c r="AK74" i="24"/>
  <c r="AJ74" i="24"/>
  <c r="AS74" i="24"/>
  <c r="AQ74" i="24"/>
  <c r="CV75" i="24"/>
  <c r="CS75" i="24"/>
  <c r="CR76" i="24"/>
  <c r="CU74" i="24"/>
  <c r="CW74" i="24"/>
  <c r="CX74" i="24"/>
  <c r="CT74" i="24"/>
  <c r="T108" i="12"/>
  <c r="R108" i="12"/>
  <c r="L108" i="12"/>
  <c r="F108" i="12"/>
  <c r="D108" i="12"/>
  <c r="S108" i="12"/>
  <c r="I108" i="12"/>
  <c r="G108" i="12"/>
  <c r="C108" i="12"/>
  <c r="M108" i="12"/>
  <c r="P108" i="12"/>
  <c r="O108" i="12"/>
  <c r="J108" i="12"/>
  <c r="A89" i="32"/>
  <c r="F88" i="32"/>
  <c r="B88" i="32"/>
  <c r="H104" i="10"/>
  <c r="B104" i="10"/>
  <c r="A105" i="10"/>
  <c r="K104" i="10"/>
  <c r="E104" i="10"/>
  <c r="N109" i="12"/>
  <c r="B109" i="12"/>
  <c r="A110" i="12"/>
  <c r="Q109" i="12"/>
  <c r="K109" i="12"/>
  <c r="H109" i="12"/>
  <c r="E109" i="12"/>
  <c r="C96" i="5"/>
  <c r="D96" i="5"/>
  <c r="E87" i="32"/>
  <c r="D87" i="32"/>
  <c r="C87" i="32"/>
  <c r="CC76" i="24"/>
  <c r="BZ76" i="24"/>
  <c r="BY77" i="24"/>
  <c r="H87" i="32"/>
  <c r="G87" i="32"/>
  <c r="I87" i="32"/>
  <c r="CE75" i="24"/>
  <c r="CB75" i="24"/>
  <c r="CD75" i="24"/>
  <c r="CA75" i="24"/>
  <c r="N115" i="14"/>
  <c r="H115" i="14"/>
  <c r="B115" i="14"/>
  <c r="A116" i="14"/>
  <c r="Q115" i="14"/>
  <c r="K115" i="14"/>
  <c r="E115" i="14"/>
  <c r="T114" i="14"/>
  <c r="R114" i="14"/>
  <c r="P114" i="14"/>
  <c r="D114" i="14"/>
  <c r="L114" i="14"/>
  <c r="J114" i="14"/>
  <c r="G114" i="14"/>
  <c r="F114" i="14"/>
  <c r="S114" i="14"/>
  <c r="O114" i="14"/>
  <c r="M114" i="14"/>
  <c r="C114" i="14"/>
  <c r="I114" i="14"/>
  <c r="E103" i="9"/>
  <c r="B103" i="9"/>
  <c r="A104" i="9"/>
  <c r="H102" i="9"/>
  <c r="G102" i="9"/>
  <c r="F102" i="9"/>
  <c r="G82" i="41"/>
  <c r="F82" i="41"/>
  <c r="B76" i="24"/>
  <c r="E76" i="24"/>
  <c r="K76" i="24"/>
  <c r="H76" i="24"/>
  <c r="A77" i="24"/>
  <c r="H82" i="41"/>
  <c r="D82" i="41"/>
  <c r="C82" i="41"/>
  <c r="A83" i="41" s="1"/>
  <c r="C125" i="19"/>
  <c r="F125" i="19"/>
  <c r="G125" i="19"/>
  <c r="D125" i="19"/>
  <c r="A90" i="2"/>
  <c r="H89" i="2"/>
  <c r="E89" i="2"/>
  <c r="B89" i="2"/>
  <c r="A127" i="19"/>
  <c r="E126" i="19"/>
  <c r="B126" i="19"/>
  <c r="K88" i="2"/>
  <c r="J88" i="2"/>
  <c r="I88" i="2"/>
  <c r="G88" i="2"/>
  <c r="F88" i="2"/>
  <c r="D88" i="2"/>
  <c r="C88" i="2"/>
  <c r="N97" i="8"/>
  <c r="M97" i="8"/>
  <c r="L97" i="8"/>
  <c r="J97" i="8"/>
  <c r="D97" i="8"/>
  <c r="I97" i="8"/>
  <c r="G97" i="8"/>
  <c r="F97" i="8"/>
  <c r="C97" i="8"/>
  <c r="H94" i="3"/>
  <c r="D94" i="3"/>
  <c r="C94" i="3"/>
  <c r="G94" i="3"/>
  <c r="F94" i="3"/>
  <c r="N103" i="10"/>
  <c r="L103" i="10"/>
  <c r="J103" i="10"/>
  <c r="F103" i="10"/>
  <c r="D103" i="10"/>
  <c r="I103" i="10"/>
  <c r="G103" i="10"/>
  <c r="C103" i="10"/>
  <c r="M103" i="10"/>
  <c r="A96" i="3"/>
  <c r="E95" i="3"/>
  <c r="B95" i="3"/>
  <c r="K98" i="8"/>
  <c r="A99" i="8"/>
  <c r="H98" i="8"/>
  <c r="E98" i="8"/>
  <c r="B98" i="8"/>
  <c r="D81" i="40"/>
  <c r="C81" i="40"/>
  <c r="A82" i="40" s="1"/>
  <c r="E89" i="45" l="1"/>
  <c r="F89" i="45"/>
  <c r="C89" i="45"/>
  <c r="A90" i="45" s="1"/>
  <c r="C87" i="43"/>
  <c r="A88" i="43" s="1"/>
  <c r="D87" i="43"/>
  <c r="G87" i="43"/>
  <c r="F87" i="43"/>
  <c r="C87" i="44"/>
  <c r="A88" i="44" s="1"/>
  <c r="G87" i="44"/>
  <c r="D87" i="44"/>
  <c r="F87" i="44"/>
  <c r="CF75" i="24"/>
  <c r="BA74" i="24"/>
  <c r="BE74" i="24" s="1"/>
  <c r="CY74" i="24"/>
  <c r="N75" i="24"/>
  <c r="R75" i="24" s="1"/>
  <c r="A100" i="8"/>
  <c r="E99" i="8"/>
  <c r="B99" i="8"/>
  <c r="K99" i="8"/>
  <c r="H99" i="8"/>
  <c r="CE76" i="24"/>
  <c r="CD76" i="24"/>
  <c r="CB76" i="24"/>
  <c r="CA76" i="24"/>
  <c r="C95" i="3"/>
  <c r="H95" i="3"/>
  <c r="D95" i="3"/>
  <c r="D126" i="19"/>
  <c r="G126" i="19"/>
  <c r="F126" i="19"/>
  <c r="C126" i="19"/>
  <c r="G95" i="3"/>
  <c r="F95" i="3"/>
  <c r="A97" i="3"/>
  <c r="E96" i="3"/>
  <c r="B96" i="3"/>
  <c r="A128" i="19"/>
  <c r="E127" i="19"/>
  <c r="B127" i="19"/>
  <c r="J89" i="2"/>
  <c r="K89" i="2"/>
  <c r="I89" i="2"/>
  <c r="G89" i="2"/>
  <c r="F89" i="2"/>
  <c r="C89" i="2"/>
  <c r="D89" i="2"/>
  <c r="H110" i="12"/>
  <c r="B110" i="12"/>
  <c r="A111" i="12"/>
  <c r="N110" i="12"/>
  <c r="Q110" i="12"/>
  <c r="K110" i="12"/>
  <c r="E110" i="12"/>
  <c r="CS76" i="24"/>
  <c r="CV76" i="24"/>
  <c r="CR77" i="24"/>
  <c r="R109" i="12"/>
  <c r="P109" i="12"/>
  <c r="L109" i="12"/>
  <c r="F109" i="12"/>
  <c r="T109" i="12"/>
  <c r="S109" i="12"/>
  <c r="O109" i="12"/>
  <c r="M109" i="12"/>
  <c r="G109" i="12"/>
  <c r="I109" i="12"/>
  <c r="D109" i="12"/>
  <c r="J109" i="12"/>
  <c r="C109" i="12"/>
  <c r="CW75" i="24"/>
  <c r="CT75" i="24"/>
  <c r="CX75" i="24"/>
  <c r="CU75" i="24"/>
  <c r="A91" i="2"/>
  <c r="B90" i="2"/>
  <c r="H90" i="2"/>
  <c r="E90" i="2"/>
  <c r="E83" i="41"/>
  <c r="B83" i="41"/>
  <c r="N104" i="10"/>
  <c r="L104" i="10"/>
  <c r="J104" i="10"/>
  <c r="F104" i="10"/>
  <c r="D104" i="10"/>
  <c r="M104" i="10"/>
  <c r="G104" i="10"/>
  <c r="I104" i="10"/>
  <c r="C104" i="10"/>
  <c r="E88" i="32"/>
  <c r="D88" i="32"/>
  <c r="C88" i="32"/>
  <c r="AU76" i="24"/>
  <c r="AI76" i="24"/>
  <c r="AX76" i="24"/>
  <c r="AR76" i="24"/>
  <c r="AO76" i="24"/>
  <c r="AL76" i="24"/>
  <c r="AH77" i="24"/>
  <c r="I88" i="32"/>
  <c r="H88" i="32"/>
  <c r="G88" i="32"/>
  <c r="R115" i="14"/>
  <c r="L115" i="14"/>
  <c r="J115" i="14"/>
  <c r="F115" i="14"/>
  <c r="T115" i="14"/>
  <c r="P115" i="14"/>
  <c r="M115" i="14"/>
  <c r="I115" i="14"/>
  <c r="S115" i="14"/>
  <c r="O115" i="14"/>
  <c r="G115" i="14"/>
  <c r="D115" i="14"/>
  <c r="C115" i="14"/>
  <c r="F89" i="32"/>
  <c r="B89" i="32"/>
  <c r="A90" i="32"/>
  <c r="G76" i="24"/>
  <c r="F76" i="24"/>
  <c r="D76" i="24"/>
  <c r="C76" i="24"/>
  <c r="Q76" i="24"/>
  <c r="M76" i="24"/>
  <c r="L76" i="24"/>
  <c r="J76" i="24"/>
  <c r="I76" i="24"/>
  <c r="H105" i="10"/>
  <c r="B105" i="10"/>
  <c r="A106" i="10"/>
  <c r="K105" i="10"/>
  <c r="E105" i="10"/>
  <c r="H116" i="14"/>
  <c r="Q116" i="14"/>
  <c r="N116" i="14"/>
  <c r="K116" i="14"/>
  <c r="B116" i="14"/>
  <c r="A117" i="14"/>
  <c r="E116" i="14"/>
  <c r="AW75" i="24"/>
  <c r="AN75" i="24"/>
  <c r="AM75" i="24"/>
  <c r="AK75" i="24"/>
  <c r="AJ75" i="24"/>
  <c r="AY75" i="24"/>
  <c r="BD75" i="24"/>
  <c r="AZ75" i="24"/>
  <c r="AV75" i="24"/>
  <c r="AT75" i="24"/>
  <c r="AS75" i="24"/>
  <c r="AQ75" i="24"/>
  <c r="AP75" i="24"/>
  <c r="B77" i="24"/>
  <c r="K77" i="24"/>
  <c r="H77" i="24"/>
  <c r="E77" i="24"/>
  <c r="A78" i="24"/>
  <c r="E104" i="9"/>
  <c r="A105" i="9"/>
  <c r="B104" i="9"/>
  <c r="L98" i="8"/>
  <c r="J98" i="8"/>
  <c r="D98" i="8"/>
  <c r="N98" i="8"/>
  <c r="I98" i="8"/>
  <c r="M98" i="8"/>
  <c r="F98" i="8"/>
  <c r="G98" i="8"/>
  <c r="C98" i="8"/>
  <c r="D103" i="9"/>
  <c r="C103" i="9"/>
  <c r="H97" i="5"/>
  <c r="F97" i="5"/>
  <c r="G97" i="5"/>
  <c r="H103" i="9"/>
  <c r="G103" i="9"/>
  <c r="F103" i="9"/>
  <c r="E98" i="5"/>
  <c r="B98" i="5"/>
  <c r="A99" i="5"/>
  <c r="E82" i="40"/>
  <c r="B82" i="40"/>
  <c r="BZ77" i="24"/>
  <c r="CC77" i="24"/>
  <c r="BY78" i="24"/>
  <c r="D97" i="5"/>
  <c r="C97" i="5"/>
  <c r="E88" i="43" l="1"/>
  <c r="B88" i="43"/>
  <c r="B90" i="45"/>
  <c r="D90" i="45"/>
  <c r="E88" i="44"/>
  <c r="B88" i="44"/>
  <c r="BA75" i="24"/>
  <c r="BE75" i="24" s="1"/>
  <c r="N76" i="24"/>
  <c r="R76" i="24" s="1"/>
  <c r="CY75" i="24"/>
  <c r="CF76" i="24"/>
  <c r="N105" i="10"/>
  <c r="L105" i="10"/>
  <c r="J105" i="10"/>
  <c r="F105" i="10"/>
  <c r="D105" i="10"/>
  <c r="G105" i="10"/>
  <c r="I105" i="10"/>
  <c r="M105" i="10"/>
  <c r="C105" i="10"/>
  <c r="CE77" i="24"/>
  <c r="CD77" i="24"/>
  <c r="CA77" i="24"/>
  <c r="CB77" i="24"/>
  <c r="AX77" i="24"/>
  <c r="AU77" i="24"/>
  <c r="AR77" i="24"/>
  <c r="AO77" i="24"/>
  <c r="AL77" i="24"/>
  <c r="AI77" i="24"/>
  <c r="AH78" i="24"/>
  <c r="D82" i="40"/>
  <c r="C82" i="40"/>
  <c r="A83" i="40" s="1"/>
  <c r="K78" i="24"/>
  <c r="H78" i="24"/>
  <c r="E78" i="24"/>
  <c r="B78" i="24"/>
  <c r="A79" i="24"/>
  <c r="F82" i="40"/>
  <c r="H82" i="40"/>
  <c r="G82" i="40"/>
  <c r="G127" i="19"/>
  <c r="F127" i="19"/>
  <c r="C127" i="19"/>
  <c r="D127" i="19"/>
  <c r="H106" i="10"/>
  <c r="B106" i="10"/>
  <c r="A107" i="10"/>
  <c r="K106" i="10"/>
  <c r="E106" i="10"/>
  <c r="D98" i="5"/>
  <c r="C98" i="5"/>
  <c r="BD76" i="24"/>
  <c r="AZ76" i="24"/>
  <c r="AY76" i="24"/>
  <c r="AW76" i="24"/>
  <c r="AV76" i="24"/>
  <c r="AT76" i="24"/>
  <c r="AQ76" i="24"/>
  <c r="AK76" i="24"/>
  <c r="AN76" i="24"/>
  <c r="AM76" i="24"/>
  <c r="AJ76" i="24"/>
  <c r="AS76" i="24"/>
  <c r="AP76" i="24"/>
  <c r="B128" i="19"/>
  <c r="A129" i="19"/>
  <c r="E128" i="19"/>
  <c r="H96" i="3"/>
  <c r="D96" i="3"/>
  <c r="C96" i="3"/>
  <c r="B99" i="5"/>
  <c r="E99" i="5"/>
  <c r="A100" i="5"/>
  <c r="G96" i="3"/>
  <c r="F96" i="3"/>
  <c r="B97" i="3"/>
  <c r="E97" i="3"/>
  <c r="A98" i="3"/>
  <c r="B90" i="32"/>
  <c r="F90" i="32"/>
  <c r="A91" i="32"/>
  <c r="H98" i="5"/>
  <c r="G98" i="5"/>
  <c r="F98" i="5"/>
  <c r="E89" i="32"/>
  <c r="D89" i="32"/>
  <c r="C89" i="32"/>
  <c r="I89" i="32"/>
  <c r="H89" i="32"/>
  <c r="G89" i="32"/>
  <c r="CC78" i="24"/>
  <c r="BZ78" i="24"/>
  <c r="BY79" i="24"/>
  <c r="L77" i="24"/>
  <c r="Q77" i="24"/>
  <c r="J77" i="24"/>
  <c r="D77" i="24"/>
  <c r="G77" i="24"/>
  <c r="F77" i="24"/>
  <c r="C77" i="24"/>
  <c r="M77" i="24"/>
  <c r="I77" i="24"/>
  <c r="CS77" i="24"/>
  <c r="CV77" i="24"/>
  <c r="CR78" i="24"/>
  <c r="CX76" i="24"/>
  <c r="CT76" i="24"/>
  <c r="CU76" i="24"/>
  <c r="CW76" i="24"/>
  <c r="N117" i="14"/>
  <c r="B117" i="14"/>
  <c r="Q117" i="14"/>
  <c r="K117" i="14"/>
  <c r="H117" i="14"/>
  <c r="E117" i="14"/>
  <c r="A118" i="14"/>
  <c r="F116" i="14"/>
  <c r="D116" i="14"/>
  <c r="T116" i="14"/>
  <c r="R116" i="14"/>
  <c r="P116" i="14"/>
  <c r="L116" i="14"/>
  <c r="J116" i="14"/>
  <c r="O116" i="14"/>
  <c r="I116" i="14"/>
  <c r="S116" i="14"/>
  <c r="M116" i="14"/>
  <c r="G116" i="14"/>
  <c r="C116" i="14"/>
  <c r="H83" i="41"/>
  <c r="D83" i="41"/>
  <c r="C83" i="41"/>
  <c r="A84" i="41" s="1"/>
  <c r="B111" i="12"/>
  <c r="A112" i="12"/>
  <c r="N111" i="12"/>
  <c r="Q111" i="12"/>
  <c r="K111" i="12"/>
  <c r="H111" i="12"/>
  <c r="E111" i="12"/>
  <c r="F83" i="41"/>
  <c r="G83" i="41"/>
  <c r="J110" i="12"/>
  <c r="F110" i="12"/>
  <c r="P110" i="12"/>
  <c r="L110" i="12"/>
  <c r="C110" i="12"/>
  <c r="M110" i="12"/>
  <c r="I110" i="12"/>
  <c r="T110" i="12"/>
  <c r="S110" i="12"/>
  <c r="O110" i="12"/>
  <c r="R110" i="12"/>
  <c r="G110" i="12"/>
  <c r="D110" i="12"/>
  <c r="D104" i="9"/>
  <c r="C104" i="9"/>
  <c r="A106" i="9"/>
  <c r="E105" i="9"/>
  <c r="B105" i="9"/>
  <c r="N99" i="8"/>
  <c r="G99" i="8"/>
  <c r="F99" i="8"/>
  <c r="D99" i="8"/>
  <c r="C99" i="8"/>
  <c r="L99" i="8"/>
  <c r="M99" i="8"/>
  <c r="I99" i="8"/>
  <c r="J99" i="8"/>
  <c r="G104" i="9"/>
  <c r="H104" i="9"/>
  <c r="F104" i="9"/>
  <c r="G90" i="2"/>
  <c r="K90" i="2"/>
  <c r="J90" i="2"/>
  <c r="I90" i="2"/>
  <c r="F90" i="2"/>
  <c r="D90" i="2"/>
  <c r="C90" i="2"/>
  <c r="K100" i="8"/>
  <c r="A101" i="8"/>
  <c r="H100" i="8"/>
  <c r="E100" i="8"/>
  <c r="B100" i="8"/>
  <c r="B91" i="2"/>
  <c r="E91" i="2"/>
  <c r="H91" i="2"/>
  <c r="A92" i="2"/>
  <c r="G88" i="44" l="1"/>
  <c r="C88" i="44"/>
  <c r="A89" i="44" s="1"/>
  <c r="D88" i="44"/>
  <c r="F88" i="44"/>
  <c r="E90" i="45"/>
  <c r="C90" i="45"/>
  <c r="A91" i="45" s="1"/>
  <c r="F90" i="45"/>
  <c r="F88" i="43"/>
  <c r="G88" i="43"/>
  <c r="D88" i="43"/>
  <c r="C88" i="43"/>
  <c r="A89" i="43" s="1"/>
  <c r="BA76" i="24"/>
  <c r="BE76" i="24" s="1"/>
  <c r="N77" i="24"/>
  <c r="R77" i="24" s="1"/>
  <c r="CF77" i="24"/>
  <c r="CY76" i="24"/>
  <c r="H79" i="24"/>
  <c r="B79" i="24"/>
  <c r="E79" i="24"/>
  <c r="K79" i="24"/>
  <c r="A80" i="24"/>
  <c r="A130" i="19"/>
  <c r="E129" i="19"/>
  <c r="B129" i="19"/>
  <c r="M78" i="24"/>
  <c r="D78" i="24"/>
  <c r="C78" i="24"/>
  <c r="Q78" i="24"/>
  <c r="L78" i="24"/>
  <c r="J78" i="24"/>
  <c r="I78" i="24"/>
  <c r="G78" i="24"/>
  <c r="F78" i="24"/>
  <c r="C128" i="19"/>
  <c r="G128" i="19"/>
  <c r="F128" i="19"/>
  <c r="D128" i="19"/>
  <c r="A102" i="8"/>
  <c r="E101" i="8"/>
  <c r="K101" i="8"/>
  <c r="H101" i="8"/>
  <c r="B101" i="8"/>
  <c r="CC79" i="24"/>
  <c r="BZ79" i="24"/>
  <c r="BY80" i="24"/>
  <c r="B83" i="40"/>
  <c r="E83" i="40"/>
  <c r="CD78" i="24"/>
  <c r="CA78" i="24"/>
  <c r="CE78" i="24"/>
  <c r="CB78" i="24"/>
  <c r="H118" i="14"/>
  <c r="Q118" i="14"/>
  <c r="N118" i="14"/>
  <c r="B118" i="14"/>
  <c r="E118" i="14"/>
  <c r="K118" i="14"/>
  <c r="A119" i="14"/>
  <c r="AX78" i="24"/>
  <c r="AU78" i="24"/>
  <c r="AO78" i="24"/>
  <c r="AL78" i="24"/>
  <c r="AR78" i="24"/>
  <c r="AI78" i="24"/>
  <c r="AH79" i="24"/>
  <c r="AT77" i="24"/>
  <c r="AK77" i="24"/>
  <c r="AJ77" i="24"/>
  <c r="AZ77" i="24"/>
  <c r="AY77" i="24"/>
  <c r="AW77" i="24"/>
  <c r="AV77" i="24"/>
  <c r="AS77" i="24"/>
  <c r="AQ77" i="24"/>
  <c r="AP77" i="24"/>
  <c r="AN77" i="24"/>
  <c r="AM77" i="24"/>
  <c r="BD77" i="24"/>
  <c r="R117" i="14"/>
  <c r="P117" i="14"/>
  <c r="F117" i="14"/>
  <c r="T117" i="14"/>
  <c r="S117" i="14"/>
  <c r="O117" i="14"/>
  <c r="M117" i="14"/>
  <c r="L117" i="14"/>
  <c r="J117" i="14"/>
  <c r="D117" i="14"/>
  <c r="C117" i="14"/>
  <c r="G117" i="14"/>
  <c r="I117" i="14"/>
  <c r="A92" i="32"/>
  <c r="F91" i="32"/>
  <c r="B91" i="32"/>
  <c r="G90" i="32"/>
  <c r="I90" i="32"/>
  <c r="H90" i="32"/>
  <c r="E90" i="32"/>
  <c r="C90" i="32"/>
  <c r="D90" i="32"/>
  <c r="E98" i="3"/>
  <c r="A99" i="3"/>
  <c r="B98" i="3"/>
  <c r="G97" i="3"/>
  <c r="F97" i="3"/>
  <c r="H107" i="10"/>
  <c r="B107" i="10"/>
  <c r="A108" i="10"/>
  <c r="K107" i="10"/>
  <c r="E107" i="10"/>
  <c r="H97" i="3"/>
  <c r="D97" i="3"/>
  <c r="C97" i="3"/>
  <c r="N106" i="10"/>
  <c r="L106" i="10"/>
  <c r="J106" i="10"/>
  <c r="F106" i="10"/>
  <c r="I106" i="10"/>
  <c r="M106" i="10"/>
  <c r="G106" i="10"/>
  <c r="D106" i="10"/>
  <c r="C106" i="10"/>
  <c r="N112" i="12"/>
  <c r="E112" i="12"/>
  <c r="B112" i="12"/>
  <c r="K112" i="12"/>
  <c r="H112" i="12"/>
  <c r="A113" i="12"/>
  <c r="Q112" i="12"/>
  <c r="CV78" i="24"/>
  <c r="CS78" i="24"/>
  <c r="CR79" i="24"/>
  <c r="T111" i="12"/>
  <c r="R111" i="12"/>
  <c r="P111" i="12"/>
  <c r="J111" i="12"/>
  <c r="F111" i="12"/>
  <c r="D111" i="12"/>
  <c r="S111" i="12"/>
  <c r="O111" i="12"/>
  <c r="I111" i="12"/>
  <c r="C111" i="12"/>
  <c r="M111" i="12"/>
  <c r="L111" i="12"/>
  <c r="G111" i="12"/>
  <c r="E100" i="5"/>
  <c r="A101" i="5"/>
  <c r="B100" i="5"/>
  <c r="CT77" i="24"/>
  <c r="CX77" i="24"/>
  <c r="CW77" i="24"/>
  <c r="CU77" i="24"/>
  <c r="H92" i="2"/>
  <c r="B92" i="2"/>
  <c r="E92" i="2"/>
  <c r="A93" i="2"/>
  <c r="H99" i="5"/>
  <c r="G99" i="5"/>
  <c r="F99" i="5"/>
  <c r="D99" i="5"/>
  <c r="C99" i="5"/>
  <c r="D105" i="9"/>
  <c r="C105" i="9"/>
  <c r="D91" i="2"/>
  <c r="C91" i="2"/>
  <c r="G91" i="2"/>
  <c r="F91" i="2"/>
  <c r="I91" i="2"/>
  <c r="J91" i="2"/>
  <c r="K91" i="2"/>
  <c r="G105" i="9"/>
  <c r="H105" i="9"/>
  <c r="F105" i="9"/>
  <c r="E84" i="41"/>
  <c r="B84" i="41"/>
  <c r="L100" i="8"/>
  <c r="J100" i="8"/>
  <c r="G100" i="8"/>
  <c r="N100" i="8"/>
  <c r="M100" i="8"/>
  <c r="I100" i="8"/>
  <c r="F100" i="8"/>
  <c r="D100" i="8"/>
  <c r="C100" i="8"/>
  <c r="A107" i="9"/>
  <c r="E106" i="9"/>
  <c r="B106" i="9"/>
  <c r="B91" i="45" l="1"/>
  <c r="D91" i="45"/>
  <c r="E89" i="43"/>
  <c r="B89" i="43"/>
  <c r="E89" i="44"/>
  <c r="B89" i="44"/>
  <c r="BA77" i="24"/>
  <c r="BE77" i="24" s="1"/>
  <c r="CF78" i="24"/>
  <c r="CY77" i="24"/>
  <c r="N78" i="24"/>
  <c r="R78" i="24" s="1"/>
  <c r="CD79" i="24"/>
  <c r="CA79" i="24"/>
  <c r="CE79" i="24"/>
  <c r="CB79" i="24"/>
  <c r="N101" i="8"/>
  <c r="L101" i="8"/>
  <c r="G101" i="8"/>
  <c r="M101" i="8"/>
  <c r="J101" i="8"/>
  <c r="F101" i="8"/>
  <c r="I101" i="8"/>
  <c r="D101" i="8"/>
  <c r="C101" i="8"/>
  <c r="A93" i="32"/>
  <c r="F92" i="32"/>
  <c r="B92" i="32"/>
  <c r="BZ80" i="24"/>
  <c r="CC80" i="24"/>
  <c r="BY81" i="24"/>
  <c r="H106" i="9"/>
  <c r="G106" i="9"/>
  <c r="F106" i="9"/>
  <c r="K102" i="8"/>
  <c r="A103" i="8"/>
  <c r="E102" i="8"/>
  <c r="H102" i="8"/>
  <c r="B102" i="8"/>
  <c r="B107" i="9"/>
  <c r="A108" i="9"/>
  <c r="E107" i="9"/>
  <c r="H100" i="5"/>
  <c r="F100" i="5"/>
  <c r="G100" i="5"/>
  <c r="AL79" i="24"/>
  <c r="AI79" i="24"/>
  <c r="AX79" i="24"/>
  <c r="AU79" i="24"/>
  <c r="AO79" i="24"/>
  <c r="AR79" i="24"/>
  <c r="AH80" i="24"/>
  <c r="B101" i="5"/>
  <c r="E101" i="5"/>
  <c r="A102" i="5"/>
  <c r="AQ78" i="24"/>
  <c r="AM78" i="24"/>
  <c r="AZ78" i="24"/>
  <c r="AW78" i="24"/>
  <c r="AV78" i="24"/>
  <c r="AT78" i="24"/>
  <c r="AS78" i="24"/>
  <c r="AP78" i="24"/>
  <c r="AY78" i="24"/>
  <c r="AN78" i="24"/>
  <c r="BD78" i="24"/>
  <c r="AK78" i="24"/>
  <c r="AJ78" i="24"/>
  <c r="H84" i="41"/>
  <c r="D84" i="41"/>
  <c r="C84" i="41"/>
  <c r="A85" i="41" s="1"/>
  <c r="F84" i="41"/>
  <c r="G84" i="41"/>
  <c r="C100" i="5"/>
  <c r="D100" i="5"/>
  <c r="G92" i="2"/>
  <c r="D92" i="2"/>
  <c r="K92" i="2"/>
  <c r="J92" i="2"/>
  <c r="C92" i="2"/>
  <c r="I92" i="2"/>
  <c r="F92" i="2"/>
  <c r="H108" i="10"/>
  <c r="B108" i="10"/>
  <c r="A109" i="10"/>
  <c r="K108" i="10"/>
  <c r="E108" i="10"/>
  <c r="N107" i="10"/>
  <c r="L107" i="10"/>
  <c r="J107" i="10"/>
  <c r="F107" i="10"/>
  <c r="D107" i="10"/>
  <c r="C107" i="10"/>
  <c r="M107" i="10"/>
  <c r="I107" i="10"/>
  <c r="G107" i="10"/>
  <c r="B119" i="14"/>
  <c r="N119" i="14"/>
  <c r="H119" i="14"/>
  <c r="A120" i="14"/>
  <c r="E119" i="14"/>
  <c r="Q119" i="14"/>
  <c r="K119" i="14"/>
  <c r="P118" i="14"/>
  <c r="L118" i="14"/>
  <c r="J118" i="14"/>
  <c r="F118" i="14"/>
  <c r="D118" i="14"/>
  <c r="S118" i="14"/>
  <c r="T118" i="14"/>
  <c r="O118" i="14"/>
  <c r="I118" i="14"/>
  <c r="G118" i="14"/>
  <c r="R118" i="14"/>
  <c r="M118" i="14"/>
  <c r="C118" i="14"/>
  <c r="F129" i="19"/>
  <c r="G129" i="19"/>
  <c r="C129" i="19"/>
  <c r="D129" i="19"/>
  <c r="CU78" i="24"/>
  <c r="CW78" i="24"/>
  <c r="CT78" i="24"/>
  <c r="CX78" i="24"/>
  <c r="E130" i="19"/>
  <c r="B130" i="19"/>
  <c r="A131" i="19"/>
  <c r="G98" i="3"/>
  <c r="F98" i="3"/>
  <c r="E80" i="24"/>
  <c r="B80" i="24"/>
  <c r="H80" i="24"/>
  <c r="K80" i="24"/>
  <c r="A81" i="24"/>
  <c r="E99" i="3"/>
  <c r="B99" i="3"/>
  <c r="A100" i="3"/>
  <c r="CS79" i="24"/>
  <c r="CV79" i="24"/>
  <c r="CR80" i="24"/>
  <c r="H113" i="12"/>
  <c r="N113" i="12"/>
  <c r="A114" i="12"/>
  <c r="Q113" i="12"/>
  <c r="K113" i="12"/>
  <c r="E113" i="12"/>
  <c r="B113" i="12"/>
  <c r="C98" i="3"/>
  <c r="D98" i="3"/>
  <c r="H98" i="3"/>
  <c r="E91" i="32"/>
  <c r="D91" i="32"/>
  <c r="C91" i="32"/>
  <c r="H83" i="40"/>
  <c r="F83" i="40"/>
  <c r="G83" i="40"/>
  <c r="D79" i="24"/>
  <c r="Q79" i="24"/>
  <c r="M79" i="24"/>
  <c r="L79" i="24"/>
  <c r="J79" i="24"/>
  <c r="F79" i="24"/>
  <c r="C79" i="24"/>
  <c r="I79" i="24"/>
  <c r="G79" i="24"/>
  <c r="C106" i="9"/>
  <c r="D106" i="9"/>
  <c r="H93" i="2"/>
  <c r="E93" i="2"/>
  <c r="B93" i="2"/>
  <c r="A94" i="2"/>
  <c r="T112" i="12"/>
  <c r="P112" i="12"/>
  <c r="L112" i="12"/>
  <c r="J112" i="12"/>
  <c r="D112" i="12"/>
  <c r="F112" i="12"/>
  <c r="C112" i="12"/>
  <c r="M112" i="12"/>
  <c r="I112" i="12"/>
  <c r="G112" i="12"/>
  <c r="R112" i="12"/>
  <c r="S112" i="12"/>
  <c r="O112" i="12"/>
  <c r="I91" i="32"/>
  <c r="H91" i="32"/>
  <c r="G91" i="32"/>
  <c r="D83" i="40"/>
  <c r="C83" i="40"/>
  <c r="A84" i="40" s="1"/>
  <c r="G89" i="44" l="1"/>
  <c r="C89" i="44"/>
  <c r="A90" i="44" s="1"/>
  <c r="F89" i="44"/>
  <c r="D89" i="44"/>
  <c r="D89" i="43"/>
  <c r="G89" i="43"/>
  <c r="C89" i="43"/>
  <c r="A90" i="43" s="1"/>
  <c r="F89" i="43"/>
  <c r="E91" i="45"/>
  <c r="F91" i="45"/>
  <c r="C91" i="45"/>
  <c r="A92" i="45" s="1"/>
  <c r="BA78" i="24"/>
  <c r="BE78" i="24" s="1"/>
  <c r="CY78" i="24"/>
  <c r="CF79" i="24"/>
  <c r="N79" i="24"/>
  <c r="R79" i="24" s="1"/>
  <c r="G107" i="9"/>
  <c r="H107" i="9"/>
  <c r="F107" i="9"/>
  <c r="A109" i="9"/>
  <c r="E108" i="9"/>
  <c r="B108" i="9"/>
  <c r="D107" i="9"/>
  <c r="C107" i="9"/>
  <c r="L102" i="8"/>
  <c r="J102" i="8"/>
  <c r="N102" i="8"/>
  <c r="I102" i="8"/>
  <c r="M102" i="8"/>
  <c r="D102" i="8"/>
  <c r="G102" i="8"/>
  <c r="F102" i="8"/>
  <c r="C102" i="8"/>
  <c r="F113" i="12"/>
  <c r="D113" i="12"/>
  <c r="T113" i="12"/>
  <c r="J113" i="12"/>
  <c r="S113" i="12"/>
  <c r="R113" i="12"/>
  <c r="M113" i="12"/>
  <c r="L113" i="12"/>
  <c r="C113" i="12"/>
  <c r="O113" i="12"/>
  <c r="I113" i="12"/>
  <c r="P113" i="12"/>
  <c r="G113" i="12"/>
  <c r="A104" i="8"/>
  <c r="K103" i="8"/>
  <c r="H103" i="8"/>
  <c r="E103" i="8"/>
  <c r="B103" i="8"/>
  <c r="N114" i="12"/>
  <c r="H114" i="12"/>
  <c r="B114" i="12"/>
  <c r="E114" i="12"/>
  <c r="A115" i="12"/>
  <c r="Q114" i="12"/>
  <c r="K114" i="12"/>
  <c r="H109" i="10"/>
  <c r="B109" i="10"/>
  <c r="A110" i="10"/>
  <c r="K109" i="10"/>
  <c r="E109" i="10"/>
  <c r="CC81" i="24"/>
  <c r="BZ81" i="24"/>
  <c r="BY82" i="24"/>
  <c r="A95" i="2"/>
  <c r="H94" i="2"/>
  <c r="E94" i="2"/>
  <c r="B94" i="2"/>
  <c r="N108" i="10"/>
  <c r="L108" i="10"/>
  <c r="J108" i="10"/>
  <c r="F108" i="10"/>
  <c r="M108" i="10"/>
  <c r="I108" i="10"/>
  <c r="G108" i="10"/>
  <c r="D108" i="10"/>
  <c r="C108" i="10"/>
  <c r="J93" i="2"/>
  <c r="I93" i="2"/>
  <c r="G93" i="2"/>
  <c r="F93" i="2"/>
  <c r="D93" i="2"/>
  <c r="C93" i="2"/>
  <c r="K93" i="2"/>
  <c r="CV80" i="24"/>
  <c r="CS80" i="24"/>
  <c r="CR81" i="24"/>
  <c r="CD80" i="24"/>
  <c r="CA80" i="24"/>
  <c r="CE80" i="24"/>
  <c r="CB80" i="24"/>
  <c r="B102" i="5"/>
  <c r="E102" i="5"/>
  <c r="A103" i="5"/>
  <c r="E92" i="32"/>
  <c r="C92" i="32"/>
  <c r="D92" i="32"/>
  <c r="F119" i="14"/>
  <c r="D119" i="14"/>
  <c r="T119" i="14"/>
  <c r="R119" i="14"/>
  <c r="P119" i="14"/>
  <c r="J119" i="14"/>
  <c r="S119" i="14"/>
  <c r="O119" i="14"/>
  <c r="G119" i="14"/>
  <c r="C119" i="14"/>
  <c r="M119" i="14"/>
  <c r="L119" i="14"/>
  <c r="I119" i="14"/>
  <c r="H101" i="5"/>
  <c r="G101" i="5"/>
  <c r="F101" i="5"/>
  <c r="I92" i="32"/>
  <c r="H92" i="32"/>
  <c r="G92" i="32"/>
  <c r="D101" i="5"/>
  <c r="C101" i="5"/>
  <c r="F93" i="32"/>
  <c r="B93" i="32"/>
  <c r="A94" i="32"/>
  <c r="G99" i="3"/>
  <c r="F99" i="3"/>
  <c r="A101" i="3"/>
  <c r="E100" i="3"/>
  <c r="B100" i="3"/>
  <c r="CX79" i="24"/>
  <c r="CW79" i="24"/>
  <c r="CU79" i="24"/>
  <c r="CT79" i="24"/>
  <c r="H99" i="3"/>
  <c r="D99" i="3"/>
  <c r="C99" i="3"/>
  <c r="AI80" i="24"/>
  <c r="AX80" i="24"/>
  <c r="AR80" i="24"/>
  <c r="AL80" i="24"/>
  <c r="AO80" i="24"/>
  <c r="AU80" i="24"/>
  <c r="AH81" i="24"/>
  <c r="K81" i="24"/>
  <c r="H81" i="24"/>
  <c r="E81" i="24"/>
  <c r="B81" i="24"/>
  <c r="A82" i="24"/>
  <c r="J80" i="24"/>
  <c r="I80" i="24"/>
  <c r="G80" i="24"/>
  <c r="F80" i="24"/>
  <c r="D80" i="24"/>
  <c r="C80" i="24"/>
  <c r="Q80" i="24"/>
  <c r="M80" i="24"/>
  <c r="L80" i="24"/>
  <c r="B84" i="40"/>
  <c r="E84" i="40"/>
  <c r="AY79" i="24"/>
  <c r="AJ79" i="24"/>
  <c r="AW79" i="24"/>
  <c r="AV79" i="24"/>
  <c r="AT79" i="24"/>
  <c r="AM79" i="24"/>
  <c r="BD79" i="24"/>
  <c r="AZ79" i="24"/>
  <c r="AK79" i="24"/>
  <c r="AQ79" i="24"/>
  <c r="AP79" i="24"/>
  <c r="AN79" i="24"/>
  <c r="AS79" i="24"/>
  <c r="E131" i="19"/>
  <c r="B131" i="19"/>
  <c r="N120" i="14"/>
  <c r="A121" i="14"/>
  <c r="Q120" i="14"/>
  <c r="K120" i="14"/>
  <c r="E120" i="14"/>
  <c r="H120" i="14"/>
  <c r="B120" i="14"/>
  <c r="B85" i="41"/>
  <c r="E85" i="41"/>
  <c r="F130" i="19"/>
  <c r="D130" i="19"/>
  <c r="C130" i="19"/>
  <c r="G130" i="19"/>
  <c r="E90" i="43" l="1"/>
  <c r="B90" i="43"/>
  <c r="B92" i="45"/>
  <c r="D92" i="45"/>
  <c r="B90" i="44"/>
  <c r="E90" i="44"/>
  <c r="BA79" i="24"/>
  <c r="BE79" i="24" s="1"/>
  <c r="CY79" i="24"/>
  <c r="CF80" i="24"/>
  <c r="N80" i="24"/>
  <c r="R80" i="24" s="1"/>
  <c r="H84" i="40"/>
  <c r="F84" i="40"/>
  <c r="G84" i="40"/>
  <c r="K104" i="8"/>
  <c r="E104" i="8"/>
  <c r="B104" i="8"/>
  <c r="A105" i="8"/>
  <c r="H104" i="8"/>
  <c r="C84" i="40"/>
  <c r="A85" i="40" s="1"/>
  <c r="D84" i="40"/>
  <c r="D85" i="41"/>
  <c r="H85" i="41"/>
  <c r="C85" i="41"/>
  <c r="A86" i="41" s="1"/>
  <c r="I94" i="2"/>
  <c r="J94" i="2"/>
  <c r="K94" i="2"/>
  <c r="G94" i="2"/>
  <c r="F94" i="2"/>
  <c r="D94" i="2"/>
  <c r="C94" i="2"/>
  <c r="G100" i="3"/>
  <c r="F100" i="3"/>
  <c r="B101" i="3"/>
  <c r="E101" i="3"/>
  <c r="A102" i="3"/>
  <c r="A96" i="2"/>
  <c r="H95" i="2"/>
  <c r="E95" i="2"/>
  <c r="B95" i="2"/>
  <c r="BZ82" i="24"/>
  <c r="CC82" i="24"/>
  <c r="BY83" i="24"/>
  <c r="E103" i="5"/>
  <c r="B103" i="5"/>
  <c r="A104" i="5"/>
  <c r="CE81" i="24"/>
  <c r="CA81" i="24"/>
  <c r="CD81" i="24"/>
  <c r="CB81" i="24"/>
  <c r="G85" i="41"/>
  <c r="F85" i="41"/>
  <c r="N121" i="14"/>
  <c r="H121" i="14"/>
  <c r="B121" i="14"/>
  <c r="E121" i="14"/>
  <c r="A122" i="14"/>
  <c r="Q121" i="14"/>
  <c r="K121" i="14"/>
  <c r="F102" i="5"/>
  <c r="H102" i="5"/>
  <c r="G102" i="5"/>
  <c r="P120" i="14"/>
  <c r="L120" i="14"/>
  <c r="D120" i="14"/>
  <c r="T120" i="14"/>
  <c r="R120" i="14"/>
  <c r="S120" i="14"/>
  <c r="J120" i="14"/>
  <c r="G120" i="14"/>
  <c r="C120" i="14"/>
  <c r="O120" i="14"/>
  <c r="M120" i="14"/>
  <c r="I120" i="14"/>
  <c r="F120" i="14"/>
  <c r="H110" i="10"/>
  <c r="B110" i="10"/>
  <c r="K110" i="10"/>
  <c r="E110" i="10"/>
  <c r="A111" i="10"/>
  <c r="N109" i="10"/>
  <c r="L109" i="10"/>
  <c r="J109" i="10"/>
  <c r="F109" i="10"/>
  <c r="D109" i="10"/>
  <c r="M109" i="10"/>
  <c r="I109" i="10"/>
  <c r="G109" i="10"/>
  <c r="C109" i="10"/>
  <c r="D93" i="32"/>
  <c r="C93" i="32"/>
  <c r="E93" i="32"/>
  <c r="CS81" i="24"/>
  <c r="CV81" i="24"/>
  <c r="CR82" i="24"/>
  <c r="D100" i="3"/>
  <c r="C100" i="3"/>
  <c r="H100" i="3"/>
  <c r="M81" i="24"/>
  <c r="J81" i="24"/>
  <c r="I81" i="24"/>
  <c r="G81" i="24"/>
  <c r="Q81" i="24"/>
  <c r="L81" i="24"/>
  <c r="F81" i="24"/>
  <c r="D81" i="24"/>
  <c r="C81" i="24"/>
  <c r="CW80" i="24"/>
  <c r="CU80" i="24"/>
  <c r="CX80" i="24"/>
  <c r="CT80" i="24"/>
  <c r="G93" i="32"/>
  <c r="H93" i="32"/>
  <c r="I93" i="32"/>
  <c r="N115" i="12"/>
  <c r="H115" i="12"/>
  <c r="B115" i="12"/>
  <c r="A116" i="12"/>
  <c r="K115" i="12"/>
  <c r="E115" i="12"/>
  <c r="Q115" i="12"/>
  <c r="AU81" i="24"/>
  <c r="AR81" i="24"/>
  <c r="AO81" i="24"/>
  <c r="AL81" i="24"/>
  <c r="AI81" i="24"/>
  <c r="AX81" i="24"/>
  <c r="AH82" i="24"/>
  <c r="D102" i="5"/>
  <c r="C102" i="5"/>
  <c r="R114" i="12"/>
  <c r="P114" i="12"/>
  <c r="D114" i="12"/>
  <c r="T114" i="12"/>
  <c r="I114" i="12"/>
  <c r="G114" i="12"/>
  <c r="F114" i="12"/>
  <c r="C114" i="12"/>
  <c r="O114" i="12"/>
  <c r="S114" i="12"/>
  <c r="M114" i="12"/>
  <c r="L114" i="12"/>
  <c r="J114" i="12"/>
  <c r="D108" i="9"/>
  <c r="C108" i="9"/>
  <c r="A95" i="32"/>
  <c r="F94" i="32"/>
  <c r="B94" i="32"/>
  <c r="H108" i="9"/>
  <c r="G108" i="9"/>
  <c r="F108" i="9"/>
  <c r="A110" i="9"/>
  <c r="E109" i="9"/>
  <c r="B109" i="9"/>
  <c r="K82" i="24"/>
  <c r="H82" i="24"/>
  <c r="E82" i="24"/>
  <c r="B82" i="24"/>
  <c r="A83" i="24"/>
  <c r="N103" i="8"/>
  <c r="M103" i="8"/>
  <c r="L103" i="8"/>
  <c r="G103" i="8"/>
  <c r="I103" i="8"/>
  <c r="J103" i="8"/>
  <c r="F103" i="8"/>
  <c r="D103" i="8"/>
  <c r="C103" i="8"/>
  <c r="F131" i="19"/>
  <c r="D131" i="19"/>
  <c r="C131" i="19"/>
  <c r="G131" i="19"/>
  <c r="AV80" i="24"/>
  <c r="AN80" i="24"/>
  <c r="AK80" i="24"/>
  <c r="AJ80" i="24"/>
  <c r="BD80" i="24"/>
  <c r="AZ80" i="24"/>
  <c r="AW80" i="24"/>
  <c r="AT80" i="24"/>
  <c r="AP80" i="24"/>
  <c r="AS80" i="24"/>
  <c r="AQ80" i="24"/>
  <c r="AM80" i="24"/>
  <c r="AY80" i="24"/>
  <c r="E13" i="29" a="1"/>
  <c r="F90" i="44" l="1"/>
  <c r="G90" i="44"/>
  <c r="D90" i="44"/>
  <c r="C90" i="44"/>
  <c r="A91" i="44" s="1"/>
  <c r="C92" i="45"/>
  <c r="A93" i="45" s="1"/>
  <c r="F92" i="45"/>
  <c r="E92" i="45"/>
  <c r="C90" i="43"/>
  <c r="A91" i="43" s="1"/>
  <c r="D90" i="43"/>
  <c r="G90" i="43"/>
  <c r="F90" i="43"/>
  <c r="CF81" i="24"/>
  <c r="BA80" i="24"/>
  <c r="BE80" i="24" s="1"/>
  <c r="N81" i="24"/>
  <c r="R81" i="24" s="1"/>
  <c r="CY80" i="24"/>
  <c r="E13" i="29"/>
  <c r="F95" i="2"/>
  <c r="K95" i="2"/>
  <c r="J95" i="2"/>
  <c r="I95" i="2"/>
  <c r="G95" i="2"/>
  <c r="D95" i="2"/>
  <c r="C95" i="2"/>
  <c r="B96" i="2"/>
  <c r="A97" i="2"/>
  <c r="E96" i="2"/>
  <c r="H96" i="2"/>
  <c r="A103" i="3"/>
  <c r="E102" i="3"/>
  <c r="B102" i="3"/>
  <c r="G101" i="3"/>
  <c r="F101" i="3"/>
  <c r="H94" i="32"/>
  <c r="I94" i="32"/>
  <c r="G94" i="32"/>
  <c r="CW81" i="24"/>
  <c r="CX81" i="24"/>
  <c r="CU81" i="24"/>
  <c r="CT81" i="24"/>
  <c r="H101" i="3"/>
  <c r="D101" i="3"/>
  <c r="C101" i="3"/>
  <c r="A96" i="32"/>
  <c r="F95" i="32"/>
  <c r="B95" i="32"/>
  <c r="B116" i="12"/>
  <c r="H116" i="12"/>
  <c r="K116" i="12"/>
  <c r="E116" i="12"/>
  <c r="Q116" i="12"/>
  <c r="N116" i="12"/>
  <c r="A117" i="12"/>
  <c r="R115" i="12"/>
  <c r="L115" i="12"/>
  <c r="J115" i="12"/>
  <c r="T115" i="12"/>
  <c r="P115" i="12"/>
  <c r="O115" i="12"/>
  <c r="M115" i="12"/>
  <c r="G115" i="12"/>
  <c r="F115" i="12"/>
  <c r="S115" i="12"/>
  <c r="I115" i="12"/>
  <c r="D115" i="12"/>
  <c r="C115" i="12"/>
  <c r="E94" i="32"/>
  <c r="D94" i="32"/>
  <c r="C94" i="32"/>
  <c r="B122" i="14"/>
  <c r="N122" i="14"/>
  <c r="H122" i="14"/>
  <c r="A123" i="14"/>
  <c r="Q122" i="14"/>
  <c r="K122" i="14"/>
  <c r="E122" i="14"/>
  <c r="J121" i="14"/>
  <c r="F121" i="14"/>
  <c r="D121" i="14"/>
  <c r="C121" i="14"/>
  <c r="S121" i="14"/>
  <c r="M121" i="14"/>
  <c r="L121" i="14"/>
  <c r="R121" i="14"/>
  <c r="T121" i="14"/>
  <c r="O121" i="14"/>
  <c r="P121" i="14"/>
  <c r="I121" i="14"/>
  <c r="G121" i="14"/>
  <c r="E86" i="41"/>
  <c r="B86" i="41"/>
  <c r="CV82" i="24"/>
  <c r="CS82" i="24"/>
  <c r="CR83" i="24"/>
  <c r="H111" i="10"/>
  <c r="B111" i="10"/>
  <c r="E111" i="10"/>
  <c r="A112" i="10"/>
  <c r="K111" i="10"/>
  <c r="E85" i="40"/>
  <c r="B85" i="40"/>
  <c r="H109" i="9"/>
  <c r="G109" i="9"/>
  <c r="F109" i="9"/>
  <c r="A106" i="8"/>
  <c r="K105" i="8"/>
  <c r="H105" i="8"/>
  <c r="E105" i="8"/>
  <c r="B105" i="8"/>
  <c r="N110" i="10"/>
  <c r="L110" i="10"/>
  <c r="J110" i="10"/>
  <c r="F110" i="10"/>
  <c r="M110" i="10"/>
  <c r="I110" i="10"/>
  <c r="G110" i="10"/>
  <c r="D110" i="10"/>
  <c r="C110" i="10"/>
  <c r="A105" i="5"/>
  <c r="B104" i="5"/>
  <c r="E104" i="5"/>
  <c r="L104" i="8"/>
  <c r="J104" i="8"/>
  <c r="G104" i="8"/>
  <c r="F104" i="8"/>
  <c r="D104" i="8"/>
  <c r="C104" i="8"/>
  <c r="N104" i="8"/>
  <c r="I104" i="8"/>
  <c r="M104" i="8"/>
  <c r="C103" i="5"/>
  <c r="D103" i="5"/>
  <c r="L82" i="24"/>
  <c r="C82" i="24"/>
  <c r="G82" i="24"/>
  <c r="J82" i="24"/>
  <c r="Q82" i="24"/>
  <c r="M82" i="24"/>
  <c r="I82" i="24"/>
  <c r="F82" i="24"/>
  <c r="D82" i="24"/>
  <c r="AR82" i="24"/>
  <c r="AL82" i="24"/>
  <c r="AI82" i="24"/>
  <c r="AO82" i="24"/>
  <c r="AX82" i="24"/>
  <c r="AU82" i="24"/>
  <c r="AH83" i="24"/>
  <c r="CC83" i="24"/>
  <c r="BZ83" i="24"/>
  <c r="BY84" i="24"/>
  <c r="B110" i="9"/>
  <c r="A111" i="9"/>
  <c r="E110" i="9"/>
  <c r="H103" i="5"/>
  <c r="G103" i="5"/>
  <c r="F103" i="5"/>
  <c r="E83" i="24"/>
  <c r="K83" i="24"/>
  <c r="H83" i="24"/>
  <c r="B83" i="24"/>
  <c r="A84" i="24"/>
  <c r="D109" i="9"/>
  <c r="C109" i="9"/>
  <c r="AT81" i="24"/>
  <c r="AQ81" i="24"/>
  <c r="AZ81" i="24"/>
  <c r="AY81" i="24"/>
  <c r="AW81" i="24"/>
  <c r="AV81" i="24"/>
  <c r="AS81" i="24"/>
  <c r="AP81" i="24"/>
  <c r="AM81" i="24"/>
  <c r="AJ81" i="24"/>
  <c r="AN81" i="24"/>
  <c r="AK81" i="24"/>
  <c r="BD81" i="24"/>
  <c r="CA82" i="24"/>
  <c r="CE82" i="24"/>
  <c r="CD82" i="24"/>
  <c r="CB82" i="24"/>
  <c r="D93" i="45" l="1"/>
  <c r="B93" i="45"/>
  <c r="B91" i="44"/>
  <c r="E91" i="44"/>
  <c r="B91" i="43"/>
  <c r="E91" i="43"/>
  <c r="CF82" i="24"/>
  <c r="BA81" i="24"/>
  <c r="BE81" i="24" s="1"/>
  <c r="CY81" i="24"/>
  <c r="N82" i="24"/>
  <c r="R82" i="24" s="1"/>
  <c r="B96" i="32"/>
  <c r="A97" i="32"/>
  <c r="F96" i="32"/>
  <c r="H112" i="10"/>
  <c r="B112" i="10"/>
  <c r="K112" i="10"/>
  <c r="A113" i="10"/>
  <c r="E112" i="10"/>
  <c r="N123" i="14"/>
  <c r="B123" i="14"/>
  <c r="H123" i="14"/>
  <c r="Q123" i="14"/>
  <c r="E123" i="14"/>
  <c r="K123" i="14"/>
  <c r="A124" i="14"/>
  <c r="AN82" i="24"/>
  <c r="BD82" i="24"/>
  <c r="AZ82" i="24"/>
  <c r="AY82" i="24"/>
  <c r="AQ82" i="24"/>
  <c r="AP82" i="24"/>
  <c r="AM82" i="24"/>
  <c r="AK82" i="24"/>
  <c r="AJ82" i="24"/>
  <c r="AS82" i="24"/>
  <c r="AT82" i="24"/>
  <c r="AV82" i="24"/>
  <c r="AW82" i="24"/>
  <c r="D122" i="14"/>
  <c r="T122" i="14"/>
  <c r="R122" i="14"/>
  <c r="P122" i="14"/>
  <c r="L122" i="14"/>
  <c r="F122" i="14"/>
  <c r="S122" i="14"/>
  <c r="I122" i="14"/>
  <c r="G122" i="14"/>
  <c r="C122" i="14"/>
  <c r="M122" i="14"/>
  <c r="J122" i="14"/>
  <c r="O122" i="14"/>
  <c r="D110" i="9"/>
  <c r="C110" i="9"/>
  <c r="CC84" i="24"/>
  <c r="BZ84" i="24"/>
  <c r="BY85" i="24"/>
  <c r="CE83" i="24"/>
  <c r="CD83" i="24"/>
  <c r="CB83" i="24"/>
  <c r="CA83" i="24"/>
  <c r="H104" i="5"/>
  <c r="F104" i="5"/>
  <c r="G104" i="5"/>
  <c r="H110" i="9"/>
  <c r="G110" i="9"/>
  <c r="F110" i="9"/>
  <c r="D104" i="5"/>
  <c r="C104" i="5"/>
  <c r="N111" i="10"/>
  <c r="L111" i="10"/>
  <c r="J111" i="10"/>
  <c r="F111" i="10"/>
  <c r="D111" i="10"/>
  <c r="G111" i="10"/>
  <c r="M111" i="10"/>
  <c r="I111" i="10"/>
  <c r="C111" i="10"/>
  <c r="AL83" i="24"/>
  <c r="AI83" i="24"/>
  <c r="AX83" i="24"/>
  <c r="AU83" i="24"/>
  <c r="AR83" i="24"/>
  <c r="AO83" i="24"/>
  <c r="AH84" i="24"/>
  <c r="CV83" i="24"/>
  <c r="CS83" i="24"/>
  <c r="CR84" i="24"/>
  <c r="B105" i="5"/>
  <c r="A106" i="5"/>
  <c r="E105" i="5"/>
  <c r="CX82" i="24"/>
  <c r="CW82" i="24"/>
  <c r="CU82" i="24"/>
  <c r="CT82" i="24"/>
  <c r="A112" i="9"/>
  <c r="E111" i="9"/>
  <c r="B111" i="9"/>
  <c r="D86" i="41"/>
  <c r="C86" i="41"/>
  <c r="A87" i="41" s="1"/>
  <c r="H86" i="41"/>
  <c r="H102" i="3"/>
  <c r="D102" i="3"/>
  <c r="C102" i="3"/>
  <c r="G102" i="3"/>
  <c r="F102" i="3"/>
  <c r="G86" i="41"/>
  <c r="F86" i="41"/>
  <c r="E103" i="3"/>
  <c r="B103" i="3"/>
  <c r="A104" i="3"/>
  <c r="B97" i="2"/>
  <c r="A98" i="2"/>
  <c r="H97" i="2"/>
  <c r="E97" i="2"/>
  <c r="C96" i="2"/>
  <c r="F96" i="2"/>
  <c r="D96" i="2"/>
  <c r="K96" i="2"/>
  <c r="I96" i="2"/>
  <c r="J96" i="2"/>
  <c r="G96" i="2"/>
  <c r="N117" i="12"/>
  <c r="H117" i="12"/>
  <c r="B117" i="12"/>
  <c r="Q117" i="12"/>
  <c r="K117" i="12"/>
  <c r="E117" i="12"/>
  <c r="A118" i="12"/>
  <c r="K106" i="8"/>
  <c r="A107" i="8"/>
  <c r="B106" i="8"/>
  <c r="E106" i="8"/>
  <c r="H106" i="8"/>
  <c r="K84" i="24"/>
  <c r="H84" i="24"/>
  <c r="E84" i="24"/>
  <c r="B84" i="24"/>
  <c r="A85" i="24"/>
  <c r="I83" i="24"/>
  <c r="G83" i="24"/>
  <c r="Q83" i="24"/>
  <c r="M83" i="24"/>
  <c r="J83" i="24"/>
  <c r="F83" i="24"/>
  <c r="L83" i="24"/>
  <c r="D83" i="24"/>
  <c r="C83" i="24"/>
  <c r="N105" i="8"/>
  <c r="J105" i="8"/>
  <c r="M105" i="8"/>
  <c r="L105" i="8"/>
  <c r="I105" i="8"/>
  <c r="G105" i="8"/>
  <c r="F105" i="8"/>
  <c r="D105" i="8"/>
  <c r="C105" i="8"/>
  <c r="F116" i="12"/>
  <c r="D116" i="12"/>
  <c r="T116" i="12"/>
  <c r="R116" i="12"/>
  <c r="L116" i="12"/>
  <c r="J116" i="12"/>
  <c r="I116" i="12"/>
  <c r="G116" i="12"/>
  <c r="C116" i="12"/>
  <c r="S116" i="12"/>
  <c r="P116" i="12"/>
  <c r="O116" i="12"/>
  <c r="M116" i="12"/>
  <c r="C85" i="40"/>
  <c r="A86" i="40" s="1"/>
  <c r="D85" i="40"/>
  <c r="E95" i="32"/>
  <c r="D95" i="32"/>
  <c r="C95" i="32"/>
  <c r="H85" i="40"/>
  <c r="G85" i="40"/>
  <c r="F85" i="40"/>
  <c r="H95" i="32"/>
  <c r="G95" i="32"/>
  <c r="I95" i="32"/>
  <c r="G91" i="43" l="1"/>
  <c r="D91" i="43"/>
  <c r="F91" i="43"/>
  <c r="C91" i="43"/>
  <c r="A92" i="43" s="1"/>
  <c r="C91" i="44"/>
  <c r="A92" i="44" s="1"/>
  <c r="F91" i="44"/>
  <c r="G91" i="44"/>
  <c r="D91" i="44"/>
  <c r="E93" i="45"/>
  <c r="C93" i="45"/>
  <c r="A94" i="45" s="1"/>
  <c r="F93" i="45"/>
  <c r="BA82" i="24"/>
  <c r="BE82" i="24" s="1"/>
  <c r="CF83" i="24"/>
  <c r="N83" i="24"/>
  <c r="R83" i="24" s="1"/>
  <c r="CY82" i="24"/>
  <c r="D105" i="5"/>
  <c r="C105" i="5"/>
  <c r="CV84" i="24"/>
  <c r="CS84" i="24"/>
  <c r="CR85" i="24"/>
  <c r="D111" i="9"/>
  <c r="C111" i="9"/>
  <c r="E104" i="3"/>
  <c r="A105" i="3"/>
  <c r="B104" i="3"/>
  <c r="AX84" i="24"/>
  <c r="AU84" i="24"/>
  <c r="AR84" i="24"/>
  <c r="AO84" i="24"/>
  <c r="AL84" i="24"/>
  <c r="AI84" i="24"/>
  <c r="AH85" i="24"/>
  <c r="CU83" i="24"/>
  <c r="CT83" i="24"/>
  <c r="CX83" i="24"/>
  <c r="CW83" i="24"/>
  <c r="H103" i="3"/>
  <c r="D103" i="3"/>
  <c r="C103" i="3"/>
  <c r="F103" i="3"/>
  <c r="G103" i="3"/>
  <c r="H98" i="2"/>
  <c r="E98" i="2"/>
  <c r="B98" i="2"/>
  <c r="A99" i="2"/>
  <c r="K85" i="24"/>
  <c r="H85" i="24"/>
  <c r="E85" i="24"/>
  <c r="B85" i="24"/>
  <c r="A86" i="24"/>
  <c r="D84" i="24"/>
  <c r="C84" i="24"/>
  <c r="Q84" i="24"/>
  <c r="M84" i="24"/>
  <c r="L84" i="24"/>
  <c r="J84" i="24"/>
  <c r="I84" i="24"/>
  <c r="F84" i="24"/>
  <c r="G84" i="24"/>
  <c r="CC85" i="24"/>
  <c r="BZ85" i="24"/>
  <c r="BY86" i="24"/>
  <c r="AM83" i="24"/>
  <c r="BD83" i="24"/>
  <c r="AZ83" i="24"/>
  <c r="AW83" i="24"/>
  <c r="AV83" i="24"/>
  <c r="AT83" i="24"/>
  <c r="AK83" i="24"/>
  <c r="AJ83" i="24"/>
  <c r="AQ83" i="24"/>
  <c r="AP83" i="24"/>
  <c r="AN83" i="24"/>
  <c r="AY83" i="24"/>
  <c r="AS83" i="24"/>
  <c r="CE84" i="24"/>
  <c r="CD84" i="24"/>
  <c r="CB84" i="24"/>
  <c r="CA84" i="24"/>
  <c r="B87" i="41"/>
  <c r="E87" i="41"/>
  <c r="D97" i="2"/>
  <c r="C97" i="2"/>
  <c r="F97" i="2"/>
  <c r="K97" i="2"/>
  <c r="J97" i="2"/>
  <c r="I97" i="2"/>
  <c r="G97" i="2"/>
  <c r="E86" i="40"/>
  <c r="B86" i="40"/>
  <c r="H124" i="14"/>
  <c r="B124" i="14"/>
  <c r="N124" i="14"/>
  <c r="A125" i="14"/>
  <c r="Q124" i="14"/>
  <c r="K124" i="14"/>
  <c r="E124" i="14"/>
  <c r="L123" i="14"/>
  <c r="J123" i="14"/>
  <c r="R123" i="14"/>
  <c r="P123" i="14"/>
  <c r="F123" i="14"/>
  <c r="G123" i="14"/>
  <c r="D123" i="14"/>
  <c r="C123" i="14"/>
  <c r="O123" i="14"/>
  <c r="I123" i="14"/>
  <c r="S123" i="14"/>
  <c r="M123" i="14"/>
  <c r="T123" i="14"/>
  <c r="H118" i="12"/>
  <c r="B118" i="12"/>
  <c r="Q118" i="12"/>
  <c r="N118" i="12"/>
  <c r="K118" i="12"/>
  <c r="E118" i="12"/>
  <c r="A119" i="12"/>
  <c r="A113" i="9"/>
  <c r="E112" i="9"/>
  <c r="B112" i="9"/>
  <c r="H113" i="10"/>
  <c r="B113" i="10"/>
  <c r="A114" i="10"/>
  <c r="K113" i="10"/>
  <c r="E113" i="10"/>
  <c r="A108" i="8"/>
  <c r="B107" i="8"/>
  <c r="K107" i="8"/>
  <c r="H107" i="8"/>
  <c r="E107" i="8"/>
  <c r="N112" i="10"/>
  <c r="L112" i="10"/>
  <c r="J112" i="10"/>
  <c r="F112" i="10"/>
  <c r="M112" i="10"/>
  <c r="I112" i="10"/>
  <c r="G112" i="10"/>
  <c r="D112" i="10"/>
  <c r="C112" i="10"/>
  <c r="L106" i="8"/>
  <c r="J106" i="8"/>
  <c r="G106" i="8"/>
  <c r="F106" i="8"/>
  <c r="N106" i="8"/>
  <c r="M106" i="8"/>
  <c r="I106" i="8"/>
  <c r="D106" i="8"/>
  <c r="C106" i="8"/>
  <c r="I96" i="32"/>
  <c r="H96" i="32"/>
  <c r="G96" i="32"/>
  <c r="P117" i="12"/>
  <c r="L117" i="12"/>
  <c r="F117" i="12"/>
  <c r="R117" i="12"/>
  <c r="T117" i="12"/>
  <c r="S117" i="12"/>
  <c r="O117" i="12"/>
  <c r="J117" i="12"/>
  <c r="I117" i="12"/>
  <c r="D117" i="12"/>
  <c r="C117" i="12"/>
  <c r="M117" i="12"/>
  <c r="G117" i="12"/>
  <c r="H105" i="5"/>
  <c r="F105" i="5"/>
  <c r="G105" i="5"/>
  <c r="A98" i="32"/>
  <c r="B97" i="32"/>
  <c r="F97" i="32"/>
  <c r="H111" i="9"/>
  <c r="G111" i="9"/>
  <c r="F111" i="9"/>
  <c r="B106" i="5"/>
  <c r="E106" i="5"/>
  <c r="A107" i="5"/>
  <c r="C96" i="32"/>
  <c r="E96" i="32"/>
  <c r="D96" i="32"/>
  <c r="B94" i="45" l="1"/>
  <c r="D94" i="45"/>
  <c r="B92" i="44"/>
  <c r="E92" i="44"/>
  <c r="B92" i="43"/>
  <c r="E92" i="43"/>
  <c r="CF84" i="24"/>
  <c r="BA83" i="24"/>
  <c r="BE83" i="24" s="1"/>
  <c r="CY83" i="24"/>
  <c r="N84" i="24"/>
  <c r="R84" i="24" s="1"/>
  <c r="K108" i="8"/>
  <c r="A109" i="8"/>
  <c r="H108" i="8"/>
  <c r="E108" i="8"/>
  <c r="B108" i="8"/>
  <c r="B125" i="14"/>
  <c r="N125" i="14"/>
  <c r="K125" i="14"/>
  <c r="H125" i="14"/>
  <c r="E125" i="14"/>
  <c r="A126" i="14"/>
  <c r="Q125" i="14"/>
  <c r="N107" i="8"/>
  <c r="C107" i="8"/>
  <c r="G107" i="8"/>
  <c r="M107" i="8"/>
  <c r="L107" i="8"/>
  <c r="J107" i="8"/>
  <c r="I107" i="8"/>
  <c r="D107" i="8"/>
  <c r="F107" i="8"/>
  <c r="N113" i="10"/>
  <c r="L113" i="10"/>
  <c r="J113" i="10"/>
  <c r="F113" i="10"/>
  <c r="D113" i="10"/>
  <c r="M113" i="10"/>
  <c r="I113" i="10"/>
  <c r="G113" i="10"/>
  <c r="C113" i="10"/>
  <c r="D112" i="9"/>
  <c r="C112" i="9"/>
  <c r="H114" i="10"/>
  <c r="B114" i="10"/>
  <c r="E114" i="10"/>
  <c r="A115" i="10"/>
  <c r="K114" i="10"/>
  <c r="A108" i="5"/>
  <c r="B107" i="5"/>
  <c r="E107" i="5"/>
  <c r="G112" i="9"/>
  <c r="H112" i="9"/>
  <c r="F112" i="9"/>
  <c r="E113" i="9"/>
  <c r="B113" i="9"/>
  <c r="A114" i="9"/>
  <c r="D86" i="40"/>
  <c r="C86" i="40"/>
  <c r="A87" i="40" s="1"/>
  <c r="CC86" i="24"/>
  <c r="BZ86" i="24"/>
  <c r="BY87" i="24"/>
  <c r="D106" i="5"/>
  <c r="C106" i="5"/>
  <c r="B119" i="12"/>
  <c r="A120" i="12"/>
  <c r="Q119" i="12"/>
  <c r="E119" i="12"/>
  <c r="K119" i="12"/>
  <c r="N119" i="12"/>
  <c r="H119" i="12"/>
  <c r="H86" i="40"/>
  <c r="G86" i="40"/>
  <c r="F86" i="40"/>
  <c r="CD85" i="24"/>
  <c r="CE85" i="24"/>
  <c r="CB85" i="24"/>
  <c r="CA85" i="24"/>
  <c r="T124" i="14"/>
  <c r="L124" i="14"/>
  <c r="F124" i="14"/>
  <c r="D124" i="14"/>
  <c r="S124" i="14"/>
  <c r="P124" i="14"/>
  <c r="M124" i="14"/>
  <c r="J124" i="14"/>
  <c r="I124" i="14"/>
  <c r="G124" i="14"/>
  <c r="C124" i="14"/>
  <c r="R124" i="14"/>
  <c r="O124" i="14"/>
  <c r="AR85" i="24"/>
  <c r="AL85" i="24"/>
  <c r="AU85" i="24"/>
  <c r="AX85" i="24"/>
  <c r="AO85" i="24"/>
  <c r="AI85" i="24"/>
  <c r="AH86" i="24"/>
  <c r="R118" i="12"/>
  <c r="P118" i="12"/>
  <c r="L118" i="12"/>
  <c r="J118" i="12"/>
  <c r="F118" i="12"/>
  <c r="O118" i="12"/>
  <c r="M118" i="12"/>
  <c r="I118" i="12"/>
  <c r="G118" i="12"/>
  <c r="C118" i="12"/>
  <c r="D118" i="12"/>
  <c r="T118" i="12"/>
  <c r="S118" i="12"/>
  <c r="AY84" i="24"/>
  <c r="AJ84" i="24"/>
  <c r="AV84" i="24"/>
  <c r="AS84" i="24"/>
  <c r="AQ84" i="24"/>
  <c r="AP84" i="24"/>
  <c r="AZ84" i="24"/>
  <c r="AW84" i="24"/>
  <c r="AT84" i="24"/>
  <c r="AN84" i="24"/>
  <c r="AM84" i="24"/>
  <c r="AK84" i="24"/>
  <c r="BD84" i="24"/>
  <c r="F87" i="41"/>
  <c r="G87" i="41"/>
  <c r="G106" i="5"/>
  <c r="H106" i="5"/>
  <c r="F106" i="5"/>
  <c r="D104" i="3"/>
  <c r="H104" i="3"/>
  <c r="C104" i="3"/>
  <c r="H87" i="41"/>
  <c r="C87" i="41"/>
  <c r="A88" i="41" s="1"/>
  <c r="D87" i="41"/>
  <c r="A99" i="32"/>
  <c r="F98" i="32"/>
  <c r="B98" i="32"/>
  <c r="A106" i="3"/>
  <c r="E105" i="3"/>
  <c r="B105" i="3"/>
  <c r="F104" i="3"/>
  <c r="G104" i="3"/>
  <c r="D97" i="32"/>
  <c r="C97" i="32"/>
  <c r="E97" i="32"/>
  <c r="K86" i="24"/>
  <c r="E86" i="24"/>
  <c r="B86" i="24"/>
  <c r="H86" i="24"/>
  <c r="A87" i="24"/>
  <c r="CV85" i="24"/>
  <c r="CS85" i="24"/>
  <c r="CR86" i="24"/>
  <c r="Q85" i="24"/>
  <c r="L85" i="24"/>
  <c r="J85" i="24"/>
  <c r="G85" i="24"/>
  <c r="F85" i="24"/>
  <c r="D85" i="24"/>
  <c r="C85" i="24"/>
  <c r="M85" i="24"/>
  <c r="I85" i="24"/>
  <c r="CU84" i="24"/>
  <c r="CX84" i="24"/>
  <c r="CW84" i="24"/>
  <c r="CT84" i="24"/>
  <c r="G97" i="32"/>
  <c r="I97" i="32"/>
  <c r="H97" i="32"/>
  <c r="H99" i="2"/>
  <c r="A100" i="2"/>
  <c r="E99" i="2"/>
  <c r="B99" i="2"/>
  <c r="I98" i="2"/>
  <c r="G98" i="2"/>
  <c r="F98" i="2"/>
  <c r="D98" i="2"/>
  <c r="C98" i="2"/>
  <c r="K98" i="2"/>
  <c r="J98" i="2"/>
  <c r="C92" i="43" l="1"/>
  <c r="A93" i="43" s="1"/>
  <c r="G92" i="43"/>
  <c r="F92" i="43"/>
  <c r="D92" i="43"/>
  <c r="G92" i="44"/>
  <c r="D92" i="44"/>
  <c r="C92" i="44"/>
  <c r="A93" i="44" s="1"/>
  <c r="F92" i="44"/>
  <c r="F94" i="45"/>
  <c r="E94" i="45"/>
  <c r="C94" i="45"/>
  <c r="A95" i="45" s="1"/>
  <c r="BA84" i="24"/>
  <c r="BE84" i="24" s="1"/>
  <c r="CY84" i="24"/>
  <c r="N85" i="24"/>
  <c r="R85" i="24" s="1"/>
  <c r="CF85" i="24"/>
  <c r="M86" i="24"/>
  <c r="I86" i="24"/>
  <c r="G86" i="24"/>
  <c r="D86" i="24"/>
  <c r="L86" i="24"/>
  <c r="Q86" i="24"/>
  <c r="J86" i="24"/>
  <c r="F86" i="24"/>
  <c r="C86" i="24"/>
  <c r="AL86" i="24"/>
  <c r="AI86" i="24"/>
  <c r="AX86" i="24"/>
  <c r="AU86" i="24"/>
  <c r="AO86" i="24"/>
  <c r="AR86" i="24"/>
  <c r="AH87" i="24"/>
  <c r="AV85" i="24"/>
  <c r="AT85" i="24"/>
  <c r="AP85" i="24"/>
  <c r="AQ85" i="24"/>
  <c r="AN85" i="24"/>
  <c r="AM85" i="24"/>
  <c r="AK85" i="24"/>
  <c r="AJ85" i="24"/>
  <c r="BD85" i="24"/>
  <c r="AZ85" i="24"/>
  <c r="AY85" i="24"/>
  <c r="AW85" i="24"/>
  <c r="AS85" i="24"/>
  <c r="N120" i="12"/>
  <c r="B120" i="12"/>
  <c r="A121" i="12"/>
  <c r="Q120" i="12"/>
  <c r="K120" i="12"/>
  <c r="E120" i="12"/>
  <c r="H120" i="12"/>
  <c r="D119" i="12"/>
  <c r="T119" i="12"/>
  <c r="R119" i="12"/>
  <c r="P119" i="12"/>
  <c r="L119" i="12"/>
  <c r="J119" i="12"/>
  <c r="F119" i="12"/>
  <c r="S119" i="12"/>
  <c r="O119" i="12"/>
  <c r="M119" i="12"/>
  <c r="I119" i="12"/>
  <c r="G119" i="12"/>
  <c r="C119" i="12"/>
  <c r="B99" i="32"/>
  <c r="A100" i="32"/>
  <c r="F99" i="32"/>
  <c r="CC87" i="24"/>
  <c r="BZ87" i="24"/>
  <c r="BY88" i="24"/>
  <c r="A101" i="2"/>
  <c r="E100" i="2"/>
  <c r="H100" i="2"/>
  <c r="B100" i="2"/>
  <c r="CB86" i="24"/>
  <c r="CA86" i="24"/>
  <c r="CE86" i="24"/>
  <c r="CD86" i="24"/>
  <c r="H98" i="32"/>
  <c r="G98" i="32"/>
  <c r="I98" i="32"/>
  <c r="H87" i="24"/>
  <c r="E87" i="24"/>
  <c r="K87" i="24"/>
  <c r="B87" i="24"/>
  <c r="A88" i="24"/>
  <c r="I99" i="2"/>
  <c r="G99" i="2"/>
  <c r="J99" i="2"/>
  <c r="K99" i="2"/>
  <c r="F99" i="2"/>
  <c r="D99" i="2"/>
  <c r="C99" i="2"/>
  <c r="B87" i="40"/>
  <c r="E87" i="40"/>
  <c r="A115" i="9"/>
  <c r="B114" i="9"/>
  <c r="E114" i="9"/>
  <c r="D113" i="9"/>
  <c r="C113" i="9"/>
  <c r="G105" i="3"/>
  <c r="F105" i="3"/>
  <c r="F113" i="9"/>
  <c r="G113" i="9"/>
  <c r="H113" i="9"/>
  <c r="H105" i="3"/>
  <c r="D105" i="3"/>
  <c r="C105" i="3"/>
  <c r="B106" i="3"/>
  <c r="A107" i="3"/>
  <c r="E106" i="3"/>
  <c r="E98" i="32"/>
  <c r="D98" i="32"/>
  <c r="C98" i="32"/>
  <c r="H107" i="5"/>
  <c r="F107" i="5"/>
  <c r="G107" i="5"/>
  <c r="H126" i="14"/>
  <c r="N126" i="14"/>
  <c r="Q126" i="14"/>
  <c r="K126" i="14"/>
  <c r="E126" i="14"/>
  <c r="A127" i="14"/>
  <c r="B126" i="14"/>
  <c r="D107" i="5"/>
  <c r="C107" i="5"/>
  <c r="B108" i="5"/>
  <c r="E108" i="5"/>
  <c r="A109" i="5"/>
  <c r="B88" i="41"/>
  <c r="E88" i="41"/>
  <c r="R125" i="14"/>
  <c r="P125" i="14"/>
  <c r="L125" i="14"/>
  <c r="J125" i="14"/>
  <c r="F125" i="14"/>
  <c r="D125" i="14"/>
  <c r="O125" i="14"/>
  <c r="M125" i="14"/>
  <c r="G125" i="14"/>
  <c r="T125" i="14"/>
  <c r="S125" i="14"/>
  <c r="I125" i="14"/>
  <c r="C125" i="14"/>
  <c r="N114" i="10"/>
  <c r="L114" i="10"/>
  <c r="J114" i="10"/>
  <c r="F114" i="10"/>
  <c r="D114" i="10"/>
  <c r="C114" i="10"/>
  <c r="M114" i="10"/>
  <c r="G114" i="10"/>
  <c r="I114" i="10"/>
  <c r="L108" i="8"/>
  <c r="J108" i="8"/>
  <c r="C108" i="8"/>
  <c r="I108" i="8"/>
  <c r="N108" i="8"/>
  <c r="M108" i="8"/>
  <c r="G108" i="8"/>
  <c r="F108" i="8"/>
  <c r="D108" i="8"/>
  <c r="H115" i="10"/>
  <c r="B115" i="10"/>
  <c r="A116" i="10"/>
  <c r="K115" i="10"/>
  <c r="E115" i="10"/>
  <c r="A110" i="8"/>
  <c r="H109" i="8"/>
  <c r="B109" i="8"/>
  <c r="E109" i="8"/>
  <c r="K109" i="8"/>
  <c r="CV86" i="24"/>
  <c r="CS86" i="24"/>
  <c r="CR87" i="24"/>
  <c r="CX85" i="24"/>
  <c r="CW85" i="24"/>
  <c r="CU85" i="24"/>
  <c r="CT85" i="24"/>
  <c r="B95" i="45" l="1"/>
  <c r="D95" i="45"/>
  <c r="E93" i="44"/>
  <c r="B93" i="44"/>
  <c r="E93" i="43"/>
  <c r="B93" i="43"/>
  <c r="BA85" i="24"/>
  <c r="BE85" i="24" s="1"/>
  <c r="CF86" i="24"/>
  <c r="CY85" i="24"/>
  <c r="N86" i="24"/>
  <c r="R86" i="24" s="1"/>
  <c r="CX86" i="24"/>
  <c r="CU86" i="24"/>
  <c r="CW86" i="24"/>
  <c r="CT86" i="24"/>
  <c r="H114" i="9"/>
  <c r="G114" i="9"/>
  <c r="F114" i="9"/>
  <c r="CB87" i="24"/>
  <c r="CE87" i="24"/>
  <c r="CD87" i="24"/>
  <c r="CA87" i="24"/>
  <c r="D114" i="9"/>
  <c r="C114" i="9"/>
  <c r="CV87" i="24"/>
  <c r="CS87" i="24"/>
  <c r="CR88" i="24"/>
  <c r="F108" i="5"/>
  <c r="H108" i="5"/>
  <c r="G108" i="5"/>
  <c r="A116" i="9"/>
  <c r="E115" i="9"/>
  <c r="B115" i="9"/>
  <c r="I99" i="32"/>
  <c r="H99" i="32"/>
  <c r="G99" i="32"/>
  <c r="D108" i="5"/>
  <c r="C108" i="5"/>
  <c r="H87" i="40"/>
  <c r="F87" i="40"/>
  <c r="G87" i="40"/>
  <c r="F100" i="32"/>
  <c r="A101" i="32"/>
  <c r="B100" i="32"/>
  <c r="D88" i="41"/>
  <c r="H88" i="41"/>
  <c r="C88" i="41"/>
  <c r="A89" i="41" s="1"/>
  <c r="D87" i="40"/>
  <c r="C87" i="40"/>
  <c r="A88" i="40" s="1"/>
  <c r="D99" i="32"/>
  <c r="C99" i="32"/>
  <c r="E99" i="32"/>
  <c r="L126" i="14"/>
  <c r="J126" i="14"/>
  <c r="T126" i="14"/>
  <c r="P126" i="14"/>
  <c r="R126" i="14"/>
  <c r="M126" i="14"/>
  <c r="G126" i="14"/>
  <c r="I126" i="14"/>
  <c r="F126" i="14"/>
  <c r="S126" i="14"/>
  <c r="D126" i="14"/>
  <c r="O126" i="14"/>
  <c r="C126" i="14"/>
  <c r="B127" i="14"/>
  <c r="Q127" i="14"/>
  <c r="K127" i="14"/>
  <c r="E127" i="14"/>
  <c r="A128" i="14"/>
  <c r="H127" i="14"/>
  <c r="N127" i="14"/>
  <c r="A110" i="5"/>
  <c r="E109" i="5"/>
  <c r="B109" i="5"/>
  <c r="E88" i="24"/>
  <c r="H88" i="24"/>
  <c r="B88" i="24"/>
  <c r="K88" i="24"/>
  <c r="A89" i="24"/>
  <c r="G87" i="24"/>
  <c r="D87" i="24"/>
  <c r="Q87" i="24"/>
  <c r="C87" i="24"/>
  <c r="M87" i="24"/>
  <c r="J87" i="24"/>
  <c r="L87" i="24"/>
  <c r="I87" i="24"/>
  <c r="F87" i="24"/>
  <c r="AO87" i="24"/>
  <c r="AL87" i="24"/>
  <c r="AI87" i="24"/>
  <c r="AX87" i="24"/>
  <c r="AR87" i="24"/>
  <c r="AU87" i="24"/>
  <c r="AH88" i="24"/>
  <c r="N109" i="8"/>
  <c r="J109" i="8"/>
  <c r="I109" i="8"/>
  <c r="G109" i="8"/>
  <c r="D109" i="8"/>
  <c r="F109" i="8"/>
  <c r="C109" i="8"/>
  <c r="L109" i="8"/>
  <c r="M109" i="8"/>
  <c r="G106" i="3"/>
  <c r="F106" i="3"/>
  <c r="AQ86" i="24"/>
  <c r="AP86" i="24"/>
  <c r="AM86" i="24"/>
  <c r="BD86" i="24"/>
  <c r="AJ86" i="24"/>
  <c r="AZ86" i="24"/>
  <c r="AW86" i="24"/>
  <c r="AN86" i="24"/>
  <c r="AK86" i="24"/>
  <c r="AT86" i="24"/>
  <c r="AY86" i="24"/>
  <c r="AV86" i="24"/>
  <c r="AS86" i="24"/>
  <c r="H106" i="3"/>
  <c r="D106" i="3"/>
  <c r="C106" i="3"/>
  <c r="N121" i="12"/>
  <c r="H121" i="12"/>
  <c r="B121" i="12"/>
  <c r="Q121" i="12"/>
  <c r="K121" i="12"/>
  <c r="E121" i="12"/>
  <c r="A122" i="12"/>
  <c r="K110" i="8"/>
  <c r="A111" i="8"/>
  <c r="H110" i="8"/>
  <c r="E110" i="8"/>
  <c r="B110" i="8"/>
  <c r="L120" i="12"/>
  <c r="J120" i="12"/>
  <c r="F120" i="12"/>
  <c r="D120" i="12"/>
  <c r="T120" i="12"/>
  <c r="P120" i="12"/>
  <c r="S120" i="12"/>
  <c r="R120" i="12"/>
  <c r="O120" i="12"/>
  <c r="M120" i="12"/>
  <c r="G120" i="12"/>
  <c r="C120" i="12"/>
  <c r="I120" i="12"/>
  <c r="A108" i="3"/>
  <c r="B107" i="3"/>
  <c r="E107" i="3"/>
  <c r="K100" i="2"/>
  <c r="J100" i="2"/>
  <c r="I100" i="2"/>
  <c r="G100" i="2"/>
  <c r="F100" i="2"/>
  <c r="D100" i="2"/>
  <c r="C100" i="2"/>
  <c r="H116" i="10"/>
  <c r="B116" i="10"/>
  <c r="A117" i="10"/>
  <c r="K116" i="10"/>
  <c r="E116" i="10"/>
  <c r="B101" i="2"/>
  <c r="A102" i="2"/>
  <c r="E101" i="2"/>
  <c r="H101" i="2"/>
  <c r="N115" i="10"/>
  <c r="L115" i="10"/>
  <c r="J115" i="10"/>
  <c r="F115" i="10"/>
  <c r="D115" i="10"/>
  <c r="M115" i="10"/>
  <c r="I115" i="10"/>
  <c r="G115" i="10"/>
  <c r="C115" i="10"/>
  <c r="F88" i="41"/>
  <c r="G88" i="41"/>
  <c r="BZ88" i="24"/>
  <c r="CC88" i="24"/>
  <c r="BY89" i="24"/>
  <c r="F93" i="43" l="1"/>
  <c r="C93" i="43"/>
  <c r="A94" i="43" s="1"/>
  <c r="D93" i="43"/>
  <c r="G93" i="43"/>
  <c r="C93" i="44"/>
  <c r="A94" i="44" s="1"/>
  <c r="D93" i="44"/>
  <c r="G93" i="44"/>
  <c r="F93" i="44"/>
  <c r="E95" i="45"/>
  <c r="C95" i="45"/>
  <c r="A96" i="45" s="1"/>
  <c r="F95" i="45"/>
  <c r="BA86" i="24"/>
  <c r="BE86" i="24" s="1"/>
  <c r="N87" i="24"/>
  <c r="R87" i="24" s="1"/>
  <c r="CF87" i="24"/>
  <c r="CY86" i="24"/>
  <c r="T127" i="14"/>
  <c r="R127" i="14"/>
  <c r="J127" i="14"/>
  <c r="F127" i="14"/>
  <c r="D127" i="14"/>
  <c r="O127" i="14"/>
  <c r="P127" i="14"/>
  <c r="M127" i="14"/>
  <c r="L127" i="14"/>
  <c r="G127" i="14"/>
  <c r="I127" i="14"/>
  <c r="C127" i="14"/>
  <c r="S127" i="14"/>
  <c r="F107" i="3"/>
  <c r="G107" i="3"/>
  <c r="AI88" i="24"/>
  <c r="AX88" i="24"/>
  <c r="AO88" i="24"/>
  <c r="AU88" i="24"/>
  <c r="AR88" i="24"/>
  <c r="AL88" i="24"/>
  <c r="AH89" i="24"/>
  <c r="BD87" i="24"/>
  <c r="AY87" i="24"/>
  <c r="AN87" i="24"/>
  <c r="AJ87" i="24"/>
  <c r="AK87" i="24"/>
  <c r="AZ87" i="24"/>
  <c r="AW87" i="24"/>
  <c r="AV87" i="24"/>
  <c r="AT87" i="24"/>
  <c r="AP87" i="24"/>
  <c r="AM87" i="24"/>
  <c r="AQ87" i="24"/>
  <c r="AS87" i="24"/>
  <c r="C115" i="9"/>
  <c r="D115" i="9"/>
  <c r="A109" i="3"/>
  <c r="E108" i="3"/>
  <c r="B108" i="3"/>
  <c r="H115" i="9"/>
  <c r="G115" i="9"/>
  <c r="F115" i="9"/>
  <c r="E116" i="9"/>
  <c r="B116" i="9"/>
  <c r="A117" i="9"/>
  <c r="CV88" i="24"/>
  <c r="CS88" i="24"/>
  <c r="CR89" i="24"/>
  <c r="L110" i="8"/>
  <c r="J110" i="8"/>
  <c r="M110" i="8"/>
  <c r="N110" i="8"/>
  <c r="I110" i="8"/>
  <c r="G110" i="8"/>
  <c r="F110" i="8"/>
  <c r="D110" i="8"/>
  <c r="C110" i="8"/>
  <c r="CW87" i="24"/>
  <c r="CT87" i="24"/>
  <c r="CX87" i="24"/>
  <c r="CU87" i="24"/>
  <c r="E102" i="2"/>
  <c r="A103" i="2"/>
  <c r="H102" i="2"/>
  <c r="B102" i="2"/>
  <c r="CC89" i="24"/>
  <c r="BZ89" i="24"/>
  <c r="BY90" i="24"/>
  <c r="CD88" i="24"/>
  <c r="CE88" i="24"/>
  <c r="CB88" i="24"/>
  <c r="CA88" i="24"/>
  <c r="D101" i="2"/>
  <c r="C101" i="2"/>
  <c r="K101" i="2"/>
  <c r="J101" i="2"/>
  <c r="I101" i="2"/>
  <c r="F101" i="2"/>
  <c r="G101" i="2"/>
  <c r="A112" i="8"/>
  <c r="H111" i="8"/>
  <c r="E111" i="8"/>
  <c r="K111" i="8"/>
  <c r="B111" i="8"/>
  <c r="B122" i="12"/>
  <c r="N122" i="12"/>
  <c r="H122" i="12"/>
  <c r="Q122" i="12"/>
  <c r="K122" i="12"/>
  <c r="A123" i="12"/>
  <c r="E122" i="12"/>
  <c r="H117" i="10"/>
  <c r="B117" i="10"/>
  <c r="K117" i="10"/>
  <c r="E117" i="10"/>
  <c r="A118" i="10"/>
  <c r="K89" i="24"/>
  <c r="H89" i="24"/>
  <c r="E89" i="24"/>
  <c r="B89" i="24"/>
  <c r="A90" i="24"/>
  <c r="E88" i="40"/>
  <c r="B88" i="40"/>
  <c r="F88" i="24"/>
  <c r="C88" i="24"/>
  <c r="Q88" i="24"/>
  <c r="G88" i="24"/>
  <c r="M88" i="24"/>
  <c r="L88" i="24"/>
  <c r="J88" i="24"/>
  <c r="I88" i="24"/>
  <c r="D88" i="24"/>
  <c r="E89" i="41"/>
  <c r="B89" i="41"/>
  <c r="T121" i="12"/>
  <c r="R121" i="12"/>
  <c r="P121" i="12"/>
  <c r="L121" i="12"/>
  <c r="J121" i="12"/>
  <c r="F121" i="12"/>
  <c r="D121" i="12"/>
  <c r="C121" i="12"/>
  <c r="S121" i="12"/>
  <c r="O121" i="12"/>
  <c r="M121" i="12"/>
  <c r="I121" i="12"/>
  <c r="G121" i="12"/>
  <c r="N116" i="10"/>
  <c r="L116" i="10"/>
  <c r="J116" i="10"/>
  <c r="F116" i="10"/>
  <c r="C116" i="10"/>
  <c r="D116" i="10"/>
  <c r="M116" i="10"/>
  <c r="I116" i="10"/>
  <c r="G116" i="10"/>
  <c r="D100" i="32"/>
  <c r="C100" i="32"/>
  <c r="E100" i="32"/>
  <c r="D109" i="5"/>
  <c r="C109" i="5"/>
  <c r="A102" i="32"/>
  <c r="F101" i="32"/>
  <c r="B101" i="32"/>
  <c r="F109" i="5"/>
  <c r="H109" i="5"/>
  <c r="G109" i="5"/>
  <c r="H100" i="32"/>
  <c r="I100" i="32"/>
  <c r="G100" i="32"/>
  <c r="B110" i="5"/>
  <c r="A111" i="5"/>
  <c r="E110" i="5"/>
  <c r="C107" i="3"/>
  <c r="H107" i="3"/>
  <c r="D107" i="3"/>
  <c r="N128" i="14"/>
  <c r="H128" i="14"/>
  <c r="B128" i="14"/>
  <c r="A129" i="14"/>
  <c r="Q128" i="14"/>
  <c r="E128" i="14"/>
  <c r="K128" i="14"/>
  <c r="E94" i="44" l="1"/>
  <c r="B94" i="44"/>
  <c r="E94" i="43"/>
  <c r="B94" i="43"/>
  <c r="B96" i="45"/>
  <c r="D96" i="45"/>
  <c r="BA87" i="24"/>
  <c r="BE87" i="24" s="1"/>
  <c r="CF88" i="24"/>
  <c r="N88" i="24"/>
  <c r="R88" i="24" s="1"/>
  <c r="CY87" i="24"/>
  <c r="T122" i="12"/>
  <c r="R122" i="12"/>
  <c r="P122" i="12"/>
  <c r="J122" i="12"/>
  <c r="F122" i="12"/>
  <c r="D122" i="12"/>
  <c r="S122" i="12"/>
  <c r="O122" i="12"/>
  <c r="M122" i="12"/>
  <c r="I122" i="12"/>
  <c r="G122" i="12"/>
  <c r="C122" i="12"/>
  <c r="L122" i="12"/>
  <c r="N111" i="8"/>
  <c r="I111" i="8"/>
  <c r="M111" i="8"/>
  <c r="C111" i="8"/>
  <c r="L111" i="8"/>
  <c r="J111" i="8"/>
  <c r="G111" i="8"/>
  <c r="F111" i="8"/>
  <c r="D111" i="8"/>
  <c r="H118" i="10"/>
  <c r="B118" i="10"/>
  <c r="A119" i="10"/>
  <c r="K118" i="10"/>
  <c r="E118" i="10"/>
  <c r="K112" i="8"/>
  <c r="B112" i="8"/>
  <c r="A113" i="8"/>
  <c r="H112" i="8"/>
  <c r="E112" i="8"/>
  <c r="H88" i="40"/>
  <c r="G88" i="40"/>
  <c r="F88" i="40"/>
  <c r="H129" i="14"/>
  <c r="N129" i="14"/>
  <c r="A130" i="14"/>
  <c r="Q129" i="14"/>
  <c r="B129" i="14"/>
  <c r="K129" i="14"/>
  <c r="E129" i="14"/>
  <c r="CV89" i="24"/>
  <c r="CS89" i="24"/>
  <c r="CR90" i="24"/>
  <c r="AU89" i="24"/>
  <c r="AR89" i="24"/>
  <c r="AO89" i="24"/>
  <c r="AL89" i="24"/>
  <c r="AI89" i="24"/>
  <c r="AX89" i="24"/>
  <c r="AH90" i="24"/>
  <c r="T128" i="14"/>
  <c r="P128" i="14"/>
  <c r="L128" i="14"/>
  <c r="J128" i="14"/>
  <c r="D128" i="14"/>
  <c r="S128" i="14"/>
  <c r="R128" i="14"/>
  <c r="O128" i="14"/>
  <c r="M128" i="14"/>
  <c r="C128" i="14"/>
  <c r="I128" i="14"/>
  <c r="F128" i="14"/>
  <c r="G128" i="14"/>
  <c r="CX88" i="24"/>
  <c r="CW88" i="24"/>
  <c r="CU88" i="24"/>
  <c r="CT88" i="24"/>
  <c r="E101" i="32"/>
  <c r="D101" i="32"/>
  <c r="C101" i="32"/>
  <c r="A118" i="9"/>
  <c r="E117" i="9"/>
  <c r="B117" i="9"/>
  <c r="Q89" i="24"/>
  <c r="M89" i="24"/>
  <c r="L89" i="24"/>
  <c r="G89" i="24"/>
  <c r="D89" i="24"/>
  <c r="C89" i="24"/>
  <c r="I89" i="24"/>
  <c r="J89" i="24"/>
  <c r="F89" i="24"/>
  <c r="D116" i="9"/>
  <c r="C116" i="9"/>
  <c r="D110" i="5"/>
  <c r="C110" i="5"/>
  <c r="H116" i="9"/>
  <c r="G116" i="9"/>
  <c r="F116" i="9"/>
  <c r="C88" i="40"/>
  <c r="A89" i="40" s="1"/>
  <c r="D88" i="40"/>
  <c r="AZ88" i="24"/>
  <c r="AY88" i="24"/>
  <c r="AV88" i="24"/>
  <c r="AT88" i="24"/>
  <c r="AM88" i="24"/>
  <c r="AK88" i="24"/>
  <c r="AJ88" i="24"/>
  <c r="BD88" i="24"/>
  <c r="AW88" i="24"/>
  <c r="AS88" i="24"/>
  <c r="AN88" i="24"/>
  <c r="AQ88" i="24"/>
  <c r="AP88" i="24"/>
  <c r="H110" i="5"/>
  <c r="F110" i="5"/>
  <c r="G110" i="5"/>
  <c r="K90" i="24"/>
  <c r="H90" i="24"/>
  <c r="E90" i="24"/>
  <c r="B90" i="24"/>
  <c r="A91" i="24"/>
  <c r="H108" i="3"/>
  <c r="C108" i="3"/>
  <c r="D108" i="3"/>
  <c r="G108" i="3"/>
  <c r="F108" i="3"/>
  <c r="BZ90" i="24"/>
  <c r="BY91" i="24"/>
  <c r="CC90" i="24"/>
  <c r="E109" i="3"/>
  <c r="B109" i="3"/>
  <c r="A110" i="3"/>
  <c r="CE89" i="24"/>
  <c r="CD89" i="24"/>
  <c r="CA89" i="24"/>
  <c r="CB89" i="24"/>
  <c r="K102" i="2"/>
  <c r="F102" i="2"/>
  <c r="C102" i="2"/>
  <c r="J102" i="2"/>
  <c r="I102" i="2"/>
  <c r="G102" i="2"/>
  <c r="D102" i="2"/>
  <c r="H103" i="2"/>
  <c r="E103" i="2"/>
  <c r="B103" i="2"/>
  <c r="A104" i="2"/>
  <c r="N117" i="10"/>
  <c r="L117" i="10"/>
  <c r="J117" i="10"/>
  <c r="F117" i="10"/>
  <c r="D117" i="10"/>
  <c r="M117" i="10"/>
  <c r="I117" i="10"/>
  <c r="G117" i="10"/>
  <c r="C117" i="10"/>
  <c r="B102" i="32"/>
  <c r="A103" i="32"/>
  <c r="F102" i="32"/>
  <c r="H89" i="41"/>
  <c r="D89" i="41"/>
  <c r="C89" i="41"/>
  <c r="A90" i="41" s="1"/>
  <c r="H123" i="12"/>
  <c r="B123" i="12"/>
  <c r="N123" i="12"/>
  <c r="Q123" i="12"/>
  <c r="K123" i="12"/>
  <c r="E123" i="12"/>
  <c r="A124" i="12"/>
  <c r="I101" i="32"/>
  <c r="G101" i="32"/>
  <c r="H101" i="32"/>
  <c r="E111" i="5"/>
  <c r="B111" i="5"/>
  <c r="A112" i="5"/>
  <c r="G89" i="41"/>
  <c r="F89" i="41"/>
  <c r="F96" i="45" l="1"/>
  <c r="E96" i="45"/>
  <c r="C96" i="45"/>
  <c r="A97" i="45" s="1"/>
  <c r="F94" i="43"/>
  <c r="D94" i="43"/>
  <c r="C94" i="43"/>
  <c r="A95" i="43" s="1"/>
  <c r="G94" i="43"/>
  <c r="C94" i="44"/>
  <c r="A95" i="44" s="1"/>
  <c r="G94" i="44"/>
  <c r="F94" i="44"/>
  <c r="D94" i="44"/>
  <c r="BA88" i="24"/>
  <c r="BE88" i="24" s="1"/>
  <c r="CF89" i="24"/>
  <c r="CY88" i="24"/>
  <c r="N89" i="24"/>
  <c r="R89" i="24" s="1"/>
  <c r="A114" i="8"/>
  <c r="K113" i="8"/>
  <c r="H113" i="8"/>
  <c r="E113" i="8"/>
  <c r="B113" i="8"/>
  <c r="L112" i="8"/>
  <c r="J112" i="8"/>
  <c r="C112" i="8"/>
  <c r="G112" i="8"/>
  <c r="N112" i="8"/>
  <c r="M112" i="8"/>
  <c r="I112" i="8"/>
  <c r="D112" i="8"/>
  <c r="F112" i="8"/>
  <c r="H119" i="10"/>
  <c r="B119" i="10"/>
  <c r="A120" i="10"/>
  <c r="K119" i="10"/>
  <c r="E119" i="10"/>
  <c r="D111" i="5"/>
  <c r="C111" i="5"/>
  <c r="N118" i="10"/>
  <c r="L118" i="10"/>
  <c r="J118" i="10"/>
  <c r="F118" i="10"/>
  <c r="G118" i="10"/>
  <c r="M118" i="10"/>
  <c r="I118" i="10"/>
  <c r="D118" i="10"/>
  <c r="C118" i="10"/>
  <c r="H111" i="5"/>
  <c r="F111" i="5"/>
  <c r="G111" i="5"/>
  <c r="N124" i="12"/>
  <c r="H124" i="12"/>
  <c r="B124" i="12"/>
  <c r="A125" i="12"/>
  <c r="Q124" i="12"/>
  <c r="K124" i="12"/>
  <c r="E124" i="12"/>
  <c r="AR90" i="24"/>
  <c r="AL90" i="24"/>
  <c r="AU90" i="24"/>
  <c r="AO90" i="24"/>
  <c r="AI90" i="24"/>
  <c r="AX90" i="24"/>
  <c r="AH91" i="24"/>
  <c r="AT89" i="24"/>
  <c r="AQ89" i="24"/>
  <c r="AN89" i="24"/>
  <c r="AM89" i="24"/>
  <c r="AK89" i="24"/>
  <c r="BD89" i="24"/>
  <c r="AZ89" i="24"/>
  <c r="AV89" i="24"/>
  <c r="AJ89" i="24"/>
  <c r="AY89" i="24"/>
  <c r="AS89" i="24"/>
  <c r="AW89" i="24"/>
  <c r="AP89" i="24"/>
  <c r="A105" i="2"/>
  <c r="H104" i="2"/>
  <c r="B104" i="2"/>
  <c r="E104" i="2"/>
  <c r="C117" i="9"/>
  <c r="D117" i="9"/>
  <c r="G103" i="2"/>
  <c r="F103" i="2"/>
  <c r="D103" i="2"/>
  <c r="C103" i="2"/>
  <c r="K103" i="2"/>
  <c r="J103" i="2"/>
  <c r="I103" i="2"/>
  <c r="L123" i="12"/>
  <c r="J123" i="12"/>
  <c r="F123" i="12"/>
  <c r="D123" i="12"/>
  <c r="T123" i="12"/>
  <c r="R123" i="12"/>
  <c r="P123" i="12"/>
  <c r="S123" i="12"/>
  <c r="O123" i="12"/>
  <c r="M123" i="12"/>
  <c r="I123" i="12"/>
  <c r="G123" i="12"/>
  <c r="C123" i="12"/>
  <c r="H117" i="9"/>
  <c r="G117" i="9"/>
  <c r="F117" i="9"/>
  <c r="A113" i="5"/>
  <c r="B112" i="5"/>
  <c r="E112" i="5"/>
  <c r="E118" i="9"/>
  <c r="B118" i="9"/>
  <c r="B90" i="41"/>
  <c r="E90" i="41"/>
  <c r="CV90" i="24"/>
  <c r="CS90" i="24"/>
  <c r="CR91" i="24"/>
  <c r="CU89" i="24"/>
  <c r="CX89" i="24"/>
  <c r="CW89" i="24"/>
  <c r="CT89" i="24"/>
  <c r="C109" i="3"/>
  <c r="D109" i="3"/>
  <c r="H109" i="3"/>
  <c r="J129" i="14"/>
  <c r="F129" i="14"/>
  <c r="T129" i="14"/>
  <c r="R129" i="14"/>
  <c r="L129" i="14"/>
  <c r="P129" i="14"/>
  <c r="O129" i="14"/>
  <c r="I129" i="14"/>
  <c r="G129" i="14"/>
  <c r="C129" i="14"/>
  <c r="S129" i="14"/>
  <c r="M129" i="14"/>
  <c r="D129" i="14"/>
  <c r="F109" i="3"/>
  <c r="G109" i="3"/>
  <c r="C102" i="32"/>
  <c r="E102" i="32"/>
  <c r="D102" i="32"/>
  <c r="H130" i="14"/>
  <c r="B130" i="14"/>
  <c r="A131" i="14"/>
  <c r="Q130" i="14"/>
  <c r="N130" i="14"/>
  <c r="K130" i="14"/>
  <c r="E130" i="14"/>
  <c r="I102" i="32"/>
  <c r="H102" i="32"/>
  <c r="G102" i="32"/>
  <c r="CE90" i="24"/>
  <c r="CD90" i="24"/>
  <c r="CB90" i="24"/>
  <c r="CA90" i="24"/>
  <c r="CC91" i="24"/>
  <c r="BZ91" i="24"/>
  <c r="BY92" i="24"/>
  <c r="A104" i="32"/>
  <c r="F103" i="32"/>
  <c r="B103" i="32"/>
  <c r="B89" i="40"/>
  <c r="E89" i="40"/>
  <c r="H91" i="24"/>
  <c r="E91" i="24"/>
  <c r="K91" i="24"/>
  <c r="B91" i="24"/>
  <c r="A92" i="24"/>
  <c r="B110" i="3"/>
  <c r="E110" i="3"/>
  <c r="A111" i="3"/>
  <c r="L90" i="24"/>
  <c r="M90" i="24"/>
  <c r="I90" i="24"/>
  <c r="G90" i="24"/>
  <c r="F90" i="24"/>
  <c r="D90" i="24"/>
  <c r="C90" i="24"/>
  <c r="Q90" i="24"/>
  <c r="J90" i="24"/>
  <c r="E95" i="43" l="1"/>
  <c r="B95" i="43"/>
  <c r="B97" i="45"/>
  <c r="D97" i="45"/>
  <c r="E95" i="44"/>
  <c r="B95" i="44"/>
  <c r="BA89" i="24"/>
  <c r="BE89" i="24" s="1"/>
  <c r="CY89" i="24"/>
  <c r="CF90" i="24"/>
  <c r="N90" i="24"/>
  <c r="R90" i="24" s="1"/>
  <c r="H110" i="3"/>
  <c r="C110" i="3"/>
  <c r="D110" i="3"/>
  <c r="F89" i="40"/>
  <c r="H89" i="40"/>
  <c r="G89" i="40"/>
  <c r="CX90" i="24"/>
  <c r="CU90" i="24"/>
  <c r="CT90" i="24"/>
  <c r="CW90" i="24"/>
  <c r="A112" i="3"/>
  <c r="E111" i="3"/>
  <c r="B111" i="3"/>
  <c r="C89" i="40"/>
  <c r="A90" i="40" s="1"/>
  <c r="D89" i="40"/>
  <c r="D118" i="9"/>
  <c r="C118" i="9"/>
  <c r="CC92" i="24"/>
  <c r="BZ92" i="24"/>
  <c r="BY93" i="24"/>
  <c r="G110" i="3"/>
  <c r="F110" i="3"/>
  <c r="CA91" i="24"/>
  <c r="CD91" i="24"/>
  <c r="CE91" i="24"/>
  <c r="CB91" i="24"/>
  <c r="AL91" i="24"/>
  <c r="AI91" i="24"/>
  <c r="AX91" i="24"/>
  <c r="AU91" i="24"/>
  <c r="AR91" i="24"/>
  <c r="AO91" i="24"/>
  <c r="AH92" i="24"/>
  <c r="H120" i="10"/>
  <c r="B120" i="10"/>
  <c r="A121" i="10"/>
  <c r="K120" i="10"/>
  <c r="E120" i="10"/>
  <c r="CV91" i="24"/>
  <c r="CS91" i="24"/>
  <c r="CR92" i="24"/>
  <c r="AS90" i="24"/>
  <c r="AQ90" i="24"/>
  <c r="AP90" i="24"/>
  <c r="AN90" i="24"/>
  <c r="AM90" i="24"/>
  <c r="AW90" i="24"/>
  <c r="AT90" i="24"/>
  <c r="AK90" i="24"/>
  <c r="AJ90" i="24"/>
  <c r="AY90" i="24"/>
  <c r="AV90" i="24"/>
  <c r="AZ90" i="24"/>
  <c r="BD90" i="24"/>
  <c r="N119" i="10"/>
  <c r="L119" i="10"/>
  <c r="J119" i="10"/>
  <c r="F119" i="10"/>
  <c r="D119" i="10"/>
  <c r="M119" i="10"/>
  <c r="I119" i="10"/>
  <c r="C119" i="10"/>
  <c r="G119" i="10"/>
  <c r="N131" i="14"/>
  <c r="H131" i="14"/>
  <c r="B131" i="14"/>
  <c r="E131" i="14"/>
  <c r="A132" i="14"/>
  <c r="K131" i="14"/>
  <c r="Q131" i="14"/>
  <c r="T130" i="14"/>
  <c r="R130" i="14"/>
  <c r="P130" i="14"/>
  <c r="D130" i="14"/>
  <c r="C130" i="14"/>
  <c r="S130" i="14"/>
  <c r="O130" i="14"/>
  <c r="J130" i="14"/>
  <c r="I130" i="14"/>
  <c r="M130" i="14"/>
  <c r="L130" i="14"/>
  <c r="G130" i="14"/>
  <c r="F130" i="14"/>
  <c r="H90" i="41"/>
  <c r="D90" i="41"/>
  <c r="C90" i="41"/>
  <c r="A91" i="41" s="1"/>
  <c r="I104" i="2"/>
  <c r="K104" i="2"/>
  <c r="G104" i="2"/>
  <c r="J104" i="2"/>
  <c r="F104" i="2"/>
  <c r="C104" i="2"/>
  <c r="D104" i="2"/>
  <c r="N125" i="12"/>
  <c r="H125" i="12"/>
  <c r="B125" i="12"/>
  <c r="A126" i="12"/>
  <c r="K125" i="12"/>
  <c r="E125" i="12"/>
  <c r="Q125" i="12"/>
  <c r="T124" i="12"/>
  <c r="R124" i="12"/>
  <c r="P124" i="12"/>
  <c r="L124" i="12"/>
  <c r="J124" i="12"/>
  <c r="F124" i="12"/>
  <c r="D124" i="12"/>
  <c r="S124" i="12"/>
  <c r="O124" i="12"/>
  <c r="M124" i="12"/>
  <c r="C124" i="12"/>
  <c r="G124" i="12"/>
  <c r="I124" i="12"/>
  <c r="G90" i="41"/>
  <c r="F90" i="41"/>
  <c r="H118" i="9"/>
  <c r="G118" i="9"/>
  <c r="F118" i="9"/>
  <c r="A106" i="2"/>
  <c r="H105" i="2"/>
  <c r="E105" i="2"/>
  <c r="B105" i="2"/>
  <c r="E92" i="24"/>
  <c r="B92" i="24"/>
  <c r="K92" i="24"/>
  <c r="H92" i="24"/>
  <c r="A93" i="24"/>
  <c r="H112" i="5"/>
  <c r="F112" i="5"/>
  <c r="G112" i="5"/>
  <c r="N113" i="8"/>
  <c r="L113" i="8"/>
  <c r="M113" i="8"/>
  <c r="J113" i="8"/>
  <c r="I113" i="8"/>
  <c r="G113" i="8"/>
  <c r="F113" i="8"/>
  <c r="D113" i="8"/>
  <c r="C113" i="8"/>
  <c r="E103" i="32"/>
  <c r="D103" i="32"/>
  <c r="C103" i="32"/>
  <c r="B113" i="5"/>
  <c r="E113" i="5"/>
  <c r="A114" i="5"/>
  <c r="D112" i="5"/>
  <c r="C112" i="5"/>
  <c r="Q91" i="24"/>
  <c r="J91" i="24"/>
  <c r="I91" i="24"/>
  <c r="G91" i="24"/>
  <c r="D91" i="24"/>
  <c r="C91" i="24"/>
  <c r="M91" i="24"/>
  <c r="F91" i="24"/>
  <c r="L91" i="24"/>
  <c r="G103" i="32"/>
  <c r="I103" i="32"/>
  <c r="H103" i="32"/>
  <c r="F104" i="32"/>
  <c r="B104" i="32"/>
  <c r="A105" i="32"/>
  <c r="K114" i="8"/>
  <c r="H114" i="8"/>
  <c r="B114" i="8"/>
  <c r="E114" i="8"/>
  <c r="A115" i="8"/>
  <c r="E8" i="29" a="1"/>
  <c r="F95" i="44" l="1"/>
  <c r="G95" i="44"/>
  <c r="D95" i="44"/>
  <c r="C95" i="44"/>
  <c r="A96" i="44" s="1"/>
  <c r="E97" i="45"/>
  <c r="F97" i="45"/>
  <c r="C97" i="45"/>
  <c r="A98" i="45" s="1"/>
  <c r="G95" i="43"/>
  <c r="F95" i="43"/>
  <c r="C95" i="43"/>
  <c r="A96" i="43" s="1"/>
  <c r="D95" i="43"/>
  <c r="BA90" i="24"/>
  <c r="BE90" i="24" s="1"/>
  <c r="CF91" i="24"/>
  <c r="N91" i="24"/>
  <c r="R91" i="24" s="1"/>
  <c r="CY90" i="24"/>
  <c r="E8" i="29"/>
  <c r="H113" i="5"/>
  <c r="F113" i="5"/>
  <c r="G113" i="5"/>
  <c r="E114" i="5"/>
  <c r="B114" i="5"/>
  <c r="A115" i="5"/>
  <c r="D113" i="5"/>
  <c r="C113" i="5"/>
  <c r="A116" i="8"/>
  <c r="K115" i="8"/>
  <c r="H115" i="8"/>
  <c r="E115" i="8"/>
  <c r="B115" i="8"/>
  <c r="CC93" i="24"/>
  <c r="BZ93" i="24"/>
  <c r="BY94" i="24"/>
  <c r="CE92" i="24"/>
  <c r="CD92" i="24"/>
  <c r="CB92" i="24"/>
  <c r="CA92" i="24"/>
  <c r="B105" i="32"/>
  <c r="F105" i="32"/>
  <c r="A106" i="32"/>
  <c r="D104" i="32"/>
  <c r="C104" i="32"/>
  <c r="E104" i="32"/>
  <c r="I104" i="32"/>
  <c r="H104" i="32"/>
  <c r="G104" i="32"/>
  <c r="L114" i="8"/>
  <c r="J114" i="8"/>
  <c r="M114" i="8"/>
  <c r="D114" i="8"/>
  <c r="I114" i="8"/>
  <c r="C114" i="8"/>
  <c r="G114" i="8"/>
  <c r="F114" i="8"/>
  <c r="N114" i="8"/>
  <c r="B90" i="40"/>
  <c r="E90" i="40"/>
  <c r="CS92" i="24"/>
  <c r="CV92" i="24"/>
  <c r="CR93" i="24"/>
  <c r="C111" i="3"/>
  <c r="H111" i="3"/>
  <c r="D111" i="3"/>
  <c r="CU91" i="24"/>
  <c r="CT91" i="24"/>
  <c r="CW91" i="24"/>
  <c r="CX91" i="24"/>
  <c r="G111" i="3"/>
  <c r="F111" i="3"/>
  <c r="A113" i="3"/>
  <c r="E112" i="3"/>
  <c r="B112" i="3"/>
  <c r="R131" i="14"/>
  <c r="L131" i="14"/>
  <c r="J131" i="14"/>
  <c r="F131" i="14"/>
  <c r="T131" i="14"/>
  <c r="P131" i="14"/>
  <c r="O131" i="14"/>
  <c r="I131" i="14"/>
  <c r="D131" i="14"/>
  <c r="S131" i="14"/>
  <c r="M131" i="14"/>
  <c r="G131" i="14"/>
  <c r="C131" i="14"/>
  <c r="H121" i="10"/>
  <c r="B121" i="10"/>
  <c r="E121" i="10"/>
  <c r="A122" i="10"/>
  <c r="K121" i="10"/>
  <c r="T125" i="12"/>
  <c r="R125" i="12"/>
  <c r="P125" i="12"/>
  <c r="L125" i="12"/>
  <c r="F125" i="12"/>
  <c r="D125" i="12"/>
  <c r="S125" i="12"/>
  <c r="M125" i="12"/>
  <c r="J125" i="12"/>
  <c r="I125" i="12"/>
  <c r="C125" i="12"/>
  <c r="G125" i="12"/>
  <c r="O125" i="12"/>
  <c r="N120" i="10"/>
  <c r="L120" i="10"/>
  <c r="J120" i="10"/>
  <c r="F120" i="10"/>
  <c r="M120" i="10"/>
  <c r="I120" i="10"/>
  <c r="G120" i="10"/>
  <c r="D120" i="10"/>
  <c r="C120" i="10"/>
  <c r="B93" i="24"/>
  <c r="K93" i="24"/>
  <c r="H93" i="24"/>
  <c r="E93" i="24"/>
  <c r="A94" i="24"/>
  <c r="H126" i="12"/>
  <c r="B126" i="12"/>
  <c r="N126" i="12"/>
  <c r="K126" i="12"/>
  <c r="E126" i="12"/>
  <c r="A127" i="12"/>
  <c r="Q126" i="12"/>
  <c r="K105" i="2"/>
  <c r="J105" i="2"/>
  <c r="D105" i="2"/>
  <c r="I105" i="2"/>
  <c r="G105" i="2"/>
  <c r="F105" i="2"/>
  <c r="C105" i="2"/>
  <c r="AX92" i="24"/>
  <c r="AU92" i="24"/>
  <c r="AI92" i="24"/>
  <c r="AR92" i="24"/>
  <c r="AO92" i="24"/>
  <c r="AL92" i="24"/>
  <c r="AH93" i="24"/>
  <c r="H132" i="14"/>
  <c r="E132" i="14"/>
  <c r="B132" i="14"/>
  <c r="A133" i="14"/>
  <c r="N132" i="14"/>
  <c r="K132" i="14"/>
  <c r="Q132" i="14"/>
  <c r="A107" i="2"/>
  <c r="B106" i="2"/>
  <c r="H106" i="2"/>
  <c r="E106" i="2"/>
  <c r="D92" i="24"/>
  <c r="C92" i="24"/>
  <c r="Q92" i="24"/>
  <c r="G92" i="24"/>
  <c r="M92" i="24"/>
  <c r="I92" i="24"/>
  <c r="L92" i="24"/>
  <c r="J92" i="24"/>
  <c r="F92" i="24"/>
  <c r="B91" i="41"/>
  <c r="E91" i="41"/>
  <c r="AM91" i="24"/>
  <c r="BD91" i="24"/>
  <c r="AZ91" i="24"/>
  <c r="AY91" i="24"/>
  <c r="AW91" i="24"/>
  <c r="AV91" i="24"/>
  <c r="AP91" i="24"/>
  <c r="AN91" i="24"/>
  <c r="AK91" i="24"/>
  <c r="AT91" i="24"/>
  <c r="AS91" i="24"/>
  <c r="AQ91" i="24"/>
  <c r="AJ91" i="24"/>
  <c r="E96" i="43" l="1"/>
  <c r="B96" i="43"/>
  <c r="B98" i="45"/>
  <c r="D98" i="45"/>
  <c r="B96" i="44"/>
  <c r="E96" i="44"/>
  <c r="BA91" i="24"/>
  <c r="BE91" i="24" s="1"/>
  <c r="CF92" i="24"/>
  <c r="CY91" i="24"/>
  <c r="N92" i="24"/>
  <c r="R92" i="24" s="1"/>
  <c r="H112" i="3"/>
  <c r="D112" i="3"/>
  <c r="C112" i="3"/>
  <c r="B113" i="3"/>
  <c r="A114" i="3"/>
  <c r="E113" i="3"/>
  <c r="G112" i="3"/>
  <c r="F112" i="3"/>
  <c r="H91" i="41"/>
  <c r="D91" i="41"/>
  <c r="C91" i="41"/>
  <c r="A92" i="41" s="1"/>
  <c r="F91" i="41"/>
  <c r="G91" i="41"/>
  <c r="A107" i="32"/>
  <c r="F106" i="32"/>
  <c r="B106" i="32"/>
  <c r="H105" i="32"/>
  <c r="G105" i="32"/>
  <c r="I105" i="32"/>
  <c r="E105" i="32"/>
  <c r="D105" i="32"/>
  <c r="C105" i="32"/>
  <c r="N127" i="12"/>
  <c r="H127" i="12"/>
  <c r="B127" i="12"/>
  <c r="Q127" i="12"/>
  <c r="K127" i="12"/>
  <c r="E127" i="12"/>
  <c r="A128" i="12"/>
  <c r="H122" i="10"/>
  <c r="B122" i="10"/>
  <c r="A123" i="10"/>
  <c r="K122" i="10"/>
  <c r="E122" i="10"/>
  <c r="J126" i="12"/>
  <c r="F126" i="12"/>
  <c r="D126" i="12"/>
  <c r="R126" i="12"/>
  <c r="P126" i="12"/>
  <c r="L126" i="12"/>
  <c r="O126" i="12"/>
  <c r="M126" i="12"/>
  <c r="I126" i="12"/>
  <c r="G126" i="12"/>
  <c r="C126" i="12"/>
  <c r="T126" i="12"/>
  <c r="S126" i="12"/>
  <c r="N121" i="10"/>
  <c r="L121" i="10"/>
  <c r="J121" i="10"/>
  <c r="F121" i="10"/>
  <c r="D121" i="10"/>
  <c r="G121" i="10"/>
  <c r="C121" i="10"/>
  <c r="I121" i="10"/>
  <c r="M121" i="10"/>
  <c r="CV93" i="24"/>
  <c r="CS93" i="24"/>
  <c r="CR94" i="24"/>
  <c r="BZ94" i="24"/>
  <c r="CC94" i="24"/>
  <c r="BY95" i="24"/>
  <c r="CD93" i="24"/>
  <c r="CE93" i="24"/>
  <c r="CA93" i="24"/>
  <c r="CB93" i="24"/>
  <c r="D106" i="2"/>
  <c r="C106" i="2"/>
  <c r="K106" i="2"/>
  <c r="J106" i="2"/>
  <c r="I106" i="2"/>
  <c r="G106" i="2"/>
  <c r="F106" i="2"/>
  <c r="K94" i="24"/>
  <c r="H94" i="24"/>
  <c r="E94" i="24"/>
  <c r="B94" i="24"/>
  <c r="A95" i="24"/>
  <c r="B107" i="2"/>
  <c r="A108" i="2"/>
  <c r="H107" i="2"/>
  <c r="E107" i="2"/>
  <c r="CX92" i="24"/>
  <c r="CT92" i="24"/>
  <c r="CU92" i="24"/>
  <c r="CW92" i="24"/>
  <c r="N115" i="8"/>
  <c r="M115" i="8"/>
  <c r="L115" i="8"/>
  <c r="J115" i="8"/>
  <c r="I115" i="8"/>
  <c r="C115" i="8"/>
  <c r="G115" i="8"/>
  <c r="D115" i="8"/>
  <c r="F115" i="8"/>
  <c r="F132" i="14"/>
  <c r="D132" i="14"/>
  <c r="T132" i="14"/>
  <c r="R132" i="14"/>
  <c r="P132" i="14"/>
  <c r="L132" i="14"/>
  <c r="J132" i="14"/>
  <c r="C132" i="14"/>
  <c r="M132" i="14"/>
  <c r="I132" i="14"/>
  <c r="G132" i="14"/>
  <c r="S132" i="14"/>
  <c r="O132" i="14"/>
  <c r="K116" i="8"/>
  <c r="E116" i="8"/>
  <c r="H116" i="8"/>
  <c r="A117" i="8"/>
  <c r="B116" i="8"/>
  <c r="D90" i="40"/>
  <c r="C90" i="40"/>
  <c r="A91" i="40" s="1"/>
  <c r="B115" i="5"/>
  <c r="A116" i="5"/>
  <c r="E115" i="5"/>
  <c r="D114" i="5"/>
  <c r="C114" i="5"/>
  <c r="H90" i="40"/>
  <c r="G90" i="40"/>
  <c r="F90" i="40"/>
  <c r="N133" i="14"/>
  <c r="B133" i="14"/>
  <c r="Q133" i="14"/>
  <c r="E133" i="14"/>
  <c r="H133" i="14"/>
  <c r="K133" i="14"/>
  <c r="A134" i="14"/>
  <c r="Q93" i="24"/>
  <c r="L93" i="24"/>
  <c r="G93" i="24"/>
  <c r="M93" i="24"/>
  <c r="J93" i="24"/>
  <c r="I93" i="24"/>
  <c r="F93" i="24"/>
  <c r="D93" i="24"/>
  <c r="C93" i="24"/>
  <c r="H114" i="5"/>
  <c r="G114" i="5"/>
  <c r="F114" i="5"/>
  <c r="AH94" i="24"/>
  <c r="AU93" i="24"/>
  <c r="AR93" i="24"/>
  <c r="AX93" i="24"/>
  <c r="AO93" i="24"/>
  <c r="AL93" i="24"/>
  <c r="AI93" i="24"/>
  <c r="AY92" i="24"/>
  <c r="AP92" i="24"/>
  <c r="AK92" i="24"/>
  <c r="AJ92" i="24"/>
  <c r="BD92" i="24"/>
  <c r="AZ92" i="24"/>
  <c r="AW92" i="24"/>
  <c r="AV92" i="24"/>
  <c r="AT92" i="24"/>
  <c r="AS92" i="24"/>
  <c r="AQ92" i="24"/>
  <c r="AN92" i="24"/>
  <c r="AM92" i="24"/>
  <c r="G96" i="44" l="1"/>
  <c r="C96" i="44"/>
  <c r="A97" i="44" s="1"/>
  <c r="F96" i="44"/>
  <c r="D96" i="44"/>
  <c r="F98" i="45"/>
  <c r="E98" i="45"/>
  <c r="C98" i="45"/>
  <c r="A99" i="45" s="1"/>
  <c r="G96" i="43"/>
  <c r="F96" i="43"/>
  <c r="D96" i="43"/>
  <c r="C96" i="43"/>
  <c r="A97" i="43" s="1"/>
  <c r="BA92" i="24"/>
  <c r="BE92" i="24" s="1"/>
  <c r="N93" i="24"/>
  <c r="R93" i="24" s="1"/>
  <c r="CY92" i="24"/>
  <c r="CF93" i="24"/>
  <c r="H123" i="10"/>
  <c r="B123" i="10"/>
  <c r="A124" i="10"/>
  <c r="E123" i="10"/>
  <c r="K123" i="10"/>
  <c r="N122" i="10"/>
  <c r="L122" i="10"/>
  <c r="J122" i="10"/>
  <c r="F122" i="10"/>
  <c r="M122" i="10"/>
  <c r="C122" i="10"/>
  <c r="I122" i="10"/>
  <c r="G122" i="10"/>
  <c r="D122" i="10"/>
  <c r="BY96" i="24"/>
  <c r="CC95" i="24"/>
  <c r="BZ95" i="24"/>
  <c r="BD93" i="24"/>
  <c r="AW93" i="24"/>
  <c r="AV93" i="24"/>
  <c r="AT93" i="24"/>
  <c r="AQ93" i="24"/>
  <c r="AP93" i="24"/>
  <c r="AZ93" i="24"/>
  <c r="AY93" i="24"/>
  <c r="AN93" i="24"/>
  <c r="AS93" i="24"/>
  <c r="AM93" i="24"/>
  <c r="AK93" i="24"/>
  <c r="AJ93" i="24"/>
  <c r="N128" i="12"/>
  <c r="B128" i="12"/>
  <c r="A129" i="12"/>
  <c r="Q128" i="12"/>
  <c r="H128" i="12"/>
  <c r="E128" i="12"/>
  <c r="K128" i="12"/>
  <c r="CB94" i="24"/>
  <c r="CA94" i="24"/>
  <c r="CE94" i="24"/>
  <c r="CD94" i="24"/>
  <c r="CR95" i="24"/>
  <c r="CV94" i="24"/>
  <c r="CS94" i="24"/>
  <c r="CX93" i="24"/>
  <c r="CW93" i="24"/>
  <c r="CU93" i="24"/>
  <c r="CT93" i="24"/>
  <c r="H115" i="5"/>
  <c r="F115" i="5"/>
  <c r="G115" i="5"/>
  <c r="T127" i="12"/>
  <c r="R127" i="12"/>
  <c r="P127" i="12"/>
  <c r="L127" i="12"/>
  <c r="J127" i="12"/>
  <c r="F127" i="12"/>
  <c r="D127" i="12"/>
  <c r="S127" i="12"/>
  <c r="I127" i="12"/>
  <c r="G127" i="12"/>
  <c r="C127" i="12"/>
  <c r="O127" i="12"/>
  <c r="M127" i="12"/>
  <c r="D115" i="5"/>
  <c r="C115" i="5"/>
  <c r="E116" i="5"/>
  <c r="A117" i="5"/>
  <c r="B116" i="5"/>
  <c r="B91" i="40"/>
  <c r="E91" i="40"/>
  <c r="AH95" i="24"/>
  <c r="AI94" i="24"/>
  <c r="AX94" i="24"/>
  <c r="AR94" i="24"/>
  <c r="AU94" i="24"/>
  <c r="AO94" i="24"/>
  <c r="AL94" i="24"/>
  <c r="L116" i="8"/>
  <c r="J116" i="8"/>
  <c r="I116" i="8"/>
  <c r="M116" i="8"/>
  <c r="C116" i="8"/>
  <c r="N116" i="8"/>
  <c r="G116" i="8"/>
  <c r="F116" i="8"/>
  <c r="D116" i="8"/>
  <c r="A118" i="8"/>
  <c r="E117" i="8"/>
  <c r="B117" i="8"/>
  <c r="K117" i="8"/>
  <c r="H117" i="8"/>
  <c r="E108" i="2"/>
  <c r="B108" i="2"/>
  <c r="H108" i="2"/>
  <c r="A109" i="2"/>
  <c r="J107" i="2"/>
  <c r="K107" i="2"/>
  <c r="I107" i="2"/>
  <c r="G107" i="2"/>
  <c r="F107" i="2"/>
  <c r="D107" i="2"/>
  <c r="C107" i="2"/>
  <c r="H95" i="24"/>
  <c r="K95" i="24"/>
  <c r="E95" i="24"/>
  <c r="B95" i="24"/>
  <c r="A96" i="24"/>
  <c r="E106" i="32"/>
  <c r="D106" i="32"/>
  <c r="C106" i="32"/>
  <c r="I106" i="32"/>
  <c r="H106" i="32"/>
  <c r="G106" i="32"/>
  <c r="F107" i="32"/>
  <c r="B107" i="32"/>
  <c r="A108" i="32"/>
  <c r="E92" i="41"/>
  <c r="B92" i="41"/>
  <c r="M94" i="24"/>
  <c r="L94" i="24"/>
  <c r="I94" i="24"/>
  <c r="G94" i="24"/>
  <c r="C94" i="24"/>
  <c r="Q94" i="24"/>
  <c r="J94" i="24"/>
  <c r="F94" i="24"/>
  <c r="D94" i="24"/>
  <c r="G113" i="3"/>
  <c r="F113" i="3"/>
  <c r="E114" i="3"/>
  <c r="A115" i="3"/>
  <c r="B114" i="3"/>
  <c r="H113" i="3"/>
  <c r="D113" i="3"/>
  <c r="C113" i="3"/>
  <c r="R133" i="14"/>
  <c r="P133" i="14"/>
  <c r="F133" i="14"/>
  <c r="T133" i="14"/>
  <c r="S133" i="14"/>
  <c r="L133" i="14"/>
  <c r="J133" i="14"/>
  <c r="I133" i="14"/>
  <c r="G133" i="14"/>
  <c r="C133" i="14"/>
  <c r="D133" i="14"/>
  <c r="M133" i="14"/>
  <c r="O133" i="14"/>
  <c r="H134" i="14"/>
  <c r="K134" i="14"/>
  <c r="E134" i="14"/>
  <c r="B134" i="14"/>
  <c r="A135" i="14"/>
  <c r="Q134" i="14"/>
  <c r="N134" i="14"/>
  <c r="E97" i="43" l="1"/>
  <c r="B97" i="43"/>
  <c r="B99" i="45"/>
  <c r="D99" i="45"/>
  <c r="B97" i="44"/>
  <c r="E97" i="44"/>
  <c r="BA93" i="24"/>
  <c r="BE93" i="24" s="1"/>
  <c r="CY93" i="24"/>
  <c r="CF94" i="24"/>
  <c r="N94" i="24"/>
  <c r="R94" i="24" s="1"/>
  <c r="D107" i="32"/>
  <c r="E107" i="32"/>
  <c r="C107" i="32"/>
  <c r="N117" i="8"/>
  <c r="F117" i="8"/>
  <c r="D117" i="8"/>
  <c r="C117" i="8"/>
  <c r="M117" i="8"/>
  <c r="L117" i="8"/>
  <c r="J117" i="8"/>
  <c r="G117" i="8"/>
  <c r="I117" i="8"/>
  <c r="AH96" i="24"/>
  <c r="AO95" i="24"/>
  <c r="AL95" i="24"/>
  <c r="AI95" i="24"/>
  <c r="AU95" i="24"/>
  <c r="AR95" i="24"/>
  <c r="AX95" i="24"/>
  <c r="P134" i="14"/>
  <c r="L134" i="14"/>
  <c r="J134" i="14"/>
  <c r="F134" i="14"/>
  <c r="D134" i="14"/>
  <c r="M134" i="14"/>
  <c r="I134" i="14"/>
  <c r="C134" i="14"/>
  <c r="S134" i="14"/>
  <c r="R134" i="14"/>
  <c r="T134" i="14"/>
  <c r="O134" i="14"/>
  <c r="G134" i="14"/>
  <c r="I107" i="32"/>
  <c r="H107" i="32"/>
  <c r="G107" i="32"/>
  <c r="CV95" i="24"/>
  <c r="CS95" i="24"/>
  <c r="CR96" i="24"/>
  <c r="K96" i="24"/>
  <c r="E96" i="24"/>
  <c r="H96" i="24"/>
  <c r="B96" i="24"/>
  <c r="A97" i="24"/>
  <c r="E109" i="2"/>
  <c r="A110" i="2"/>
  <c r="H109" i="2"/>
  <c r="B109" i="2"/>
  <c r="G95" i="24"/>
  <c r="D95" i="24"/>
  <c r="Q95" i="24"/>
  <c r="M95" i="24"/>
  <c r="L95" i="24"/>
  <c r="J95" i="24"/>
  <c r="I95" i="24"/>
  <c r="F95" i="24"/>
  <c r="C95" i="24"/>
  <c r="H114" i="3"/>
  <c r="D114" i="3"/>
  <c r="C114" i="3"/>
  <c r="E115" i="3"/>
  <c r="B115" i="3"/>
  <c r="A116" i="3"/>
  <c r="CX94" i="24"/>
  <c r="CU94" i="24"/>
  <c r="CT94" i="24"/>
  <c r="CW94" i="24"/>
  <c r="G114" i="3"/>
  <c r="F114" i="3"/>
  <c r="B135" i="14"/>
  <c r="N135" i="14"/>
  <c r="H135" i="14"/>
  <c r="K135" i="14"/>
  <c r="E135" i="14"/>
  <c r="A136" i="14"/>
  <c r="Q135" i="14"/>
  <c r="AQ94" i="24"/>
  <c r="AP94" i="24"/>
  <c r="AM94" i="24"/>
  <c r="BD94" i="24"/>
  <c r="AN94" i="24"/>
  <c r="AK94" i="24"/>
  <c r="AJ94" i="24"/>
  <c r="AY94" i="24"/>
  <c r="AV94" i="24"/>
  <c r="AZ94" i="24"/>
  <c r="AW94" i="24"/>
  <c r="AT94" i="24"/>
  <c r="AS94" i="24"/>
  <c r="CE95" i="24"/>
  <c r="CD95" i="24"/>
  <c r="CB95" i="24"/>
  <c r="CA95" i="24"/>
  <c r="H91" i="40"/>
  <c r="G91" i="40"/>
  <c r="F91" i="40"/>
  <c r="BY97" i="24"/>
  <c r="CC96" i="24"/>
  <c r="BZ96" i="24"/>
  <c r="D91" i="40"/>
  <c r="C91" i="40"/>
  <c r="A92" i="40" s="1"/>
  <c r="C116" i="5"/>
  <c r="D116" i="5"/>
  <c r="H116" i="5"/>
  <c r="F116" i="5"/>
  <c r="G116" i="5"/>
  <c r="G108" i="2"/>
  <c r="F108" i="2"/>
  <c r="D108" i="2"/>
  <c r="C108" i="2"/>
  <c r="J108" i="2"/>
  <c r="I108" i="2"/>
  <c r="K108" i="2"/>
  <c r="B117" i="5"/>
  <c r="E117" i="5"/>
  <c r="A118" i="5"/>
  <c r="D92" i="41"/>
  <c r="C92" i="41"/>
  <c r="A93" i="41" s="1"/>
  <c r="H92" i="41"/>
  <c r="G92" i="41"/>
  <c r="F92" i="41"/>
  <c r="K118" i="8"/>
  <c r="A119" i="8"/>
  <c r="H118" i="8"/>
  <c r="E118" i="8"/>
  <c r="B118" i="8"/>
  <c r="H129" i="12"/>
  <c r="B129" i="12"/>
  <c r="N129" i="12"/>
  <c r="E129" i="12"/>
  <c r="Q129" i="12"/>
  <c r="K129" i="12"/>
  <c r="A130" i="12"/>
  <c r="H124" i="10"/>
  <c r="B124" i="10"/>
  <c r="K124" i="10"/>
  <c r="E124" i="10"/>
  <c r="A125" i="10"/>
  <c r="T128" i="12"/>
  <c r="R128" i="12"/>
  <c r="P128" i="12"/>
  <c r="L128" i="12"/>
  <c r="J128" i="12"/>
  <c r="F128" i="12"/>
  <c r="D128" i="12"/>
  <c r="S128" i="12"/>
  <c r="M128" i="12"/>
  <c r="O128" i="12"/>
  <c r="G128" i="12"/>
  <c r="C128" i="12"/>
  <c r="I128" i="12"/>
  <c r="N123" i="10"/>
  <c r="L123" i="10"/>
  <c r="J123" i="10"/>
  <c r="F123" i="10"/>
  <c r="D123" i="10"/>
  <c r="C123" i="10"/>
  <c r="M123" i="10"/>
  <c r="G123" i="10"/>
  <c r="I123" i="10"/>
  <c r="B108" i="32"/>
  <c r="A109" i="32"/>
  <c r="F108" i="32"/>
  <c r="F97" i="44" l="1"/>
  <c r="G97" i="44"/>
  <c r="C97" i="44"/>
  <c r="A98" i="44" s="1"/>
  <c r="D97" i="44"/>
  <c r="F99" i="45"/>
  <c r="E99" i="45"/>
  <c r="C99" i="45"/>
  <c r="A100" i="45" s="1"/>
  <c r="G97" i="43"/>
  <c r="D97" i="43"/>
  <c r="F97" i="43"/>
  <c r="C97" i="43"/>
  <c r="A98" i="43" s="1"/>
  <c r="CF95" i="24"/>
  <c r="BA94" i="24"/>
  <c r="BE94" i="24" s="1"/>
  <c r="N95" i="24"/>
  <c r="R95" i="24" s="1"/>
  <c r="CY94" i="24"/>
  <c r="N130" i="12"/>
  <c r="H130" i="12"/>
  <c r="B130" i="12"/>
  <c r="A131" i="12"/>
  <c r="K130" i="12"/>
  <c r="Q130" i="12"/>
  <c r="E130" i="12"/>
  <c r="H125" i="10"/>
  <c r="B125" i="10"/>
  <c r="K125" i="10"/>
  <c r="A126" i="10"/>
  <c r="E125" i="10"/>
  <c r="B92" i="40"/>
  <c r="E92" i="40"/>
  <c r="N136" i="14"/>
  <c r="K136" i="14"/>
  <c r="H136" i="14"/>
  <c r="B136" i="14"/>
  <c r="A137" i="14"/>
  <c r="Q136" i="14"/>
  <c r="E136" i="14"/>
  <c r="J109" i="2"/>
  <c r="F109" i="2"/>
  <c r="G109" i="2"/>
  <c r="K109" i="2"/>
  <c r="I109" i="2"/>
  <c r="D109" i="2"/>
  <c r="C109" i="2"/>
  <c r="H110" i="2"/>
  <c r="E110" i="2"/>
  <c r="B110" i="2"/>
  <c r="A111" i="2"/>
  <c r="F135" i="14"/>
  <c r="D135" i="14"/>
  <c r="T135" i="14"/>
  <c r="R135" i="14"/>
  <c r="P135" i="14"/>
  <c r="J135" i="14"/>
  <c r="S135" i="14"/>
  <c r="O135" i="14"/>
  <c r="M135" i="14"/>
  <c r="I135" i="14"/>
  <c r="G135" i="14"/>
  <c r="C135" i="14"/>
  <c r="L135" i="14"/>
  <c r="K97" i="24"/>
  <c r="E97" i="24"/>
  <c r="B97" i="24"/>
  <c r="H97" i="24"/>
  <c r="A98" i="24"/>
  <c r="E108" i="32"/>
  <c r="D108" i="32"/>
  <c r="C108" i="32"/>
  <c r="CD96" i="24"/>
  <c r="CA96" i="24"/>
  <c r="CE96" i="24"/>
  <c r="CB96" i="24"/>
  <c r="F96" i="24"/>
  <c r="D96" i="24"/>
  <c r="C96" i="24"/>
  <c r="Q96" i="24"/>
  <c r="M96" i="24"/>
  <c r="L96" i="24"/>
  <c r="I96" i="24"/>
  <c r="J96" i="24"/>
  <c r="G96" i="24"/>
  <c r="L118" i="8"/>
  <c r="J118" i="8"/>
  <c r="F118" i="8"/>
  <c r="M118" i="8"/>
  <c r="N118" i="8"/>
  <c r="I118" i="8"/>
  <c r="G118" i="8"/>
  <c r="D118" i="8"/>
  <c r="C118" i="8"/>
  <c r="BY98" i="24"/>
  <c r="CC97" i="24"/>
  <c r="BZ97" i="24"/>
  <c r="A120" i="8"/>
  <c r="K119" i="8"/>
  <c r="E119" i="8"/>
  <c r="H119" i="8"/>
  <c r="B119" i="8"/>
  <c r="BD95" i="24"/>
  <c r="AY95" i="24"/>
  <c r="AT95" i="24"/>
  <c r="AN95" i="24"/>
  <c r="AM95" i="24"/>
  <c r="AJ95" i="24"/>
  <c r="AW95" i="24"/>
  <c r="AS95" i="24"/>
  <c r="AQ95" i="24"/>
  <c r="AP95" i="24"/>
  <c r="AZ95" i="24"/>
  <c r="AV95" i="24"/>
  <c r="AK95" i="24"/>
  <c r="CR97" i="24"/>
  <c r="CS96" i="24"/>
  <c r="CV96" i="24"/>
  <c r="E116" i="3"/>
  <c r="B116" i="3"/>
  <c r="A117" i="3"/>
  <c r="CW95" i="24"/>
  <c r="CU95" i="24"/>
  <c r="CT95" i="24"/>
  <c r="CX95" i="24"/>
  <c r="AI96" i="24"/>
  <c r="AX96" i="24"/>
  <c r="AU96" i="24"/>
  <c r="AO96" i="24"/>
  <c r="AL96" i="24"/>
  <c r="AR96" i="24"/>
  <c r="AH97" i="24"/>
  <c r="N124" i="10"/>
  <c r="L124" i="10"/>
  <c r="J124" i="10"/>
  <c r="F124" i="10"/>
  <c r="M124" i="10"/>
  <c r="I124" i="10"/>
  <c r="G124" i="10"/>
  <c r="D124" i="10"/>
  <c r="C124" i="10"/>
  <c r="B118" i="5"/>
  <c r="A119" i="5"/>
  <c r="E118" i="5"/>
  <c r="A110" i="32"/>
  <c r="F109" i="32"/>
  <c r="B109" i="32"/>
  <c r="E93" i="41"/>
  <c r="B93" i="41"/>
  <c r="H117" i="5"/>
  <c r="G117" i="5"/>
  <c r="F117" i="5"/>
  <c r="F115" i="3"/>
  <c r="G115" i="3"/>
  <c r="D117" i="5"/>
  <c r="C117" i="5"/>
  <c r="F129" i="12"/>
  <c r="D129" i="12"/>
  <c r="T129" i="12"/>
  <c r="P129" i="12"/>
  <c r="L129" i="12"/>
  <c r="J129" i="12"/>
  <c r="I129" i="12"/>
  <c r="G129" i="12"/>
  <c r="C129" i="12"/>
  <c r="S129" i="12"/>
  <c r="M129" i="12"/>
  <c r="O129" i="12"/>
  <c r="R129" i="12"/>
  <c r="H115" i="3"/>
  <c r="D115" i="3"/>
  <c r="C115" i="3"/>
  <c r="G108" i="32"/>
  <c r="I108" i="32"/>
  <c r="H108" i="32"/>
  <c r="D100" i="45" l="1"/>
  <c r="B100" i="45"/>
  <c r="B98" i="43"/>
  <c r="E98" i="43"/>
  <c r="B98" i="44"/>
  <c r="E98" i="44"/>
  <c r="BA95" i="24"/>
  <c r="BE95" i="24" s="1"/>
  <c r="CY95" i="24"/>
  <c r="CF96" i="24"/>
  <c r="N96" i="24"/>
  <c r="R96" i="24" s="1"/>
  <c r="F93" i="41"/>
  <c r="G93" i="41"/>
  <c r="AU97" i="24"/>
  <c r="AL97" i="24"/>
  <c r="AX97" i="24"/>
  <c r="AR97" i="24"/>
  <c r="AO97" i="24"/>
  <c r="AI97" i="24"/>
  <c r="AH98" i="24"/>
  <c r="N119" i="8"/>
  <c r="M119" i="8"/>
  <c r="L119" i="8"/>
  <c r="D119" i="8"/>
  <c r="J119" i="8"/>
  <c r="G119" i="8"/>
  <c r="I119" i="8"/>
  <c r="F119" i="8"/>
  <c r="C119" i="8"/>
  <c r="K120" i="8"/>
  <c r="A121" i="8"/>
  <c r="H120" i="8"/>
  <c r="E120" i="8"/>
  <c r="B120" i="8"/>
  <c r="AZ96" i="24"/>
  <c r="AY96" i="24"/>
  <c r="AV96" i="24"/>
  <c r="AT96" i="24"/>
  <c r="AQ96" i="24"/>
  <c r="AP96" i="24"/>
  <c r="AN96" i="24"/>
  <c r="AM96" i="24"/>
  <c r="AK96" i="24"/>
  <c r="AJ96" i="24"/>
  <c r="BD96" i="24"/>
  <c r="AW96" i="24"/>
  <c r="AS96" i="24"/>
  <c r="CE97" i="24"/>
  <c r="CD97" i="24"/>
  <c r="CA97" i="24"/>
  <c r="CB97" i="24"/>
  <c r="K98" i="24"/>
  <c r="H98" i="24"/>
  <c r="E98" i="24"/>
  <c r="B98" i="24"/>
  <c r="A99" i="24"/>
  <c r="N137" i="14"/>
  <c r="H137" i="14"/>
  <c r="B137" i="14"/>
  <c r="K137" i="14"/>
  <c r="E137" i="14"/>
  <c r="A138" i="14"/>
  <c r="Q137" i="14"/>
  <c r="BZ98" i="24"/>
  <c r="CC98" i="24"/>
  <c r="BY99" i="24"/>
  <c r="P136" i="14"/>
  <c r="L136" i="14"/>
  <c r="D136" i="14"/>
  <c r="T136" i="14"/>
  <c r="R136" i="14"/>
  <c r="O136" i="14"/>
  <c r="M136" i="14"/>
  <c r="I136" i="14"/>
  <c r="G136" i="14"/>
  <c r="C136" i="14"/>
  <c r="J136" i="14"/>
  <c r="S136" i="14"/>
  <c r="F136" i="14"/>
  <c r="Q97" i="24"/>
  <c r="M97" i="24"/>
  <c r="L97" i="24"/>
  <c r="G97" i="24"/>
  <c r="D97" i="24"/>
  <c r="C97" i="24"/>
  <c r="I97" i="24"/>
  <c r="J97" i="24"/>
  <c r="F97" i="24"/>
  <c r="B117" i="3"/>
  <c r="A118" i="3"/>
  <c r="E117" i="3"/>
  <c r="D116" i="3"/>
  <c r="C116" i="3"/>
  <c r="H116" i="3"/>
  <c r="H92" i="40"/>
  <c r="F92" i="40"/>
  <c r="G92" i="40"/>
  <c r="G116" i="3"/>
  <c r="F116" i="3"/>
  <c r="D92" i="40"/>
  <c r="C92" i="40"/>
  <c r="A93" i="40" s="1"/>
  <c r="D93" i="41"/>
  <c r="H93" i="41"/>
  <c r="C93" i="41"/>
  <c r="A94" i="41" s="1"/>
  <c r="G109" i="32"/>
  <c r="I109" i="32"/>
  <c r="H109" i="32"/>
  <c r="CX96" i="24"/>
  <c r="CW96" i="24"/>
  <c r="CU96" i="24"/>
  <c r="CT96" i="24"/>
  <c r="H126" i="10"/>
  <c r="B126" i="10"/>
  <c r="A127" i="10"/>
  <c r="K126" i="10"/>
  <c r="E126" i="10"/>
  <c r="N125" i="10"/>
  <c r="L125" i="10"/>
  <c r="J125" i="10"/>
  <c r="F125" i="10"/>
  <c r="D125" i="10"/>
  <c r="I125" i="10"/>
  <c r="M125" i="10"/>
  <c r="G125" i="10"/>
  <c r="C125" i="10"/>
  <c r="E109" i="32"/>
  <c r="C109" i="32"/>
  <c r="D109" i="32"/>
  <c r="D118" i="5"/>
  <c r="C118" i="5"/>
  <c r="N131" i="12"/>
  <c r="H131" i="12"/>
  <c r="B131" i="12"/>
  <c r="A132" i="12"/>
  <c r="Q131" i="12"/>
  <c r="K131" i="12"/>
  <c r="E131" i="12"/>
  <c r="R130" i="12"/>
  <c r="P130" i="12"/>
  <c r="L130" i="12"/>
  <c r="J130" i="12"/>
  <c r="F130" i="12"/>
  <c r="D130" i="12"/>
  <c r="T130" i="12"/>
  <c r="S130" i="12"/>
  <c r="O130" i="12"/>
  <c r="M130" i="12"/>
  <c r="I130" i="12"/>
  <c r="G130" i="12"/>
  <c r="C130" i="12"/>
  <c r="F118" i="5"/>
  <c r="G118" i="5"/>
  <c r="H118" i="5"/>
  <c r="E119" i="5"/>
  <c r="B119" i="5"/>
  <c r="A120" i="5"/>
  <c r="CS97" i="24"/>
  <c r="CR98" i="24"/>
  <c r="CV97" i="24"/>
  <c r="F110" i="32"/>
  <c r="B110" i="32"/>
  <c r="A111" i="32"/>
  <c r="A112" i="2"/>
  <c r="B111" i="2"/>
  <c r="E111" i="2"/>
  <c r="H111" i="2"/>
  <c r="K110" i="2"/>
  <c r="J110" i="2"/>
  <c r="I110" i="2"/>
  <c r="C110" i="2"/>
  <c r="G110" i="2"/>
  <c r="F110" i="2"/>
  <c r="D110" i="2"/>
  <c r="CF97" i="24" l="1"/>
  <c r="F98" i="44"/>
  <c r="D98" i="44"/>
  <c r="C98" i="44"/>
  <c r="A99" i="44" s="1"/>
  <c r="G98" i="44"/>
  <c r="D98" i="43"/>
  <c r="C98" i="43"/>
  <c r="A99" i="43" s="1"/>
  <c r="G98" i="43"/>
  <c r="F98" i="43"/>
  <c r="F100" i="45"/>
  <c r="E100" i="45"/>
  <c r="C100" i="45"/>
  <c r="A101" i="45" s="1"/>
  <c r="BA96" i="24"/>
  <c r="BE96" i="24" s="1"/>
  <c r="CY96" i="24"/>
  <c r="N97" i="24"/>
  <c r="R97" i="24" s="1"/>
  <c r="A122" i="8"/>
  <c r="H121" i="8"/>
  <c r="K121" i="8"/>
  <c r="E121" i="8"/>
  <c r="B121" i="8"/>
  <c r="G117" i="3"/>
  <c r="F117" i="3"/>
  <c r="L120" i="8"/>
  <c r="J120" i="8"/>
  <c r="N120" i="8"/>
  <c r="M120" i="8"/>
  <c r="I120" i="8"/>
  <c r="G120" i="8"/>
  <c r="D120" i="8"/>
  <c r="C120" i="8"/>
  <c r="F120" i="8"/>
  <c r="H99" i="24"/>
  <c r="E99" i="24"/>
  <c r="K99" i="24"/>
  <c r="B99" i="24"/>
  <c r="A100" i="24"/>
  <c r="B138" i="14"/>
  <c r="N138" i="14"/>
  <c r="H138" i="14"/>
  <c r="K138" i="14"/>
  <c r="E138" i="14"/>
  <c r="Q138" i="14"/>
  <c r="A139" i="14"/>
  <c r="J137" i="14"/>
  <c r="F137" i="14"/>
  <c r="D137" i="14"/>
  <c r="S137" i="14"/>
  <c r="R137" i="14"/>
  <c r="P137" i="14"/>
  <c r="O137" i="14"/>
  <c r="M137" i="14"/>
  <c r="L137" i="14"/>
  <c r="I137" i="14"/>
  <c r="G137" i="14"/>
  <c r="C137" i="14"/>
  <c r="T137" i="14"/>
  <c r="L98" i="24"/>
  <c r="C98" i="24"/>
  <c r="M98" i="24"/>
  <c r="J98" i="24"/>
  <c r="I98" i="24"/>
  <c r="G98" i="24"/>
  <c r="Q98" i="24"/>
  <c r="F98" i="24"/>
  <c r="D98" i="24"/>
  <c r="H127" i="10"/>
  <c r="B127" i="10"/>
  <c r="A128" i="10"/>
  <c r="K127" i="10"/>
  <c r="E127" i="10"/>
  <c r="A119" i="3"/>
  <c r="E118" i="3"/>
  <c r="B118" i="3"/>
  <c r="N126" i="10"/>
  <c r="L126" i="10"/>
  <c r="J126" i="10"/>
  <c r="F126" i="10"/>
  <c r="I126" i="10"/>
  <c r="G126" i="10"/>
  <c r="D126" i="10"/>
  <c r="C126" i="10"/>
  <c r="M126" i="10"/>
  <c r="H117" i="3"/>
  <c r="D117" i="3"/>
  <c r="C117" i="3"/>
  <c r="E94" i="41"/>
  <c r="B94" i="41"/>
  <c r="AX98" i="24"/>
  <c r="AR98" i="24"/>
  <c r="AL98" i="24"/>
  <c r="AH99" i="24"/>
  <c r="AU98" i="24"/>
  <c r="AO98" i="24"/>
  <c r="AI98" i="24"/>
  <c r="AT97" i="24"/>
  <c r="AQ97" i="24"/>
  <c r="BD97" i="24"/>
  <c r="AZ97" i="24"/>
  <c r="AY97" i="24"/>
  <c r="AW97" i="24"/>
  <c r="AV97" i="24"/>
  <c r="AS97" i="24"/>
  <c r="AP97" i="24"/>
  <c r="AM97" i="24"/>
  <c r="AK97" i="24"/>
  <c r="AN97" i="24"/>
  <c r="AJ97" i="24"/>
  <c r="T131" i="12"/>
  <c r="R131" i="12"/>
  <c r="P131" i="12"/>
  <c r="L131" i="12"/>
  <c r="J131" i="12"/>
  <c r="D131" i="12"/>
  <c r="S131" i="12"/>
  <c r="O131" i="12"/>
  <c r="M131" i="12"/>
  <c r="G131" i="12"/>
  <c r="I131" i="12"/>
  <c r="C131" i="12"/>
  <c r="F131" i="12"/>
  <c r="B132" i="12"/>
  <c r="N132" i="12"/>
  <c r="H132" i="12"/>
  <c r="A133" i="12"/>
  <c r="E132" i="12"/>
  <c r="Q132" i="12"/>
  <c r="K132" i="12"/>
  <c r="E110" i="32"/>
  <c r="C110" i="32"/>
  <c r="D110" i="32"/>
  <c r="A112" i="32"/>
  <c r="F111" i="32"/>
  <c r="B111" i="32"/>
  <c r="A113" i="2"/>
  <c r="H112" i="2"/>
  <c r="E112" i="2"/>
  <c r="B112" i="2"/>
  <c r="I110" i="32"/>
  <c r="H110" i="32"/>
  <c r="G110" i="32"/>
  <c r="CT97" i="24"/>
  <c r="CW97" i="24"/>
  <c r="CU97" i="24"/>
  <c r="CX97" i="24"/>
  <c r="A121" i="5"/>
  <c r="B120" i="5"/>
  <c r="E120" i="5"/>
  <c r="D119" i="5"/>
  <c r="C119" i="5"/>
  <c r="CC99" i="24"/>
  <c r="BZ99" i="24"/>
  <c r="BY100" i="24"/>
  <c r="E93" i="40"/>
  <c r="B93" i="40"/>
  <c r="CV98" i="24"/>
  <c r="CS98" i="24"/>
  <c r="CR99" i="24"/>
  <c r="H119" i="5"/>
  <c r="G119" i="5"/>
  <c r="F119" i="5"/>
  <c r="CD98" i="24"/>
  <c r="CB98" i="24"/>
  <c r="CA98" i="24"/>
  <c r="CE98" i="24"/>
  <c r="K111" i="2"/>
  <c r="C111" i="2"/>
  <c r="F111" i="2"/>
  <c r="I111" i="2"/>
  <c r="D111" i="2"/>
  <c r="G111" i="2"/>
  <c r="J111" i="2"/>
  <c r="CF98" i="24" l="1"/>
  <c r="E99" i="43"/>
  <c r="B99" i="43"/>
  <c r="B101" i="45"/>
  <c r="D101" i="45"/>
  <c r="E99" i="44"/>
  <c r="B99" i="44"/>
  <c r="BA97" i="24"/>
  <c r="BE97" i="24" s="1"/>
  <c r="N98" i="24"/>
  <c r="R98" i="24" s="1"/>
  <c r="CY97" i="24"/>
  <c r="H118" i="3"/>
  <c r="D118" i="3"/>
  <c r="C118" i="3"/>
  <c r="N139" i="14"/>
  <c r="B139" i="14"/>
  <c r="Q139" i="14"/>
  <c r="E139" i="14"/>
  <c r="A140" i="14"/>
  <c r="K139" i="14"/>
  <c r="H139" i="14"/>
  <c r="G118" i="3"/>
  <c r="F118" i="3"/>
  <c r="E119" i="3"/>
  <c r="B119" i="3"/>
  <c r="A120" i="3"/>
  <c r="H128" i="10"/>
  <c r="B128" i="10"/>
  <c r="E128" i="10"/>
  <c r="A129" i="10"/>
  <c r="K128" i="10"/>
  <c r="D138" i="14"/>
  <c r="T138" i="14"/>
  <c r="R138" i="14"/>
  <c r="P138" i="14"/>
  <c r="L138" i="14"/>
  <c r="F138" i="14"/>
  <c r="S138" i="14"/>
  <c r="O138" i="14"/>
  <c r="M138" i="14"/>
  <c r="G138" i="14"/>
  <c r="J138" i="14"/>
  <c r="C138" i="14"/>
  <c r="I138" i="14"/>
  <c r="N127" i="10"/>
  <c r="L127" i="10"/>
  <c r="J127" i="10"/>
  <c r="F127" i="10"/>
  <c r="D127" i="10"/>
  <c r="M127" i="10"/>
  <c r="I127" i="10"/>
  <c r="G127" i="10"/>
  <c r="C127" i="10"/>
  <c r="K100" i="24"/>
  <c r="H100" i="24"/>
  <c r="E100" i="24"/>
  <c r="B100" i="24"/>
  <c r="A101" i="24"/>
  <c r="AS98" i="24"/>
  <c r="AQ98" i="24"/>
  <c r="AP98" i="24"/>
  <c r="AN98" i="24"/>
  <c r="AM98" i="24"/>
  <c r="BD98" i="24"/>
  <c r="AZ98" i="24"/>
  <c r="AY98" i="24"/>
  <c r="AW98" i="24"/>
  <c r="AT98" i="24"/>
  <c r="AK98" i="24"/>
  <c r="AJ98" i="24"/>
  <c r="AV98" i="24"/>
  <c r="H120" i="5"/>
  <c r="F120" i="5"/>
  <c r="G120" i="5"/>
  <c r="Q99" i="24"/>
  <c r="J99" i="24"/>
  <c r="I99" i="24"/>
  <c r="G99" i="24"/>
  <c r="D99" i="24"/>
  <c r="C99" i="24"/>
  <c r="M99" i="24"/>
  <c r="L99" i="24"/>
  <c r="F99" i="24"/>
  <c r="D120" i="5"/>
  <c r="C120" i="5"/>
  <c r="AL99" i="24"/>
  <c r="AI99" i="24"/>
  <c r="AH100" i="24"/>
  <c r="AX99" i="24"/>
  <c r="AO99" i="24"/>
  <c r="AR99" i="24"/>
  <c r="AU99" i="24"/>
  <c r="F132" i="12"/>
  <c r="D132" i="12"/>
  <c r="T132" i="12"/>
  <c r="R132" i="12"/>
  <c r="L132" i="12"/>
  <c r="J132" i="12"/>
  <c r="C132" i="12"/>
  <c r="S132" i="12"/>
  <c r="P132" i="12"/>
  <c r="O132" i="12"/>
  <c r="M132" i="12"/>
  <c r="I132" i="12"/>
  <c r="G132" i="12"/>
  <c r="CX98" i="24"/>
  <c r="CU98" i="24"/>
  <c r="CT98" i="24"/>
  <c r="CW98" i="24"/>
  <c r="H94" i="41"/>
  <c r="D94" i="41"/>
  <c r="C94" i="41"/>
  <c r="A95" i="41" s="1"/>
  <c r="C93" i="40"/>
  <c r="A94" i="40" s="1"/>
  <c r="D93" i="40"/>
  <c r="F94" i="41"/>
  <c r="G94" i="41"/>
  <c r="N133" i="12"/>
  <c r="H133" i="12"/>
  <c r="B133" i="12"/>
  <c r="Q133" i="12"/>
  <c r="E133" i="12"/>
  <c r="A134" i="12"/>
  <c r="K133" i="12"/>
  <c r="H93" i="40"/>
  <c r="G93" i="40"/>
  <c r="F93" i="40"/>
  <c r="B121" i="5"/>
  <c r="A122" i="5"/>
  <c r="E121" i="5"/>
  <c r="CR100" i="24"/>
  <c r="CV99" i="24"/>
  <c r="CS99" i="24"/>
  <c r="CE99" i="24"/>
  <c r="CD99" i="24"/>
  <c r="CB99" i="24"/>
  <c r="CA99" i="24"/>
  <c r="E113" i="2"/>
  <c r="B113" i="2"/>
  <c r="H113" i="2"/>
  <c r="A114" i="2"/>
  <c r="E111" i="32"/>
  <c r="D111" i="32"/>
  <c r="C111" i="32"/>
  <c r="I111" i="32"/>
  <c r="H111" i="32"/>
  <c r="G111" i="32"/>
  <c r="N121" i="8"/>
  <c r="L121" i="8"/>
  <c r="M121" i="8"/>
  <c r="J121" i="8"/>
  <c r="I121" i="8"/>
  <c r="F121" i="8"/>
  <c r="G121" i="8"/>
  <c r="D121" i="8"/>
  <c r="C121" i="8"/>
  <c r="CC100" i="24"/>
  <c r="BY101" i="24"/>
  <c r="BZ100" i="24"/>
  <c r="A113" i="32"/>
  <c r="F112" i="32"/>
  <c r="B112" i="32"/>
  <c r="I112" i="2"/>
  <c r="D112" i="2"/>
  <c r="K112" i="2"/>
  <c r="J112" i="2"/>
  <c r="G112" i="2"/>
  <c r="C112" i="2"/>
  <c r="F112" i="2"/>
  <c r="K122" i="8"/>
  <c r="E122" i="8"/>
  <c r="B122" i="8"/>
  <c r="A123" i="8"/>
  <c r="H122" i="8"/>
  <c r="CF99" i="24" l="1"/>
  <c r="G99" i="44"/>
  <c r="D99" i="44"/>
  <c r="C99" i="44"/>
  <c r="A100" i="44" s="1"/>
  <c r="F99" i="44"/>
  <c r="C101" i="45"/>
  <c r="A102" i="45" s="1"/>
  <c r="F101" i="45"/>
  <c r="E101" i="45"/>
  <c r="C99" i="43"/>
  <c r="A100" i="43" s="1"/>
  <c r="F99" i="43"/>
  <c r="D99" i="43"/>
  <c r="G99" i="43"/>
  <c r="BA98" i="24"/>
  <c r="BE98" i="24" s="1"/>
  <c r="N99" i="24"/>
  <c r="R99" i="24" s="1"/>
  <c r="CY98" i="24"/>
  <c r="F113" i="2"/>
  <c r="D113" i="2"/>
  <c r="C113" i="2"/>
  <c r="I113" i="2"/>
  <c r="G113" i="2"/>
  <c r="J113" i="2"/>
  <c r="K113" i="2"/>
  <c r="A124" i="8"/>
  <c r="K123" i="8"/>
  <c r="H123" i="8"/>
  <c r="E123" i="8"/>
  <c r="B123" i="8"/>
  <c r="I112" i="32"/>
  <c r="H112" i="32"/>
  <c r="G112" i="32"/>
  <c r="F113" i="32"/>
  <c r="B113" i="32"/>
  <c r="A114" i="32"/>
  <c r="CE100" i="24"/>
  <c r="CD100" i="24"/>
  <c r="CB100" i="24"/>
  <c r="CA100" i="24"/>
  <c r="E112" i="32"/>
  <c r="D112" i="32"/>
  <c r="C112" i="32"/>
  <c r="CC101" i="24"/>
  <c r="BZ101" i="24"/>
  <c r="BY102" i="24"/>
  <c r="A115" i="2"/>
  <c r="E114" i="2"/>
  <c r="H114" i="2"/>
  <c r="B114" i="2"/>
  <c r="H121" i="5"/>
  <c r="F121" i="5"/>
  <c r="G121" i="5"/>
  <c r="B122" i="5"/>
  <c r="E122" i="5"/>
  <c r="A123" i="5"/>
  <c r="H129" i="10"/>
  <c r="B129" i="10"/>
  <c r="A130" i="10"/>
  <c r="K129" i="10"/>
  <c r="E129" i="10"/>
  <c r="D121" i="5"/>
  <c r="C121" i="5"/>
  <c r="N128" i="10"/>
  <c r="L128" i="10"/>
  <c r="J128" i="10"/>
  <c r="F128" i="10"/>
  <c r="I128" i="10"/>
  <c r="G128" i="10"/>
  <c r="D128" i="10"/>
  <c r="C128" i="10"/>
  <c r="M128" i="10"/>
  <c r="B101" i="24"/>
  <c r="A102" i="24"/>
  <c r="E101" i="24"/>
  <c r="K101" i="24"/>
  <c r="H101" i="24"/>
  <c r="A121" i="3"/>
  <c r="E120" i="3"/>
  <c r="B120" i="3"/>
  <c r="D100" i="24"/>
  <c r="C100" i="24"/>
  <c r="Q100" i="24"/>
  <c r="M100" i="24"/>
  <c r="L100" i="24"/>
  <c r="J100" i="24"/>
  <c r="I100" i="24"/>
  <c r="F100" i="24"/>
  <c r="G100" i="24"/>
  <c r="D119" i="3"/>
  <c r="H119" i="3"/>
  <c r="C119" i="3"/>
  <c r="N134" i="12"/>
  <c r="H134" i="12"/>
  <c r="B134" i="12"/>
  <c r="Q134" i="12"/>
  <c r="K134" i="12"/>
  <c r="E134" i="12"/>
  <c r="A135" i="12"/>
  <c r="F119" i="3"/>
  <c r="G119" i="3"/>
  <c r="P133" i="12"/>
  <c r="L133" i="12"/>
  <c r="J133" i="12"/>
  <c r="F133" i="12"/>
  <c r="D133" i="12"/>
  <c r="T133" i="12"/>
  <c r="R133" i="12"/>
  <c r="S133" i="12"/>
  <c r="O133" i="12"/>
  <c r="M133" i="12"/>
  <c r="I133" i="12"/>
  <c r="G133" i="12"/>
  <c r="C133" i="12"/>
  <c r="H140" i="14"/>
  <c r="B140" i="14"/>
  <c r="N140" i="14"/>
  <c r="E140" i="14"/>
  <c r="A141" i="14"/>
  <c r="Q140" i="14"/>
  <c r="K140" i="14"/>
  <c r="AX100" i="24"/>
  <c r="AU100" i="24"/>
  <c r="AI100" i="24"/>
  <c r="AO100" i="24"/>
  <c r="AL100" i="24"/>
  <c r="AH101" i="24"/>
  <c r="AR100" i="24"/>
  <c r="CS100" i="24"/>
  <c r="CV100" i="24"/>
  <c r="CR101" i="24"/>
  <c r="AM99" i="24"/>
  <c r="BD99" i="24"/>
  <c r="AZ99" i="24"/>
  <c r="AY99" i="24"/>
  <c r="AQ99" i="24"/>
  <c r="AN99" i="24"/>
  <c r="AK99" i="24"/>
  <c r="AJ99" i="24"/>
  <c r="AW99" i="24"/>
  <c r="AS99" i="24"/>
  <c r="AV99" i="24"/>
  <c r="AP99" i="24"/>
  <c r="AT99" i="24"/>
  <c r="L139" i="14"/>
  <c r="J139" i="14"/>
  <c r="F139" i="14"/>
  <c r="R139" i="14"/>
  <c r="P139" i="14"/>
  <c r="T139" i="14"/>
  <c r="S139" i="14"/>
  <c r="O139" i="14"/>
  <c r="G139" i="14"/>
  <c r="M139" i="14"/>
  <c r="I139" i="14"/>
  <c r="D139" i="14"/>
  <c r="C139" i="14"/>
  <c r="B94" i="40"/>
  <c r="E94" i="40"/>
  <c r="E95" i="41"/>
  <c r="B95" i="41"/>
  <c r="L122" i="8"/>
  <c r="J122" i="8"/>
  <c r="F122" i="8"/>
  <c r="D122" i="8"/>
  <c r="C122" i="8"/>
  <c r="M122" i="8"/>
  <c r="N122" i="8"/>
  <c r="G122" i="8"/>
  <c r="I122" i="8"/>
  <c r="CU99" i="24"/>
  <c r="CT99" i="24"/>
  <c r="CX99" i="24"/>
  <c r="CW99" i="24"/>
  <c r="BA99" i="24" l="1"/>
  <c r="BE99" i="24" s="1"/>
  <c r="CF100" i="24"/>
  <c r="B100" i="43"/>
  <c r="E100" i="43"/>
  <c r="D102" i="45"/>
  <c r="B102" i="45"/>
  <c r="E100" i="44"/>
  <c r="B100" i="44"/>
  <c r="N100" i="24"/>
  <c r="R100" i="24" s="1"/>
  <c r="CY99" i="24"/>
  <c r="B141" i="14"/>
  <c r="N141" i="14"/>
  <c r="E141" i="14"/>
  <c r="A142" i="14"/>
  <c r="Q141" i="14"/>
  <c r="K141" i="14"/>
  <c r="H141" i="14"/>
  <c r="H130" i="10"/>
  <c r="B130" i="10"/>
  <c r="A131" i="10"/>
  <c r="K130" i="10"/>
  <c r="E130" i="10"/>
  <c r="T140" i="14"/>
  <c r="P140" i="14"/>
  <c r="L140" i="14"/>
  <c r="F140" i="14"/>
  <c r="D140" i="14"/>
  <c r="S140" i="14"/>
  <c r="R140" i="14"/>
  <c r="M140" i="14"/>
  <c r="I140" i="14"/>
  <c r="C140" i="14"/>
  <c r="O140" i="14"/>
  <c r="J140" i="14"/>
  <c r="G140" i="14"/>
  <c r="N129" i="10"/>
  <c r="L129" i="10"/>
  <c r="J129" i="10"/>
  <c r="F129" i="10"/>
  <c r="D129" i="10"/>
  <c r="C129" i="10"/>
  <c r="M129" i="10"/>
  <c r="I129" i="10"/>
  <c r="G129" i="10"/>
  <c r="D120" i="3"/>
  <c r="H120" i="3"/>
  <c r="C120" i="3"/>
  <c r="A124" i="5"/>
  <c r="B123" i="5"/>
  <c r="E123" i="5"/>
  <c r="BZ102" i="24"/>
  <c r="BY103" i="24"/>
  <c r="CC102" i="24"/>
  <c r="G122" i="5"/>
  <c r="H122" i="5"/>
  <c r="F122" i="5"/>
  <c r="CD101" i="24"/>
  <c r="CB101" i="24"/>
  <c r="CA101" i="24"/>
  <c r="CE101" i="24"/>
  <c r="A115" i="32"/>
  <c r="B114" i="32"/>
  <c r="F114" i="32"/>
  <c r="H95" i="41"/>
  <c r="D95" i="41"/>
  <c r="C95" i="41"/>
  <c r="A96" i="41" s="1"/>
  <c r="D122" i="5"/>
  <c r="C122" i="5"/>
  <c r="E113" i="32"/>
  <c r="C113" i="32"/>
  <c r="D113" i="32"/>
  <c r="G95" i="41"/>
  <c r="F95" i="41"/>
  <c r="AH102" i="24"/>
  <c r="AU101" i="24"/>
  <c r="AR101" i="24"/>
  <c r="AX101" i="24"/>
  <c r="AO101" i="24"/>
  <c r="AL101" i="24"/>
  <c r="AI101" i="24"/>
  <c r="H113" i="32"/>
  <c r="G113" i="32"/>
  <c r="I113" i="32"/>
  <c r="F120" i="3"/>
  <c r="G120" i="3"/>
  <c r="AY100" i="24"/>
  <c r="AP100" i="24"/>
  <c r="AK100" i="24"/>
  <c r="AJ100" i="24"/>
  <c r="AZ100" i="24"/>
  <c r="AW100" i="24"/>
  <c r="AV100" i="24"/>
  <c r="AT100" i="24"/>
  <c r="AN100" i="24"/>
  <c r="AM100" i="24"/>
  <c r="BD100" i="24"/>
  <c r="AS100" i="24"/>
  <c r="AQ100" i="24"/>
  <c r="A122" i="3"/>
  <c r="E121" i="3"/>
  <c r="B121" i="3"/>
  <c r="J114" i="2"/>
  <c r="I114" i="2"/>
  <c r="G114" i="2"/>
  <c r="D114" i="2"/>
  <c r="K114" i="2"/>
  <c r="F114" i="2"/>
  <c r="C114" i="2"/>
  <c r="N123" i="8"/>
  <c r="I123" i="8"/>
  <c r="M123" i="8"/>
  <c r="L123" i="8"/>
  <c r="J123" i="8"/>
  <c r="G123" i="8"/>
  <c r="F123" i="8"/>
  <c r="D123" i="8"/>
  <c r="C123" i="8"/>
  <c r="K124" i="8"/>
  <c r="E124" i="8"/>
  <c r="A125" i="8"/>
  <c r="H124" i="8"/>
  <c r="B124" i="8"/>
  <c r="CR102" i="24"/>
  <c r="CV101" i="24"/>
  <c r="CS101" i="24"/>
  <c r="CX100" i="24"/>
  <c r="CW100" i="24"/>
  <c r="CU100" i="24"/>
  <c r="CT100" i="24"/>
  <c r="K102" i="24"/>
  <c r="H102" i="24"/>
  <c r="B102" i="24"/>
  <c r="A103" i="24"/>
  <c r="E102" i="24"/>
  <c r="B135" i="12"/>
  <c r="H135" i="12"/>
  <c r="A136" i="12"/>
  <c r="E135" i="12"/>
  <c r="Q135" i="12"/>
  <c r="N135" i="12"/>
  <c r="K135" i="12"/>
  <c r="Q101" i="24"/>
  <c r="L101" i="24"/>
  <c r="G101" i="24"/>
  <c r="C101" i="24"/>
  <c r="M101" i="24"/>
  <c r="J101" i="24"/>
  <c r="D101" i="24"/>
  <c r="I101" i="24"/>
  <c r="F101" i="24"/>
  <c r="G94" i="40"/>
  <c r="H94" i="40"/>
  <c r="F94" i="40"/>
  <c r="H115" i="2"/>
  <c r="B115" i="2"/>
  <c r="E115" i="2"/>
  <c r="A116" i="2"/>
  <c r="D94" i="40"/>
  <c r="C94" i="40"/>
  <c r="A95" i="40" s="1"/>
  <c r="T134" i="12"/>
  <c r="R134" i="12"/>
  <c r="P134" i="12"/>
  <c r="L134" i="12"/>
  <c r="J134" i="12"/>
  <c r="F134" i="12"/>
  <c r="S134" i="12"/>
  <c r="O134" i="12"/>
  <c r="M134" i="12"/>
  <c r="I134" i="12"/>
  <c r="G134" i="12"/>
  <c r="C134" i="12"/>
  <c r="D134" i="12"/>
  <c r="CY100" i="24" l="1"/>
  <c r="BA100" i="24"/>
  <c r="BE100" i="24" s="1"/>
  <c r="CF101" i="24"/>
  <c r="G100" i="44"/>
  <c r="F100" i="44"/>
  <c r="D100" i="44"/>
  <c r="C100" i="44"/>
  <c r="A101" i="44" s="1"/>
  <c r="E102" i="45"/>
  <c r="C102" i="45"/>
  <c r="A103" i="45" s="1"/>
  <c r="F102" i="45"/>
  <c r="D100" i="43"/>
  <c r="F100" i="43"/>
  <c r="C100" i="43"/>
  <c r="A101" i="43" s="1"/>
  <c r="G100" i="43"/>
  <c r="N101" i="24"/>
  <c r="R101" i="24" s="1"/>
  <c r="H103" i="24"/>
  <c r="A104" i="24"/>
  <c r="K103" i="24"/>
  <c r="B103" i="24"/>
  <c r="E103" i="24"/>
  <c r="B95" i="40"/>
  <c r="E95" i="40"/>
  <c r="K115" i="2"/>
  <c r="J115" i="2"/>
  <c r="I115" i="2"/>
  <c r="G115" i="2"/>
  <c r="F115" i="2"/>
  <c r="D115" i="2"/>
  <c r="C115" i="2"/>
  <c r="H123" i="5"/>
  <c r="F123" i="5"/>
  <c r="G123" i="5"/>
  <c r="CX101" i="24"/>
  <c r="CW101" i="24"/>
  <c r="CU101" i="24"/>
  <c r="CT101" i="24"/>
  <c r="D123" i="5"/>
  <c r="C123" i="5"/>
  <c r="CR103" i="24"/>
  <c r="CS102" i="24"/>
  <c r="CV102" i="24"/>
  <c r="B124" i="5"/>
  <c r="A125" i="5"/>
  <c r="E124" i="5"/>
  <c r="H131" i="10"/>
  <c r="B131" i="10"/>
  <c r="A132" i="10"/>
  <c r="K131" i="10"/>
  <c r="E131" i="10"/>
  <c r="N136" i="12"/>
  <c r="H136" i="12"/>
  <c r="B136" i="12"/>
  <c r="A137" i="12"/>
  <c r="K136" i="12"/>
  <c r="E136" i="12"/>
  <c r="Q136" i="12"/>
  <c r="N130" i="10"/>
  <c r="L130" i="10"/>
  <c r="J130" i="10"/>
  <c r="F130" i="10"/>
  <c r="I130" i="10"/>
  <c r="M130" i="10"/>
  <c r="G130" i="10"/>
  <c r="D130" i="10"/>
  <c r="C130" i="10"/>
  <c r="A117" i="2"/>
  <c r="B116" i="2"/>
  <c r="H116" i="2"/>
  <c r="E116" i="2"/>
  <c r="H142" i="14"/>
  <c r="N142" i="14"/>
  <c r="K142" i="14"/>
  <c r="E142" i="14"/>
  <c r="B142" i="14"/>
  <c r="Q142" i="14"/>
  <c r="B96" i="41"/>
  <c r="E96" i="41"/>
  <c r="BD101" i="24"/>
  <c r="AW101" i="24"/>
  <c r="AV101" i="24"/>
  <c r="AT101" i="24"/>
  <c r="AQ101" i="24"/>
  <c r="AP101" i="24"/>
  <c r="AY101" i="24"/>
  <c r="AS101" i="24"/>
  <c r="AN101" i="24"/>
  <c r="AM101" i="24"/>
  <c r="AK101" i="24"/>
  <c r="AJ101" i="24"/>
  <c r="AZ101" i="24"/>
  <c r="R141" i="14"/>
  <c r="P141" i="14"/>
  <c r="L141" i="14"/>
  <c r="J141" i="14"/>
  <c r="F141" i="14"/>
  <c r="D141" i="14"/>
  <c r="G141" i="14"/>
  <c r="C141" i="14"/>
  <c r="O141" i="14"/>
  <c r="M141" i="14"/>
  <c r="T141" i="14"/>
  <c r="S141" i="14"/>
  <c r="I141" i="14"/>
  <c r="D135" i="12"/>
  <c r="T135" i="12"/>
  <c r="R135" i="12"/>
  <c r="P135" i="12"/>
  <c r="L135" i="12"/>
  <c r="J135" i="12"/>
  <c r="F135" i="12"/>
  <c r="M135" i="12"/>
  <c r="S135" i="12"/>
  <c r="C135" i="12"/>
  <c r="I135" i="12"/>
  <c r="G135" i="12"/>
  <c r="O135" i="12"/>
  <c r="G114" i="32"/>
  <c r="I114" i="32"/>
  <c r="H114" i="32"/>
  <c r="BY104" i="24"/>
  <c r="CC103" i="24"/>
  <c r="BZ103" i="24"/>
  <c r="M102" i="24"/>
  <c r="L102" i="24"/>
  <c r="I102" i="24"/>
  <c r="G102" i="24"/>
  <c r="F102" i="24"/>
  <c r="D102" i="24"/>
  <c r="C102" i="24"/>
  <c r="Q102" i="24"/>
  <c r="J102" i="24"/>
  <c r="E114" i="32"/>
  <c r="D114" i="32"/>
  <c r="C114" i="32"/>
  <c r="CB102" i="24"/>
  <c r="CA102" i="24"/>
  <c r="CE102" i="24"/>
  <c r="CD102" i="24"/>
  <c r="A116" i="32"/>
  <c r="F115" i="32"/>
  <c r="B115" i="32"/>
  <c r="H121" i="3"/>
  <c r="D121" i="3"/>
  <c r="C121" i="3"/>
  <c r="AH103" i="24"/>
  <c r="AX102" i="24"/>
  <c r="AU102" i="24"/>
  <c r="AR102" i="24"/>
  <c r="AO102" i="24"/>
  <c r="AL102" i="24"/>
  <c r="AI102" i="24"/>
  <c r="B122" i="3"/>
  <c r="E122" i="3"/>
  <c r="A123" i="3"/>
  <c r="F121" i="3"/>
  <c r="G121" i="3"/>
  <c r="L124" i="8"/>
  <c r="J124" i="8"/>
  <c r="N124" i="8"/>
  <c r="F124" i="8"/>
  <c r="M124" i="8"/>
  <c r="I124" i="8"/>
  <c r="G124" i="8"/>
  <c r="D124" i="8"/>
  <c r="C124" i="8"/>
  <c r="A126" i="8"/>
  <c r="B125" i="8"/>
  <c r="K125" i="8"/>
  <c r="H125" i="8"/>
  <c r="E125" i="8"/>
  <c r="CF102" i="24" l="1"/>
  <c r="BA101" i="24"/>
  <c r="BE101" i="24" s="1"/>
  <c r="CY101" i="24"/>
  <c r="B101" i="43"/>
  <c r="E101" i="43"/>
  <c r="D103" i="45"/>
  <c r="B103" i="45"/>
  <c r="B101" i="44"/>
  <c r="E101" i="44"/>
  <c r="N102" i="24"/>
  <c r="R102" i="24" s="1"/>
  <c r="F124" i="5"/>
  <c r="H124" i="5"/>
  <c r="G124" i="5"/>
  <c r="A126" i="5"/>
  <c r="B125" i="5"/>
  <c r="E125" i="5"/>
  <c r="F95" i="40"/>
  <c r="H95" i="40"/>
  <c r="G95" i="40"/>
  <c r="D95" i="40"/>
  <c r="C95" i="40"/>
  <c r="A96" i="40" s="1"/>
  <c r="K116" i="2"/>
  <c r="J116" i="2"/>
  <c r="I116" i="2"/>
  <c r="G116" i="2"/>
  <c r="F116" i="2"/>
  <c r="D116" i="2"/>
  <c r="C116" i="2"/>
  <c r="D124" i="5"/>
  <c r="C124" i="5"/>
  <c r="A118" i="2"/>
  <c r="H117" i="2"/>
  <c r="E117" i="2"/>
  <c r="B117" i="2"/>
  <c r="AQ102" i="24"/>
  <c r="AP102" i="24"/>
  <c r="AM102" i="24"/>
  <c r="BD102" i="24"/>
  <c r="AZ102" i="24"/>
  <c r="AY102" i="24"/>
  <c r="AW102" i="24"/>
  <c r="AV102" i="24"/>
  <c r="AT102" i="24"/>
  <c r="AS102" i="24"/>
  <c r="AK102" i="24"/>
  <c r="AJ102" i="24"/>
  <c r="AN102" i="24"/>
  <c r="C115" i="32"/>
  <c r="E115" i="32"/>
  <c r="D115" i="32"/>
  <c r="I115" i="32"/>
  <c r="H115" i="32"/>
  <c r="G115" i="32"/>
  <c r="G103" i="24"/>
  <c r="D103" i="24"/>
  <c r="M103" i="24"/>
  <c r="L103" i="24"/>
  <c r="J103" i="24"/>
  <c r="C103" i="24"/>
  <c r="Q103" i="24"/>
  <c r="I103" i="24"/>
  <c r="F103" i="24"/>
  <c r="K126" i="8"/>
  <c r="B126" i="8"/>
  <c r="A127" i="8"/>
  <c r="H126" i="8"/>
  <c r="E126" i="8"/>
  <c r="F116" i="32"/>
  <c r="B116" i="32"/>
  <c r="A117" i="32"/>
  <c r="K104" i="24"/>
  <c r="E104" i="24"/>
  <c r="H104" i="24"/>
  <c r="B104" i="24"/>
  <c r="A105" i="24"/>
  <c r="N125" i="8"/>
  <c r="M125" i="8"/>
  <c r="L125" i="8"/>
  <c r="G125" i="8"/>
  <c r="J125" i="8"/>
  <c r="I125" i="8"/>
  <c r="F125" i="8"/>
  <c r="D125" i="8"/>
  <c r="C125" i="8"/>
  <c r="CX102" i="24"/>
  <c r="CU102" i="24"/>
  <c r="CW102" i="24"/>
  <c r="CT102" i="24"/>
  <c r="CV103" i="24"/>
  <c r="CS103" i="24"/>
  <c r="CR104" i="24"/>
  <c r="N137" i="12"/>
  <c r="H137" i="12"/>
  <c r="K137" i="12"/>
  <c r="E137" i="12"/>
  <c r="B137" i="12"/>
  <c r="Q137" i="12"/>
  <c r="A138" i="12"/>
  <c r="L136" i="12"/>
  <c r="J136" i="12"/>
  <c r="F136" i="12"/>
  <c r="D136" i="12"/>
  <c r="T136" i="12"/>
  <c r="R136" i="12"/>
  <c r="P136" i="12"/>
  <c r="S136" i="12"/>
  <c r="M136" i="12"/>
  <c r="G136" i="12"/>
  <c r="I136" i="12"/>
  <c r="C136" i="12"/>
  <c r="O136" i="12"/>
  <c r="F96" i="41"/>
  <c r="G96" i="41"/>
  <c r="H96" i="41"/>
  <c r="D96" i="41"/>
  <c r="C96" i="41"/>
  <c r="A97" i="41" s="1"/>
  <c r="H132" i="10"/>
  <c r="B132" i="10"/>
  <c r="A133" i="10"/>
  <c r="K132" i="10"/>
  <c r="E132" i="10"/>
  <c r="CE103" i="24"/>
  <c r="CD103" i="24"/>
  <c r="CB103" i="24"/>
  <c r="CA103" i="24"/>
  <c r="N131" i="10"/>
  <c r="L131" i="10"/>
  <c r="J131" i="10"/>
  <c r="F131" i="10"/>
  <c r="D131" i="10"/>
  <c r="M131" i="10"/>
  <c r="G131" i="10"/>
  <c r="I131" i="10"/>
  <c r="C131" i="10"/>
  <c r="BY105" i="24"/>
  <c r="CC104" i="24"/>
  <c r="BZ104" i="24"/>
  <c r="L142" i="14"/>
  <c r="J142" i="14"/>
  <c r="D142" i="14"/>
  <c r="T142" i="14"/>
  <c r="P142" i="14"/>
  <c r="S142" i="14"/>
  <c r="O142" i="14"/>
  <c r="I142" i="14"/>
  <c r="F142" i="14"/>
  <c r="C142" i="14"/>
  <c r="G142" i="14"/>
  <c r="R142" i="14"/>
  <c r="M142" i="14"/>
  <c r="A124" i="3"/>
  <c r="B123" i="3"/>
  <c r="E123" i="3"/>
  <c r="G122" i="3"/>
  <c r="F122" i="3"/>
  <c r="AH104" i="24"/>
  <c r="AO103" i="24"/>
  <c r="AL103" i="24"/>
  <c r="AI103" i="24"/>
  <c r="AX103" i="24"/>
  <c r="AU103" i="24"/>
  <c r="AR103" i="24"/>
  <c r="H122" i="3"/>
  <c r="D122" i="3"/>
  <c r="C122" i="3"/>
  <c r="E11" i="29" a="1"/>
  <c r="CF103" i="24" l="1"/>
  <c r="CY102" i="24"/>
  <c r="BA102" i="24"/>
  <c r="BE102" i="24" s="1"/>
  <c r="F101" i="44"/>
  <c r="C101" i="44"/>
  <c r="A102" i="44" s="1"/>
  <c r="D101" i="44"/>
  <c r="G101" i="44"/>
  <c r="F103" i="45"/>
  <c r="E103" i="45"/>
  <c r="C103" i="45"/>
  <c r="A104" i="45" s="1"/>
  <c r="D101" i="43"/>
  <c r="C101" i="43"/>
  <c r="A102" i="43" s="1"/>
  <c r="F101" i="43"/>
  <c r="G101" i="43"/>
  <c r="N103" i="24"/>
  <c r="R103" i="24" s="1"/>
  <c r="E11" i="29"/>
  <c r="C116" i="32"/>
  <c r="D116" i="32"/>
  <c r="E116" i="32"/>
  <c r="G116" i="32"/>
  <c r="I116" i="32"/>
  <c r="H116" i="32"/>
  <c r="E118" i="2"/>
  <c r="B118" i="2"/>
  <c r="H118" i="2"/>
  <c r="A119" i="2"/>
  <c r="F123" i="3"/>
  <c r="G123" i="3"/>
  <c r="H123" i="3"/>
  <c r="C123" i="3"/>
  <c r="D123" i="3"/>
  <c r="K105" i="24"/>
  <c r="A106" i="24"/>
  <c r="H105" i="24"/>
  <c r="E105" i="24"/>
  <c r="B105" i="24"/>
  <c r="A128" i="8"/>
  <c r="H127" i="8"/>
  <c r="B127" i="8"/>
  <c r="E127" i="8"/>
  <c r="K127" i="8"/>
  <c r="E97" i="41"/>
  <c r="B97" i="41"/>
  <c r="F104" i="24"/>
  <c r="D104" i="24"/>
  <c r="C104" i="24"/>
  <c r="Q104" i="24"/>
  <c r="M104" i="24"/>
  <c r="L104" i="24"/>
  <c r="J104" i="24"/>
  <c r="I104" i="24"/>
  <c r="G104" i="24"/>
  <c r="L126" i="8"/>
  <c r="J126" i="8"/>
  <c r="N126" i="8"/>
  <c r="F126" i="8"/>
  <c r="M126" i="8"/>
  <c r="I126" i="8"/>
  <c r="G126" i="8"/>
  <c r="C126" i="8"/>
  <c r="D126" i="8"/>
  <c r="C117" i="2"/>
  <c r="K117" i="2"/>
  <c r="J117" i="2"/>
  <c r="I117" i="2"/>
  <c r="G117" i="2"/>
  <c r="F117" i="2"/>
  <c r="D117" i="2"/>
  <c r="BD103" i="24"/>
  <c r="AY103" i="24"/>
  <c r="AT103" i="24"/>
  <c r="AN103" i="24"/>
  <c r="AM103" i="24"/>
  <c r="AJ103" i="24"/>
  <c r="AZ103" i="24"/>
  <c r="AV103" i="24"/>
  <c r="AW103" i="24"/>
  <c r="AS103" i="24"/>
  <c r="AQ103" i="24"/>
  <c r="AP103" i="24"/>
  <c r="AK103" i="24"/>
  <c r="AI104" i="24"/>
  <c r="AX104" i="24"/>
  <c r="AU104" i="24"/>
  <c r="AR104" i="24"/>
  <c r="AO104" i="24"/>
  <c r="AL104" i="24"/>
  <c r="AH105" i="24"/>
  <c r="A125" i="3"/>
  <c r="E124" i="3"/>
  <c r="B124" i="3"/>
  <c r="E96" i="40"/>
  <c r="B96" i="40"/>
  <c r="A118" i="32"/>
  <c r="F117" i="32"/>
  <c r="B117" i="32"/>
  <c r="CD104" i="24"/>
  <c r="CE104" i="24"/>
  <c r="CB104" i="24"/>
  <c r="CA104" i="24"/>
  <c r="F125" i="5"/>
  <c r="G125" i="5"/>
  <c r="H125" i="5"/>
  <c r="D125" i="5"/>
  <c r="C125" i="5"/>
  <c r="CV104" i="24"/>
  <c r="CS104" i="24"/>
  <c r="CR105" i="24"/>
  <c r="B126" i="5"/>
  <c r="A127" i="5"/>
  <c r="E126" i="5"/>
  <c r="BY106" i="24"/>
  <c r="BZ105" i="24"/>
  <c r="CC105" i="24"/>
  <c r="CW103" i="24"/>
  <c r="CU103" i="24"/>
  <c r="CT103" i="24"/>
  <c r="CX103" i="24"/>
  <c r="B138" i="12"/>
  <c r="N138" i="12"/>
  <c r="H138" i="12"/>
  <c r="A139" i="12"/>
  <c r="Q138" i="12"/>
  <c r="K138" i="12"/>
  <c r="E138" i="12"/>
  <c r="T137" i="12"/>
  <c r="R137" i="12"/>
  <c r="P137" i="12"/>
  <c r="L137" i="12"/>
  <c r="J137" i="12"/>
  <c r="F137" i="12"/>
  <c r="D137" i="12"/>
  <c r="M137" i="12"/>
  <c r="I137" i="12"/>
  <c r="G137" i="12"/>
  <c r="C137" i="12"/>
  <c r="S137" i="12"/>
  <c r="O137" i="12"/>
  <c r="N132" i="10"/>
  <c r="L132" i="10"/>
  <c r="J132" i="10"/>
  <c r="F132" i="10"/>
  <c r="C132" i="10"/>
  <c r="I132" i="10"/>
  <c r="D132" i="10"/>
  <c r="M132" i="10"/>
  <c r="G132" i="10"/>
  <c r="H133" i="10"/>
  <c r="B133" i="10"/>
  <c r="K133" i="10"/>
  <c r="E133" i="10"/>
  <c r="CY103" i="24" l="1"/>
  <c r="CF104" i="24"/>
  <c r="BA103" i="24"/>
  <c r="BE103" i="24" s="1"/>
  <c r="B102" i="43"/>
  <c r="E102" i="43"/>
  <c r="B104" i="45"/>
  <c r="D104" i="45"/>
  <c r="B102" i="44"/>
  <c r="E102" i="44"/>
  <c r="N104" i="24"/>
  <c r="R104" i="24" s="1"/>
  <c r="K128" i="8"/>
  <c r="A129" i="8"/>
  <c r="H128" i="8"/>
  <c r="E128" i="8"/>
  <c r="B128" i="8"/>
  <c r="CC106" i="24"/>
  <c r="BY107" i="24"/>
  <c r="BZ106" i="24"/>
  <c r="E117" i="32"/>
  <c r="D117" i="32"/>
  <c r="C117" i="32"/>
  <c r="AU105" i="24"/>
  <c r="AL105" i="24"/>
  <c r="AX105" i="24"/>
  <c r="AO105" i="24"/>
  <c r="AI105" i="24"/>
  <c r="AH106" i="24"/>
  <c r="AR105" i="24"/>
  <c r="A119" i="32"/>
  <c r="F118" i="32"/>
  <c r="B118" i="32"/>
  <c r="D96" i="40"/>
  <c r="C96" i="40"/>
  <c r="A97" i="40" s="1"/>
  <c r="I117" i="32"/>
  <c r="H117" i="32"/>
  <c r="G117" i="32"/>
  <c r="H96" i="40"/>
  <c r="G96" i="40"/>
  <c r="F96" i="40"/>
  <c r="AZ104" i="24"/>
  <c r="AY104" i="24"/>
  <c r="AV104" i="24"/>
  <c r="AT104" i="24"/>
  <c r="AP104" i="24"/>
  <c r="AN104" i="24"/>
  <c r="AM104" i="24"/>
  <c r="AK104" i="24"/>
  <c r="AJ104" i="24"/>
  <c r="AW104" i="24"/>
  <c r="AS104" i="24"/>
  <c r="BD104" i="24"/>
  <c r="AQ104" i="24"/>
  <c r="Q105" i="24"/>
  <c r="M105" i="24"/>
  <c r="L105" i="24"/>
  <c r="J105" i="24"/>
  <c r="I105" i="24"/>
  <c r="F105" i="24"/>
  <c r="C105" i="24"/>
  <c r="D105" i="24"/>
  <c r="G105" i="24"/>
  <c r="CE105" i="24"/>
  <c r="CD105" i="24"/>
  <c r="CB105" i="24"/>
  <c r="CA105" i="24"/>
  <c r="CV105" i="24"/>
  <c r="CS105" i="24"/>
  <c r="CR106" i="24"/>
  <c r="CX104" i="24"/>
  <c r="CW104" i="24"/>
  <c r="CU104" i="24"/>
  <c r="CT104" i="24"/>
  <c r="E106" i="24"/>
  <c r="B106" i="24"/>
  <c r="H106" i="24"/>
  <c r="A107" i="24"/>
  <c r="K106" i="24"/>
  <c r="E119" i="2"/>
  <c r="A120" i="2"/>
  <c r="H119" i="2"/>
  <c r="B119" i="2"/>
  <c r="D118" i="2"/>
  <c r="C118" i="2"/>
  <c r="F118" i="2"/>
  <c r="G118" i="2"/>
  <c r="K118" i="2"/>
  <c r="I118" i="2"/>
  <c r="J118" i="2"/>
  <c r="N133" i="10"/>
  <c r="L133" i="10"/>
  <c r="J133" i="10"/>
  <c r="F133" i="10"/>
  <c r="D133" i="10"/>
  <c r="M133" i="10"/>
  <c r="I133" i="10"/>
  <c r="G133" i="10"/>
  <c r="C133" i="10"/>
  <c r="H126" i="5"/>
  <c r="F126" i="5"/>
  <c r="G126" i="5"/>
  <c r="E127" i="5"/>
  <c r="B127" i="5"/>
  <c r="A128" i="5"/>
  <c r="D126" i="5"/>
  <c r="C126" i="5"/>
  <c r="H124" i="3"/>
  <c r="D124" i="3"/>
  <c r="C124" i="3"/>
  <c r="G124" i="3"/>
  <c r="F124" i="3"/>
  <c r="E125" i="3"/>
  <c r="B125" i="3"/>
  <c r="A126" i="3"/>
  <c r="H97" i="41"/>
  <c r="D97" i="41"/>
  <c r="C97" i="41"/>
  <c r="A98" i="41" s="1"/>
  <c r="F97" i="41"/>
  <c r="G97" i="41"/>
  <c r="T138" i="12"/>
  <c r="R138" i="12"/>
  <c r="P138" i="12"/>
  <c r="J138" i="12"/>
  <c r="F138" i="12"/>
  <c r="D138" i="12"/>
  <c r="S138" i="12"/>
  <c r="O138" i="12"/>
  <c r="M138" i="12"/>
  <c r="L138" i="12"/>
  <c r="I138" i="12"/>
  <c r="G138" i="12"/>
  <c r="C138" i="12"/>
  <c r="H139" i="12"/>
  <c r="B139" i="12"/>
  <c r="N139" i="12"/>
  <c r="A140" i="12"/>
  <c r="Q139" i="12"/>
  <c r="E139" i="12"/>
  <c r="K139" i="12"/>
  <c r="N127" i="8"/>
  <c r="I127" i="8"/>
  <c r="G127" i="8"/>
  <c r="F127" i="8"/>
  <c r="D127" i="8"/>
  <c r="C127" i="8"/>
  <c r="M127" i="8"/>
  <c r="J127" i="8"/>
  <c r="L127" i="8"/>
  <c r="E9" i="29" a="1"/>
  <c r="CF105" i="24" l="1"/>
  <c r="CY104" i="24"/>
  <c r="BA104" i="24"/>
  <c r="BE104" i="24" s="1"/>
  <c r="D102" i="44"/>
  <c r="G102" i="44"/>
  <c r="C102" i="44"/>
  <c r="A103" i="44" s="1"/>
  <c r="F102" i="44"/>
  <c r="F104" i="45"/>
  <c r="E104" i="45"/>
  <c r="C104" i="45"/>
  <c r="A105" i="45" s="1"/>
  <c r="G102" i="43"/>
  <c r="D102" i="43"/>
  <c r="F102" i="43"/>
  <c r="C102" i="43"/>
  <c r="A103" i="43" s="1"/>
  <c r="N105" i="24"/>
  <c r="R105" i="24" s="1"/>
  <c r="E9" i="29"/>
  <c r="F125" i="3"/>
  <c r="G125" i="3"/>
  <c r="CD106" i="24"/>
  <c r="CB106" i="24"/>
  <c r="CE106" i="24"/>
  <c r="CA106" i="24"/>
  <c r="D127" i="5"/>
  <c r="C127" i="5"/>
  <c r="CC107" i="24"/>
  <c r="BY108" i="24"/>
  <c r="BZ107" i="24"/>
  <c r="CU105" i="24"/>
  <c r="CW105" i="24"/>
  <c r="CX105" i="24"/>
  <c r="CT105" i="24"/>
  <c r="E97" i="40"/>
  <c r="B97" i="40"/>
  <c r="A129" i="5"/>
  <c r="B128" i="5"/>
  <c r="E128" i="5"/>
  <c r="K107" i="24"/>
  <c r="H107" i="24"/>
  <c r="E107" i="24"/>
  <c r="B107" i="24"/>
  <c r="A108" i="24"/>
  <c r="H127" i="5"/>
  <c r="F127" i="5"/>
  <c r="G127" i="5"/>
  <c r="CR107" i="24"/>
  <c r="CS106" i="24"/>
  <c r="CV106" i="24"/>
  <c r="M106" i="24"/>
  <c r="J106" i="24"/>
  <c r="F106" i="24"/>
  <c r="C106" i="24"/>
  <c r="Q106" i="24"/>
  <c r="G106" i="24"/>
  <c r="L106" i="24"/>
  <c r="I106" i="24"/>
  <c r="D106" i="24"/>
  <c r="N140" i="12"/>
  <c r="H140" i="12"/>
  <c r="B140" i="12"/>
  <c r="E140" i="12"/>
  <c r="Q140" i="12"/>
  <c r="A141" i="12"/>
  <c r="K140" i="12"/>
  <c r="F119" i="2"/>
  <c r="C119" i="2"/>
  <c r="I119" i="2"/>
  <c r="D119" i="2"/>
  <c r="K119" i="2"/>
  <c r="J119" i="2"/>
  <c r="G119" i="2"/>
  <c r="B98" i="41"/>
  <c r="E98" i="41"/>
  <c r="L139" i="12"/>
  <c r="J139" i="12"/>
  <c r="F139" i="12"/>
  <c r="D139" i="12"/>
  <c r="T139" i="12"/>
  <c r="R139" i="12"/>
  <c r="P139" i="12"/>
  <c r="S139" i="12"/>
  <c r="M139" i="12"/>
  <c r="O139" i="12"/>
  <c r="G139" i="12"/>
  <c r="C139" i="12"/>
  <c r="I139" i="12"/>
  <c r="D118" i="32"/>
  <c r="E118" i="32"/>
  <c r="C118" i="32"/>
  <c r="A127" i="3"/>
  <c r="E126" i="3"/>
  <c r="B126" i="3"/>
  <c r="I118" i="32"/>
  <c r="G118" i="32"/>
  <c r="H118" i="32"/>
  <c r="C125" i="3"/>
  <c r="D125" i="3"/>
  <c r="H125" i="3"/>
  <c r="F119" i="32"/>
  <c r="B119" i="32"/>
  <c r="A120" i="32"/>
  <c r="AH107" i="24"/>
  <c r="AU106" i="24"/>
  <c r="AO106" i="24"/>
  <c r="AX106" i="24"/>
  <c r="AR106" i="24"/>
  <c r="AL106" i="24"/>
  <c r="AI106" i="24"/>
  <c r="AY105" i="24"/>
  <c r="AT105" i="24"/>
  <c r="AQ105" i="24"/>
  <c r="BD105" i="24"/>
  <c r="AZ105" i="24"/>
  <c r="AW105" i="24"/>
  <c r="AV105" i="24"/>
  <c r="AS105" i="24"/>
  <c r="AP105" i="24"/>
  <c r="AN105" i="24"/>
  <c r="AM105" i="24"/>
  <c r="AK105" i="24"/>
  <c r="AJ105" i="24"/>
  <c r="L128" i="8"/>
  <c r="J128" i="8"/>
  <c r="M128" i="8"/>
  <c r="N128" i="8"/>
  <c r="I128" i="8"/>
  <c r="G128" i="8"/>
  <c r="F128" i="8"/>
  <c r="D128" i="8"/>
  <c r="C128" i="8"/>
  <c r="H120" i="2"/>
  <c r="E120" i="2"/>
  <c r="B120" i="2"/>
  <c r="A121" i="2"/>
  <c r="A130" i="8"/>
  <c r="B129" i="8"/>
  <c r="K129" i="8"/>
  <c r="H129" i="8"/>
  <c r="E129" i="8"/>
  <c r="CF106" i="24" l="1"/>
  <c r="CY105" i="24"/>
  <c r="BA105" i="24"/>
  <c r="BE105" i="24" s="1"/>
  <c r="B103" i="44"/>
  <c r="E103" i="44"/>
  <c r="E103" i="43"/>
  <c r="B103" i="43"/>
  <c r="D105" i="45"/>
  <c r="B105" i="45"/>
  <c r="N106" i="24"/>
  <c r="R106" i="24" s="1"/>
  <c r="M107" i="24"/>
  <c r="L107" i="24"/>
  <c r="I107" i="24"/>
  <c r="G107" i="24"/>
  <c r="Q107" i="24"/>
  <c r="J107" i="24"/>
  <c r="F107" i="24"/>
  <c r="D107" i="24"/>
  <c r="C107" i="24"/>
  <c r="K120" i="2"/>
  <c r="J120" i="2"/>
  <c r="I120" i="2"/>
  <c r="G120" i="2"/>
  <c r="F120" i="2"/>
  <c r="D120" i="2"/>
  <c r="C120" i="2"/>
  <c r="A122" i="2"/>
  <c r="E121" i="2"/>
  <c r="B121" i="2"/>
  <c r="H121" i="2"/>
  <c r="A121" i="32"/>
  <c r="B120" i="32"/>
  <c r="F120" i="32"/>
  <c r="D119" i="32"/>
  <c r="E119" i="32"/>
  <c r="C119" i="32"/>
  <c r="CX106" i="24"/>
  <c r="CU106" i="24"/>
  <c r="CT106" i="24"/>
  <c r="CW106" i="24"/>
  <c r="H119" i="32"/>
  <c r="G119" i="32"/>
  <c r="I119" i="32"/>
  <c r="CR108" i="24"/>
  <c r="CV107" i="24"/>
  <c r="CS107" i="24"/>
  <c r="H108" i="24"/>
  <c r="E108" i="24"/>
  <c r="A109" i="24"/>
  <c r="K108" i="24"/>
  <c r="B108" i="24"/>
  <c r="AV106" i="24"/>
  <c r="AT106" i="24"/>
  <c r="AS106" i="24"/>
  <c r="AQ106" i="24"/>
  <c r="AP106" i="24"/>
  <c r="BD106" i="24"/>
  <c r="AZ106" i="24"/>
  <c r="AY106" i="24"/>
  <c r="AW106" i="24"/>
  <c r="AN106" i="24"/>
  <c r="AM106" i="24"/>
  <c r="AK106" i="24"/>
  <c r="AJ106" i="24"/>
  <c r="AR107" i="24"/>
  <c r="AH108" i="24"/>
  <c r="AX107" i="24"/>
  <c r="AU107" i="24"/>
  <c r="AI107" i="24"/>
  <c r="AL107" i="24"/>
  <c r="AO107" i="24"/>
  <c r="H128" i="5"/>
  <c r="F128" i="5"/>
  <c r="G128" i="5"/>
  <c r="D128" i="5"/>
  <c r="C128" i="5"/>
  <c r="B129" i="5"/>
  <c r="A130" i="5"/>
  <c r="E129" i="5"/>
  <c r="CD107" i="24"/>
  <c r="CB107" i="24"/>
  <c r="CA107" i="24"/>
  <c r="CE107" i="24"/>
  <c r="N141" i="12"/>
  <c r="H141" i="12"/>
  <c r="B141" i="12"/>
  <c r="A142" i="12"/>
  <c r="Q141" i="12"/>
  <c r="K141" i="12"/>
  <c r="E141" i="12"/>
  <c r="F98" i="41"/>
  <c r="G98" i="41"/>
  <c r="H126" i="3"/>
  <c r="C126" i="3"/>
  <c r="D126" i="3"/>
  <c r="T140" i="12"/>
  <c r="R140" i="12"/>
  <c r="P140" i="12"/>
  <c r="L140" i="12"/>
  <c r="J140" i="12"/>
  <c r="F140" i="12"/>
  <c r="D140" i="12"/>
  <c r="G140" i="12"/>
  <c r="C140" i="12"/>
  <c r="O140" i="12"/>
  <c r="M140" i="12"/>
  <c r="S140" i="12"/>
  <c r="I140" i="12"/>
  <c r="CC108" i="24"/>
  <c r="BZ108" i="24"/>
  <c r="BY109" i="24"/>
  <c r="N129" i="8"/>
  <c r="G129" i="8"/>
  <c r="M129" i="8"/>
  <c r="D129" i="8"/>
  <c r="L129" i="8"/>
  <c r="J129" i="8"/>
  <c r="I129" i="8"/>
  <c r="F129" i="8"/>
  <c r="C129" i="8"/>
  <c r="K130" i="8"/>
  <c r="B130" i="8"/>
  <c r="A131" i="8"/>
  <c r="H130" i="8"/>
  <c r="E130" i="8"/>
  <c r="H98" i="41"/>
  <c r="D98" i="41"/>
  <c r="C98" i="41"/>
  <c r="A99" i="41" s="1"/>
  <c r="D97" i="40"/>
  <c r="C97" i="40"/>
  <c r="A98" i="40" s="1"/>
  <c r="G126" i="3"/>
  <c r="F126" i="3"/>
  <c r="A128" i="3"/>
  <c r="E127" i="3"/>
  <c r="B127" i="3"/>
  <c r="H97" i="40"/>
  <c r="G97" i="40"/>
  <c r="F97" i="40"/>
  <c r="CF107" i="24" l="1"/>
  <c r="BA106" i="24"/>
  <c r="BE106" i="24" s="1"/>
  <c r="N107" i="24"/>
  <c r="R107" i="24" s="1"/>
  <c r="CY106" i="24"/>
  <c r="E105" i="45"/>
  <c r="C105" i="45"/>
  <c r="A106" i="45" s="1"/>
  <c r="F105" i="45"/>
  <c r="G103" i="43"/>
  <c r="C103" i="43"/>
  <c r="A104" i="43" s="1"/>
  <c r="F103" i="43"/>
  <c r="D103" i="43"/>
  <c r="G103" i="44"/>
  <c r="F103" i="44"/>
  <c r="D103" i="44"/>
  <c r="C103" i="44"/>
  <c r="A104" i="44" s="1"/>
  <c r="AH109" i="24"/>
  <c r="AX108" i="24"/>
  <c r="AR108" i="24"/>
  <c r="AU108" i="24"/>
  <c r="AO108" i="24"/>
  <c r="AL108" i="24"/>
  <c r="AI108" i="24"/>
  <c r="I120" i="32"/>
  <c r="H120" i="32"/>
  <c r="G120" i="32"/>
  <c r="E120" i="32"/>
  <c r="D120" i="32"/>
  <c r="C120" i="32"/>
  <c r="H142" i="12"/>
  <c r="B142" i="12"/>
  <c r="N142" i="12"/>
  <c r="A143" i="12"/>
  <c r="Q142" i="12"/>
  <c r="K142" i="12"/>
  <c r="E142" i="12"/>
  <c r="A122" i="32"/>
  <c r="F121" i="32"/>
  <c r="B121" i="32"/>
  <c r="C127" i="3"/>
  <c r="H127" i="3"/>
  <c r="D127" i="3"/>
  <c r="T141" i="12"/>
  <c r="R141" i="12"/>
  <c r="P141" i="12"/>
  <c r="L141" i="12"/>
  <c r="F141" i="12"/>
  <c r="D141" i="12"/>
  <c r="S141" i="12"/>
  <c r="M141" i="12"/>
  <c r="J141" i="12"/>
  <c r="C141" i="12"/>
  <c r="O141" i="12"/>
  <c r="I141" i="12"/>
  <c r="G141" i="12"/>
  <c r="F127" i="3"/>
  <c r="G127" i="3"/>
  <c r="K121" i="2"/>
  <c r="J121" i="2"/>
  <c r="I121" i="2"/>
  <c r="D121" i="2"/>
  <c r="C121" i="2"/>
  <c r="G121" i="2"/>
  <c r="F121" i="2"/>
  <c r="A123" i="2"/>
  <c r="H122" i="2"/>
  <c r="E122" i="2"/>
  <c r="B122" i="2"/>
  <c r="J108" i="24"/>
  <c r="I108" i="24"/>
  <c r="G108" i="24"/>
  <c r="Q108" i="24"/>
  <c r="M108" i="24"/>
  <c r="L108" i="24"/>
  <c r="F108" i="24"/>
  <c r="D108" i="24"/>
  <c r="C108" i="24"/>
  <c r="H129" i="5"/>
  <c r="F129" i="5"/>
  <c r="G129" i="5"/>
  <c r="A110" i="24"/>
  <c r="E109" i="24"/>
  <c r="B109" i="24"/>
  <c r="K109" i="24"/>
  <c r="H109" i="24"/>
  <c r="E130" i="5"/>
  <c r="B130" i="5"/>
  <c r="A131" i="5"/>
  <c r="CX107" i="24"/>
  <c r="CW107" i="24"/>
  <c r="CU107" i="24"/>
  <c r="CT107" i="24"/>
  <c r="CR109" i="24"/>
  <c r="CS108" i="24"/>
  <c r="CV108" i="24"/>
  <c r="L130" i="8"/>
  <c r="J130" i="8"/>
  <c r="F130" i="8"/>
  <c r="N130" i="8"/>
  <c r="M130" i="8"/>
  <c r="G130" i="8"/>
  <c r="I130" i="8"/>
  <c r="D130" i="8"/>
  <c r="C130" i="8"/>
  <c r="CA108" i="24"/>
  <c r="CE108" i="24"/>
  <c r="CD108" i="24"/>
  <c r="CB108" i="24"/>
  <c r="D129" i="5"/>
  <c r="C129" i="5"/>
  <c r="E99" i="41"/>
  <c r="B99" i="41"/>
  <c r="A132" i="8"/>
  <c r="K131" i="8"/>
  <c r="E131" i="8"/>
  <c r="H131" i="8"/>
  <c r="B131" i="8"/>
  <c r="BY110" i="24"/>
  <c r="CC109" i="24"/>
  <c r="BZ109" i="24"/>
  <c r="A129" i="3"/>
  <c r="E128" i="3"/>
  <c r="B128" i="3"/>
  <c r="B98" i="40"/>
  <c r="E98" i="40"/>
  <c r="AQ107" i="24"/>
  <c r="AS107" i="24"/>
  <c r="AP107" i="24"/>
  <c r="AM107" i="24"/>
  <c r="AY107" i="24"/>
  <c r="BD107" i="24"/>
  <c r="AZ107" i="24"/>
  <c r="AW107" i="24"/>
  <c r="AT107" i="24"/>
  <c r="AN107" i="24"/>
  <c r="AK107" i="24"/>
  <c r="AJ107" i="24"/>
  <c r="AV107" i="24"/>
  <c r="CF108" i="24" l="1"/>
  <c r="BA107" i="24"/>
  <c r="BE107" i="24" s="1"/>
  <c r="N108" i="24"/>
  <c r="R108" i="24" s="1"/>
  <c r="CY107" i="24"/>
  <c r="B104" i="43"/>
  <c r="E104" i="43"/>
  <c r="D106" i="45"/>
  <c r="B106" i="45"/>
  <c r="E104" i="44"/>
  <c r="B104" i="44"/>
  <c r="N131" i="8"/>
  <c r="I131" i="8"/>
  <c r="M131" i="8"/>
  <c r="L131" i="8"/>
  <c r="J131" i="8"/>
  <c r="F131" i="8"/>
  <c r="G131" i="8"/>
  <c r="D131" i="8"/>
  <c r="C131" i="8"/>
  <c r="K132" i="8"/>
  <c r="H132" i="8"/>
  <c r="B132" i="8"/>
  <c r="E132" i="8"/>
  <c r="A133" i="8"/>
  <c r="D98" i="40"/>
  <c r="C98" i="40"/>
  <c r="A99" i="40" s="1"/>
  <c r="CX108" i="24"/>
  <c r="CW108" i="24"/>
  <c r="CU108" i="24"/>
  <c r="CT108" i="24"/>
  <c r="B110" i="24"/>
  <c r="A111" i="24"/>
  <c r="K110" i="24"/>
  <c r="H110" i="24"/>
  <c r="E110" i="24"/>
  <c r="E121" i="32"/>
  <c r="D121" i="32"/>
  <c r="C121" i="32"/>
  <c r="I121" i="32"/>
  <c r="H121" i="32"/>
  <c r="G121" i="32"/>
  <c r="H128" i="3"/>
  <c r="D128" i="3"/>
  <c r="C128" i="3"/>
  <c r="CD109" i="24"/>
  <c r="CE109" i="24"/>
  <c r="CB109" i="24"/>
  <c r="CA109" i="24"/>
  <c r="G128" i="3"/>
  <c r="F128" i="3"/>
  <c r="B122" i="32"/>
  <c r="F122" i="32"/>
  <c r="A123" i="32"/>
  <c r="BD108" i="24"/>
  <c r="AY108" i="24"/>
  <c r="AW108" i="24"/>
  <c r="AV108" i="24"/>
  <c r="AT108" i="24"/>
  <c r="AS108" i="24"/>
  <c r="AM108" i="24"/>
  <c r="AZ108" i="24"/>
  <c r="AQ108" i="24"/>
  <c r="AP108" i="24"/>
  <c r="AN108" i="24"/>
  <c r="AK108" i="24"/>
  <c r="AJ108" i="24"/>
  <c r="B129" i="3"/>
  <c r="A130" i="3"/>
  <c r="E129" i="3"/>
  <c r="BY111" i="24"/>
  <c r="CC110" i="24"/>
  <c r="BZ110" i="24"/>
  <c r="G122" i="2"/>
  <c r="K122" i="2"/>
  <c r="J122" i="2"/>
  <c r="I122" i="2"/>
  <c r="F122" i="2"/>
  <c r="D122" i="2"/>
  <c r="C122" i="2"/>
  <c r="AI109" i="24"/>
  <c r="AO109" i="24"/>
  <c r="AL109" i="24"/>
  <c r="AH110" i="24"/>
  <c r="AR109" i="24"/>
  <c r="AX109" i="24"/>
  <c r="AU109" i="24"/>
  <c r="B131" i="5"/>
  <c r="A132" i="5"/>
  <c r="E131" i="5"/>
  <c r="B123" i="2"/>
  <c r="E123" i="2"/>
  <c r="A124" i="2"/>
  <c r="H123" i="2"/>
  <c r="N143" i="12"/>
  <c r="H143" i="12"/>
  <c r="B143" i="12"/>
  <c r="A144" i="12"/>
  <c r="E143" i="12"/>
  <c r="K143" i="12"/>
  <c r="Q143" i="12"/>
  <c r="F98" i="40"/>
  <c r="H98" i="40"/>
  <c r="G98" i="40"/>
  <c r="CS109" i="24"/>
  <c r="CR110" i="24"/>
  <c r="CV109" i="24"/>
  <c r="H130" i="5"/>
  <c r="G130" i="5"/>
  <c r="F130" i="5"/>
  <c r="J142" i="12"/>
  <c r="F142" i="12"/>
  <c r="D142" i="12"/>
  <c r="R142" i="12"/>
  <c r="P142" i="12"/>
  <c r="L142" i="12"/>
  <c r="T142" i="12"/>
  <c r="S142" i="12"/>
  <c r="O142" i="12"/>
  <c r="M142" i="12"/>
  <c r="G142" i="12"/>
  <c r="I142" i="12"/>
  <c r="C142" i="12"/>
  <c r="D130" i="5"/>
  <c r="C130" i="5"/>
  <c r="H99" i="41"/>
  <c r="D99" i="41"/>
  <c r="C99" i="41"/>
  <c r="A100" i="41" s="1"/>
  <c r="G99" i="41"/>
  <c r="F99" i="41"/>
  <c r="F109" i="24"/>
  <c r="D109" i="24"/>
  <c r="L109" i="24"/>
  <c r="M109" i="24"/>
  <c r="J109" i="24"/>
  <c r="I109" i="24"/>
  <c r="G109" i="24"/>
  <c r="C109" i="24"/>
  <c r="Q109" i="24"/>
  <c r="BA108" i="24" l="1"/>
  <c r="BE108" i="24" s="1"/>
  <c r="CF109" i="24"/>
  <c r="CY108" i="24"/>
  <c r="N109" i="24"/>
  <c r="R109" i="24" s="1"/>
  <c r="F104" i="44"/>
  <c r="C104" i="44"/>
  <c r="A105" i="44" s="1"/>
  <c r="D104" i="44"/>
  <c r="G104" i="44"/>
  <c r="F106" i="45"/>
  <c r="C106" i="45"/>
  <c r="A107" i="45" s="1"/>
  <c r="E106" i="45"/>
  <c r="F104" i="43"/>
  <c r="D104" i="43"/>
  <c r="C104" i="43"/>
  <c r="A105" i="43" s="1"/>
  <c r="G104" i="43"/>
  <c r="Q110" i="24"/>
  <c r="M110" i="24"/>
  <c r="J110" i="24"/>
  <c r="I110" i="24"/>
  <c r="D110" i="24"/>
  <c r="G110" i="24"/>
  <c r="L110" i="24"/>
  <c r="F110" i="24"/>
  <c r="C110" i="24"/>
  <c r="E124" i="2"/>
  <c r="A125" i="2"/>
  <c r="H124" i="2"/>
  <c r="B124" i="2"/>
  <c r="B99" i="40"/>
  <c r="E99" i="40"/>
  <c r="E132" i="5"/>
  <c r="B132" i="5"/>
  <c r="A133" i="5"/>
  <c r="CV110" i="24"/>
  <c r="CS110" i="24"/>
  <c r="CR111" i="24"/>
  <c r="CX109" i="24"/>
  <c r="CW109" i="24"/>
  <c r="CU109" i="24"/>
  <c r="CT109" i="24"/>
  <c r="A124" i="32"/>
  <c r="F123" i="32"/>
  <c r="B123" i="32"/>
  <c r="A134" i="8"/>
  <c r="B133" i="8"/>
  <c r="K133" i="8"/>
  <c r="H133" i="8"/>
  <c r="E133" i="8"/>
  <c r="E122" i="32"/>
  <c r="D122" i="32"/>
  <c r="C122" i="32"/>
  <c r="L132" i="8"/>
  <c r="J132" i="8"/>
  <c r="I132" i="8"/>
  <c r="G132" i="8"/>
  <c r="F132" i="8"/>
  <c r="D132" i="8"/>
  <c r="C132" i="8"/>
  <c r="N132" i="8"/>
  <c r="M132" i="8"/>
  <c r="AU110" i="24"/>
  <c r="AR110" i="24"/>
  <c r="AH111" i="24"/>
  <c r="AO110" i="24"/>
  <c r="AX110" i="24"/>
  <c r="AL110" i="24"/>
  <c r="AI110" i="24"/>
  <c r="G122" i="32"/>
  <c r="I122" i="32"/>
  <c r="H122" i="32"/>
  <c r="AK109" i="24"/>
  <c r="AJ109" i="24"/>
  <c r="AV109" i="24"/>
  <c r="AQ109" i="24"/>
  <c r="AP109" i="24"/>
  <c r="AN109" i="24"/>
  <c r="AZ109" i="24"/>
  <c r="AY109" i="24"/>
  <c r="AW109" i="24"/>
  <c r="AM109" i="24"/>
  <c r="BD109" i="24"/>
  <c r="AT109" i="24"/>
  <c r="AS109" i="24"/>
  <c r="CE110" i="24"/>
  <c r="CB110" i="24"/>
  <c r="CA110" i="24"/>
  <c r="CD110" i="24"/>
  <c r="N144" i="12"/>
  <c r="B144" i="12"/>
  <c r="A145" i="12"/>
  <c r="Q144" i="12"/>
  <c r="K144" i="12"/>
  <c r="H144" i="12"/>
  <c r="E144" i="12"/>
  <c r="T143" i="12"/>
  <c r="R143" i="12"/>
  <c r="P143" i="12"/>
  <c r="L143" i="12"/>
  <c r="J143" i="12"/>
  <c r="F143" i="12"/>
  <c r="D143" i="12"/>
  <c r="G143" i="12"/>
  <c r="S143" i="12"/>
  <c r="O143" i="12"/>
  <c r="M143" i="12"/>
  <c r="C143" i="12"/>
  <c r="I143" i="12"/>
  <c r="BZ111" i="24"/>
  <c r="BY112" i="24"/>
  <c r="CC111" i="24"/>
  <c r="E130" i="3"/>
  <c r="A131" i="3"/>
  <c r="B130" i="3"/>
  <c r="G129" i="3"/>
  <c r="F129" i="3"/>
  <c r="E100" i="41"/>
  <c r="B100" i="41"/>
  <c r="H129" i="3"/>
  <c r="C129" i="3"/>
  <c r="D129" i="3"/>
  <c r="D123" i="2"/>
  <c r="C123" i="2"/>
  <c r="G123" i="2"/>
  <c r="F123" i="2"/>
  <c r="K123" i="2"/>
  <c r="I123" i="2"/>
  <c r="J123" i="2"/>
  <c r="H131" i="5"/>
  <c r="G131" i="5"/>
  <c r="F131" i="5"/>
  <c r="D131" i="5"/>
  <c r="C131" i="5"/>
  <c r="K111" i="24"/>
  <c r="E111" i="24"/>
  <c r="B111" i="24"/>
  <c r="A112" i="24"/>
  <c r="H111" i="24"/>
  <c r="BA109" i="24" l="1"/>
  <c r="BE109" i="24" s="1"/>
  <c r="CF110" i="24"/>
  <c r="CY109" i="24"/>
  <c r="N110" i="24"/>
  <c r="R110" i="24" s="1"/>
  <c r="B107" i="45"/>
  <c r="D107" i="45"/>
  <c r="E105" i="43"/>
  <c r="B105" i="43"/>
  <c r="E105" i="44"/>
  <c r="B105" i="44"/>
  <c r="C99" i="40"/>
  <c r="A100" i="40" s="1"/>
  <c r="D99" i="40"/>
  <c r="N133" i="8"/>
  <c r="L133" i="8"/>
  <c r="M133" i="8"/>
  <c r="J133" i="8"/>
  <c r="I133" i="8"/>
  <c r="C133" i="8"/>
  <c r="G133" i="8"/>
  <c r="F133" i="8"/>
  <c r="D133" i="8"/>
  <c r="H125" i="2"/>
  <c r="E125" i="2"/>
  <c r="B125" i="2"/>
  <c r="A126" i="2"/>
  <c r="B133" i="5"/>
  <c r="A134" i="5"/>
  <c r="E133" i="5"/>
  <c r="E123" i="32"/>
  <c r="D123" i="32"/>
  <c r="C123" i="32"/>
  <c r="I123" i="32"/>
  <c r="H123" i="32"/>
  <c r="G123" i="32"/>
  <c r="H130" i="3"/>
  <c r="D130" i="3"/>
  <c r="C130" i="3"/>
  <c r="A125" i="32"/>
  <c r="F124" i="32"/>
  <c r="B124" i="32"/>
  <c r="F99" i="40"/>
  <c r="G99" i="40"/>
  <c r="H99" i="40"/>
  <c r="E131" i="3"/>
  <c r="B131" i="3"/>
  <c r="A132" i="3"/>
  <c r="G100" i="41"/>
  <c r="F100" i="41"/>
  <c r="AW110" i="24"/>
  <c r="AV110" i="24"/>
  <c r="AT110" i="24"/>
  <c r="AS110" i="24"/>
  <c r="AQ110" i="24"/>
  <c r="AJ110" i="24"/>
  <c r="BD110" i="24"/>
  <c r="AZ110" i="24"/>
  <c r="AY110" i="24"/>
  <c r="AP110" i="24"/>
  <c r="AN110" i="24"/>
  <c r="AM110" i="24"/>
  <c r="AK110" i="24"/>
  <c r="T144" i="12"/>
  <c r="R144" i="12"/>
  <c r="P144" i="12"/>
  <c r="L144" i="12"/>
  <c r="J144" i="12"/>
  <c r="F144" i="12"/>
  <c r="D144" i="12"/>
  <c r="O144" i="12"/>
  <c r="M144" i="12"/>
  <c r="G144" i="12"/>
  <c r="S144" i="12"/>
  <c r="I144" i="12"/>
  <c r="C144" i="12"/>
  <c r="G130" i="3"/>
  <c r="F130" i="3"/>
  <c r="BY113" i="24"/>
  <c r="CC112" i="24"/>
  <c r="BZ112" i="24"/>
  <c r="E112" i="24"/>
  <c r="A113" i="24"/>
  <c r="K112" i="24"/>
  <c r="H112" i="24"/>
  <c r="B112" i="24"/>
  <c r="CB111" i="24"/>
  <c r="CA111" i="24"/>
  <c r="CE111" i="24"/>
  <c r="CD111" i="24"/>
  <c r="M111" i="24"/>
  <c r="L111" i="24"/>
  <c r="I111" i="24"/>
  <c r="D111" i="24"/>
  <c r="C111" i="24"/>
  <c r="Q111" i="24"/>
  <c r="J111" i="24"/>
  <c r="G111" i="24"/>
  <c r="F111" i="24"/>
  <c r="C132" i="5"/>
  <c r="D132" i="5"/>
  <c r="H132" i="5"/>
  <c r="F132" i="5"/>
  <c r="G132" i="5"/>
  <c r="H145" i="12"/>
  <c r="B145" i="12"/>
  <c r="N145" i="12"/>
  <c r="Q145" i="12"/>
  <c r="K145" i="12"/>
  <c r="E145" i="12"/>
  <c r="A146" i="12"/>
  <c r="K134" i="8"/>
  <c r="H134" i="8"/>
  <c r="B134" i="8"/>
  <c r="A135" i="8"/>
  <c r="E134" i="8"/>
  <c r="AI111" i="24"/>
  <c r="AX111" i="24"/>
  <c r="AH112" i="24"/>
  <c r="AU111" i="24"/>
  <c r="AR111" i="24"/>
  <c r="AO111" i="24"/>
  <c r="AL111" i="24"/>
  <c r="G124" i="2"/>
  <c r="K124" i="2"/>
  <c r="J124" i="2"/>
  <c r="I124" i="2"/>
  <c r="C124" i="2"/>
  <c r="D124" i="2"/>
  <c r="F124" i="2"/>
  <c r="CV111" i="24"/>
  <c r="CS111" i="24"/>
  <c r="CR112" i="24"/>
  <c r="H100" i="41"/>
  <c r="D100" i="41"/>
  <c r="C100" i="41"/>
  <c r="A101" i="41" s="1"/>
  <c r="CW110" i="24"/>
  <c r="CT110" i="24"/>
  <c r="CX110" i="24"/>
  <c r="CU110" i="24"/>
  <c r="CF111" i="24" l="1"/>
  <c r="BA110" i="24"/>
  <c r="BE110" i="24" s="1"/>
  <c r="CY110" i="24"/>
  <c r="N111" i="24"/>
  <c r="R111" i="24" s="1"/>
  <c r="D105" i="43"/>
  <c r="C105" i="43"/>
  <c r="A106" i="43" s="1"/>
  <c r="G105" i="43"/>
  <c r="F105" i="43"/>
  <c r="C105" i="44"/>
  <c r="A106" i="44" s="1"/>
  <c r="G105" i="44"/>
  <c r="F105" i="44"/>
  <c r="D105" i="44"/>
  <c r="F107" i="45"/>
  <c r="C107" i="45"/>
  <c r="A108" i="45" s="1"/>
  <c r="E107" i="45"/>
  <c r="B125" i="32"/>
  <c r="F125" i="32"/>
  <c r="A126" i="32"/>
  <c r="N146" i="12"/>
  <c r="H146" i="12"/>
  <c r="B146" i="12"/>
  <c r="A147" i="12"/>
  <c r="K146" i="12"/>
  <c r="Q146" i="12"/>
  <c r="E146" i="12"/>
  <c r="F145" i="12"/>
  <c r="D145" i="12"/>
  <c r="T145" i="12"/>
  <c r="P145" i="12"/>
  <c r="L145" i="12"/>
  <c r="J145" i="12"/>
  <c r="R145" i="12"/>
  <c r="O145" i="12"/>
  <c r="M145" i="12"/>
  <c r="I145" i="12"/>
  <c r="G145" i="12"/>
  <c r="C145" i="12"/>
  <c r="S145" i="12"/>
  <c r="CV112" i="24"/>
  <c r="CR113" i="24"/>
  <c r="CS112" i="24"/>
  <c r="H133" i="5"/>
  <c r="G133" i="5"/>
  <c r="F133" i="5"/>
  <c r="CW111" i="24"/>
  <c r="CU111" i="24"/>
  <c r="CT111" i="24"/>
  <c r="CX111" i="24"/>
  <c r="B101" i="41"/>
  <c r="E101" i="41"/>
  <c r="B134" i="5"/>
  <c r="A135" i="5"/>
  <c r="E134" i="5"/>
  <c r="G112" i="24"/>
  <c r="F112" i="24"/>
  <c r="D112" i="24"/>
  <c r="C112" i="24"/>
  <c r="M112" i="24"/>
  <c r="Q112" i="24"/>
  <c r="L112" i="24"/>
  <c r="J112" i="24"/>
  <c r="I112" i="24"/>
  <c r="D133" i="5"/>
  <c r="C133" i="5"/>
  <c r="L134" i="8"/>
  <c r="J134" i="8"/>
  <c r="G134" i="8"/>
  <c r="D134" i="8"/>
  <c r="N134" i="8"/>
  <c r="M134" i="8"/>
  <c r="I134" i="8"/>
  <c r="F134" i="8"/>
  <c r="C134" i="8"/>
  <c r="E113" i="24"/>
  <c r="A114" i="24"/>
  <c r="K113" i="24"/>
  <c r="B113" i="24"/>
  <c r="H113" i="24"/>
  <c r="A127" i="2"/>
  <c r="H126" i="2"/>
  <c r="E126" i="2"/>
  <c r="B126" i="2"/>
  <c r="J125" i="2"/>
  <c r="I125" i="2"/>
  <c r="G125" i="2"/>
  <c r="F125" i="2"/>
  <c r="D125" i="2"/>
  <c r="C125" i="2"/>
  <c r="K125" i="2"/>
  <c r="CE112" i="24"/>
  <c r="CD112" i="24"/>
  <c r="CA112" i="24"/>
  <c r="CB112" i="24"/>
  <c r="CC113" i="24"/>
  <c r="BY114" i="24"/>
  <c r="BZ113" i="24"/>
  <c r="AO112" i="24"/>
  <c r="AL112" i="24"/>
  <c r="AR112" i="24"/>
  <c r="AI112" i="24"/>
  <c r="AU112" i="24"/>
  <c r="AX112" i="24"/>
  <c r="AH113" i="24"/>
  <c r="B132" i="3"/>
  <c r="A133" i="3"/>
  <c r="E132" i="3"/>
  <c r="H131" i="3"/>
  <c r="D131" i="3"/>
  <c r="C131" i="3"/>
  <c r="AK111" i="24"/>
  <c r="AJ111" i="24"/>
  <c r="BD111" i="24"/>
  <c r="AZ111" i="24"/>
  <c r="AY111" i="24"/>
  <c r="AW111" i="24"/>
  <c r="AV111" i="24"/>
  <c r="AQ111" i="24"/>
  <c r="AT111" i="24"/>
  <c r="AS111" i="24"/>
  <c r="AP111" i="24"/>
  <c r="AN111" i="24"/>
  <c r="AM111" i="24"/>
  <c r="F131" i="3"/>
  <c r="G131" i="3"/>
  <c r="A136" i="8"/>
  <c r="E135" i="8"/>
  <c r="B135" i="8"/>
  <c r="K135" i="8"/>
  <c r="H135" i="8"/>
  <c r="E124" i="32"/>
  <c r="D124" i="32"/>
  <c r="C124" i="32"/>
  <c r="E100" i="40"/>
  <c r="B100" i="40"/>
  <c r="I124" i="32"/>
  <c r="H124" i="32"/>
  <c r="G124" i="32"/>
  <c r="BA111" i="24" l="1"/>
  <c r="BE111" i="24" s="1"/>
  <c r="CY111" i="24"/>
  <c r="CF112" i="24"/>
  <c r="N112" i="24"/>
  <c r="R112" i="24" s="1"/>
  <c r="E106" i="44"/>
  <c r="B106" i="44"/>
  <c r="E106" i="43"/>
  <c r="B106" i="43"/>
  <c r="B108" i="45"/>
  <c r="D108" i="45"/>
  <c r="CW112" i="24"/>
  <c r="CU112" i="24"/>
  <c r="CT112" i="24"/>
  <c r="CX112" i="24"/>
  <c r="CS113" i="24"/>
  <c r="CR114" i="24"/>
  <c r="CV113" i="24"/>
  <c r="AX113" i="24"/>
  <c r="AR113" i="24"/>
  <c r="AH114" i="24"/>
  <c r="AU113" i="24"/>
  <c r="AO113" i="24"/>
  <c r="AL113" i="24"/>
  <c r="AI113" i="24"/>
  <c r="CE113" i="24"/>
  <c r="CD113" i="24"/>
  <c r="CB113" i="24"/>
  <c r="CA113" i="24"/>
  <c r="CC114" i="24"/>
  <c r="BY115" i="24"/>
  <c r="BZ114" i="24"/>
  <c r="C100" i="40"/>
  <c r="A101" i="40" s="1"/>
  <c r="D100" i="40"/>
  <c r="F100" i="40"/>
  <c r="H100" i="40"/>
  <c r="G100" i="40"/>
  <c r="G132" i="3"/>
  <c r="F132" i="3"/>
  <c r="B133" i="3"/>
  <c r="E133" i="3"/>
  <c r="A134" i="3"/>
  <c r="D132" i="3"/>
  <c r="C132" i="3"/>
  <c r="H132" i="3"/>
  <c r="AN112" i="24"/>
  <c r="AM112" i="24"/>
  <c r="BD112" i="24"/>
  <c r="AW112" i="24"/>
  <c r="AS112" i="24"/>
  <c r="AQ112" i="24"/>
  <c r="AP112" i="24"/>
  <c r="AK112" i="24"/>
  <c r="AJ112" i="24"/>
  <c r="AZ112" i="24"/>
  <c r="AT112" i="24"/>
  <c r="AV112" i="24"/>
  <c r="AY112" i="24"/>
  <c r="F134" i="5"/>
  <c r="H134" i="5"/>
  <c r="G134" i="5"/>
  <c r="F113" i="24"/>
  <c r="D113" i="24"/>
  <c r="C113" i="24"/>
  <c r="Q113" i="24"/>
  <c r="M113" i="24"/>
  <c r="L113" i="24"/>
  <c r="J113" i="24"/>
  <c r="G113" i="24"/>
  <c r="I113" i="24"/>
  <c r="E135" i="5"/>
  <c r="B135" i="5"/>
  <c r="A136" i="5"/>
  <c r="D134" i="5"/>
  <c r="C134" i="5"/>
  <c r="E114" i="24"/>
  <c r="B114" i="24"/>
  <c r="A115" i="24"/>
  <c r="K114" i="24"/>
  <c r="H114" i="24"/>
  <c r="G101" i="41"/>
  <c r="F101" i="41"/>
  <c r="K136" i="8"/>
  <c r="E136" i="8"/>
  <c r="A137" i="8"/>
  <c r="H136" i="8"/>
  <c r="B136" i="8"/>
  <c r="D101" i="41"/>
  <c r="H101" i="41"/>
  <c r="C101" i="41"/>
  <c r="A102" i="41" s="1"/>
  <c r="N135" i="8"/>
  <c r="D135" i="8"/>
  <c r="C135" i="8"/>
  <c r="I135" i="8"/>
  <c r="M135" i="8"/>
  <c r="J135" i="8"/>
  <c r="L135" i="8"/>
  <c r="G135" i="8"/>
  <c r="F135" i="8"/>
  <c r="N147" i="12"/>
  <c r="H147" i="12"/>
  <c r="B147" i="12"/>
  <c r="A148" i="12"/>
  <c r="Q147" i="12"/>
  <c r="K147" i="12"/>
  <c r="E147" i="12"/>
  <c r="R146" i="12"/>
  <c r="P146" i="12"/>
  <c r="L146" i="12"/>
  <c r="J146" i="12"/>
  <c r="F146" i="12"/>
  <c r="D146" i="12"/>
  <c r="T146" i="12"/>
  <c r="C146" i="12"/>
  <c r="I146" i="12"/>
  <c r="G146" i="12"/>
  <c r="O146" i="12"/>
  <c r="M146" i="12"/>
  <c r="S146" i="12"/>
  <c r="K126" i="2"/>
  <c r="J126" i="2"/>
  <c r="I126" i="2"/>
  <c r="F126" i="2"/>
  <c r="G126" i="2"/>
  <c r="D126" i="2"/>
  <c r="C126" i="2"/>
  <c r="A127" i="32"/>
  <c r="F126" i="32"/>
  <c r="B126" i="32"/>
  <c r="I125" i="32"/>
  <c r="H125" i="32"/>
  <c r="G125" i="32"/>
  <c r="A128" i="2"/>
  <c r="H127" i="2"/>
  <c r="E127" i="2"/>
  <c r="B127" i="2"/>
  <c r="D125" i="32"/>
  <c r="C125" i="32"/>
  <c r="E125" i="32"/>
  <c r="CF113" i="24" l="1"/>
  <c r="BA112" i="24"/>
  <c r="BE112" i="24" s="1"/>
  <c r="CY112" i="24"/>
  <c r="N113" i="24"/>
  <c r="R113" i="24" s="1"/>
  <c r="C108" i="45"/>
  <c r="A109" i="45" s="1"/>
  <c r="E108" i="45"/>
  <c r="F108" i="45"/>
  <c r="G106" i="43"/>
  <c r="C106" i="43"/>
  <c r="A107" i="43" s="1"/>
  <c r="D106" i="43"/>
  <c r="F106" i="43"/>
  <c r="D106" i="44"/>
  <c r="F106" i="44"/>
  <c r="G106" i="44"/>
  <c r="C106" i="44"/>
  <c r="A107" i="44" s="1"/>
  <c r="A135" i="3"/>
  <c r="E134" i="3"/>
  <c r="B134" i="3"/>
  <c r="G133" i="3"/>
  <c r="F133" i="3"/>
  <c r="H133" i="3"/>
  <c r="D133" i="3"/>
  <c r="C133" i="3"/>
  <c r="B148" i="12"/>
  <c r="N148" i="12"/>
  <c r="H148" i="12"/>
  <c r="K148" i="12"/>
  <c r="E148" i="12"/>
  <c r="Q148" i="12"/>
  <c r="A149" i="12"/>
  <c r="B128" i="2"/>
  <c r="A129" i="2"/>
  <c r="E128" i="2"/>
  <c r="H128" i="2"/>
  <c r="K127" i="2"/>
  <c r="J127" i="2"/>
  <c r="F127" i="2"/>
  <c r="I127" i="2"/>
  <c r="G127" i="2"/>
  <c r="D127" i="2"/>
  <c r="C127" i="2"/>
  <c r="AZ113" i="24"/>
  <c r="AY113" i="24"/>
  <c r="AT113" i="24"/>
  <c r="AS113" i="24"/>
  <c r="AQ113" i="24"/>
  <c r="AP113" i="24"/>
  <c r="AK113" i="24"/>
  <c r="BD113" i="24"/>
  <c r="AW113" i="24"/>
  <c r="AV113" i="24"/>
  <c r="AM113" i="24"/>
  <c r="AN113" i="24"/>
  <c r="AJ113" i="24"/>
  <c r="T147" i="12"/>
  <c r="R147" i="12"/>
  <c r="P147" i="12"/>
  <c r="L147" i="12"/>
  <c r="J147" i="12"/>
  <c r="D147" i="12"/>
  <c r="S147" i="12"/>
  <c r="I147" i="12"/>
  <c r="G147" i="12"/>
  <c r="F147" i="12"/>
  <c r="C147" i="12"/>
  <c r="O147" i="12"/>
  <c r="M147" i="12"/>
  <c r="E126" i="32"/>
  <c r="D126" i="32"/>
  <c r="C126" i="32"/>
  <c r="E101" i="40"/>
  <c r="B101" i="40"/>
  <c r="AL114" i="24"/>
  <c r="AI114" i="24"/>
  <c r="AX114" i="24"/>
  <c r="AR114" i="24"/>
  <c r="AH115" i="24"/>
  <c r="AU114" i="24"/>
  <c r="AO114" i="24"/>
  <c r="H135" i="5"/>
  <c r="G135" i="5"/>
  <c r="F135" i="5"/>
  <c r="CV114" i="24"/>
  <c r="CS114" i="24"/>
  <c r="CR115" i="24"/>
  <c r="B102" i="41"/>
  <c r="E102" i="41"/>
  <c r="H115" i="24"/>
  <c r="E115" i="24"/>
  <c r="A116" i="24"/>
  <c r="K115" i="24"/>
  <c r="B115" i="24"/>
  <c r="CW113" i="24"/>
  <c r="CX113" i="24"/>
  <c r="CU113" i="24"/>
  <c r="CT113" i="24"/>
  <c r="H126" i="32"/>
  <c r="I126" i="32"/>
  <c r="G126" i="32"/>
  <c r="Q114" i="24"/>
  <c r="J114" i="24"/>
  <c r="F114" i="24"/>
  <c r="D114" i="24"/>
  <c r="C114" i="24"/>
  <c r="M114" i="24"/>
  <c r="I114" i="24"/>
  <c r="G114" i="24"/>
  <c r="L114" i="24"/>
  <c r="L136" i="8"/>
  <c r="J136" i="8"/>
  <c r="I136" i="8"/>
  <c r="N136" i="8"/>
  <c r="M136" i="8"/>
  <c r="F136" i="8"/>
  <c r="G136" i="8"/>
  <c r="D136" i="8"/>
  <c r="C136" i="8"/>
  <c r="CC115" i="24"/>
  <c r="BZ115" i="24"/>
  <c r="BY116" i="24"/>
  <c r="K137" i="8"/>
  <c r="E137" i="8"/>
  <c r="H137" i="8"/>
  <c r="B137" i="8"/>
  <c r="A128" i="32"/>
  <c r="F127" i="32"/>
  <c r="B127" i="32"/>
  <c r="CE114" i="24"/>
  <c r="CD114" i="24"/>
  <c r="CB114" i="24"/>
  <c r="CA114" i="24"/>
  <c r="A137" i="5"/>
  <c r="B136" i="5"/>
  <c r="E136" i="5"/>
  <c r="C135" i="5"/>
  <c r="D135" i="5"/>
  <c r="CY113" i="24" l="1"/>
  <c r="BA113" i="24"/>
  <c r="BE113" i="24" s="1"/>
  <c r="CF114" i="24"/>
  <c r="N114" i="24"/>
  <c r="R114" i="24" s="1"/>
  <c r="E107" i="43"/>
  <c r="B107" i="43"/>
  <c r="B107" i="44"/>
  <c r="E107" i="44"/>
  <c r="B109" i="45"/>
  <c r="D109" i="45"/>
  <c r="H127" i="32"/>
  <c r="I127" i="32"/>
  <c r="G127" i="32"/>
  <c r="CX114" i="24"/>
  <c r="CW114" i="24"/>
  <c r="CU114" i="24"/>
  <c r="CT114" i="24"/>
  <c r="CR116" i="24"/>
  <c r="CV115" i="24"/>
  <c r="CS115" i="24"/>
  <c r="A130" i="2"/>
  <c r="H129" i="2"/>
  <c r="E129" i="2"/>
  <c r="B129" i="2"/>
  <c r="N137" i="8"/>
  <c r="L137" i="8"/>
  <c r="J137" i="8"/>
  <c r="I137" i="8"/>
  <c r="F137" i="8"/>
  <c r="C137" i="8"/>
  <c r="G137" i="8"/>
  <c r="D137" i="8"/>
  <c r="M137" i="8"/>
  <c r="C128" i="2"/>
  <c r="F128" i="2"/>
  <c r="D128" i="2"/>
  <c r="J128" i="2"/>
  <c r="I128" i="2"/>
  <c r="G128" i="2"/>
  <c r="K128" i="2"/>
  <c r="H136" i="5"/>
  <c r="F136" i="5"/>
  <c r="G136" i="5"/>
  <c r="G102" i="41"/>
  <c r="F102" i="41"/>
  <c r="N149" i="12"/>
  <c r="H149" i="12"/>
  <c r="B149" i="12"/>
  <c r="A150" i="12"/>
  <c r="Q149" i="12"/>
  <c r="K149" i="12"/>
  <c r="E149" i="12"/>
  <c r="D136" i="5"/>
  <c r="C136" i="5"/>
  <c r="F148" i="12"/>
  <c r="D148" i="12"/>
  <c r="T148" i="12"/>
  <c r="R148" i="12"/>
  <c r="L148" i="12"/>
  <c r="J148" i="12"/>
  <c r="M148" i="12"/>
  <c r="I148" i="12"/>
  <c r="G148" i="12"/>
  <c r="C148" i="12"/>
  <c r="P148" i="12"/>
  <c r="S148" i="12"/>
  <c r="O148" i="12"/>
  <c r="BY117" i="24"/>
  <c r="CC116" i="24"/>
  <c r="BZ116" i="24"/>
  <c r="AR115" i="24"/>
  <c r="AU115" i="24"/>
  <c r="AH116" i="24"/>
  <c r="AO115" i="24"/>
  <c r="AL115" i="24"/>
  <c r="AI115" i="24"/>
  <c r="AX115" i="24"/>
  <c r="B137" i="5"/>
  <c r="E137" i="5"/>
  <c r="AK114" i="24"/>
  <c r="AJ114" i="24"/>
  <c r="BD114" i="24"/>
  <c r="AZ114" i="24"/>
  <c r="AY114" i="24"/>
  <c r="AW114" i="24"/>
  <c r="AV114" i="24"/>
  <c r="AT114" i="24"/>
  <c r="AS114" i="24"/>
  <c r="AQ114" i="24"/>
  <c r="AP114" i="24"/>
  <c r="AN114" i="24"/>
  <c r="AM114" i="24"/>
  <c r="H134" i="3"/>
  <c r="D134" i="3"/>
  <c r="C134" i="3"/>
  <c r="G134" i="3"/>
  <c r="F134" i="3"/>
  <c r="Q115" i="24"/>
  <c r="G115" i="24"/>
  <c r="F115" i="24"/>
  <c r="D115" i="24"/>
  <c r="M115" i="24"/>
  <c r="L115" i="24"/>
  <c r="J115" i="24"/>
  <c r="I115" i="24"/>
  <c r="C115" i="24"/>
  <c r="H116" i="24"/>
  <c r="A117" i="24"/>
  <c r="K116" i="24"/>
  <c r="E116" i="24"/>
  <c r="B116" i="24"/>
  <c r="D101" i="40"/>
  <c r="C101" i="40"/>
  <c r="A102" i="40" s="1"/>
  <c r="E135" i="3"/>
  <c r="B135" i="3"/>
  <c r="A136" i="3"/>
  <c r="H101" i="40"/>
  <c r="G101" i="40"/>
  <c r="F101" i="40"/>
  <c r="CA115" i="24"/>
  <c r="CB115" i="24"/>
  <c r="CE115" i="24"/>
  <c r="CD115" i="24"/>
  <c r="D127" i="32"/>
  <c r="E127" i="32"/>
  <c r="C127" i="32"/>
  <c r="C102" i="41"/>
  <c r="A103" i="41" s="1"/>
  <c r="D102" i="41"/>
  <c r="H102" i="41"/>
  <c r="B128" i="32"/>
  <c r="F128" i="32"/>
  <c r="A129" i="32"/>
  <c r="E7" i="29" a="1"/>
  <c r="BA114" i="24" l="1"/>
  <c r="BE114" i="24" s="1"/>
  <c r="CF115" i="24"/>
  <c r="CY114" i="24"/>
  <c r="N115" i="24"/>
  <c r="R115" i="24" s="1"/>
  <c r="C109" i="45"/>
  <c r="A110" i="45" s="1"/>
  <c r="E109" i="45"/>
  <c r="F109" i="45"/>
  <c r="F107" i="44"/>
  <c r="G107" i="44"/>
  <c r="C107" i="44"/>
  <c r="A108" i="44" s="1"/>
  <c r="D107" i="44"/>
  <c r="F107" i="43"/>
  <c r="D107" i="43"/>
  <c r="C107" i="43"/>
  <c r="A108" i="43" s="1"/>
  <c r="G107" i="43"/>
  <c r="E7" i="29"/>
  <c r="D129" i="2"/>
  <c r="C129" i="2"/>
  <c r="G129" i="2"/>
  <c r="F129" i="2"/>
  <c r="K129" i="2"/>
  <c r="J129" i="2"/>
  <c r="I129" i="2"/>
  <c r="H130" i="2"/>
  <c r="E130" i="2"/>
  <c r="B130" i="2"/>
  <c r="A131" i="2"/>
  <c r="CX115" i="24"/>
  <c r="CW115" i="24"/>
  <c r="CT115" i="24"/>
  <c r="CU115" i="24"/>
  <c r="CR117" i="24"/>
  <c r="CV116" i="24"/>
  <c r="CS116" i="24"/>
  <c r="A130" i="32"/>
  <c r="F129" i="32"/>
  <c r="B129" i="32"/>
  <c r="N150" i="12"/>
  <c r="H150" i="12"/>
  <c r="B150" i="12"/>
  <c r="Q150" i="12"/>
  <c r="K150" i="12"/>
  <c r="E150" i="12"/>
  <c r="AH117" i="24"/>
  <c r="AX116" i="24"/>
  <c r="AU116" i="24"/>
  <c r="AI116" i="24"/>
  <c r="AO116" i="24"/>
  <c r="AR116" i="24"/>
  <c r="AL116" i="24"/>
  <c r="CA116" i="24"/>
  <c r="CE116" i="24"/>
  <c r="CD116" i="24"/>
  <c r="CB116" i="24"/>
  <c r="D137" i="5"/>
  <c r="C137" i="5"/>
  <c r="H137" i="5"/>
  <c r="F137" i="5"/>
  <c r="G137" i="5"/>
  <c r="J116" i="24"/>
  <c r="I116" i="24"/>
  <c r="G116" i="24"/>
  <c r="Q116" i="24"/>
  <c r="M116" i="24"/>
  <c r="D116" i="24"/>
  <c r="L116" i="24"/>
  <c r="F116" i="24"/>
  <c r="C116" i="24"/>
  <c r="E103" i="41"/>
  <c r="B103" i="41"/>
  <c r="AS115" i="24"/>
  <c r="AQ115" i="24"/>
  <c r="AP115" i="24"/>
  <c r="AY115" i="24"/>
  <c r="AT115" i="24"/>
  <c r="AN115" i="24"/>
  <c r="AM115" i="24"/>
  <c r="AK115" i="24"/>
  <c r="AJ115" i="24"/>
  <c r="BD115" i="24"/>
  <c r="AZ115" i="24"/>
  <c r="AW115" i="24"/>
  <c r="AV115" i="24"/>
  <c r="A137" i="3"/>
  <c r="E136" i="3"/>
  <c r="B136" i="3"/>
  <c r="C128" i="32"/>
  <c r="E128" i="32"/>
  <c r="D128" i="32"/>
  <c r="C135" i="3"/>
  <c r="D135" i="3"/>
  <c r="H135" i="3"/>
  <c r="A118" i="24"/>
  <c r="K117" i="24"/>
  <c r="H117" i="24"/>
  <c r="E117" i="24"/>
  <c r="B117" i="24"/>
  <c r="P149" i="12"/>
  <c r="L149" i="12"/>
  <c r="J149" i="12"/>
  <c r="F149" i="12"/>
  <c r="D149" i="12"/>
  <c r="T149" i="12"/>
  <c r="R149" i="12"/>
  <c r="S149" i="12"/>
  <c r="O149" i="12"/>
  <c r="M149" i="12"/>
  <c r="I149" i="12"/>
  <c r="G149" i="12"/>
  <c r="C149" i="12"/>
  <c r="BY118" i="24"/>
  <c r="CC117" i="24"/>
  <c r="BZ117" i="24"/>
  <c r="E102" i="40"/>
  <c r="B102" i="40"/>
  <c r="I128" i="32"/>
  <c r="H128" i="32"/>
  <c r="G128" i="32"/>
  <c r="F135" i="3"/>
  <c r="G135" i="3"/>
  <c r="E6" i="29" a="1"/>
  <c r="BA115" i="24" l="1"/>
  <c r="BE115" i="24" s="1"/>
  <c r="CY115" i="24"/>
  <c r="CF116" i="24"/>
  <c r="N116" i="24"/>
  <c r="R116" i="24" s="1"/>
  <c r="E108" i="44"/>
  <c r="B108" i="44"/>
  <c r="E108" i="43"/>
  <c r="B108" i="43"/>
  <c r="D110" i="45"/>
  <c r="B110" i="45"/>
  <c r="E6" i="29"/>
  <c r="I129" i="32"/>
  <c r="G129" i="32"/>
  <c r="H129" i="32"/>
  <c r="A131" i="32"/>
  <c r="F130" i="32"/>
  <c r="B130" i="32"/>
  <c r="CS117" i="24"/>
  <c r="CR118" i="24"/>
  <c r="CV117" i="24"/>
  <c r="G103" i="41"/>
  <c r="F103" i="41"/>
  <c r="C103" i="41"/>
  <c r="A104" i="41" s="1"/>
  <c r="H103" i="41"/>
  <c r="D103" i="41"/>
  <c r="B118" i="24"/>
  <c r="A119" i="24"/>
  <c r="E118" i="24"/>
  <c r="K118" i="24"/>
  <c r="H118" i="24"/>
  <c r="G117" i="24"/>
  <c r="L117" i="24"/>
  <c r="J117" i="24"/>
  <c r="I117" i="24"/>
  <c r="F117" i="24"/>
  <c r="D117" i="24"/>
  <c r="C117" i="24"/>
  <c r="Q117" i="24"/>
  <c r="M117" i="24"/>
  <c r="H131" i="2"/>
  <c r="A132" i="2"/>
  <c r="B131" i="2"/>
  <c r="E131" i="2"/>
  <c r="I130" i="2"/>
  <c r="G130" i="2"/>
  <c r="F130" i="2"/>
  <c r="D130" i="2"/>
  <c r="C130" i="2"/>
  <c r="K130" i="2"/>
  <c r="J130" i="2"/>
  <c r="BD116" i="24"/>
  <c r="AP116" i="24"/>
  <c r="AW116" i="24"/>
  <c r="AV116" i="24"/>
  <c r="AT116" i="24"/>
  <c r="AN116" i="24"/>
  <c r="AJ116" i="24"/>
  <c r="AM116" i="24"/>
  <c r="AK116" i="24"/>
  <c r="AZ116" i="24"/>
  <c r="AQ116" i="24"/>
  <c r="AY116" i="24"/>
  <c r="AS116" i="24"/>
  <c r="AI117" i="24"/>
  <c r="AH118" i="24"/>
  <c r="AR117" i="24"/>
  <c r="AO117" i="24"/>
  <c r="AX117" i="24"/>
  <c r="AU117" i="24"/>
  <c r="AL117" i="24"/>
  <c r="D136" i="3"/>
  <c r="H136" i="3"/>
  <c r="C136" i="3"/>
  <c r="G136" i="3"/>
  <c r="F136" i="3"/>
  <c r="A138" i="3"/>
  <c r="E137" i="3"/>
  <c r="B137" i="3"/>
  <c r="T150" i="12"/>
  <c r="R150" i="12"/>
  <c r="P150" i="12"/>
  <c r="L150" i="12"/>
  <c r="J150" i="12"/>
  <c r="F150" i="12"/>
  <c r="S150" i="12"/>
  <c r="O150" i="12"/>
  <c r="M150" i="12"/>
  <c r="G150" i="12"/>
  <c r="D150" i="12"/>
  <c r="C150" i="12"/>
  <c r="I150" i="12"/>
  <c r="CX116" i="24"/>
  <c r="CW116" i="24"/>
  <c r="CU116" i="24"/>
  <c r="CT116" i="24"/>
  <c r="D102" i="40"/>
  <c r="C102" i="40"/>
  <c r="A103" i="40" s="1"/>
  <c r="CE117" i="24"/>
  <c r="CD117" i="24"/>
  <c r="CB117" i="24"/>
  <c r="CA117" i="24"/>
  <c r="G102" i="40"/>
  <c r="H102" i="40"/>
  <c r="F102" i="40"/>
  <c r="BY119" i="24"/>
  <c r="CC118" i="24"/>
  <c r="BZ118" i="24"/>
  <c r="C129" i="32"/>
  <c r="D129" i="32"/>
  <c r="E129" i="32"/>
  <c r="E10" i="29" a="1"/>
  <c r="CF117" i="24" l="1"/>
  <c r="CY116" i="24"/>
  <c r="N117" i="24"/>
  <c r="R117" i="24" s="1"/>
  <c r="BA116" i="24"/>
  <c r="BE116" i="24" s="1"/>
  <c r="E110" i="45"/>
  <c r="C110" i="45"/>
  <c r="A111" i="45" s="1"/>
  <c r="F110" i="45"/>
  <c r="F108" i="43"/>
  <c r="C108" i="43"/>
  <c r="A109" i="43" s="1"/>
  <c r="D108" i="43"/>
  <c r="G108" i="43"/>
  <c r="F108" i="44"/>
  <c r="D108" i="44"/>
  <c r="C108" i="44"/>
  <c r="A109" i="44" s="1"/>
  <c r="G108" i="44"/>
  <c r="E10" i="29"/>
  <c r="B138" i="3"/>
  <c r="A139" i="3"/>
  <c r="E138" i="3"/>
  <c r="K119" i="24"/>
  <c r="A120" i="24"/>
  <c r="H119" i="24"/>
  <c r="E119" i="24"/>
  <c r="B119" i="24"/>
  <c r="Q118" i="24"/>
  <c r="J118" i="24"/>
  <c r="F118" i="24"/>
  <c r="D118" i="24"/>
  <c r="C118" i="24"/>
  <c r="M118" i="24"/>
  <c r="L118" i="24"/>
  <c r="I118" i="24"/>
  <c r="G118" i="24"/>
  <c r="H137" i="3"/>
  <c r="D137" i="3"/>
  <c r="C137" i="3"/>
  <c r="G137" i="3"/>
  <c r="F137" i="3"/>
  <c r="BZ119" i="24"/>
  <c r="BY120" i="24"/>
  <c r="CC119" i="24"/>
  <c r="CE118" i="24"/>
  <c r="CD118" i="24"/>
  <c r="CB118" i="24"/>
  <c r="CA118" i="24"/>
  <c r="CF118" i="24" s="1"/>
  <c r="B104" i="41"/>
  <c r="E104" i="41"/>
  <c r="G131" i="2"/>
  <c r="J131" i="2"/>
  <c r="I131" i="2"/>
  <c r="K131" i="2"/>
  <c r="D131" i="2"/>
  <c r="F131" i="2"/>
  <c r="C131" i="2"/>
  <c r="E130" i="32"/>
  <c r="D130" i="32"/>
  <c r="C130" i="32"/>
  <c r="G130" i="32"/>
  <c r="H130" i="32"/>
  <c r="I130" i="32"/>
  <c r="B131" i="32"/>
  <c r="F131" i="32"/>
  <c r="A132" i="32"/>
  <c r="AU118" i="24"/>
  <c r="AI118" i="24"/>
  <c r="AX118" i="24"/>
  <c r="AO118" i="24"/>
  <c r="AH119" i="24"/>
  <c r="AR118" i="24"/>
  <c r="AL118" i="24"/>
  <c r="B103" i="40"/>
  <c r="E103" i="40"/>
  <c r="CX117" i="24"/>
  <c r="CW117" i="24"/>
  <c r="CU117" i="24"/>
  <c r="CT117" i="24"/>
  <c r="CY117" i="24" s="1"/>
  <c r="A133" i="2"/>
  <c r="E132" i="2"/>
  <c r="H132" i="2"/>
  <c r="B132" i="2"/>
  <c r="CV118" i="24"/>
  <c r="CS118" i="24"/>
  <c r="CR119" i="24"/>
  <c r="AK117" i="24"/>
  <c r="AJ117" i="24"/>
  <c r="BD117" i="24"/>
  <c r="AQ117" i="24"/>
  <c r="AP117" i="24"/>
  <c r="AN117" i="24"/>
  <c r="AZ117" i="24"/>
  <c r="AY117" i="24"/>
  <c r="AV117" i="24"/>
  <c r="AS117" i="24"/>
  <c r="AM117" i="24"/>
  <c r="AW117" i="24"/>
  <c r="AT117" i="24"/>
  <c r="N118" i="24" l="1"/>
  <c r="R118" i="24" s="1"/>
  <c r="BA117" i="24"/>
  <c r="BE117" i="24" s="1"/>
  <c r="E109" i="43"/>
  <c r="B109" i="43"/>
  <c r="D111" i="45"/>
  <c r="B111" i="45"/>
  <c r="B109" i="44"/>
  <c r="E109" i="44"/>
  <c r="BZ120" i="24"/>
  <c r="BY121" i="24"/>
  <c r="CC120" i="24"/>
  <c r="F132" i="32"/>
  <c r="A133" i="32"/>
  <c r="B132" i="32"/>
  <c r="CB119" i="24"/>
  <c r="CA119" i="24"/>
  <c r="CE119" i="24"/>
  <c r="CD119" i="24"/>
  <c r="I131" i="32"/>
  <c r="H131" i="32"/>
  <c r="G131" i="32"/>
  <c r="D131" i="32"/>
  <c r="C131" i="32"/>
  <c r="E131" i="32"/>
  <c r="AW118" i="24"/>
  <c r="AV118" i="24"/>
  <c r="AT118" i="24"/>
  <c r="BD118" i="24"/>
  <c r="AZ118" i="24"/>
  <c r="AY118" i="24"/>
  <c r="AS118" i="24"/>
  <c r="AQ118" i="24"/>
  <c r="AP118" i="24"/>
  <c r="AN118" i="24"/>
  <c r="AM118" i="24"/>
  <c r="AK118" i="24"/>
  <c r="AJ118" i="24"/>
  <c r="CR120" i="24"/>
  <c r="CV119" i="24"/>
  <c r="CS119" i="24"/>
  <c r="CU118" i="24"/>
  <c r="CT118" i="24"/>
  <c r="CX118" i="24"/>
  <c r="CW118" i="24"/>
  <c r="K132" i="2"/>
  <c r="J132" i="2"/>
  <c r="I132" i="2"/>
  <c r="G132" i="2"/>
  <c r="F132" i="2"/>
  <c r="D132" i="2"/>
  <c r="C132" i="2"/>
  <c r="AH120" i="24"/>
  <c r="AU119" i="24"/>
  <c r="AR119" i="24"/>
  <c r="AO119" i="24"/>
  <c r="AI119" i="24"/>
  <c r="AX119" i="24"/>
  <c r="AL119" i="24"/>
  <c r="B133" i="2"/>
  <c r="A134" i="2"/>
  <c r="E133" i="2"/>
  <c r="H133" i="2"/>
  <c r="M119" i="24"/>
  <c r="L119" i="24"/>
  <c r="J119" i="24"/>
  <c r="I119" i="24"/>
  <c r="G119" i="24"/>
  <c r="F119" i="24"/>
  <c r="Q119" i="24"/>
  <c r="D119" i="24"/>
  <c r="C119" i="24"/>
  <c r="H103" i="40"/>
  <c r="G103" i="40"/>
  <c r="F103" i="40"/>
  <c r="F104" i="41"/>
  <c r="G104" i="41"/>
  <c r="C103" i="40"/>
  <c r="A104" i="40" s="1"/>
  <c r="D103" i="40"/>
  <c r="G138" i="3"/>
  <c r="F138" i="3"/>
  <c r="D104" i="41"/>
  <c r="H104" i="41"/>
  <c r="C104" i="41"/>
  <c r="A105" i="41" s="1"/>
  <c r="A140" i="3"/>
  <c r="E139" i="3"/>
  <c r="B139" i="3"/>
  <c r="K120" i="24"/>
  <c r="A121" i="24"/>
  <c r="H120" i="24"/>
  <c r="E120" i="24"/>
  <c r="B120" i="24"/>
  <c r="H138" i="3"/>
  <c r="D138" i="3"/>
  <c r="C138" i="3"/>
  <c r="N119" i="24" l="1"/>
  <c r="R119" i="24" s="1"/>
  <c r="CY118" i="24"/>
  <c r="BA118" i="24"/>
  <c r="BE118" i="24" s="1"/>
  <c r="CF119" i="24"/>
  <c r="C109" i="44"/>
  <c r="A110" i="44" s="1"/>
  <c r="D109" i="44"/>
  <c r="F109" i="44"/>
  <c r="G109" i="44"/>
  <c r="F111" i="45"/>
  <c r="E111" i="45"/>
  <c r="C111" i="45"/>
  <c r="A112" i="45" s="1"/>
  <c r="G109" i="43"/>
  <c r="D109" i="43"/>
  <c r="F109" i="43"/>
  <c r="C109" i="43"/>
  <c r="A110" i="43" s="1"/>
  <c r="E104" i="40"/>
  <c r="B104" i="40"/>
  <c r="AT119" i="24"/>
  <c r="AW119" i="24"/>
  <c r="AV119" i="24"/>
  <c r="AS119" i="24"/>
  <c r="AQ119" i="24"/>
  <c r="AP119" i="24"/>
  <c r="AN119" i="24"/>
  <c r="BD119" i="24"/>
  <c r="AZ119" i="24"/>
  <c r="AY119" i="24"/>
  <c r="AM119" i="24"/>
  <c r="AK119" i="24"/>
  <c r="AJ119" i="24"/>
  <c r="Q120" i="24"/>
  <c r="M120" i="24"/>
  <c r="G120" i="24"/>
  <c r="F120" i="24"/>
  <c r="L120" i="24"/>
  <c r="J120" i="24"/>
  <c r="I120" i="24"/>
  <c r="D120" i="24"/>
  <c r="C120" i="24"/>
  <c r="AO120" i="24"/>
  <c r="AL120" i="24"/>
  <c r="AX120" i="24"/>
  <c r="AH121" i="24"/>
  <c r="AR120" i="24"/>
  <c r="AI120" i="24"/>
  <c r="AU120" i="24"/>
  <c r="E121" i="24"/>
  <c r="A122" i="24"/>
  <c r="K121" i="24"/>
  <c r="H121" i="24"/>
  <c r="B121" i="24"/>
  <c r="E132" i="32"/>
  <c r="D132" i="32"/>
  <c r="C132" i="32"/>
  <c r="A134" i="32"/>
  <c r="B133" i="32"/>
  <c r="F133" i="32"/>
  <c r="H139" i="3"/>
  <c r="D139" i="3"/>
  <c r="C139" i="3"/>
  <c r="I132" i="32"/>
  <c r="G132" i="32"/>
  <c r="H132" i="32"/>
  <c r="F139" i="3"/>
  <c r="G139" i="3"/>
  <c r="CU119" i="24"/>
  <c r="CT119" i="24"/>
  <c r="CX119" i="24"/>
  <c r="CW119" i="24"/>
  <c r="E105" i="41"/>
  <c r="B105" i="41"/>
  <c r="E134" i="2"/>
  <c r="B134" i="2"/>
  <c r="A135" i="2"/>
  <c r="H134" i="2"/>
  <c r="D133" i="2"/>
  <c r="C133" i="2"/>
  <c r="K133" i="2"/>
  <c r="J133" i="2"/>
  <c r="I133" i="2"/>
  <c r="G133" i="2"/>
  <c r="F133" i="2"/>
  <c r="CV120" i="24"/>
  <c r="CR121" i="24"/>
  <c r="CS120" i="24"/>
  <c r="BY122" i="24"/>
  <c r="CC121" i="24"/>
  <c r="BZ121" i="24"/>
  <c r="A141" i="3"/>
  <c r="E140" i="3"/>
  <c r="B140" i="3"/>
  <c r="CA120" i="24"/>
  <c r="CE120" i="24"/>
  <c r="CD120" i="24"/>
  <c r="CB120" i="24"/>
  <c r="N120" i="24" l="1"/>
  <c r="R120" i="24" s="1"/>
  <c r="BA119" i="24"/>
  <c r="BE119" i="24" s="1"/>
  <c r="CY119" i="24"/>
  <c r="CF120" i="24"/>
  <c r="B112" i="45"/>
  <c r="D112" i="45"/>
  <c r="B110" i="43"/>
  <c r="E110" i="43"/>
  <c r="E110" i="44"/>
  <c r="B110" i="44"/>
  <c r="H133" i="32"/>
  <c r="I133" i="32"/>
  <c r="G133" i="32"/>
  <c r="E133" i="32"/>
  <c r="D133" i="32"/>
  <c r="C133" i="32"/>
  <c r="B134" i="32"/>
  <c r="A135" i="32"/>
  <c r="F134" i="32"/>
  <c r="CW120" i="24"/>
  <c r="CU120" i="24"/>
  <c r="CT120" i="24"/>
  <c r="CX120" i="24"/>
  <c r="CV121" i="24"/>
  <c r="CR122" i="24"/>
  <c r="CS121" i="24"/>
  <c r="H135" i="2"/>
  <c r="E135" i="2"/>
  <c r="B135" i="2"/>
  <c r="A136" i="2"/>
  <c r="F121" i="24"/>
  <c r="D121" i="24"/>
  <c r="C121" i="24"/>
  <c r="Q121" i="24"/>
  <c r="M121" i="24"/>
  <c r="L121" i="24"/>
  <c r="J121" i="24"/>
  <c r="I121" i="24"/>
  <c r="G121" i="24"/>
  <c r="C134" i="2"/>
  <c r="K134" i="2"/>
  <c r="F134" i="2"/>
  <c r="J134" i="2"/>
  <c r="I134" i="2"/>
  <c r="G134" i="2"/>
  <c r="D134" i="2"/>
  <c r="G140" i="3"/>
  <c r="F140" i="3"/>
  <c r="D105" i="41"/>
  <c r="C105" i="41"/>
  <c r="A106" i="41" s="1"/>
  <c r="H105" i="41"/>
  <c r="F105" i="41"/>
  <c r="G105" i="41"/>
  <c r="E122" i="24"/>
  <c r="B122" i="24"/>
  <c r="A123" i="24"/>
  <c r="K122" i="24"/>
  <c r="H122" i="24"/>
  <c r="E141" i="3"/>
  <c r="B141" i="3"/>
  <c r="A142" i="3"/>
  <c r="H140" i="3"/>
  <c r="C140" i="3"/>
  <c r="D140" i="3"/>
  <c r="CE121" i="24"/>
  <c r="CD121" i="24"/>
  <c r="CB121" i="24"/>
  <c r="CA121" i="24"/>
  <c r="CC122" i="24"/>
  <c r="BY123" i="24"/>
  <c r="BZ122" i="24"/>
  <c r="AN120" i="24"/>
  <c r="AM120" i="24"/>
  <c r="AZ120" i="24"/>
  <c r="AY120" i="24"/>
  <c r="AW120" i="24"/>
  <c r="AJ120" i="24"/>
  <c r="AV120" i="24"/>
  <c r="AT120" i="24"/>
  <c r="AS120" i="24"/>
  <c r="AQ120" i="24"/>
  <c r="AP120" i="24"/>
  <c r="AK120" i="24"/>
  <c r="BD120" i="24"/>
  <c r="D104" i="40"/>
  <c r="C104" i="40"/>
  <c r="A105" i="40" s="1"/>
  <c r="AX121" i="24"/>
  <c r="AL121" i="24"/>
  <c r="AR121" i="24"/>
  <c r="AO121" i="24"/>
  <c r="AH122" i="24"/>
  <c r="AI121" i="24"/>
  <c r="AU121" i="24"/>
  <c r="G104" i="40"/>
  <c r="F104" i="40"/>
  <c r="H104" i="40"/>
  <c r="N121" i="24" l="1"/>
  <c r="CY120" i="24"/>
  <c r="R121" i="24"/>
  <c r="BA120" i="24"/>
  <c r="BE120" i="24" s="1"/>
  <c r="CF121" i="24"/>
  <c r="C110" i="44"/>
  <c r="A111" i="44" s="1"/>
  <c r="G110" i="44"/>
  <c r="D110" i="44"/>
  <c r="F110" i="44"/>
  <c r="D110" i="43"/>
  <c r="F110" i="43"/>
  <c r="G110" i="43"/>
  <c r="C110" i="43"/>
  <c r="A111" i="43" s="1"/>
  <c r="F112" i="45"/>
  <c r="E112" i="45"/>
  <c r="C112" i="45"/>
  <c r="A113" i="45" s="1"/>
  <c r="CT121" i="24"/>
  <c r="CX121" i="24"/>
  <c r="CU121" i="24"/>
  <c r="CW121" i="24"/>
  <c r="CV122" i="24"/>
  <c r="CR123" i="24"/>
  <c r="CS122" i="24"/>
  <c r="CC123" i="24"/>
  <c r="BZ123" i="24"/>
  <c r="BY124" i="24"/>
  <c r="B106" i="41"/>
  <c r="E106" i="41"/>
  <c r="B105" i="40"/>
  <c r="E105" i="40"/>
  <c r="F141" i="3"/>
  <c r="G141" i="3"/>
  <c r="I134" i="32"/>
  <c r="H134" i="32"/>
  <c r="G134" i="32"/>
  <c r="D141" i="3"/>
  <c r="C141" i="3"/>
  <c r="H141" i="3"/>
  <c r="AZ121" i="24"/>
  <c r="AY121" i="24"/>
  <c r="AQ121" i="24"/>
  <c r="AP121" i="24"/>
  <c r="AN121" i="24"/>
  <c r="BD121" i="24"/>
  <c r="AW121" i="24"/>
  <c r="AV121" i="24"/>
  <c r="AT121" i="24"/>
  <c r="AS121" i="24"/>
  <c r="AM121" i="24"/>
  <c r="AK121" i="24"/>
  <c r="AJ121" i="24"/>
  <c r="A136" i="32"/>
  <c r="F135" i="32"/>
  <c r="B135" i="32"/>
  <c r="H123" i="24"/>
  <c r="E123" i="24"/>
  <c r="K123" i="24"/>
  <c r="A124" i="24"/>
  <c r="B123" i="24"/>
  <c r="C134" i="32"/>
  <c r="E134" i="32"/>
  <c r="D134" i="32"/>
  <c r="H136" i="2"/>
  <c r="A137" i="2"/>
  <c r="E136" i="2"/>
  <c r="B136" i="2"/>
  <c r="G135" i="2"/>
  <c r="F135" i="2"/>
  <c r="D135" i="2"/>
  <c r="C135" i="2"/>
  <c r="K135" i="2"/>
  <c r="J135" i="2"/>
  <c r="I135" i="2"/>
  <c r="E142" i="3"/>
  <c r="B142" i="3"/>
  <c r="Q122" i="24"/>
  <c r="C122" i="24"/>
  <c r="J122" i="24"/>
  <c r="G122" i="24"/>
  <c r="F122" i="24"/>
  <c r="D122" i="24"/>
  <c r="M122" i="24"/>
  <c r="L122" i="24"/>
  <c r="I122" i="24"/>
  <c r="AX122" i="24"/>
  <c r="AL122" i="24"/>
  <c r="AI122" i="24"/>
  <c r="AR122" i="24"/>
  <c r="AU122" i="24"/>
  <c r="AO122" i="24"/>
  <c r="AH123" i="24"/>
  <c r="CE122" i="24"/>
  <c r="CD122" i="24"/>
  <c r="CA122" i="24"/>
  <c r="CB122" i="24"/>
  <c r="BA121" i="24" l="1"/>
  <c r="BE121" i="24" s="1"/>
  <c r="N122" i="24"/>
  <c r="R122" i="24" s="1"/>
  <c r="CY121" i="24"/>
  <c r="CF122" i="24"/>
  <c r="E111" i="43"/>
  <c r="B111" i="43"/>
  <c r="B113" i="45"/>
  <c r="D113" i="45"/>
  <c r="B111" i="44"/>
  <c r="E111" i="44"/>
  <c r="CB123" i="24"/>
  <c r="CA123" i="24"/>
  <c r="CE123" i="24"/>
  <c r="CD123" i="24"/>
  <c r="AR123" i="24"/>
  <c r="AU123" i="24"/>
  <c r="AH124" i="24"/>
  <c r="AO123" i="24"/>
  <c r="AL123" i="24"/>
  <c r="AX123" i="24"/>
  <c r="AI123" i="24"/>
  <c r="E135" i="32"/>
  <c r="D135" i="32"/>
  <c r="C135" i="32"/>
  <c r="A138" i="2"/>
  <c r="H137" i="2"/>
  <c r="E137" i="2"/>
  <c r="B137" i="2"/>
  <c r="G135" i="32"/>
  <c r="I135" i="32"/>
  <c r="H135" i="32"/>
  <c r="F136" i="32"/>
  <c r="B136" i="32"/>
  <c r="A137" i="32"/>
  <c r="K136" i="2"/>
  <c r="I136" i="2"/>
  <c r="G136" i="2"/>
  <c r="J136" i="2"/>
  <c r="F136" i="2"/>
  <c r="C136" i="2"/>
  <c r="D136" i="2"/>
  <c r="CX122" i="24"/>
  <c r="CW122" i="24"/>
  <c r="CU122" i="24"/>
  <c r="CT122" i="24"/>
  <c r="C105" i="40"/>
  <c r="A106" i="40" s="1"/>
  <c r="D105" i="40"/>
  <c r="G106" i="41"/>
  <c r="F106" i="41"/>
  <c r="CR124" i="24"/>
  <c r="CV123" i="24"/>
  <c r="CS123" i="24"/>
  <c r="F105" i="40"/>
  <c r="H105" i="40"/>
  <c r="G105" i="40"/>
  <c r="H106" i="41"/>
  <c r="D106" i="41"/>
  <c r="C106" i="41"/>
  <c r="A107" i="41" s="1"/>
  <c r="AK122" i="24"/>
  <c r="AJ122" i="24"/>
  <c r="BD122" i="24"/>
  <c r="AZ122" i="24"/>
  <c r="AY122" i="24"/>
  <c r="AW122" i="24"/>
  <c r="AQ122" i="24"/>
  <c r="AS122" i="24"/>
  <c r="AP122" i="24"/>
  <c r="AN122" i="24"/>
  <c r="AM122" i="24"/>
  <c r="AV122" i="24"/>
  <c r="AT122" i="24"/>
  <c r="Q123" i="24"/>
  <c r="I123" i="24"/>
  <c r="G123" i="24"/>
  <c r="F123" i="24"/>
  <c r="M123" i="24"/>
  <c r="J123" i="24"/>
  <c r="D123" i="24"/>
  <c r="C123" i="24"/>
  <c r="L123" i="24"/>
  <c r="H124" i="24"/>
  <c r="E124" i="24"/>
  <c r="K124" i="24"/>
  <c r="A125" i="24"/>
  <c r="B124" i="24"/>
  <c r="H142" i="3"/>
  <c r="D142" i="3"/>
  <c r="C142" i="3"/>
  <c r="CC124" i="24"/>
  <c r="BZ124" i="24"/>
  <c r="BY125" i="24"/>
  <c r="G142" i="3"/>
  <c r="F142" i="3"/>
  <c r="E5" i="29" a="1"/>
  <c r="CY122" i="24" l="1"/>
  <c r="N123" i="24"/>
  <c r="R123" i="24" s="1"/>
  <c r="BA122" i="24"/>
  <c r="BE122" i="24" s="1"/>
  <c r="CF123" i="24"/>
  <c r="F111" i="44"/>
  <c r="C111" i="44"/>
  <c r="A112" i="44" s="1"/>
  <c r="G111" i="44"/>
  <c r="D111" i="44"/>
  <c r="F113" i="45"/>
  <c r="C113" i="45"/>
  <c r="A114" i="45" s="1"/>
  <c r="E113" i="45"/>
  <c r="D111" i="43"/>
  <c r="G111" i="43"/>
  <c r="F111" i="43"/>
  <c r="C111" i="43"/>
  <c r="A112" i="43" s="1"/>
  <c r="E5" i="29"/>
  <c r="B137" i="32"/>
  <c r="F137" i="32"/>
  <c r="A138" i="32"/>
  <c r="B107" i="41"/>
  <c r="E107" i="41"/>
  <c r="E136" i="32"/>
  <c r="D136" i="32"/>
  <c r="C136" i="32"/>
  <c r="AS123" i="24"/>
  <c r="AQ123" i="24"/>
  <c r="AP123" i="24"/>
  <c r="AZ123" i="24"/>
  <c r="AW123" i="24"/>
  <c r="AV123" i="24"/>
  <c r="AT123" i="24"/>
  <c r="AN123" i="24"/>
  <c r="AM123" i="24"/>
  <c r="AK123" i="24"/>
  <c r="AJ123" i="24"/>
  <c r="BD123" i="24"/>
  <c r="AY123" i="24"/>
  <c r="I136" i="32"/>
  <c r="H136" i="32"/>
  <c r="G136" i="32"/>
  <c r="CX123" i="24"/>
  <c r="CW123" i="24"/>
  <c r="CU123" i="24"/>
  <c r="CT123" i="24"/>
  <c r="CY123" i="24" s="1"/>
  <c r="K137" i="2"/>
  <c r="J137" i="2"/>
  <c r="I137" i="2"/>
  <c r="D137" i="2"/>
  <c r="G137" i="2"/>
  <c r="F137" i="2"/>
  <c r="C137" i="2"/>
  <c r="AH125" i="24"/>
  <c r="AX124" i="24"/>
  <c r="AU124" i="24"/>
  <c r="AO124" i="24"/>
  <c r="AL124" i="24"/>
  <c r="AI124" i="24"/>
  <c r="AR124" i="24"/>
  <c r="A139" i="2"/>
  <c r="B138" i="2"/>
  <c r="E138" i="2"/>
  <c r="H138" i="2"/>
  <c r="J124" i="24"/>
  <c r="I124" i="24"/>
  <c r="G124" i="24"/>
  <c r="Q124" i="24"/>
  <c r="D124" i="24"/>
  <c r="C124" i="24"/>
  <c r="M124" i="24"/>
  <c r="L124" i="24"/>
  <c r="F124" i="24"/>
  <c r="A126" i="24"/>
  <c r="K125" i="24"/>
  <c r="H125" i="24"/>
  <c r="E125" i="24"/>
  <c r="B125" i="24"/>
  <c r="E106" i="40"/>
  <c r="B106" i="40"/>
  <c r="CR125" i="24"/>
  <c r="CV124" i="24"/>
  <c r="CS124" i="24"/>
  <c r="CC125" i="24"/>
  <c r="BZ125" i="24"/>
  <c r="BY126" i="24"/>
  <c r="CB124" i="24"/>
  <c r="CA124" i="24"/>
  <c r="CE124" i="24"/>
  <c r="CD124" i="24"/>
  <c r="CF124" i="24" l="1"/>
  <c r="N124" i="24"/>
  <c r="R124" i="24" s="1"/>
  <c r="BA123" i="24"/>
  <c r="BE123" i="24" s="1"/>
  <c r="E112" i="43"/>
  <c r="B112" i="43"/>
  <c r="B114" i="45"/>
  <c r="D114" i="45"/>
  <c r="B112" i="44"/>
  <c r="E112" i="44"/>
  <c r="AI125" i="24"/>
  <c r="AH126" i="24"/>
  <c r="AR125" i="24"/>
  <c r="AL125" i="24"/>
  <c r="AX125" i="24"/>
  <c r="AU125" i="24"/>
  <c r="AO125" i="24"/>
  <c r="D138" i="2"/>
  <c r="C138" i="2"/>
  <c r="G138" i="2"/>
  <c r="J138" i="2"/>
  <c r="I138" i="2"/>
  <c r="K138" i="2"/>
  <c r="F138" i="2"/>
  <c r="F107" i="41"/>
  <c r="G107" i="41"/>
  <c r="E139" i="2"/>
  <c r="A140" i="2"/>
  <c r="H139" i="2"/>
  <c r="B139" i="2"/>
  <c r="H107" i="41"/>
  <c r="D107" i="41"/>
  <c r="C107" i="41"/>
  <c r="A108" i="41" s="1"/>
  <c r="G125" i="24"/>
  <c r="D125" i="24"/>
  <c r="Q125" i="24"/>
  <c r="M125" i="24"/>
  <c r="L125" i="24"/>
  <c r="J125" i="24"/>
  <c r="I125" i="24"/>
  <c r="F125" i="24"/>
  <c r="C125" i="24"/>
  <c r="N125" i="24" s="1"/>
  <c r="R125" i="24" s="1"/>
  <c r="CX124" i="24"/>
  <c r="CW124" i="24"/>
  <c r="CU124" i="24"/>
  <c r="CT124" i="24"/>
  <c r="CY124" i="24" s="1"/>
  <c r="A139" i="32"/>
  <c r="F138" i="32"/>
  <c r="B138" i="32"/>
  <c r="I137" i="32"/>
  <c r="G137" i="32"/>
  <c r="H137" i="32"/>
  <c r="E137" i="32"/>
  <c r="D137" i="32"/>
  <c r="C137" i="32"/>
  <c r="BY127" i="24"/>
  <c r="CC126" i="24"/>
  <c r="BZ126" i="24"/>
  <c r="B126" i="24"/>
  <c r="K126" i="24"/>
  <c r="H126" i="24"/>
  <c r="E126" i="24"/>
  <c r="A127" i="24"/>
  <c r="CE125" i="24"/>
  <c r="CD125" i="24"/>
  <c r="CB125" i="24"/>
  <c r="CA125" i="24"/>
  <c r="D106" i="40"/>
  <c r="C106" i="40"/>
  <c r="A107" i="40" s="1"/>
  <c r="BD124" i="24"/>
  <c r="AP124" i="24"/>
  <c r="AY124" i="24"/>
  <c r="AW124" i="24"/>
  <c r="AV124" i="24"/>
  <c r="AK124" i="24"/>
  <c r="AJ124" i="24"/>
  <c r="AZ124" i="24"/>
  <c r="AT124" i="24"/>
  <c r="AS124" i="24"/>
  <c r="AQ124" i="24"/>
  <c r="AN124" i="24"/>
  <c r="AM124" i="24"/>
  <c r="CS125" i="24"/>
  <c r="CV125" i="24"/>
  <c r="CR126" i="24"/>
  <c r="H106" i="40"/>
  <c r="F106" i="40"/>
  <c r="G106" i="40"/>
  <c r="BA124" i="24" l="1"/>
  <c r="BE124" i="24" s="1"/>
  <c r="CF125" i="24"/>
  <c r="C112" i="44"/>
  <c r="A113" i="44" s="1"/>
  <c r="F112" i="44"/>
  <c r="D112" i="44"/>
  <c r="G112" i="44"/>
  <c r="C114" i="45"/>
  <c r="A115" i="45" s="1"/>
  <c r="F114" i="45"/>
  <c r="E114" i="45"/>
  <c r="F112" i="43"/>
  <c r="D112" i="43"/>
  <c r="C112" i="43"/>
  <c r="A113" i="43" s="1"/>
  <c r="G112" i="43"/>
  <c r="E107" i="40"/>
  <c r="B107" i="40"/>
  <c r="K127" i="24"/>
  <c r="H127" i="24"/>
  <c r="E127" i="24"/>
  <c r="A128" i="24"/>
  <c r="B127" i="24"/>
  <c r="E108" i="41"/>
  <c r="B108" i="41"/>
  <c r="CV126" i="24"/>
  <c r="CR127" i="24"/>
  <c r="CS126" i="24"/>
  <c r="BZ127" i="24"/>
  <c r="BY128" i="24"/>
  <c r="CC127" i="24"/>
  <c r="J139" i="2"/>
  <c r="D139" i="2"/>
  <c r="K139" i="2"/>
  <c r="I139" i="2"/>
  <c r="G139" i="2"/>
  <c r="F139" i="2"/>
  <c r="C139" i="2"/>
  <c r="E140" i="2"/>
  <c r="B140" i="2"/>
  <c r="H140" i="2"/>
  <c r="A141" i="2"/>
  <c r="D138" i="32"/>
  <c r="E138" i="32"/>
  <c r="C138" i="32"/>
  <c r="I138" i="32"/>
  <c r="H138" i="32"/>
  <c r="G138" i="32"/>
  <c r="F139" i="32"/>
  <c r="B139" i="32"/>
  <c r="A140" i="32"/>
  <c r="AU126" i="24"/>
  <c r="AR126" i="24"/>
  <c r="AO126" i="24"/>
  <c r="AI126" i="24"/>
  <c r="AX126" i="24"/>
  <c r="AL126" i="24"/>
  <c r="AH127" i="24"/>
  <c r="AK125" i="24"/>
  <c r="AJ125" i="24"/>
  <c r="BD125" i="24"/>
  <c r="AY125" i="24"/>
  <c r="AT125" i="24"/>
  <c r="AS125" i="24"/>
  <c r="AQ125" i="24"/>
  <c r="AP125" i="24"/>
  <c r="AZ125" i="24"/>
  <c r="AV125" i="24"/>
  <c r="AW125" i="24"/>
  <c r="AM125" i="24"/>
  <c r="AN125" i="24"/>
  <c r="Q126" i="24"/>
  <c r="M126" i="24"/>
  <c r="L126" i="24"/>
  <c r="J126" i="24"/>
  <c r="I126" i="24"/>
  <c r="G126" i="24"/>
  <c r="F126" i="24"/>
  <c r="D126" i="24"/>
  <c r="C126" i="24"/>
  <c r="N126" i="24" s="1"/>
  <c r="R126" i="24" s="1"/>
  <c r="CU125" i="24"/>
  <c r="CT125" i="24"/>
  <c r="CX125" i="24"/>
  <c r="CW125" i="24"/>
  <c r="CD126" i="24"/>
  <c r="CB126" i="24"/>
  <c r="CE126" i="24"/>
  <c r="CA126" i="24"/>
  <c r="BA125" i="24" l="1"/>
  <c r="BE125" i="24" s="1"/>
  <c r="CY125" i="24"/>
  <c r="CF126" i="24"/>
  <c r="E113" i="43"/>
  <c r="B113" i="43"/>
  <c r="D115" i="45"/>
  <c r="B115" i="45"/>
  <c r="E113" i="44"/>
  <c r="B113" i="44"/>
  <c r="CB127" i="24"/>
  <c r="CA127" i="24"/>
  <c r="CE127" i="24"/>
  <c r="CD127" i="24"/>
  <c r="CF127" i="24" s="1"/>
  <c r="D139" i="32"/>
  <c r="E139" i="32"/>
  <c r="C139" i="32"/>
  <c r="CC128" i="24"/>
  <c r="BZ128" i="24"/>
  <c r="BY129" i="24"/>
  <c r="A141" i="32"/>
  <c r="F140" i="32"/>
  <c r="B140" i="32"/>
  <c r="I139" i="32"/>
  <c r="G139" i="32"/>
  <c r="H139" i="32"/>
  <c r="M127" i="24"/>
  <c r="L127" i="24"/>
  <c r="J127" i="24"/>
  <c r="I127" i="24"/>
  <c r="G127" i="24"/>
  <c r="F127" i="24"/>
  <c r="D127" i="24"/>
  <c r="C127" i="24"/>
  <c r="Q127" i="24"/>
  <c r="K128" i="24"/>
  <c r="H128" i="24"/>
  <c r="E128" i="24"/>
  <c r="B128" i="24"/>
  <c r="A129" i="24"/>
  <c r="CU126" i="24"/>
  <c r="CT126" i="24"/>
  <c r="CW126" i="24"/>
  <c r="CX126" i="24"/>
  <c r="CV127" i="24"/>
  <c r="CS127" i="24"/>
  <c r="CR128" i="24"/>
  <c r="AO127" i="24"/>
  <c r="AR127" i="24"/>
  <c r="AL127" i="24"/>
  <c r="AH128" i="24"/>
  <c r="AX127" i="24"/>
  <c r="AU127" i="24"/>
  <c r="AI127" i="24"/>
  <c r="E141" i="2"/>
  <c r="H141" i="2"/>
  <c r="A142" i="2"/>
  <c r="B141" i="2"/>
  <c r="G140" i="2"/>
  <c r="F140" i="2"/>
  <c r="D140" i="2"/>
  <c r="C140" i="2"/>
  <c r="J140" i="2"/>
  <c r="I140" i="2"/>
  <c r="K140" i="2"/>
  <c r="H108" i="41"/>
  <c r="D108" i="41"/>
  <c r="C108" i="41"/>
  <c r="A109" i="41" s="1"/>
  <c r="G108" i="41"/>
  <c r="F108" i="41"/>
  <c r="D107" i="40"/>
  <c r="C107" i="40"/>
  <c r="A108" i="40" s="1"/>
  <c r="AW126" i="24"/>
  <c r="AV126" i="24"/>
  <c r="AT126" i="24"/>
  <c r="AQ126" i="24"/>
  <c r="AP126" i="24"/>
  <c r="AN126" i="24"/>
  <c r="AJ126" i="24"/>
  <c r="BD126" i="24"/>
  <c r="AY126" i="24"/>
  <c r="AM126" i="24"/>
  <c r="AK126" i="24"/>
  <c r="AZ126" i="24"/>
  <c r="AS126" i="24"/>
  <c r="H107" i="40"/>
  <c r="F107" i="40"/>
  <c r="G107" i="40"/>
  <c r="N127" i="24" l="1"/>
  <c r="R127" i="24" s="1"/>
  <c r="BA126" i="24"/>
  <c r="BE126" i="24" s="1"/>
  <c r="CY126" i="24"/>
  <c r="C115" i="45"/>
  <c r="A116" i="45" s="1"/>
  <c r="E115" i="45"/>
  <c r="F115" i="45"/>
  <c r="F113" i="44"/>
  <c r="D113" i="44"/>
  <c r="C113" i="44"/>
  <c r="A114" i="44" s="1"/>
  <c r="G113" i="44"/>
  <c r="G113" i="43"/>
  <c r="C113" i="43"/>
  <c r="A114" i="43" s="1"/>
  <c r="F113" i="43"/>
  <c r="D113" i="43"/>
  <c r="F141" i="2"/>
  <c r="J141" i="2"/>
  <c r="K141" i="2"/>
  <c r="I141" i="2"/>
  <c r="G141" i="2"/>
  <c r="D141" i="2"/>
  <c r="C141" i="2"/>
  <c r="AT127" i="24"/>
  <c r="AQ127" i="24"/>
  <c r="AP127" i="24"/>
  <c r="AN127" i="24"/>
  <c r="AM127" i="24"/>
  <c r="AK127" i="24"/>
  <c r="AY127" i="24"/>
  <c r="BD127" i="24"/>
  <c r="AZ127" i="24"/>
  <c r="AW127" i="24"/>
  <c r="AV127" i="24"/>
  <c r="AS127" i="24"/>
  <c r="AJ127" i="24"/>
  <c r="H142" i="2"/>
  <c r="E142" i="2"/>
  <c r="B142" i="2"/>
  <c r="A143" i="2"/>
  <c r="AO128" i="24"/>
  <c r="AL128" i="24"/>
  <c r="AH129" i="24"/>
  <c r="AI128" i="24"/>
  <c r="AU128" i="24"/>
  <c r="AR128" i="24"/>
  <c r="AX128" i="24"/>
  <c r="CV128" i="24"/>
  <c r="CR129" i="24"/>
  <c r="CS128" i="24"/>
  <c r="CX127" i="24"/>
  <c r="CW127" i="24"/>
  <c r="CT127" i="24"/>
  <c r="CU127" i="24"/>
  <c r="E129" i="24"/>
  <c r="K129" i="24"/>
  <c r="H129" i="24"/>
  <c r="B129" i="24"/>
  <c r="A130" i="24"/>
  <c r="G128" i="24"/>
  <c r="F128" i="24"/>
  <c r="Q128" i="24"/>
  <c r="J128" i="24"/>
  <c r="I128" i="24"/>
  <c r="D128" i="24"/>
  <c r="C128" i="24"/>
  <c r="M128" i="24"/>
  <c r="L128" i="24"/>
  <c r="E109" i="41"/>
  <c r="B109" i="41"/>
  <c r="B108" i="40"/>
  <c r="E108" i="40"/>
  <c r="CC129" i="24"/>
  <c r="BY130" i="24"/>
  <c r="BZ129" i="24"/>
  <c r="CE128" i="24"/>
  <c r="CD128" i="24"/>
  <c r="CB128" i="24"/>
  <c r="CA128" i="24"/>
  <c r="E140" i="32"/>
  <c r="D140" i="32"/>
  <c r="C140" i="32"/>
  <c r="I140" i="32"/>
  <c r="H140" i="32"/>
  <c r="G140" i="32"/>
  <c r="A142" i="32"/>
  <c r="F141" i="32"/>
  <c r="B141" i="32"/>
  <c r="BA127" i="24" l="1"/>
  <c r="BE127" i="24" s="1"/>
  <c r="N128" i="24"/>
  <c r="R128" i="24" s="1"/>
  <c r="CY127" i="24"/>
  <c r="CF128" i="24"/>
  <c r="D116" i="45"/>
  <c r="B116" i="45"/>
  <c r="B114" i="43"/>
  <c r="E114" i="43"/>
  <c r="B114" i="44"/>
  <c r="E114" i="44"/>
  <c r="C141" i="32"/>
  <c r="E141" i="32"/>
  <c r="D141" i="32"/>
  <c r="CE129" i="24"/>
  <c r="CD129" i="24"/>
  <c r="CB129" i="24"/>
  <c r="CA129" i="24"/>
  <c r="CC130" i="24"/>
  <c r="BY131" i="24"/>
  <c r="BZ130" i="24"/>
  <c r="AN128" i="24"/>
  <c r="AM128" i="24"/>
  <c r="BD128" i="24"/>
  <c r="AP128" i="24"/>
  <c r="AK128" i="24"/>
  <c r="AJ128" i="24"/>
  <c r="AV128" i="24"/>
  <c r="AZ128" i="24"/>
  <c r="AY128" i="24"/>
  <c r="AW128" i="24"/>
  <c r="AT128" i="24"/>
  <c r="AS128" i="24"/>
  <c r="AQ128" i="24"/>
  <c r="F129" i="24"/>
  <c r="D129" i="24"/>
  <c r="C129" i="24"/>
  <c r="M129" i="24"/>
  <c r="L129" i="24"/>
  <c r="J129" i="24"/>
  <c r="I129" i="24"/>
  <c r="G129" i="24"/>
  <c r="Q129" i="24"/>
  <c r="N129" i="24"/>
  <c r="R129" i="24" s="1"/>
  <c r="F142" i="32"/>
  <c r="B142" i="32"/>
  <c r="A143" i="32"/>
  <c r="AX129" i="24"/>
  <c r="AL129" i="24"/>
  <c r="AI129" i="24"/>
  <c r="AR129" i="24"/>
  <c r="AO129" i="24"/>
  <c r="AH130" i="24"/>
  <c r="AU129" i="24"/>
  <c r="D109" i="41"/>
  <c r="H109" i="41"/>
  <c r="C109" i="41"/>
  <c r="A110" i="41" s="1"/>
  <c r="D108" i="40"/>
  <c r="C108" i="40"/>
  <c r="A109" i="40" s="1"/>
  <c r="H108" i="40"/>
  <c r="G108" i="40"/>
  <c r="F108" i="40"/>
  <c r="B130" i="24"/>
  <c r="K130" i="24"/>
  <c r="H130" i="24"/>
  <c r="A131" i="24"/>
  <c r="E130" i="24"/>
  <c r="B143" i="2"/>
  <c r="H143" i="2"/>
  <c r="E143" i="2"/>
  <c r="K142" i="2"/>
  <c r="J142" i="2"/>
  <c r="I142" i="2"/>
  <c r="C142" i="2"/>
  <c r="G142" i="2"/>
  <c r="F142" i="2"/>
  <c r="D142" i="2"/>
  <c r="G141" i="32"/>
  <c r="I141" i="32"/>
  <c r="H141" i="32"/>
  <c r="G109" i="41"/>
  <c r="F109" i="41"/>
  <c r="CS129" i="24"/>
  <c r="CV129" i="24"/>
  <c r="CR130" i="24"/>
  <c r="CW128" i="24"/>
  <c r="CU128" i="24"/>
  <c r="CT128" i="24"/>
  <c r="CX128" i="24"/>
  <c r="CY128" i="24" s="1"/>
  <c r="BA128" i="24" l="1"/>
  <c r="BE128" i="24" s="1"/>
  <c r="CF129" i="24"/>
  <c r="D114" i="43"/>
  <c r="C114" i="43"/>
  <c r="A115" i="43" s="1"/>
  <c r="G114" i="43"/>
  <c r="F114" i="43"/>
  <c r="C116" i="45"/>
  <c r="A117" i="45" s="1"/>
  <c r="F116" i="45"/>
  <c r="E116" i="45"/>
  <c r="G114" i="44"/>
  <c r="F114" i="44"/>
  <c r="C114" i="44"/>
  <c r="A115" i="44" s="1"/>
  <c r="D114" i="44"/>
  <c r="K143" i="2"/>
  <c r="C143" i="2"/>
  <c r="J143" i="2"/>
  <c r="I143" i="2"/>
  <c r="G143" i="2"/>
  <c r="F143" i="2"/>
  <c r="D143" i="2"/>
  <c r="E109" i="40"/>
  <c r="B109" i="40"/>
  <c r="K131" i="24"/>
  <c r="H131" i="24"/>
  <c r="A132" i="24"/>
  <c r="E131" i="24"/>
  <c r="B131" i="24"/>
  <c r="CC131" i="24"/>
  <c r="BZ131" i="24"/>
  <c r="BY132" i="24"/>
  <c r="CE130" i="24"/>
  <c r="CD130" i="24"/>
  <c r="CB130" i="24"/>
  <c r="CA130" i="24"/>
  <c r="B143" i="32"/>
  <c r="A144" i="32"/>
  <c r="F143" i="32"/>
  <c r="E142" i="32"/>
  <c r="C142" i="32"/>
  <c r="D142" i="32"/>
  <c r="B110" i="41"/>
  <c r="E110" i="41"/>
  <c r="AZ129" i="24"/>
  <c r="AY129" i="24"/>
  <c r="AK129" i="24"/>
  <c r="AS129" i="24"/>
  <c r="AQ129" i="24"/>
  <c r="AP129" i="24"/>
  <c r="BD129" i="24"/>
  <c r="AW129" i="24"/>
  <c r="AV129" i="24"/>
  <c r="AT129" i="24"/>
  <c r="AN129" i="24"/>
  <c r="AM129" i="24"/>
  <c r="AJ129" i="24"/>
  <c r="I142" i="32"/>
  <c r="G142" i="32"/>
  <c r="H142" i="32"/>
  <c r="Q130" i="24"/>
  <c r="C130" i="24"/>
  <c r="M130" i="24"/>
  <c r="L130" i="24"/>
  <c r="J130" i="24"/>
  <c r="I130" i="24"/>
  <c r="G130" i="24"/>
  <c r="F130" i="24"/>
  <c r="D130" i="24"/>
  <c r="CV130" i="24"/>
  <c r="CS130" i="24"/>
  <c r="CR131" i="24"/>
  <c r="CT129" i="24"/>
  <c r="CX129" i="24"/>
  <c r="CW129" i="24"/>
  <c r="CU129" i="24"/>
  <c r="CY129" i="24"/>
  <c r="AX130" i="24"/>
  <c r="AU130" i="24"/>
  <c r="AR130" i="24"/>
  <c r="AL130" i="24"/>
  <c r="AI130" i="24"/>
  <c r="AH131" i="24"/>
  <c r="AO130" i="24"/>
  <c r="E4" i="29" a="1"/>
  <c r="BA129" i="24" l="1"/>
  <c r="BE129" i="24" s="1"/>
  <c r="N130" i="24"/>
  <c r="R130" i="24" s="1"/>
  <c r="CF130" i="24"/>
  <c r="E115" i="44"/>
  <c r="B115" i="44"/>
  <c r="D117" i="45"/>
  <c r="B117" i="45"/>
  <c r="E115" i="43"/>
  <c r="B115" i="43"/>
  <c r="E4" i="29"/>
  <c r="Q131" i="24"/>
  <c r="L131" i="24"/>
  <c r="J131" i="24"/>
  <c r="M131" i="24"/>
  <c r="I131" i="24"/>
  <c r="G131" i="24"/>
  <c r="F131" i="24"/>
  <c r="D131" i="24"/>
  <c r="C131" i="24"/>
  <c r="BY133" i="24"/>
  <c r="CC132" i="24"/>
  <c r="BZ132" i="24"/>
  <c r="H132" i="24"/>
  <c r="K132" i="24"/>
  <c r="E132" i="24"/>
  <c r="B132" i="24"/>
  <c r="A133" i="24"/>
  <c r="CB131" i="24"/>
  <c r="CA131" i="24"/>
  <c r="CD131" i="24"/>
  <c r="CE131" i="24"/>
  <c r="F110" i="41"/>
  <c r="G110" i="41"/>
  <c r="H110" i="41"/>
  <c r="D110" i="41"/>
  <c r="C110" i="41"/>
  <c r="A111" i="41" s="1"/>
  <c r="H143" i="32"/>
  <c r="I143" i="32"/>
  <c r="G143" i="32"/>
  <c r="A145" i="32"/>
  <c r="F144" i="32"/>
  <c r="B144" i="32"/>
  <c r="CV131" i="24"/>
  <c r="CR132" i="24"/>
  <c r="CS131" i="24"/>
  <c r="D143" i="32"/>
  <c r="C143" i="32"/>
  <c r="E143" i="32"/>
  <c r="D109" i="40"/>
  <c r="C109" i="40"/>
  <c r="A110" i="40" s="1"/>
  <c r="G109" i="40"/>
  <c r="H109" i="40"/>
  <c r="F109" i="40"/>
  <c r="CX130" i="24"/>
  <c r="CW130" i="24"/>
  <c r="CU130" i="24"/>
  <c r="CT130" i="24"/>
  <c r="CY130" i="24" s="1"/>
  <c r="AR131" i="24"/>
  <c r="AX131" i="24"/>
  <c r="AU131" i="24"/>
  <c r="AL131" i="24"/>
  <c r="AH132" i="24"/>
  <c r="AI131" i="24"/>
  <c r="AO131" i="24"/>
  <c r="AW130" i="24"/>
  <c r="AT130" i="24"/>
  <c r="AS130" i="24"/>
  <c r="AZ130" i="24"/>
  <c r="AY130" i="24"/>
  <c r="AV130" i="24"/>
  <c r="AQ130" i="24"/>
  <c r="AP130" i="24"/>
  <c r="AN130" i="24"/>
  <c r="AM130" i="24"/>
  <c r="BD130" i="24"/>
  <c r="AK130" i="24"/>
  <c r="AJ130" i="24"/>
  <c r="N131" i="24" l="1"/>
  <c r="R131" i="24" s="1"/>
  <c r="BA130" i="24"/>
  <c r="BE130" i="24" s="1"/>
  <c r="CF131" i="24"/>
  <c r="C117" i="45"/>
  <c r="F117" i="45"/>
  <c r="E117" i="45"/>
  <c r="G115" i="43"/>
  <c r="F115" i="43"/>
  <c r="D115" i="43"/>
  <c r="C115" i="43"/>
  <c r="A116" i="43" s="1"/>
  <c r="F115" i="44"/>
  <c r="D115" i="44"/>
  <c r="C115" i="44"/>
  <c r="A116" i="44" s="1"/>
  <c r="G115" i="44"/>
  <c r="F145" i="32"/>
  <c r="B145" i="32"/>
  <c r="A146" i="32"/>
  <c r="BZ133" i="24"/>
  <c r="BY134" i="24"/>
  <c r="CC133" i="24"/>
  <c r="D144" i="32"/>
  <c r="E144" i="32"/>
  <c r="C144" i="32"/>
  <c r="I144" i="32"/>
  <c r="H144" i="32"/>
  <c r="G144" i="32"/>
  <c r="CB132" i="24"/>
  <c r="CA132" i="24"/>
  <c r="CE132" i="24"/>
  <c r="CD132" i="24"/>
  <c r="B110" i="40"/>
  <c r="E110" i="40"/>
  <c r="AS131" i="24"/>
  <c r="AQ131" i="24"/>
  <c r="AP131" i="24"/>
  <c r="AY131" i="24"/>
  <c r="AW131" i="24"/>
  <c r="AV131" i="24"/>
  <c r="AT131" i="24"/>
  <c r="AN131" i="24"/>
  <c r="AM131" i="24"/>
  <c r="BD131" i="24"/>
  <c r="AZ131" i="24"/>
  <c r="AK131" i="24"/>
  <c r="AJ131" i="24"/>
  <c r="E111" i="41"/>
  <c r="B111" i="41"/>
  <c r="AH133" i="24"/>
  <c r="AO132" i="24"/>
  <c r="AL132" i="24"/>
  <c r="AX132" i="24"/>
  <c r="AU132" i="24"/>
  <c r="AR132" i="24"/>
  <c r="AI132" i="24"/>
  <c r="A134" i="24"/>
  <c r="B133" i="24"/>
  <c r="H133" i="24"/>
  <c r="E133" i="24"/>
  <c r="K133" i="24"/>
  <c r="J132" i="24"/>
  <c r="I132" i="24"/>
  <c r="G132" i="24"/>
  <c r="Q132" i="24"/>
  <c r="M132" i="24"/>
  <c r="L132" i="24"/>
  <c r="F132" i="24"/>
  <c r="D132" i="24"/>
  <c r="C132" i="24"/>
  <c r="CX131" i="24"/>
  <c r="CW131" i="24"/>
  <c r="CU131" i="24"/>
  <c r="CT131" i="24"/>
  <c r="CY131" i="24" s="1"/>
  <c r="CR133" i="24"/>
  <c r="CS132" i="24"/>
  <c r="CV132" i="24"/>
  <c r="E26" i="29" a="1"/>
  <c r="BA131" i="24" l="1"/>
  <c r="BE131" i="24" s="1"/>
  <c r="N132" i="24"/>
  <c r="R132" i="24" s="1"/>
  <c r="CF132" i="24"/>
  <c r="E26" i="29"/>
  <c r="E116" i="43"/>
  <c r="B116" i="43"/>
  <c r="E116" i="44"/>
  <c r="B116" i="44"/>
  <c r="F110" i="40"/>
  <c r="H110" i="40"/>
  <c r="G110" i="40"/>
  <c r="D110" i="40"/>
  <c r="C110" i="40"/>
  <c r="A111" i="40" s="1"/>
  <c r="CS133" i="24"/>
  <c r="CR134" i="24"/>
  <c r="CV133" i="24"/>
  <c r="CX132" i="24"/>
  <c r="CW132" i="24"/>
  <c r="CU132" i="24"/>
  <c r="CT132" i="24"/>
  <c r="BD132" i="24"/>
  <c r="AP132" i="24"/>
  <c r="AM132" i="24"/>
  <c r="AK132" i="24"/>
  <c r="AY132" i="24"/>
  <c r="AW132" i="24"/>
  <c r="AV132" i="24"/>
  <c r="AT132" i="24"/>
  <c r="AQ132" i="24"/>
  <c r="AN132" i="24"/>
  <c r="AZ132" i="24"/>
  <c r="AS132" i="24"/>
  <c r="AJ132" i="24"/>
  <c r="B134" i="24"/>
  <c r="E134" i="24"/>
  <c r="K134" i="24"/>
  <c r="H134" i="24"/>
  <c r="A135" i="24"/>
  <c r="G133" i="24"/>
  <c r="F133" i="24"/>
  <c r="D133" i="24"/>
  <c r="C133" i="24"/>
  <c r="Q133" i="24"/>
  <c r="M133" i="24"/>
  <c r="L133" i="24"/>
  <c r="J133" i="24"/>
  <c r="I133" i="24"/>
  <c r="BY135" i="24"/>
  <c r="CC134" i="24"/>
  <c r="BZ134" i="24"/>
  <c r="CE133" i="24"/>
  <c r="CB133" i="24"/>
  <c r="CD133" i="24"/>
  <c r="CA133" i="24"/>
  <c r="AI133" i="24"/>
  <c r="AH134" i="24"/>
  <c r="AX133" i="24"/>
  <c r="AR133" i="24"/>
  <c r="AO133" i="24"/>
  <c r="AL133" i="24"/>
  <c r="AU133" i="24"/>
  <c r="A147" i="32"/>
  <c r="B146" i="32"/>
  <c r="F146" i="32"/>
  <c r="E145" i="32"/>
  <c r="C145" i="32"/>
  <c r="D145" i="32"/>
  <c r="D111" i="41"/>
  <c r="C111" i="41"/>
  <c r="A112" i="41" s="1"/>
  <c r="H111" i="41"/>
  <c r="F111" i="41"/>
  <c r="G111" i="41"/>
  <c r="H145" i="32"/>
  <c r="G145" i="32"/>
  <c r="I145" i="32"/>
  <c r="CY132" i="24" l="1"/>
  <c r="BA132" i="24"/>
  <c r="BE132" i="24" s="1"/>
  <c r="N133" i="24"/>
  <c r="R133" i="24" s="1"/>
  <c r="CF133" i="24"/>
  <c r="G116" i="44"/>
  <c r="C116" i="44"/>
  <c r="A117" i="44" s="1"/>
  <c r="D116" i="44"/>
  <c r="F116" i="44"/>
  <c r="C116" i="43"/>
  <c r="A117" i="43" s="1"/>
  <c r="F116" i="43"/>
  <c r="D116" i="43"/>
  <c r="G116" i="43"/>
  <c r="AK133" i="24"/>
  <c r="AJ133" i="24"/>
  <c r="BD133" i="24"/>
  <c r="AZ133" i="24"/>
  <c r="AY133" i="24"/>
  <c r="AW133" i="24"/>
  <c r="AV133" i="24"/>
  <c r="AT133" i="24"/>
  <c r="AS133" i="24"/>
  <c r="AQ133" i="24"/>
  <c r="AP133" i="24"/>
  <c r="AN133" i="24"/>
  <c r="AM133" i="24"/>
  <c r="CE134" i="24"/>
  <c r="CD134" i="24"/>
  <c r="CB134" i="24"/>
  <c r="CA134" i="24"/>
  <c r="E112" i="41"/>
  <c r="B112" i="41"/>
  <c r="Q134" i="24"/>
  <c r="F134" i="24"/>
  <c r="D134" i="24"/>
  <c r="C134" i="24"/>
  <c r="L134" i="24"/>
  <c r="M134" i="24"/>
  <c r="J134" i="24"/>
  <c r="I134" i="24"/>
  <c r="G134" i="24"/>
  <c r="BZ135" i="24"/>
  <c r="BY136" i="24"/>
  <c r="CC135" i="24"/>
  <c r="CR135" i="24"/>
  <c r="CS134" i="24"/>
  <c r="CV134" i="24"/>
  <c r="D146" i="32"/>
  <c r="C146" i="32"/>
  <c r="E146" i="32"/>
  <c r="A148" i="32"/>
  <c r="F147" i="32"/>
  <c r="B147" i="32"/>
  <c r="CX133" i="24"/>
  <c r="CW133" i="24"/>
  <c r="CU133" i="24"/>
  <c r="CT133" i="24"/>
  <c r="E111" i="40"/>
  <c r="B111" i="40"/>
  <c r="AU134" i="24"/>
  <c r="AX134" i="24"/>
  <c r="AR134" i="24"/>
  <c r="AO134" i="24"/>
  <c r="AL134" i="24"/>
  <c r="AI134" i="24"/>
  <c r="AH135" i="24"/>
  <c r="I146" i="32"/>
  <c r="H146" i="32"/>
  <c r="G146" i="32"/>
  <c r="K135" i="24"/>
  <c r="E135" i="24"/>
  <c r="B135" i="24"/>
  <c r="A136" i="24"/>
  <c r="H135" i="24"/>
  <c r="CF134" i="24" l="1"/>
  <c r="CY133" i="24"/>
  <c r="BA133" i="24"/>
  <c r="BE133" i="24" s="1"/>
  <c r="N134" i="24"/>
  <c r="R134" i="24" s="1"/>
  <c r="E117" i="43"/>
  <c r="B117" i="43"/>
  <c r="E117" i="44"/>
  <c r="B117" i="44"/>
  <c r="AW134" i="24"/>
  <c r="AV134" i="24"/>
  <c r="AT134" i="24"/>
  <c r="BD134" i="24"/>
  <c r="AZ134" i="24"/>
  <c r="AY134" i="24"/>
  <c r="AS134" i="24"/>
  <c r="AQ134" i="24"/>
  <c r="AP134" i="24"/>
  <c r="AN134" i="24"/>
  <c r="AM134" i="24"/>
  <c r="AK134" i="24"/>
  <c r="AJ134" i="24"/>
  <c r="CC136" i="24"/>
  <c r="BZ136" i="24"/>
  <c r="BY137" i="24"/>
  <c r="K136" i="24"/>
  <c r="H136" i="24"/>
  <c r="E136" i="24"/>
  <c r="A137" i="24"/>
  <c r="B136" i="24"/>
  <c r="M135" i="24"/>
  <c r="L135" i="24"/>
  <c r="G135" i="24"/>
  <c r="F135" i="24"/>
  <c r="D135" i="24"/>
  <c r="C135" i="24"/>
  <c r="I135" i="24"/>
  <c r="J135" i="24"/>
  <c r="Q135" i="24"/>
  <c r="CB135" i="24"/>
  <c r="CA135" i="24"/>
  <c r="CE135" i="24"/>
  <c r="CD135" i="24"/>
  <c r="CF135" i="24" s="1"/>
  <c r="F148" i="32"/>
  <c r="B148" i="32"/>
  <c r="A149" i="32"/>
  <c r="AR135" i="24"/>
  <c r="AO135" i="24"/>
  <c r="AX135" i="24"/>
  <c r="AU135" i="24"/>
  <c r="AL135" i="24"/>
  <c r="AH136" i="24"/>
  <c r="AI135" i="24"/>
  <c r="D111" i="40"/>
  <c r="C111" i="40"/>
  <c r="A112" i="40" s="1"/>
  <c r="F111" i="40"/>
  <c r="H111" i="40"/>
  <c r="G111" i="40"/>
  <c r="CX134" i="24"/>
  <c r="CU134" i="24"/>
  <c r="CW134" i="24"/>
  <c r="CT134" i="24"/>
  <c r="CY134" i="24" s="1"/>
  <c r="CR136" i="24"/>
  <c r="CV135" i="24"/>
  <c r="CS135" i="24"/>
  <c r="E147" i="32"/>
  <c r="C147" i="32"/>
  <c r="D147" i="32"/>
  <c r="H112" i="41"/>
  <c r="D112" i="41"/>
  <c r="C112" i="41"/>
  <c r="A113" i="41" s="1"/>
  <c r="H147" i="32"/>
  <c r="I147" i="32"/>
  <c r="G147" i="32"/>
  <c r="F112" i="41"/>
  <c r="G112" i="41"/>
  <c r="BA134" i="24" l="1"/>
  <c r="BE134" i="24" s="1"/>
  <c r="N135" i="24"/>
  <c r="R135" i="24" s="1"/>
  <c r="G117" i="44"/>
  <c r="C117" i="44"/>
  <c r="F117" i="44"/>
  <c r="D117" i="44"/>
  <c r="G117" i="43"/>
  <c r="F117" i="43"/>
  <c r="D117" i="43"/>
  <c r="C117" i="43"/>
  <c r="A150" i="32"/>
  <c r="F149" i="32"/>
  <c r="B149" i="32"/>
  <c r="D148" i="32"/>
  <c r="C148" i="32"/>
  <c r="E148" i="32"/>
  <c r="G148" i="32"/>
  <c r="I148" i="32"/>
  <c r="H148" i="32"/>
  <c r="CE136" i="24"/>
  <c r="CD136" i="24"/>
  <c r="CB136" i="24"/>
  <c r="CA136" i="24"/>
  <c r="J136" i="24"/>
  <c r="I136" i="24"/>
  <c r="G136" i="24"/>
  <c r="F136" i="24"/>
  <c r="M136" i="24"/>
  <c r="L136" i="24"/>
  <c r="D136" i="24"/>
  <c r="C136" i="24"/>
  <c r="N136" i="24" s="1"/>
  <c r="Q136" i="24"/>
  <c r="E137" i="24"/>
  <c r="A138" i="24"/>
  <c r="K137" i="24"/>
  <c r="H137" i="24"/>
  <c r="B137" i="24"/>
  <c r="AT135" i="24"/>
  <c r="AS135" i="24"/>
  <c r="AQ135" i="24"/>
  <c r="AP135" i="24"/>
  <c r="BD135" i="24"/>
  <c r="AZ135" i="24"/>
  <c r="AY135" i="24"/>
  <c r="AW135" i="24"/>
  <c r="AV135" i="24"/>
  <c r="AN135" i="24"/>
  <c r="AM135" i="24"/>
  <c r="AK135" i="24"/>
  <c r="AJ135" i="24"/>
  <c r="E113" i="41"/>
  <c r="B113" i="41"/>
  <c r="CX135" i="24"/>
  <c r="CW135" i="24"/>
  <c r="CT135" i="24"/>
  <c r="CU135" i="24"/>
  <c r="CV136" i="24"/>
  <c r="CR137" i="24"/>
  <c r="CS136" i="24"/>
  <c r="B112" i="40"/>
  <c r="E112" i="40"/>
  <c r="AO136" i="24"/>
  <c r="AL136" i="24"/>
  <c r="AH137" i="24"/>
  <c r="AX136" i="24"/>
  <c r="AU136" i="24"/>
  <c r="AR136" i="24"/>
  <c r="AI136" i="24"/>
  <c r="CC137" i="24"/>
  <c r="BZ137" i="24"/>
  <c r="BY138" i="24"/>
  <c r="E24" i="29" a="1"/>
  <c r="E25" i="29" a="1"/>
  <c r="CF136" i="24" l="1"/>
  <c r="BA135" i="24"/>
  <c r="BE135" i="24" s="1"/>
  <c r="R136" i="24"/>
  <c r="CY135" i="24"/>
  <c r="E24" i="29"/>
  <c r="E25" i="29"/>
  <c r="CW136" i="24"/>
  <c r="CU136" i="24"/>
  <c r="CT136" i="24"/>
  <c r="CX136" i="24"/>
  <c r="CS137" i="24"/>
  <c r="CV137" i="24"/>
  <c r="CR138" i="24"/>
  <c r="AN136" i="24"/>
  <c r="AM136" i="24"/>
  <c r="BD136" i="24"/>
  <c r="AZ136" i="24"/>
  <c r="AY136" i="24"/>
  <c r="AW136" i="24"/>
  <c r="AV136" i="24"/>
  <c r="AT136" i="24"/>
  <c r="AS136" i="24"/>
  <c r="AQ136" i="24"/>
  <c r="AK136" i="24"/>
  <c r="AJ136" i="24"/>
  <c r="AP136" i="24"/>
  <c r="CC138" i="24"/>
  <c r="BY139" i="24"/>
  <c r="BZ138" i="24"/>
  <c r="CE137" i="24"/>
  <c r="CD137" i="24"/>
  <c r="CB137" i="24"/>
  <c r="CA137" i="24"/>
  <c r="AX137" i="24"/>
  <c r="AR137" i="24"/>
  <c r="AL137" i="24"/>
  <c r="AI137" i="24"/>
  <c r="AO137" i="24"/>
  <c r="AH138" i="24"/>
  <c r="AU137" i="24"/>
  <c r="H112" i="40"/>
  <c r="G112" i="40"/>
  <c r="F112" i="40"/>
  <c r="F137" i="24"/>
  <c r="D137" i="24"/>
  <c r="C137" i="24"/>
  <c r="Q137" i="24"/>
  <c r="M137" i="24"/>
  <c r="L137" i="24"/>
  <c r="J137" i="24"/>
  <c r="I137" i="24"/>
  <c r="G137" i="24"/>
  <c r="B138" i="24"/>
  <c r="A139" i="24"/>
  <c r="K138" i="24"/>
  <c r="H138" i="24"/>
  <c r="E138" i="24"/>
  <c r="E149" i="32"/>
  <c r="D149" i="32"/>
  <c r="C149" i="32"/>
  <c r="I149" i="32"/>
  <c r="H149" i="32"/>
  <c r="G149" i="32"/>
  <c r="A151" i="32"/>
  <c r="B150" i="32"/>
  <c r="F150" i="32"/>
  <c r="H113" i="41"/>
  <c r="D113" i="41"/>
  <c r="C113" i="41"/>
  <c r="A114" i="41" s="1"/>
  <c r="D112" i="40"/>
  <c r="C112" i="40"/>
  <c r="A113" i="40" s="1"/>
  <c r="F113" i="41"/>
  <c r="G113" i="41"/>
  <c r="BA136" i="24" l="1"/>
  <c r="BE136" i="24" s="1"/>
  <c r="N137" i="24"/>
  <c r="R137" i="24" s="1"/>
  <c r="CY136" i="24"/>
  <c r="CF137" i="24"/>
  <c r="B114" i="41"/>
  <c r="E114" i="41"/>
  <c r="I150" i="32"/>
  <c r="H150" i="32"/>
  <c r="G150" i="32"/>
  <c r="F151" i="32"/>
  <c r="B151" i="32"/>
  <c r="A152" i="32"/>
  <c r="CR139" i="24"/>
  <c r="CV138" i="24"/>
  <c r="CS138" i="24"/>
  <c r="AZ137" i="24"/>
  <c r="AY137" i="24"/>
  <c r="AK137" i="24"/>
  <c r="AJ137" i="24"/>
  <c r="AN137" i="24"/>
  <c r="AM137" i="24"/>
  <c r="AV137" i="24"/>
  <c r="AQ137" i="24"/>
  <c r="BD137" i="24"/>
  <c r="AW137" i="24"/>
  <c r="AT137" i="24"/>
  <c r="AS137" i="24"/>
  <c r="AP137" i="24"/>
  <c r="CT137" i="24"/>
  <c r="CX137" i="24"/>
  <c r="CW137" i="24"/>
  <c r="CU137" i="24"/>
  <c r="D150" i="32"/>
  <c r="E150" i="32"/>
  <c r="C150" i="32"/>
  <c r="CE138" i="24"/>
  <c r="CD138" i="24"/>
  <c r="CB138" i="24"/>
  <c r="CA138" i="24"/>
  <c r="CC139" i="24"/>
  <c r="BZ139" i="24"/>
  <c r="BY140" i="24"/>
  <c r="B113" i="40"/>
  <c r="E113" i="40"/>
  <c r="A140" i="24"/>
  <c r="K139" i="24"/>
  <c r="H139" i="24"/>
  <c r="B139" i="24"/>
  <c r="E139" i="24"/>
  <c r="Q138" i="24"/>
  <c r="I138" i="24"/>
  <c r="C138" i="24"/>
  <c r="M138" i="24"/>
  <c r="L138" i="24"/>
  <c r="J138" i="24"/>
  <c r="G138" i="24"/>
  <c r="F138" i="24"/>
  <c r="D138" i="24"/>
  <c r="N138" i="24" s="1"/>
  <c r="AX138" i="24"/>
  <c r="AU138" i="24"/>
  <c r="AR138" i="24"/>
  <c r="AO138" i="24"/>
  <c r="AL138" i="24"/>
  <c r="AI138" i="24"/>
  <c r="AH139" i="24"/>
  <c r="R138" i="24" l="1"/>
  <c r="CF138" i="24"/>
  <c r="BA137" i="24"/>
  <c r="BE137" i="24" s="1"/>
  <c r="CY137" i="24"/>
  <c r="D113" i="40"/>
  <c r="C113" i="40"/>
  <c r="A114" i="40" s="1"/>
  <c r="A153" i="32"/>
  <c r="F152" i="32"/>
  <c r="B152" i="32"/>
  <c r="D151" i="32"/>
  <c r="E151" i="32"/>
  <c r="C151" i="32"/>
  <c r="H151" i="32"/>
  <c r="G151" i="32"/>
  <c r="I151" i="32"/>
  <c r="CS139" i="24"/>
  <c r="CR140" i="24"/>
  <c r="CV139" i="24"/>
  <c r="F113" i="40"/>
  <c r="H113" i="40"/>
  <c r="G113" i="40"/>
  <c r="AW138" i="24"/>
  <c r="AV138" i="24"/>
  <c r="AT138" i="24"/>
  <c r="AS138" i="24"/>
  <c r="AQ138" i="24"/>
  <c r="BD138" i="24"/>
  <c r="AZ138" i="24"/>
  <c r="AY138" i="24"/>
  <c r="AP138" i="24"/>
  <c r="AN138" i="24"/>
  <c r="AM138" i="24"/>
  <c r="AK138" i="24"/>
  <c r="AJ138" i="24"/>
  <c r="AR139" i="24"/>
  <c r="AX139" i="24"/>
  <c r="AU139" i="24"/>
  <c r="AO139" i="24"/>
  <c r="AL139" i="24"/>
  <c r="AI139" i="24"/>
  <c r="AH140" i="24"/>
  <c r="Q139" i="24"/>
  <c r="M139" i="24"/>
  <c r="L139" i="24"/>
  <c r="J139" i="24"/>
  <c r="C139" i="24"/>
  <c r="I139" i="24"/>
  <c r="G139" i="24"/>
  <c r="F139" i="24"/>
  <c r="D139" i="24"/>
  <c r="G114" i="41"/>
  <c r="F114" i="41"/>
  <c r="H114" i="41"/>
  <c r="D114" i="41"/>
  <c r="C114" i="41"/>
  <c r="A115" i="41" s="1"/>
  <c r="H140" i="24"/>
  <c r="K140" i="24"/>
  <c r="E140" i="24"/>
  <c r="B140" i="24"/>
  <c r="A141" i="24"/>
  <c r="BY141" i="24"/>
  <c r="CC140" i="24"/>
  <c r="BZ140" i="24"/>
  <c r="CB139" i="24"/>
  <c r="CA139" i="24"/>
  <c r="CE139" i="24"/>
  <c r="CD139" i="24"/>
  <c r="CX138" i="24"/>
  <c r="CW138" i="24"/>
  <c r="CU138" i="24"/>
  <c r="CT138" i="24"/>
  <c r="CY138" i="24" s="1"/>
  <c r="BA138" i="24" l="1"/>
  <c r="BE138" i="24" s="1"/>
  <c r="N139" i="24"/>
  <c r="R139" i="24" s="1"/>
  <c r="CF139" i="24"/>
  <c r="A142" i="24"/>
  <c r="E141" i="24"/>
  <c r="B141" i="24"/>
  <c r="K141" i="24"/>
  <c r="H141" i="24"/>
  <c r="C152" i="32"/>
  <c r="E152" i="32"/>
  <c r="D152" i="32"/>
  <c r="F153" i="32"/>
  <c r="B153" i="32"/>
  <c r="A154" i="32"/>
  <c r="BZ141" i="24"/>
  <c r="CC141" i="24"/>
  <c r="BY142" i="24"/>
  <c r="J140" i="24"/>
  <c r="I140" i="24"/>
  <c r="G140" i="24"/>
  <c r="Q140" i="24"/>
  <c r="M140" i="24"/>
  <c r="L140" i="24"/>
  <c r="F140" i="24"/>
  <c r="D140" i="24"/>
  <c r="C140" i="24"/>
  <c r="G152" i="32"/>
  <c r="I152" i="32"/>
  <c r="H152" i="32"/>
  <c r="CE140" i="24"/>
  <c r="CD140" i="24"/>
  <c r="CB140" i="24"/>
  <c r="CA140" i="24"/>
  <c r="E114" i="40"/>
  <c r="B114" i="40"/>
  <c r="CR141" i="24"/>
  <c r="CV140" i="24"/>
  <c r="CS140" i="24"/>
  <c r="B115" i="41"/>
  <c r="E115" i="41"/>
  <c r="CX139" i="24"/>
  <c r="CT139" i="24"/>
  <c r="CW139" i="24"/>
  <c r="CU139" i="24"/>
  <c r="AO140" i="24"/>
  <c r="AL140" i="24"/>
  <c r="AI140" i="24"/>
  <c r="AH141" i="24"/>
  <c r="AX140" i="24"/>
  <c r="AU140" i="24"/>
  <c r="AR140" i="24"/>
  <c r="AS139" i="24"/>
  <c r="AQ139" i="24"/>
  <c r="AP139" i="24"/>
  <c r="AJ139" i="24"/>
  <c r="BD139" i="24"/>
  <c r="AZ139" i="24"/>
  <c r="AY139" i="24"/>
  <c r="AW139" i="24"/>
  <c r="AV139" i="24"/>
  <c r="AT139" i="24"/>
  <c r="AN139" i="24"/>
  <c r="AM139" i="24"/>
  <c r="AK139" i="24"/>
  <c r="N140" i="24" l="1"/>
  <c r="R140" i="24" s="1"/>
  <c r="CY139" i="24"/>
  <c r="BA139" i="24"/>
  <c r="BE139" i="24" s="1"/>
  <c r="CF140" i="24"/>
  <c r="CS141" i="24"/>
  <c r="CR142" i="24"/>
  <c r="CV141" i="24"/>
  <c r="BY143" i="24"/>
  <c r="CC142" i="24"/>
  <c r="BZ142" i="24"/>
  <c r="D114" i="40"/>
  <c r="C114" i="40"/>
  <c r="A115" i="40" s="1"/>
  <c r="L141" i="24"/>
  <c r="G141" i="24"/>
  <c r="F141" i="24"/>
  <c r="D141" i="24"/>
  <c r="C141" i="24"/>
  <c r="Q141" i="24"/>
  <c r="M141" i="24"/>
  <c r="J141" i="24"/>
  <c r="I141" i="24"/>
  <c r="AL141" i="24"/>
  <c r="AI141" i="24"/>
  <c r="AH142" i="24"/>
  <c r="AX141" i="24"/>
  <c r="AU141" i="24"/>
  <c r="AR141" i="24"/>
  <c r="AO141" i="24"/>
  <c r="BD140" i="24"/>
  <c r="AV140" i="24"/>
  <c r="AP140" i="24"/>
  <c r="AN140" i="24"/>
  <c r="AM140" i="24"/>
  <c r="AK140" i="24"/>
  <c r="AZ140" i="24"/>
  <c r="AY140" i="24"/>
  <c r="AW140" i="24"/>
  <c r="AQ140" i="24"/>
  <c r="AJ140" i="24"/>
  <c r="AT140" i="24"/>
  <c r="AS140" i="24"/>
  <c r="F114" i="40"/>
  <c r="G114" i="40"/>
  <c r="H114" i="40"/>
  <c r="CB141" i="24"/>
  <c r="CE141" i="24"/>
  <c r="CD141" i="24"/>
  <c r="CA141" i="24"/>
  <c r="B142" i="24"/>
  <c r="A143" i="24"/>
  <c r="H142" i="24"/>
  <c r="E142" i="24"/>
  <c r="K142" i="24"/>
  <c r="G115" i="41"/>
  <c r="F115" i="41"/>
  <c r="H115" i="41"/>
  <c r="D115" i="41"/>
  <c r="C115" i="41"/>
  <c r="A116" i="41" s="1"/>
  <c r="B154" i="32"/>
  <c r="F154" i="32"/>
  <c r="A155" i="32"/>
  <c r="E153" i="32"/>
  <c r="D153" i="32"/>
  <c r="C153" i="32"/>
  <c r="CX140" i="24"/>
  <c r="CW140" i="24"/>
  <c r="CU140" i="24"/>
  <c r="CT140" i="24"/>
  <c r="I153" i="32"/>
  <c r="H153" i="32"/>
  <c r="G153" i="32"/>
  <c r="CF141" i="24" l="1"/>
  <c r="N141" i="24"/>
  <c r="R141" i="24" s="1"/>
  <c r="BA140" i="24"/>
  <c r="BE140" i="24" s="1"/>
  <c r="CY140" i="24"/>
  <c r="AH143" i="24"/>
  <c r="AX142" i="24"/>
  <c r="AI142" i="24"/>
  <c r="AU142" i="24"/>
  <c r="AO142" i="24"/>
  <c r="AL142" i="24"/>
  <c r="AR142" i="24"/>
  <c r="CE142" i="24"/>
  <c r="CB142" i="24"/>
  <c r="CD142" i="24"/>
  <c r="CA142" i="24"/>
  <c r="CU141" i="24"/>
  <c r="CT141" i="24"/>
  <c r="CX141" i="24"/>
  <c r="CW141" i="24"/>
  <c r="CS142" i="24"/>
  <c r="CV142" i="24"/>
  <c r="CR143" i="24"/>
  <c r="AK141" i="24"/>
  <c r="AJ141" i="24"/>
  <c r="BD141" i="24"/>
  <c r="AZ141" i="24"/>
  <c r="AY141" i="24"/>
  <c r="AV141" i="24"/>
  <c r="AW141" i="24"/>
  <c r="AT141" i="24"/>
  <c r="AS141" i="24"/>
  <c r="AQ141" i="24"/>
  <c r="AP141" i="24"/>
  <c r="AN141" i="24"/>
  <c r="AM141" i="24"/>
  <c r="E116" i="41"/>
  <c r="B116" i="41"/>
  <c r="BY144" i="24"/>
  <c r="BZ143" i="24"/>
  <c r="CC143" i="24"/>
  <c r="A144" i="24"/>
  <c r="E143" i="24"/>
  <c r="B143" i="24"/>
  <c r="K143" i="24"/>
  <c r="H143" i="24"/>
  <c r="D142" i="24"/>
  <c r="C142" i="24"/>
  <c r="M142" i="24"/>
  <c r="J142" i="24"/>
  <c r="I142" i="24"/>
  <c r="G142" i="24"/>
  <c r="F142" i="24"/>
  <c r="L142" i="24"/>
  <c r="Q142" i="24"/>
  <c r="A156" i="32"/>
  <c r="F155" i="32"/>
  <c r="B155" i="32"/>
  <c r="G154" i="32"/>
  <c r="I154" i="32"/>
  <c r="H154" i="32"/>
  <c r="E154" i="32"/>
  <c r="C154" i="32"/>
  <c r="D154" i="32"/>
  <c r="B115" i="40"/>
  <c r="E115" i="40"/>
  <c r="BA141" i="24" l="1"/>
  <c r="BE141" i="24" s="1"/>
  <c r="CY141" i="24"/>
  <c r="N142" i="24"/>
  <c r="R142" i="24" s="1"/>
  <c r="CF142" i="24"/>
  <c r="A145" i="24"/>
  <c r="K144" i="24"/>
  <c r="H144" i="24"/>
  <c r="E144" i="24"/>
  <c r="B144" i="24"/>
  <c r="C115" i="40"/>
  <c r="A116" i="40" s="1"/>
  <c r="D115" i="40"/>
  <c r="D143" i="24"/>
  <c r="J143" i="24"/>
  <c r="C143" i="24"/>
  <c r="Q143" i="24"/>
  <c r="M143" i="24"/>
  <c r="L143" i="24"/>
  <c r="I143" i="24"/>
  <c r="G143" i="24"/>
  <c r="F143" i="24"/>
  <c r="CC144" i="24"/>
  <c r="BZ144" i="24"/>
  <c r="BY145" i="24"/>
  <c r="CE143" i="24"/>
  <c r="CA143" i="24"/>
  <c r="CD143" i="24"/>
  <c r="CB143" i="24"/>
  <c r="CR144" i="24"/>
  <c r="CS143" i="24"/>
  <c r="CV143" i="24"/>
  <c r="AM142" i="24"/>
  <c r="AZ142" i="24"/>
  <c r="AY142" i="24"/>
  <c r="AW142" i="24"/>
  <c r="AQ142" i="24"/>
  <c r="AK142" i="24"/>
  <c r="AJ142" i="24"/>
  <c r="BD142" i="24"/>
  <c r="AV142" i="24"/>
  <c r="AT142" i="24"/>
  <c r="AN142" i="24"/>
  <c r="AP142" i="24"/>
  <c r="AS142" i="24"/>
  <c r="CU142" i="24"/>
  <c r="CT142" i="24"/>
  <c r="CX142" i="24"/>
  <c r="CW142" i="24"/>
  <c r="AH144" i="24"/>
  <c r="AX143" i="24"/>
  <c r="AU143" i="24"/>
  <c r="AR143" i="24"/>
  <c r="AO143" i="24"/>
  <c r="AL143" i="24"/>
  <c r="AI143" i="24"/>
  <c r="H116" i="41"/>
  <c r="D116" i="41"/>
  <c r="C116" i="41"/>
  <c r="A117" i="41" s="1"/>
  <c r="F116" i="41"/>
  <c r="G116" i="41"/>
  <c r="H115" i="40"/>
  <c r="G115" i="40"/>
  <c r="F115" i="40"/>
  <c r="E155" i="32"/>
  <c r="D155" i="32"/>
  <c r="C155" i="32"/>
  <c r="B156" i="32"/>
  <c r="F156" i="32"/>
  <c r="I155" i="32"/>
  <c r="H155" i="32"/>
  <c r="G155" i="32"/>
  <c r="BA142" i="24" l="1"/>
  <c r="BE142" i="24" s="1"/>
  <c r="N143" i="24"/>
  <c r="R143" i="24" s="1"/>
  <c r="CY142" i="24"/>
  <c r="CF143" i="24"/>
  <c r="AU144" i="24"/>
  <c r="AL144" i="24"/>
  <c r="AI144" i="24"/>
  <c r="AH145" i="24"/>
  <c r="AR144" i="24"/>
  <c r="AO144" i="24"/>
  <c r="AX144" i="24"/>
  <c r="E116" i="40"/>
  <c r="B116" i="40"/>
  <c r="Q144" i="24"/>
  <c r="M144" i="24"/>
  <c r="J144" i="24"/>
  <c r="L144" i="24"/>
  <c r="I144" i="24"/>
  <c r="G144" i="24"/>
  <c r="F144" i="24"/>
  <c r="D144" i="24"/>
  <c r="C144" i="24"/>
  <c r="CX143" i="24"/>
  <c r="CT143" i="24"/>
  <c r="CW143" i="24"/>
  <c r="CU143" i="24"/>
  <c r="CV144" i="24"/>
  <c r="CS144" i="24"/>
  <c r="CR145" i="24"/>
  <c r="CC145" i="24"/>
  <c r="BY146" i="24"/>
  <c r="BZ145" i="24"/>
  <c r="CD144" i="24"/>
  <c r="CE144" i="24"/>
  <c r="CB144" i="24"/>
  <c r="CA144" i="24"/>
  <c r="A146" i="24"/>
  <c r="K145" i="24"/>
  <c r="H145" i="24"/>
  <c r="E145" i="24"/>
  <c r="B145" i="24"/>
  <c r="I156" i="32"/>
  <c r="H156" i="32"/>
  <c r="G156" i="32"/>
  <c r="B117" i="41"/>
  <c r="E117" i="41"/>
  <c r="AY143" i="24"/>
  <c r="AZ143" i="24"/>
  <c r="AW143" i="24"/>
  <c r="AV143" i="24"/>
  <c r="AT143" i="24"/>
  <c r="AQ143" i="24"/>
  <c r="BD143" i="24"/>
  <c r="AS143" i="24"/>
  <c r="AP143" i="24"/>
  <c r="AN143" i="24"/>
  <c r="AM143" i="24"/>
  <c r="AK143" i="24"/>
  <c r="AJ143" i="24"/>
  <c r="E156" i="32"/>
  <c r="D156" i="32"/>
  <c r="C156" i="32"/>
  <c r="E3" i="29" a="1"/>
  <c r="BA143" i="24" l="1"/>
  <c r="BE143" i="24" s="1"/>
  <c r="N144" i="24"/>
  <c r="R144" i="24" s="1"/>
  <c r="CY143" i="24"/>
  <c r="CF144" i="24"/>
  <c r="E3" i="29"/>
  <c r="CW144" i="24"/>
  <c r="CU144" i="24"/>
  <c r="CX144" i="24"/>
  <c r="CT144" i="24"/>
  <c r="CV145" i="24"/>
  <c r="CR146" i="24"/>
  <c r="CS145" i="24"/>
  <c r="Q145" i="24"/>
  <c r="M145" i="24"/>
  <c r="L145" i="24"/>
  <c r="F145" i="24"/>
  <c r="D145" i="24"/>
  <c r="J145" i="24"/>
  <c r="I145" i="24"/>
  <c r="G145" i="24"/>
  <c r="C145" i="24"/>
  <c r="AH146" i="24"/>
  <c r="AU145" i="24"/>
  <c r="AR145" i="24"/>
  <c r="AX145" i="24"/>
  <c r="AO145" i="24"/>
  <c r="AL145" i="24"/>
  <c r="AI145" i="24"/>
  <c r="AW144" i="24"/>
  <c r="AV144" i="24"/>
  <c r="AT144" i="24"/>
  <c r="AN144" i="24"/>
  <c r="AK144" i="24"/>
  <c r="AJ144" i="24"/>
  <c r="BD144" i="24"/>
  <c r="AS144" i="24"/>
  <c r="AZ144" i="24"/>
  <c r="AY144" i="24"/>
  <c r="AQ144" i="24"/>
  <c r="AP144" i="24"/>
  <c r="AM144" i="24"/>
  <c r="CC146" i="24"/>
  <c r="BZ146" i="24"/>
  <c r="BY147" i="24"/>
  <c r="H146" i="24"/>
  <c r="K146" i="24"/>
  <c r="E146" i="24"/>
  <c r="B146" i="24"/>
  <c r="A147" i="24"/>
  <c r="G117" i="41"/>
  <c r="F117" i="41"/>
  <c r="CD145" i="24"/>
  <c r="CB145" i="24"/>
  <c r="CA145" i="24"/>
  <c r="CE145" i="24"/>
  <c r="CF145" i="24" s="1"/>
  <c r="D117" i="41"/>
  <c r="H117" i="41"/>
  <c r="C117" i="41"/>
  <c r="A118" i="41" s="1"/>
  <c r="D116" i="40"/>
  <c r="C116" i="40"/>
  <c r="F116" i="40"/>
  <c r="H116" i="40"/>
  <c r="G116" i="40"/>
  <c r="E22" i="29" a="1"/>
  <c r="N145" i="24" l="1"/>
  <c r="R145" i="24" s="1"/>
  <c r="CY144" i="24"/>
  <c r="BA144" i="24"/>
  <c r="BE144" i="24" s="1"/>
  <c r="E22" i="29"/>
  <c r="AQ145" i="24"/>
  <c r="BD145" i="24"/>
  <c r="AZ145" i="24"/>
  <c r="AW145" i="24"/>
  <c r="AV145" i="24"/>
  <c r="AT145" i="24"/>
  <c r="AS145" i="24"/>
  <c r="AP145" i="24"/>
  <c r="AN145" i="24"/>
  <c r="AM145" i="24"/>
  <c r="AY145" i="24"/>
  <c r="AK145" i="24"/>
  <c r="AJ145" i="24"/>
  <c r="CW145" i="24"/>
  <c r="CX145" i="24"/>
  <c r="CU145" i="24"/>
  <c r="CT145" i="24"/>
  <c r="CS146" i="24"/>
  <c r="CV146" i="24"/>
  <c r="CR147" i="24"/>
  <c r="AR146" i="24"/>
  <c r="AH147" i="24"/>
  <c r="AX146" i="24"/>
  <c r="AI146" i="24"/>
  <c r="AU146" i="24"/>
  <c r="AO146" i="24"/>
  <c r="AL146" i="24"/>
  <c r="K147" i="24"/>
  <c r="B147" i="24"/>
  <c r="A148" i="24"/>
  <c r="H147" i="24"/>
  <c r="E147" i="24"/>
  <c r="Q146" i="24"/>
  <c r="M146" i="24"/>
  <c r="L146" i="24"/>
  <c r="J146" i="24"/>
  <c r="G146" i="24"/>
  <c r="F146" i="24"/>
  <c r="I146" i="24"/>
  <c r="D146" i="24"/>
  <c r="C146" i="24"/>
  <c r="BZ147" i="24"/>
  <c r="CC147" i="24"/>
  <c r="BY148" i="24"/>
  <c r="CE146" i="24"/>
  <c r="CD146" i="24"/>
  <c r="CB146" i="24"/>
  <c r="CA146" i="24"/>
  <c r="E118" i="41"/>
  <c r="B118" i="41"/>
  <c r="CY145" i="24" l="1"/>
  <c r="N146" i="24"/>
  <c r="R146" i="24" s="1"/>
  <c r="BA145" i="24"/>
  <c r="BE145" i="24" s="1"/>
  <c r="CF146" i="24"/>
  <c r="CD147" i="24"/>
  <c r="CB147" i="24"/>
  <c r="CA147" i="24"/>
  <c r="CE147" i="24"/>
  <c r="A149" i="24"/>
  <c r="K148" i="24"/>
  <c r="H148" i="24"/>
  <c r="E148" i="24"/>
  <c r="B148" i="24"/>
  <c r="AI147" i="24"/>
  <c r="AH148" i="24"/>
  <c r="AU147" i="24"/>
  <c r="AR147" i="24"/>
  <c r="AX147" i="24"/>
  <c r="AO147" i="24"/>
  <c r="AL147" i="24"/>
  <c r="H118" i="41"/>
  <c r="D118" i="41"/>
  <c r="C118" i="41"/>
  <c r="A119" i="41" s="1"/>
  <c r="AS146" i="24"/>
  <c r="AQ146" i="24"/>
  <c r="AP146" i="24"/>
  <c r="AJ146" i="24"/>
  <c r="BD146" i="24"/>
  <c r="AZ146" i="24"/>
  <c r="AY146" i="24"/>
  <c r="AW146" i="24"/>
  <c r="AV146" i="24"/>
  <c r="AN146" i="24"/>
  <c r="AM146" i="24"/>
  <c r="AT146" i="24"/>
  <c r="AK146" i="24"/>
  <c r="L147" i="24"/>
  <c r="M147" i="24"/>
  <c r="J147" i="24"/>
  <c r="D147" i="24"/>
  <c r="Q147" i="24"/>
  <c r="I147" i="24"/>
  <c r="G147" i="24"/>
  <c r="F147" i="24"/>
  <c r="C147" i="24"/>
  <c r="N147" i="24" s="1"/>
  <c r="R147" i="24" s="1"/>
  <c r="CR148" i="24"/>
  <c r="CV147" i="24"/>
  <c r="CS147" i="24"/>
  <c r="G118" i="41"/>
  <c r="F118" i="41"/>
  <c r="CC148" i="24"/>
  <c r="BZ148" i="24"/>
  <c r="BY149" i="24"/>
  <c r="CX146" i="24"/>
  <c r="CW146" i="24"/>
  <c r="CU146" i="24"/>
  <c r="CT146" i="24"/>
  <c r="CY146" i="24" s="1"/>
  <c r="BA146" i="24" l="1"/>
  <c r="BE146" i="24" s="1"/>
  <c r="CF147" i="24"/>
  <c r="BZ149" i="24"/>
  <c r="CC149" i="24"/>
  <c r="BY150" i="24"/>
  <c r="CE148" i="24"/>
  <c r="CD148" i="24"/>
  <c r="CB148" i="24"/>
  <c r="CA148" i="24"/>
  <c r="Q148" i="24"/>
  <c r="M148" i="24"/>
  <c r="L148" i="24"/>
  <c r="J148" i="24"/>
  <c r="G148" i="24"/>
  <c r="I148" i="24"/>
  <c r="F148" i="24"/>
  <c r="D148" i="24"/>
  <c r="C148" i="24"/>
  <c r="CX147" i="24"/>
  <c r="CW147" i="24"/>
  <c r="CU147" i="24"/>
  <c r="CT147" i="24"/>
  <c r="A150" i="24"/>
  <c r="K149" i="24"/>
  <c r="E149" i="24"/>
  <c r="B149" i="24"/>
  <c r="H149" i="24"/>
  <c r="CR149" i="24"/>
  <c r="CV148" i="24"/>
  <c r="CS148" i="24"/>
  <c r="E119" i="41"/>
  <c r="B119" i="41"/>
  <c r="AU148" i="24"/>
  <c r="AR148" i="24"/>
  <c r="AI148" i="24"/>
  <c r="AH149" i="24"/>
  <c r="AL148" i="24"/>
  <c r="AX148" i="24"/>
  <c r="AO148" i="24"/>
  <c r="AY147" i="24"/>
  <c r="AV147" i="24"/>
  <c r="AT147" i="24"/>
  <c r="AS147" i="24"/>
  <c r="AQ147" i="24"/>
  <c r="AP147" i="24"/>
  <c r="AN147" i="24"/>
  <c r="AM147" i="24"/>
  <c r="BD147" i="24"/>
  <c r="AZ147" i="24"/>
  <c r="AW147" i="24"/>
  <c r="AK147" i="24"/>
  <c r="AJ147" i="24"/>
  <c r="CY147" i="24" l="1"/>
  <c r="BA147" i="24"/>
  <c r="BE147" i="24" s="1"/>
  <c r="N148" i="24"/>
  <c r="R148" i="24" s="1"/>
  <c r="CF148" i="24"/>
  <c r="AX149" i="24"/>
  <c r="AH150" i="24"/>
  <c r="AU149" i="24"/>
  <c r="AR149" i="24"/>
  <c r="AO149" i="24"/>
  <c r="AL149" i="24"/>
  <c r="AI149" i="24"/>
  <c r="AM148" i="24"/>
  <c r="AT148" i="24"/>
  <c r="AS148" i="24"/>
  <c r="AQ148" i="24"/>
  <c r="AJ148" i="24"/>
  <c r="BD148" i="24"/>
  <c r="AZ148" i="24"/>
  <c r="AV148" i="24"/>
  <c r="AP148" i="24"/>
  <c r="AY148" i="24"/>
  <c r="AW148" i="24"/>
  <c r="AN148" i="24"/>
  <c r="AK148" i="24"/>
  <c r="D149" i="24"/>
  <c r="L149" i="24"/>
  <c r="Q149" i="24"/>
  <c r="M149" i="24"/>
  <c r="F149" i="24"/>
  <c r="C149" i="24"/>
  <c r="J149" i="24"/>
  <c r="G149" i="24"/>
  <c r="I149" i="24"/>
  <c r="A151" i="24"/>
  <c r="K150" i="24"/>
  <c r="H150" i="24"/>
  <c r="E150" i="24"/>
  <c r="B150" i="24"/>
  <c r="BY151" i="24"/>
  <c r="CC150" i="24"/>
  <c r="BZ150" i="24"/>
  <c r="CU148" i="24"/>
  <c r="CT148" i="24"/>
  <c r="CX148" i="24"/>
  <c r="CW148" i="24"/>
  <c r="CE149" i="24"/>
  <c r="CD149" i="24"/>
  <c r="CB149" i="24"/>
  <c r="CA149" i="24"/>
  <c r="H119" i="41"/>
  <c r="C119" i="41"/>
  <c r="A120" i="41" s="1"/>
  <c r="D119" i="41"/>
  <c r="G119" i="41"/>
  <c r="F119" i="41"/>
  <c r="CR150" i="24"/>
  <c r="CS149" i="24"/>
  <c r="CV149" i="24"/>
  <c r="BA148" i="24" l="1"/>
  <c r="BE148" i="24" s="1"/>
  <c r="N149" i="24"/>
  <c r="R149" i="24" s="1"/>
  <c r="CY148" i="24"/>
  <c r="CF149" i="24"/>
  <c r="B120" i="41"/>
  <c r="E120" i="41"/>
  <c r="BZ151" i="24"/>
  <c r="BY152" i="24"/>
  <c r="CC151" i="24"/>
  <c r="CV150" i="24"/>
  <c r="CS150" i="24"/>
  <c r="CR151" i="24"/>
  <c r="AY149" i="24"/>
  <c r="AW149" i="24"/>
  <c r="AV149" i="24"/>
  <c r="AT149" i="24"/>
  <c r="AS149" i="24"/>
  <c r="AQ149" i="24"/>
  <c r="AN149" i="24"/>
  <c r="BD149" i="24"/>
  <c r="AZ149" i="24"/>
  <c r="AP149" i="24"/>
  <c r="AM149" i="24"/>
  <c r="AK149" i="24"/>
  <c r="AJ149" i="24"/>
  <c r="CD150" i="24"/>
  <c r="CB150" i="24"/>
  <c r="CE150" i="24"/>
  <c r="CA150" i="24"/>
  <c r="AX150" i="24"/>
  <c r="AH151" i="24"/>
  <c r="AU150" i="24"/>
  <c r="AO150" i="24"/>
  <c r="AL150" i="24"/>
  <c r="AI150" i="24"/>
  <c r="AR150" i="24"/>
  <c r="H151" i="24"/>
  <c r="E151" i="24"/>
  <c r="B151" i="24"/>
  <c r="A152" i="24"/>
  <c r="K151" i="24"/>
  <c r="CX149" i="24"/>
  <c r="CT149" i="24"/>
  <c r="CW149" i="24"/>
  <c r="CU149" i="24"/>
  <c r="Q150" i="24"/>
  <c r="M150" i="24"/>
  <c r="L150" i="24"/>
  <c r="J150" i="24"/>
  <c r="I150" i="24"/>
  <c r="G150" i="24"/>
  <c r="F150" i="24"/>
  <c r="D150" i="24"/>
  <c r="C150" i="24"/>
  <c r="N150" i="24" l="1"/>
  <c r="R150" i="24" s="1"/>
  <c r="CF150" i="24"/>
  <c r="BA149" i="24"/>
  <c r="BE149" i="24" s="1"/>
  <c r="CY149" i="24"/>
  <c r="AM150" i="24"/>
  <c r="AW150" i="24"/>
  <c r="AV150" i="24"/>
  <c r="AJ150" i="24"/>
  <c r="BD150" i="24"/>
  <c r="AZ150" i="24"/>
  <c r="AY150" i="24"/>
  <c r="AT150" i="24"/>
  <c r="AS150" i="24"/>
  <c r="AQ150" i="24"/>
  <c r="AP150" i="24"/>
  <c r="AN150" i="24"/>
  <c r="AK150" i="24"/>
  <c r="BA150" i="24" s="1"/>
  <c r="BE150" i="24" s="1"/>
  <c r="AO151" i="24"/>
  <c r="AI151" i="24"/>
  <c r="AX151" i="24"/>
  <c r="AU151" i="24"/>
  <c r="AL151" i="24"/>
  <c r="AH152" i="24"/>
  <c r="AR151" i="24"/>
  <c r="CW150" i="24"/>
  <c r="CU150" i="24"/>
  <c r="CT150" i="24"/>
  <c r="CX150" i="24"/>
  <c r="CV151" i="24"/>
  <c r="CS151" i="24"/>
  <c r="CR152" i="24"/>
  <c r="CC152" i="24"/>
  <c r="BZ152" i="24"/>
  <c r="BY153" i="24"/>
  <c r="CD151" i="24"/>
  <c r="CB151" i="24"/>
  <c r="CA151" i="24"/>
  <c r="CE151" i="24"/>
  <c r="H152" i="24"/>
  <c r="K152" i="24"/>
  <c r="E152" i="24"/>
  <c r="B152" i="24"/>
  <c r="A153" i="24"/>
  <c r="F151" i="24"/>
  <c r="D151" i="24"/>
  <c r="L151" i="24"/>
  <c r="J151" i="24"/>
  <c r="G151" i="24"/>
  <c r="C151" i="24"/>
  <c r="Q151" i="24"/>
  <c r="M151" i="24"/>
  <c r="I151" i="24"/>
  <c r="F120" i="41"/>
  <c r="G120" i="41"/>
  <c r="D120" i="41"/>
  <c r="H120" i="41"/>
  <c r="C120" i="41"/>
  <c r="A121" i="41" s="1"/>
  <c r="N151" i="24" l="1"/>
  <c r="R151" i="24" s="1"/>
  <c r="CY150" i="24"/>
  <c r="CF151" i="24"/>
  <c r="AQ151" i="24"/>
  <c r="AY151" i="24"/>
  <c r="AJ151" i="24"/>
  <c r="BD151" i="24"/>
  <c r="AZ151" i="24"/>
  <c r="AW151" i="24"/>
  <c r="AV151" i="24"/>
  <c r="AN151" i="24"/>
  <c r="AM151" i="24"/>
  <c r="AK151" i="24"/>
  <c r="AT151" i="24"/>
  <c r="AS151" i="24"/>
  <c r="AP151" i="24"/>
  <c r="AH153" i="24"/>
  <c r="AU152" i="24"/>
  <c r="AR152" i="24"/>
  <c r="AO152" i="24"/>
  <c r="AL152" i="24"/>
  <c r="AI152" i="24"/>
  <c r="AX152" i="24"/>
  <c r="CR153" i="24"/>
  <c r="CV152" i="24"/>
  <c r="CS152" i="24"/>
  <c r="BY154" i="24"/>
  <c r="CC153" i="24"/>
  <c r="BZ153" i="24"/>
  <c r="E121" i="41"/>
  <c r="B121" i="41"/>
  <c r="K153" i="24"/>
  <c r="A154" i="24"/>
  <c r="H153" i="24"/>
  <c r="E153" i="24"/>
  <c r="B153" i="24"/>
  <c r="CD152" i="24"/>
  <c r="CB152" i="24"/>
  <c r="CA152" i="24"/>
  <c r="CE152" i="24"/>
  <c r="F152" i="24"/>
  <c r="J152" i="24"/>
  <c r="I152" i="24"/>
  <c r="G152" i="24"/>
  <c r="L152" i="24"/>
  <c r="D152" i="24"/>
  <c r="C152" i="24"/>
  <c r="Q152" i="24"/>
  <c r="M152" i="24"/>
  <c r="N152" i="24" s="1"/>
  <c r="CW151" i="24"/>
  <c r="CU151" i="24"/>
  <c r="CT151" i="24"/>
  <c r="CX151" i="24"/>
  <c r="R152" i="24" l="1"/>
  <c r="CY151" i="24"/>
  <c r="BA151" i="24"/>
  <c r="BE151" i="24" s="1"/>
  <c r="CF152" i="24"/>
  <c r="CX152" i="24"/>
  <c r="CW152" i="24"/>
  <c r="CU152" i="24"/>
  <c r="CT152" i="24"/>
  <c r="CY152" i="24" s="1"/>
  <c r="H121" i="41"/>
  <c r="D121" i="41"/>
  <c r="C121" i="41"/>
  <c r="A122" i="41" s="1"/>
  <c r="CR154" i="24"/>
  <c r="CS153" i="24"/>
  <c r="CV153" i="24"/>
  <c r="G121" i="41"/>
  <c r="F121" i="41"/>
  <c r="AY152" i="24"/>
  <c r="AW152" i="24"/>
  <c r="AT152" i="24"/>
  <c r="AS152" i="24"/>
  <c r="AQ152" i="24"/>
  <c r="AP152" i="24"/>
  <c r="AN152" i="24"/>
  <c r="AM152" i="24"/>
  <c r="AK152" i="24"/>
  <c r="BD152" i="24"/>
  <c r="AZ152" i="24"/>
  <c r="AV152" i="24"/>
  <c r="AJ152" i="24"/>
  <c r="CE153" i="24"/>
  <c r="CD153" i="24"/>
  <c r="CB153" i="24"/>
  <c r="CA153" i="24"/>
  <c r="CC154" i="24"/>
  <c r="BZ154" i="24"/>
  <c r="BY155" i="24"/>
  <c r="AI153" i="24"/>
  <c r="AX153" i="24"/>
  <c r="AU153" i="24"/>
  <c r="AR153" i="24"/>
  <c r="AO153" i="24"/>
  <c r="AH154" i="24"/>
  <c r="AL153" i="24"/>
  <c r="Q153" i="24"/>
  <c r="M153" i="24"/>
  <c r="L153" i="24"/>
  <c r="J153" i="24"/>
  <c r="I153" i="24"/>
  <c r="D153" i="24"/>
  <c r="C153" i="24"/>
  <c r="G153" i="24"/>
  <c r="F153" i="24"/>
  <c r="H154" i="24"/>
  <c r="A155" i="24"/>
  <c r="K154" i="24"/>
  <c r="E154" i="24"/>
  <c r="B154" i="24"/>
  <c r="BA152" i="24" l="1"/>
  <c r="BE152" i="24"/>
  <c r="N153" i="24"/>
  <c r="R153" i="24" s="1"/>
  <c r="CF153" i="24"/>
  <c r="B122" i="41"/>
  <c r="E122" i="41"/>
  <c r="AU154" i="24"/>
  <c r="AL154" i="24"/>
  <c r="AI154" i="24"/>
  <c r="AX154" i="24"/>
  <c r="AH155" i="24"/>
  <c r="AR154" i="24"/>
  <c r="AO154" i="24"/>
  <c r="BZ155" i="24"/>
  <c r="CC155" i="24"/>
  <c r="BY156" i="24"/>
  <c r="CE154" i="24"/>
  <c r="CD154" i="24"/>
  <c r="CB154" i="24"/>
  <c r="CA154" i="24"/>
  <c r="AS153" i="24"/>
  <c r="AQ153" i="24"/>
  <c r="AW153" i="24"/>
  <c r="AV153" i="24"/>
  <c r="AM153" i="24"/>
  <c r="AK153" i="24"/>
  <c r="BD153" i="24"/>
  <c r="AZ153" i="24"/>
  <c r="AY153" i="24"/>
  <c r="AT153" i="24"/>
  <c r="AP153" i="24"/>
  <c r="AN153" i="24"/>
  <c r="AJ153" i="24"/>
  <c r="CW153" i="24"/>
  <c r="CU153" i="24"/>
  <c r="CT153" i="24"/>
  <c r="CX153" i="24"/>
  <c r="CR155" i="24"/>
  <c r="CV154" i="24"/>
  <c r="CS154" i="24"/>
  <c r="Q154" i="24"/>
  <c r="J154" i="24"/>
  <c r="M154" i="24"/>
  <c r="I154" i="24"/>
  <c r="G154" i="24"/>
  <c r="F154" i="24"/>
  <c r="D154" i="24"/>
  <c r="C154" i="24"/>
  <c r="L154" i="24"/>
  <c r="E155" i="24"/>
  <c r="K155" i="24"/>
  <c r="H155" i="24"/>
  <c r="A156" i="24"/>
  <c r="B155" i="24"/>
  <c r="CY153" i="24" l="1"/>
  <c r="N154" i="24"/>
  <c r="R154" i="24" s="1"/>
  <c r="CF154" i="24"/>
  <c r="BA153" i="24"/>
  <c r="BE153" i="24" s="1"/>
  <c r="AS154" i="24"/>
  <c r="AN154" i="24"/>
  <c r="AM154" i="24"/>
  <c r="AK154" i="24"/>
  <c r="BD154" i="24"/>
  <c r="AZ154" i="24"/>
  <c r="AY154" i="24"/>
  <c r="AW154" i="24"/>
  <c r="AV154" i="24"/>
  <c r="AT154" i="24"/>
  <c r="AQ154" i="24"/>
  <c r="AP154" i="24"/>
  <c r="AJ154" i="24"/>
  <c r="AO155" i="24"/>
  <c r="AI155" i="24"/>
  <c r="AX155" i="24"/>
  <c r="AU155" i="24"/>
  <c r="AR155" i="24"/>
  <c r="AH156" i="24"/>
  <c r="AL155" i="24"/>
  <c r="CX154" i="24"/>
  <c r="CW154" i="24"/>
  <c r="CU154" i="24"/>
  <c r="CT154" i="24"/>
  <c r="CS155" i="24"/>
  <c r="CR156" i="24"/>
  <c r="CV155" i="24"/>
  <c r="CC156" i="24"/>
  <c r="BZ156" i="24"/>
  <c r="BY157" i="24"/>
  <c r="CE155" i="24"/>
  <c r="CA155" i="24"/>
  <c r="CD155" i="24"/>
  <c r="CB155" i="24"/>
  <c r="L155" i="24"/>
  <c r="J155" i="24"/>
  <c r="Q155" i="24"/>
  <c r="M155" i="24"/>
  <c r="I155" i="24"/>
  <c r="C155" i="24"/>
  <c r="G155" i="24"/>
  <c r="F155" i="24"/>
  <c r="D155" i="24"/>
  <c r="B156" i="24"/>
  <c r="K156" i="24"/>
  <c r="H156" i="24"/>
  <c r="E156" i="24"/>
  <c r="A157" i="24"/>
  <c r="G122" i="41"/>
  <c r="F122" i="41"/>
  <c r="C122" i="41"/>
  <c r="A123" i="41" s="1"/>
  <c r="D122" i="41"/>
  <c r="H122" i="41"/>
  <c r="BA154" i="24" l="1"/>
  <c r="BE154" i="24" s="1"/>
  <c r="CY154" i="24"/>
  <c r="N155" i="24"/>
  <c r="R155" i="24" s="1"/>
  <c r="CF155" i="24"/>
  <c r="AH157" i="24"/>
  <c r="AU156" i="24"/>
  <c r="AR156" i="24"/>
  <c r="AO156" i="24"/>
  <c r="AL156" i="24"/>
  <c r="AI156" i="24"/>
  <c r="AX156" i="24"/>
  <c r="AP155" i="24"/>
  <c r="AK155" i="24"/>
  <c r="BD155" i="24"/>
  <c r="AZ155" i="24"/>
  <c r="AY155" i="24"/>
  <c r="AW155" i="24"/>
  <c r="AV155" i="24"/>
  <c r="AT155" i="24"/>
  <c r="AS155" i="24"/>
  <c r="AQ155" i="24"/>
  <c r="AN155" i="24"/>
  <c r="AM155" i="24"/>
  <c r="AJ155" i="24"/>
  <c r="G156" i="24"/>
  <c r="F156" i="24"/>
  <c r="J156" i="24"/>
  <c r="I156" i="24"/>
  <c r="D156" i="24"/>
  <c r="Q156" i="24"/>
  <c r="M156" i="24"/>
  <c r="L156" i="24"/>
  <c r="C156" i="24"/>
  <c r="CX155" i="24"/>
  <c r="CW155" i="24"/>
  <c r="CU155" i="24"/>
  <c r="CT155" i="24"/>
  <c r="CY155" i="24" s="1"/>
  <c r="CS156" i="24"/>
  <c r="CR157" i="24"/>
  <c r="CV156" i="24"/>
  <c r="CC157" i="24"/>
  <c r="BZ157" i="24"/>
  <c r="BY158" i="24"/>
  <c r="B123" i="41"/>
  <c r="E123" i="41"/>
  <c r="CE156" i="24"/>
  <c r="CD156" i="24"/>
  <c r="CB156" i="24"/>
  <c r="CA156" i="24"/>
  <c r="B157" i="24"/>
  <c r="E157" i="24"/>
  <c r="K157" i="24"/>
  <c r="H157" i="24"/>
  <c r="A158" i="24"/>
  <c r="CF156" i="24" l="1"/>
  <c r="BA155" i="24"/>
  <c r="BE155" i="24" s="1"/>
  <c r="N156" i="24"/>
  <c r="R156" i="24" s="1"/>
  <c r="CV157" i="24"/>
  <c r="CS157" i="24"/>
  <c r="CR158" i="24"/>
  <c r="E158" i="24"/>
  <c r="A159" i="24"/>
  <c r="B158" i="24"/>
  <c r="K158" i="24"/>
  <c r="H158" i="24"/>
  <c r="D157" i="24"/>
  <c r="Q157" i="24"/>
  <c r="M157" i="24"/>
  <c r="L157" i="24"/>
  <c r="G157" i="24"/>
  <c r="F157" i="24"/>
  <c r="C157" i="24"/>
  <c r="J157" i="24"/>
  <c r="I157" i="24"/>
  <c r="CU156" i="24"/>
  <c r="CT156" i="24"/>
  <c r="CX156" i="24"/>
  <c r="CW156" i="24"/>
  <c r="CC158" i="24"/>
  <c r="BY159" i="24"/>
  <c r="BZ158" i="24"/>
  <c r="AM156" i="24"/>
  <c r="AK156" i="24"/>
  <c r="BD156" i="24"/>
  <c r="AW156" i="24"/>
  <c r="AY156" i="24"/>
  <c r="AV156" i="24"/>
  <c r="AT156" i="24"/>
  <c r="AS156" i="24"/>
  <c r="AQ156" i="24"/>
  <c r="AP156" i="24"/>
  <c r="AN156" i="24"/>
  <c r="AJ156" i="24"/>
  <c r="AZ156" i="24"/>
  <c r="CB157" i="24"/>
  <c r="CA157" i="24"/>
  <c r="CE157" i="24"/>
  <c r="CD157" i="24"/>
  <c r="AX157" i="24"/>
  <c r="AU157" i="24"/>
  <c r="AR157" i="24"/>
  <c r="AO157" i="24"/>
  <c r="AH158" i="24"/>
  <c r="AL157" i="24"/>
  <c r="AI157" i="24"/>
  <c r="F123" i="41"/>
  <c r="G123" i="41"/>
  <c r="H123" i="41"/>
  <c r="D123" i="41"/>
  <c r="C123" i="41"/>
  <c r="A124" i="41" s="1"/>
  <c r="BA156" i="24" l="1"/>
  <c r="BE156" i="24" s="1"/>
  <c r="CY156" i="24"/>
  <c r="N157" i="24"/>
  <c r="R157" i="24" s="1"/>
  <c r="CF157" i="24"/>
  <c r="CD158" i="24"/>
  <c r="CB158" i="24"/>
  <c r="CA158" i="24"/>
  <c r="CE158" i="24"/>
  <c r="CC159" i="24"/>
  <c r="BZ159" i="24"/>
  <c r="BY160" i="24"/>
  <c r="CV158" i="24"/>
  <c r="CS158" i="24"/>
  <c r="CR159" i="24"/>
  <c r="CX157" i="24"/>
  <c r="CW157" i="24"/>
  <c r="CU157" i="24"/>
  <c r="CT157" i="24"/>
  <c r="E124" i="41"/>
  <c r="B124" i="41"/>
  <c r="AO158" i="24"/>
  <c r="AU158" i="24"/>
  <c r="AR158" i="24"/>
  <c r="AL158" i="24"/>
  <c r="AI158" i="24"/>
  <c r="AH159" i="24"/>
  <c r="AX158" i="24"/>
  <c r="K159" i="24"/>
  <c r="E159" i="24"/>
  <c r="B159" i="24"/>
  <c r="A160" i="24"/>
  <c r="H159" i="24"/>
  <c r="AY157" i="24"/>
  <c r="AW157" i="24"/>
  <c r="BD157" i="24"/>
  <c r="AT157" i="24"/>
  <c r="AS157" i="24"/>
  <c r="AQ157" i="24"/>
  <c r="AP157" i="24"/>
  <c r="AN157" i="24"/>
  <c r="AM157" i="24"/>
  <c r="AK157" i="24"/>
  <c r="AZ157" i="24"/>
  <c r="AV157" i="24"/>
  <c r="AJ157" i="24"/>
  <c r="D158" i="24"/>
  <c r="C158" i="24"/>
  <c r="Q158" i="24"/>
  <c r="M158" i="24"/>
  <c r="L158" i="24"/>
  <c r="J158" i="24"/>
  <c r="I158" i="24"/>
  <c r="G158" i="24"/>
  <c r="F158" i="24"/>
  <c r="CY157" i="24" l="1"/>
  <c r="BA157" i="24"/>
  <c r="BE157" i="24" s="1"/>
  <c r="N158" i="24"/>
  <c r="R158" i="24" s="1"/>
  <c r="CF158" i="24"/>
  <c r="AO159" i="24"/>
  <c r="AH160" i="24"/>
  <c r="AX159" i="24"/>
  <c r="AU159" i="24"/>
  <c r="AR159" i="24"/>
  <c r="AL159" i="24"/>
  <c r="AI159" i="24"/>
  <c r="AT158" i="24"/>
  <c r="AS158" i="24"/>
  <c r="AP158" i="24"/>
  <c r="AN158" i="24"/>
  <c r="AM158" i="24"/>
  <c r="AZ158" i="24"/>
  <c r="AY158" i="24"/>
  <c r="AW158" i="24"/>
  <c r="AQ158" i="24"/>
  <c r="AK158" i="24"/>
  <c r="AJ158" i="24"/>
  <c r="BD158" i="24"/>
  <c r="AV158" i="24"/>
  <c r="CC160" i="24"/>
  <c r="BY161" i="24"/>
  <c r="BZ160" i="24"/>
  <c r="CE159" i="24"/>
  <c r="CD159" i="24"/>
  <c r="CB159" i="24"/>
  <c r="CA159" i="24"/>
  <c r="CR160" i="24"/>
  <c r="CV159" i="24"/>
  <c r="CS159" i="24"/>
  <c r="H160" i="24"/>
  <c r="E160" i="24"/>
  <c r="B160" i="24"/>
  <c r="K160" i="24"/>
  <c r="A161" i="24"/>
  <c r="J159" i="24"/>
  <c r="G159" i="24"/>
  <c r="F159" i="24"/>
  <c r="D159" i="24"/>
  <c r="Q159" i="24"/>
  <c r="I159" i="24"/>
  <c r="M159" i="24"/>
  <c r="L159" i="24"/>
  <c r="C159" i="24"/>
  <c r="N159" i="24" s="1"/>
  <c r="R159" i="24" s="1"/>
  <c r="CX158" i="24"/>
  <c r="CW158" i="24"/>
  <c r="CU158" i="24"/>
  <c r="CT158" i="24"/>
  <c r="D124" i="41"/>
  <c r="C124" i="41"/>
  <c r="A125" i="41" s="1"/>
  <c r="H124" i="41"/>
  <c r="G124" i="41"/>
  <c r="F124" i="41"/>
  <c r="CF159" i="24" l="1"/>
  <c r="CY158" i="24"/>
  <c r="BA158" i="24"/>
  <c r="BE158" i="24" s="1"/>
  <c r="CX159" i="24"/>
  <c r="CW159" i="24"/>
  <c r="CT159" i="24"/>
  <c r="CU159" i="24"/>
  <c r="CS160" i="24"/>
  <c r="CR161" i="24"/>
  <c r="CV160" i="24"/>
  <c r="AQ159" i="24"/>
  <c r="AP159" i="24"/>
  <c r="BD159" i="24"/>
  <c r="AZ159" i="24"/>
  <c r="AY159" i="24"/>
  <c r="AW159" i="24"/>
  <c r="AS159" i="24"/>
  <c r="AN159" i="24"/>
  <c r="AM159" i="24"/>
  <c r="AK159" i="24"/>
  <c r="AJ159" i="24"/>
  <c r="AV159" i="24"/>
  <c r="AT159" i="24"/>
  <c r="AH161" i="24"/>
  <c r="AL160" i="24"/>
  <c r="AU160" i="24"/>
  <c r="AR160" i="24"/>
  <c r="AO160" i="24"/>
  <c r="AI160" i="24"/>
  <c r="AX160" i="24"/>
  <c r="CE160" i="24"/>
  <c r="CD160" i="24"/>
  <c r="CB160" i="24"/>
  <c r="CA160" i="24"/>
  <c r="BY162" i="24"/>
  <c r="CC161" i="24"/>
  <c r="BZ161" i="24"/>
  <c r="G160" i="24"/>
  <c r="F160" i="24"/>
  <c r="I160" i="24"/>
  <c r="D160" i="24"/>
  <c r="C160" i="24"/>
  <c r="Q160" i="24"/>
  <c r="M160" i="24"/>
  <c r="L160" i="24"/>
  <c r="J160" i="24"/>
  <c r="N160" i="24" s="1"/>
  <c r="R160" i="24" s="1"/>
  <c r="B161" i="24"/>
  <c r="H161" i="24"/>
  <c r="E161" i="24"/>
  <c r="A162" i="24"/>
  <c r="K161" i="24"/>
  <c r="E125" i="41"/>
  <c r="B125" i="41"/>
  <c r="CF160" i="24" l="1"/>
  <c r="BA159" i="24"/>
  <c r="BE159" i="24" s="1"/>
  <c r="CY159" i="24"/>
  <c r="CE161" i="24"/>
  <c r="CD161" i="24"/>
  <c r="CB161" i="24"/>
  <c r="CA161" i="24"/>
  <c r="G125" i="41"/>
  <c r="F125" i="41"/>
  <c r="BY163" i="24"/>
  <c r="CC162" i="24"/>
  <c r="BZ162" i="24"/>
  <c r="C161" i="24"/>
  <c r="I161" i="24"/>
  <c r="G161" i="24"/>
  <c r="F161" i="24"/>
  <c r="D161" i="24"/>
  <c r="Q161" i="24"/>
  <c r="M161" i="24"/>
  <c r="L161" i="24"/>
  <c r="J161" i="24"/>
  <c r="N161" i="24" s="1"/>
  <c r="BD160" i="24"/>
  <c r="AK160" i="24"/>
  <c r="AY160" i="24"/>
  <c r="AW160" i="24"/>
  <c r="AV160" i="24"/>
  <c r="AT160" i="24"/>
  <c r="AS160" i="24"/>
  <c r="AQ160" i="24"/>
  <c r="AP160" i="24"/>
  <c r="AN160" i="24"/>
  <c r="AM160" i="24"/>
  <c r="AZ160" i="24"/>
  <c r="AJ160" i="24"/>
  <c r="CR162" i="24"/>
  <c r="CV161" i="24"/>
  <c r="CS161" i="24"/>
  <c r="CT160" i="24"/>
  <c r="CU160" i="24"/>
  <c r="CX160" i="24"/>
  <c r="CW160" i="24"/>
  <c r="CY160" i="24" s="1"/>
  <c r="D125" i="41"/>
  <c r="H125" i="41"/>
  <c r="C125" i="41"/>
  <c r="A126" i="41" s="1"/>
  <c r="AI161" i="24"/>
  <c r="AX161" i="24"/>
  <c r="AR161" i="24"/>
  <c r="AU161" i="24"/>
  <c r="AO161" i="24"/>
  <c r="AL161" i="24"/>
  <c r="AH162" i="24"/>
  <c r="K162" i="24"/>
  <c r="H162" i="24"/>
  <c r="E162" i="24"/>
  <c r="B162" i="24"/>
  <c r="A163" i="24"/>
  <c r="R161" i="24" l="1"/>
  <c r="BA160" i="24"/>
  <c r="BE160" i="24" s="1"/>
  <c r="CF161" i="24"/>
  <c r="CR163" i="24"/>
  <c r="CV162" i="24"/>
  <c r="CS162" i="24"/>
  <c r="CX161" i="24"/>
  <c r="CU161" i="24"/>
  <c r="CT161" i="24"/>
  <c r="CW161" i="24"/>
  <c r="AW161" i="24"/>
  <c r="AT161" i="24"/>
  <c r="AS161" i="24"/>
  <c r="AQ161" i="24"/>
  <c r="BD161" i="24"/>
  <c r="AZ161" i="24"/>
  <c r="AY161" i="24"/>
  <c r="AV161" i="24"/>
  <c r="AP161" i="24"/>
  <c r="AN161" i="24"/>
  <c r="AM161" i="24"/>
  <c r="AK161" i="24"/>
  <c r="AJ161" i="24"/>
  <c r="CB162" i="24"/>
  <c r="CA162" i="24"/>
  <c r="CE162" i="24"/>
  <c r="CD162" i="24"/>
  <c r="E126" i="41"/>
  <c r="B126" i="41"/>
  <c r="K163" i="24"/>
  <c r="A164" i="24"/>
  <c r="H163" i="24"/>
  <c r="E163" i="24"/>
  <c r="B163" i="24"/>
  <c r="BZ163" i="24"/>
  <c r="CC163" i="24"/>
  <c r="BY164" i="24"/>
  <c r="AU162" i="24"/>
  <c r="AX162" i="24"/>
  <c r="AR162" i="24"/>
  <c r="AO162" i="24"/>
  <c r="AL162" i="24"/>
  <c r="AI162" i="24"/>
  <c r="AH163" i="24"/>
  <c r="Q162" i="24"/>
  <c r="J162" i="24"/>
  <c r="I162" i="24"/>
  <c r="M162" i="24"/>
  <c r="L162" i="24"/>
  <c r="G162" i="24"/>
  <c r="F162" i="24"/>
  <c r="D162" i="24"/>
  <c r="C162" i="24"/>
  <c r="N162" i="24" s="1"/>
  <c r="R162" i="24" s="1"/>
  <c r="BA161" i="24" l="1"/>
  <c r="BE161" i="24" s="1"/>
  <c r="CY161" i="24"/>
  <c r="CF162" i="24"/>
  <c r="H126" i="41"/>
  <c r="D126" i="41"/>
  <c r="C126" i="41"/>
  <c r="A127" i="41" s="1"/>
  <c r="F126" i="41"/>
  <c r="G126" i="41"/>
  <c r="CW162" i="24"/>
  <c r="CU162" i="24"/>
  <c r="CT162" i="24"/>
  <c r="CX162" i="24"/>
  <c r="AO163" i="24"/>
  <c r="AL163" i="24"/>
  <c r="AI163" i="24"/>
  <c r="AH164" i="24"/>
  <c r="AX163" i="24"/>
  <c r="AU163" i="24"/>
  <c r="AR163" i="24"/>
  <c r="CR164" i="24"/>
  <c r="CV163" i="24"/>
  <c r="CS163" i="24"/>
  <c r="AT162" i="24"/>
  <c r="AS162" i="24"/>
  <c r="AZ162" i="24"/>
  <c r="AY162" i="24"/>
  <c r="AW162" i="24"/>
  <c r="AV162" i="24"/>
  <c r="AQ162" i="24"/>
  <c r="AP162" i="24"/>
  <c r="AN162" i="24"/>
  <c r="AK162" i="24"/>
  <c r="BD162" i="24"/>
  <c r="AM162" i="24"/>
  <c r="AJ162" i="24"/>
  <c r="A165" i="24"/>
  <c r="E164" i="24"/>
  <c r="B164" i="24"/>
  <c r="K164" i="24"/>
  <c r="H164" i="24"/>
  <c r="CC164" i="24"/>
  <c r="BZ164" i="24"/>
  <c r="BY165" i="24"/>
  <c r="L163" i="24"/>
  <c r="J163" i="24"/>
  <c r="Q163" i="24"/>
  <c r="M163" i="24"/>
  <c r="I163" i="24"/>
  <c r="G163" i="24"/>
  <c r="D163" i="24"/>
  <c r="C163" i="24"/>
  <c r="F163" i="24"/>
  <c r="CE163" i="24"/>
  <c r="CD163" i="24"/>
  <c r="CB163" i="24"/>
  <c r="CA163" i="24"/>
  <c r="CF163" i="24" l="1"/>
  <c r="N163" i="24"/>
  <c r="R163" i="24" s="1"/>
  <c r="CY162" i="24"/>
  <c r="BA162" i="24"/>
  <c r="BE162" i="24" s="1"/>
  <c r="B165" i="24"/>
  <c r="A166" i="24"/>
  <c r="K165" i="24"/>
  <c r="H165" i="24"/>
  <c r="E165" i="24"/>
  <c r="G164" i="24"/>
  <c r="F164" i="24"/>
  <c r="C164" i="24"/>
  <c r="Q164" i="24"/>
  <c r="M164" i="24"/>
  <c r="L164" i="24"/>
  <c r="J164" i="24"/>
  <c r="I164" i="24"/>
  <c r="D164" i="24"/>
  <c r="CX163" i="24"/>
  <c r="CW163" i="24"/>
  <c r="CT163" i="24"/>
  <c r="CU163" i="24"/>
  <c r="CS164" i="24"/>
  <c r="CV164" i="24"/>
  <c r="CR165" i="24"/>
  <c r="AL164" i="24"/>
  <c r="AH165" i="24"/>
  <c r="AX164" i="24"/>
  <c r="AU164" i="24"/>
  <c r="AO164" i="24"/>
  <c r="AI164" i="24"/>
  <c r="AR164" i="24"/>
  <c r="AP163" i="24"/>
  <c r="AN163" i="24"/>
  <c r="AK163" i="24"/>
  <c r="AJ163" i="24"/>
  <c r="BD163" i="24"/>
  <c r="AZ163" i="24"/>
  <c r="AY163" i="24"/>
  <c r="AW163" i="24"/>
  <c r="AV163" i="24"/>
  <c r="AT163" i="24"/>
  <c r="AS163" i="24"/>
  <c r="AQ163" i="24"/>
  <c r="AM163" i="24"/>
  <c r="E127" i="41"/>
  <c r="B127" i="41"/>
  <c r="CC165" i="24"/>
  <c r="BZ165" i="24"/>
  <c r="BY166" i="24"/>
  <c r="CE164" i="24"/>
  <c r="CD164" i="24"/>
  <c r="CB164" i="24"/>
  <c r="CA164" i="24"/>
  <c r="CF164" i="24" s="1"/>
  <c r="N164" i="24" l="1"/>
  <c r="R164" i="24" s="1"/>
  <c r="BA163" i="24"/>
  <c r="BE163" i="24" s="1"/>
  <c r="CY163" i="24"/>
  <c r="CU164" i="24"/>
  <c r="CT164" i="24"/>
  <c r="CX164" i="24"/>
  <c r="CW164" i="24"/>
  <c r="CY164" i="24" s="1"/>
  <c r="AX165" i="24"/>
  <c r="AU165" i="24"/>
  <c r="AR165" i="24"/>
  <c r="AO165" i="24"/>
  <c r="AL165" i="24"/>
  <c r="AI165" i="24"/>
  <c r="AH166" i="24"/>
  <c r="AM164" i="24"/>
  <c r="AK164" i="24"/>
  <c r="AJ164" i="24"/>
  <c r="BD164" i="24"/>
  <c r="AZ164" i="24"/>
  <c r="AW164" i="24"/>
  <c r="AV164" i="24"/>
  <c r="AQ164" i="24"/>
  <c r="AP164" i="24"/>
  <c r="AN164" i="24"/>
  <c r="AY164" i="24"/>
  <c r="AT164" i="24"/>
  <c r="AS164" i="24"/>
  <c r="B166" i="24"/>
  <c r="A167" i="24"/>
  <c r="K166" i="24"/>
  <c r="H166" i="24"/>
  <c r="E166" i="24"/>
  <c r="D165" i="24"/>
  <c r="C165" i="24"/>
  <c r="Q165" i="24"/>
  <c r="M165" i="24"/>
  <c r="L165" i="24"/>
  <c r="J165" i="24"/>
  <c r="I165" i="24"/>
  <c r="G165" i="24"/>
  <c r="F165" i="24"/>
  <c r="CC166" i="24"/>
  <c r="BY167" i="24"/>
  <c r="BZ166" i="24"/>
  <c r="CE165" i="24"/>
  <c r="CB165" i="24"/>
  <c r="CA165" i="24"/>
  <c r="CD165" i="24"/>
  <c r="CV165" i="24"/>
  <c r="CS165" i="24"/>
  <c r="CR166" i="24"/>
  <c r="H127" i="41"/>
  <c r="D127" i="41"/>
  <c r="C127" i="41"/>
  <c r="A128" i="41" s="1"/>
  <c r="F127" i="41"/>
  <c r="G127" i="41"/>
  <c r="N165" i="24" l="1"/>
  <c r="R165" i="24" s="1"/>
  <c r="BA164" i="24"/>
  <c r="BE164" i="24" s="1"/>
  <c r="CF165" i="24"/>
  <c r="CC167" i="24"/>
  <c r="BZ167" i="24"/>
  <c r="BY168" i="24"/>
  <c r="CD166" i="24"/>
  <c r="CB166" i="24"/>
  <c r="CA166" i="24"/>
  <c r="CE166" i="24"/>
  <c r="CV166" i="24"/>
  <c r="CR167" i="24"/>
  <c r="CS166" i="24"/>
  <c r="CX165" i="24"/>
  <c r="CW165" i="24"/>
  <c r="CU165" i="24"/>
  <c r="CT165" i="24"/>
  <c r="AR166" i="24"/>
  <c r="AO166" i="24"/>
  <c r="AX166" i="24"/>
  <c r="AU166" i="24"/>
  <c r="AL166" i="24"/>
  <c r="AI166" i="24"/>
  <c r="AH167" i="24"/>
  <c r="AY165" i="24"/>
  <c r="AW165" i="24"/>
  <c r="AV165" i="24"/>
  <c r="BD165" i="24"/>
  <c r="AZ165" i="24"/>
  <c r="AT165" i="24"/>
  <c r="AS165" i="24"/>
  <c r="AQ165" i="24"/>
  <c r="AP165" i="24"/>
  <c r="AN165" i="24"/>
  <c r="AM165" i="24"/>
  <c r="AK165" i="24"/>
  <c r="AJ165" i="24"/>
  <c r="E128" i="41"/>
  <c r="B128" i="41"/>
  <c r="Q166" i="24"/>
  <c r="M166" i="24"/>
  <c r="C166" i="24"/>
  <c r="L166" i="24"/>
  <c r="I166" i="24"/>
  <c r="J166" i="24"/>
  <c r="G166" i="24"/>
  <c r="F166" i="24"/>
  <c r="D166" i="24"/>
  <c r="K167" i="24"/>
  <c r="E167" i="24"/>
  <c r="H167" i="24"/>
  <c r="B167" i="24"/>
  <c r="A168" i="24"/>
  <c r="CF166" i="24" l="1"/>
  <c r="BA165" i="24"/>
  <c r="BE165" i="24" s="1"/>
  <c r="CY165" i="24"/>
  <c r="N166" i="24"/>
  <c r="R166" i="24" s="1"/>
  <c r="CV167" i="24"/>
  <c r="CR168" i="24"/>
  <c r="CS167" i="24"/>
  <c r="J167" i="24"/>
  <c r="I167" i="24"/>
  <c r="G167" i="24"/>
  <c r="F167" i="24"/>
  <c r="D167" i="24"/>
  <c r="M167" i="24"/>
  <c r="L167" i="24"/>
  <c r="C167" i="24"/>
  <c r="N167" i="24" s="1"/>
  <c r="Q167" i="24"/>
  <c r="H168" i="24"/>
  <c r="E168" i="24"/>
  <c r="A169" i="24"/>
  <c r="K168" i="24"/>
  <c r="B168" i="24"/>
  <c r="H128" i="41"/>
  <c r="D128" i="41"/>
  <c r="C128" i="41"/>
  <c r="A129" i="41" s="1"/>
  <c r="AT166" i="24"/>
  <c r="AS166" i="24"/>
  <c r="AP166" i="24"/>
  <c r="AN166" i="24"/>
  <c r="AM166" i="24"/>
  <c r="BD166" i="24"/>
  <c r="AZ166" i="24"/>
  <c r="AY166" i="24"/>
  <c r="AW166" i="24"/>
  <c r="AV166" i="24"/>
  <c r="AQ166" i="24"/>
  <c r="AK166" i="24"/>
  <c r="AJ166" i="24"/>
  <c r="F128" i="41"/>
  <c r="G128" i="41"/>
  <c r="CC168" i="24"/>
  <c r="BY169" i="24"/>
  <c r="BZ168" i="24"/>
  <c r="CB167" i="24"/>
  <c r="CE167" i="24"/>
  <c r="CD167" i="24"/>
  <c r="CA167" i="24"/>
  <c r="AO167" i="24"/>
  <c r="AH168" i="24"/>
  <c r="AX167" i="24"/>
  <c r="AU167" i="24"/>
  <c r="AR167" i="24"/>
  <c r="AL167" i="24"/>
  <c r="AI167" i="24"/>
  <c r="CX166" i="24"/>
  <c r="CW166" i="24"/>
  <c r="CU166" i="24"/>
  <c r="CT166" i="24"/>
  <c r="CY166" i="24" s="1"/>
  <c r="CF167" i="24" l="1"/>
  <c r="BA166" i="24"/>
  <c r="BE166" i="24" s="1"/>
  <c r="R167" i="24"/>
  <c r="G168" i="24"/>
  <c r="F168" i="24"/>
  <c r="Q168" i="24"/>
  <c r="M168" i="24"/>
  <c r="L168" i="24"/>
  <c r="J168" i="24"/>
  <c r="I168" i="24"/>
  <c r="D168" i="24"/>
  <c r="C168" i="24"/>
  <c r="E169" i="24"/>
  <c r="B169" i="24"/>
  <c r="A170" i="24"/>
  <c r="K169" i="24"/>
  <c r="H169" i="24"/>
  <c r="CX167" i="24"/>
  <c r="CW167" i="24"/>
  <c r="CU167" i="24"/>
  <c r="CT167" i="24"/>
  <c r="CY167" i="24" s="1"/>
  <c r="CS168" i="24"/>
  <c r="CR169" i="24"/>
  <c r="CV168" i="24"/>
  <c r="AQ167" i="24"/>
  <c r="AP167" i="24"/>
  <c r="AN167" i="24"/>
  <c r="BD167" i="24"/>
  <c r="AZ167" i="24"/>
  <c r="AY167" i="24"/>
  <c r="AW167" i="24"/>
  <c r="AV167" i="24"/>
  <c r="AT167" i="24"/>
  <c r="AS167" i="24"/>
  <c r="AM167" i="24"/>
  <c r="AK167" i="24"/>
  <c r="AJ167" i="24"/>
  <c r="CE168" i="24"/>
  <c r="CD168" i="24"/>
  <c r="CB168" i="24"/>
  <c r="CA168" i="24"/>
  <c r="CF168" i="24" s="1"/>
  <c r="BY170" i="24"/>
  <c r="CC169" i="24"/>
  <c r="BZ169" i="24"/>
  <c r="E129" i="41"/>
  <c r="B129" i="41"/>
  <c r="AH169" i="24"/>
  <c r="AO168" i="24"/>
  <c r="AL168" i="24"/>
  <c r="AI168" i="24"/>
  <c r="AU168" i="24"/>
  <c r="AR168" i="24"/>
  <c r="AX168" i="24"/>
  <c r="N168" i="24" l="1"/>
  <c r="R168" i="24" s="1"/>
  <c r="BA167" i="24"/>
  <c r="BE167" i="24" s="1"/>
  <c r="K170" i="24"/>
  <c r="H170" i="24"/>
  <c r="A171" i="24"/>
  <c r="E170" i="24"/>
  <c r="B170" i="24"/>
  <c r="G169" i="24"/>
  <c r="F169" i="24"/>
  <c r="C169" i="24"/>
  <c r="Q169" i="24"/>
  <c r="M169" i="24"/>
  <c r="J169" i="24"/>
  <c r="L169" i="24"/>
  <c r="I169" i="24"/>
  <c r="D169" i="24"/>
  <c r="CS169" i="24"/>
  <c r="CV169" i="24"/>
  <c r="CR170" i="24"/>
  <c r="CW168" i="24"/>
  <c r="CT168" i="24"/>
  <c r="CX168" i="24"/>
  <c r="CU168" i="24"/>
  <c r="BD168" i="24"/>
  <c r="AZ168" i="24"/>
  <c r="AK168" i="24"/>
  <c r="AJ168" i="24"/>
  <c r="AT168" i="24"/>
  <c r="AS168" i="24"/>
  <c r="AQ168" i="24"/>
  <c r="AP168" i="24"/>
  <c r="AN168" i="24"/>
  <c r="AM168" i="24"/>
  <c r="AY168" i="24"/>
  <c r="AV168" i="24"/>
  <c r="AW168" i="24"/>
  <c r="CE169" i="24"/>
  <c r="CD169" i="24"/>
  <c r="CB169" i="24"/>
  <c r="CA169" i="24"/>
  <c r="CF169" i="24" s="1"/>
  <c r="AI169" i="24"/>
  <c r="AH170" i="24"/>
  <c r="AX169" i="24"/>
  <c r="AU169" i="24"/>
  <c r="AR169" i="24"/>
  <c r="AO169" i="24"/>
  <c r="AL169" i="24"/>
  <c r="BY171" i="24"/>
  <c r="CC170" i="24"/>
  <c r="BZ170" i="24"/>
  <c r="H129" i="41"/>
  <c r="D129" i="41"/>
  <c r="C129" i="41"/>
  <c r="F129" i="41"/>
  <c r="G129" i="41"/>
  <c r="E23" i="29" a="1"/>
  <c r="N169" i="24" l="1"/>
  <c r="R169" i="24" s="1"/>
  <c r="BA168" i="24"/>
  <c r="BE168" i="24" s="1"/>
  <c r="CY168" i="24"/>
  <c r="E23" i="29"/>
  <c r="Q170" i="24"/>
  <c r="M170" i="24"/>
  <c r="L170" i="24"/>
  <c r="J170" i="24"/>
  <c r="I170" i="24"/>
  <c r="G170" i="24"/>
  <c r="F170" i="24"/>
  <c r="D170" i="24"/>
  <c r="C170" i="24"/>
  <c r="K171" i="24"/>
  <c r="A172" i="24"/>
  <c r="H171" i="24"/>
  <c r="E171" i="24"/>
  <c r="B171" i="24"/>
  <c r="AU170" i="24"/>
  <c r="AR170" i="24"/>
  <c r="AH171" i="24"/>
  <c r="AX170" i="24"/>
  <c r="AO170" i="24"/>
  <c r="AL170" i="24"/>
  <c r="AI170" i="24"/>
  <c r="CR171" i="24"/>
  <c r="CV170" i="24"/>
  <c r="CS170" i="24"/>
  <c r="CX169" i="24"/>
  <c r="CU169" i="24"/>
  <c r="CT169" i="24"/>
  <c r="CW169" i="24"/>
  <c r="BD169" i="24"/>
  <c r="AZ169" i="24"/>
  <c r="AW169" i="24"/>
  <c r="AV169" i="24"/>
  <c r="AT169" i="24"/>
  <c r="AS169" i="24"/>
  <c r="AQ169" i="24"/>
  <c r="AP169" i="24"/>
  <c r="AY169" i="24"/>
  <c r="AN169" i="24"/>
  <c r="AM169" i="24"/>
  <c r="AK169" i="24"/>
  <c r="AJ169" i="24"/>
  <c r="CE170" i="24"/>
  <c r="CB170" i="24"/>
  <c r="CA170" i="24"/>
  <c r="CD170" i="24"/>
  <c r="BZ171" i="24"/>
  <c r="BY172" i="24"/>
  <c r="CC171" i="24"/>
  <c r="CY169" i="24" l="1"/>
  <c r="N170" i="24"/>
  <c r="R170" i="24" s="1"/>
  <c r="BA169" i="24"/>
  <c r="BE169" i="24" s="1"/>
  <c r="CF170" i="24"/>
  <c r="CR172" i="24"/>
  <c r="CV171" i="24"/>
  <c r="CS171" i="24"/>
  <c r="CX170" i="24"/>
  <c r="CW170" i="24"/>
  <c r="CU170" i="24"/>
  <c r="CT170" i="24"/>
  <c r="L171" i="24"/>
  <c r="J171" i="24"/>
  <c r="I171" i="24"/>
  <c r="G171" i="24"/>
  <c r="F171" i="24"/>
  <c r="D171" i="24"/>
  <c r="C171" i="24"/>
  <c r="Q171" i="24"/>
  <c r="M171" i="24"/>
  <c r="AT170" i="24"/>
  <c r="AS170" i="24"/>
  <c r="BD170" i="24"/>
  <c r="AY170" i="24"/>
  <c r="AW170" i="24"/>
  <c r="AV170" i="24"/>
  <c r="AQ170" i="24"/>
  <c r="AP170" i="24"/>
  <c r="AN170" i="24"/>
  <c r="AM170" i="24"/>
  <c r="AK170" i="24"/>
  <c r="AJ170" i="24"/>
  <c r="AZ170" i="24"/>
  <c r="A173" i="24"/>
  <c r="K172" i="24"/>
  <c r="E172" i="24"/>
  <c r="B172" i="24"/>
  <c r="H172" i="24"/>
  <c r="AR171" i="24"/>
  <c r="AO171" i="24"/>
  <c r="AL171" i="24"/>
  <c r="AI171" i="24"/>
  <c r="AH172" i="24"/>
  <c r="AX171" i="24"/>
  <c r="AU171" i="24"/>
  <c r="CC172" i="24"/>
  <c r="BY173" i="24"/>
  <c r="BZ172" i="24"/>
  <c r="CE171" i="24"/>
  <c r="CD171" i="24"/>
  <c r="CB171" i="24"/>
  <c r="CA171" i="24"/>
  <c r="BA170" i="24" l="1"/>
  <c r="BE170" i="24" s="1"/>
  <c r="N171" i="24"/>
  <c r="CF171" i="24"/>
  <c r="CY170" i="24"/>
  <c r="R171" i="24"/>
  <c r="CB172" i="24"/>
  <c r="CE172" i="24"/>
  <c r="CD172" i="24"/>
  <c r="CA172" i="24"/>
  <c r="CX171" i="24"/>
  <c r="CW171" i="24"/>
  <c r="CU171" i="24"/>
  <c r="CT171" i="24"/>
  <c r="CS172" i="24"/>
  <c r="CR173" i="24"/>
  <c r="CV172" i="24"/>
  <c r="CC173" i="24"/>
  <c r="BZ173" i="24"/>
  <c r="BY174" i="24"/>
  <c r="AT171" i="24"/>
  <c r="AS171" i="24"/>
  <c r="AP171" i="24"/>
  <c r="AN171" i="24"/>
  <c r="AM171" i="24"/>
  <c r="AK171" i="24"/>
  <c r="AJ171" i="24"/>
  <c r="BD171" i="24"/>
  <c r="AZ171" i="24"/>
  <c r="AY171" i="24"/>
  <c r="AW171" i="24"/>
  <c r="AV171" i="24"/>
  <c r="AQ171" i="24"/>
  <c r="Q172" i="24"/>
  <c r="J172" i="24"/>
  <c r="I172" i="24"/>
  <c r="G172" i="24"/>
  <c r="F172" i="24"/>
  <c r="D172" i="24"/>
  <c r="C172" i="24"/>
  <c r="M172" i="24"/>
  <c r="L172" i="24"/>
  <c r="AL172" i="24"/>
  <c r="AH173" i="24"/>
  <c r="AX172" i="24"/>
  <c r="AU172" i="24"/>
  <c r="AR172" i="24"/>
  <c r="AO172" i="24"/>
  <c r="AI172" i="24"/>
  <c r="B173" i="24"/>
  <c r="K173" i="24"/>
  <c r="A174" i="24"/>
  <c r="H173" i="24"/>
  <c r="E173" i="24"/>
  <c r="N172" i="24" l="1"/>
  <c r="R172" i="24" s="1"/>
  <c r="BA171" i="24"/>
  <c r="BE171" i="24" s="1"/>
  <c r="CY171" i="24"/>
  <c r="CF172" i="24"/>
  <c r="H174" i="24"/>
  <c r="B174" i="24"/>
  <c r="A175" i="24"/>
  <c r="K174" i="24"/>
  <c r="E174" i="24"/>
  <c r="AM172" i="24"/>
  <c r="AK172" i="24"/>
  <c r="AJ172" i="24"/>
  <c r="BD172" i="24"/>
  <c r="AZ172" i="24"/>
  <c r="AY172" i="24"/>
  <c r="AW172" i="24"/>
  <c r="AV172" i="24"/>
  <c r="AT172" i="24"/>
  <c r="AS172" i="24"/>
  <c r="AQ172" i="24"/>
  <c r="AP172" i="24"/>
  <c r="AN172" i="24"/>
  <c r="D173" i="24"/>
  <c r="C173" i="24"/>
  <c r="Q173" i="24"/>
  <c r="M173" i="24"/>
  <c r="L173" i="24"/>
  <c r="J173" i="24"/>
  <c r="I173" i="24"/>
  <c r="G173" i="24"/>
  <c r="F173" i="24"/>
  <c r="CE173" i="24"/>
  <c r="CD173" i="24"/>
  <c r="CB173" i="24"/>
  <c r="CA173" i="24"/>
  <c r="CS173" i="24"/>
  <c r="CR174" i="24"/>
  <c r="CV173" i="24"/>
  <c r="CC174" i="24"/>
  <c r="BY175" i="24"/>
  <c r="BZ174" i="24"/>
  <c r="AX173" i="24"/>
  <c r="AO173" i="24"/>
  <c r="AL173" i="24"/>
  <c r="AH174" i="24"/>
  <c r="AU173" i="24"/>
  <c r="AR173" i="24"/>
  <c r="AI173" i="24"/>
  <c r="CU172" i="24"/>
  <c r="CT172" i="24"/>
  <c r="CX172" i="24"/>
  <c r="CW172" i="24"/>
  <c r="BA172" i="24" l="1"/>
  <c r="BE172" i="24" s="1"/>
  <c r="N173" i="24"/>
  <c r="R173" i="24" s="1"/>
  <c r="CY172" i="24"/>
  <c r="CF173" i="24"/>
  <c r="CR175" i="24"/>
  <c r="CV174" i="24"/>
  <c r="CS174" i="24"/>
  <c r="CX173" i="24"/>
  <c r="CW173" i="24"/>
  <c r="CT173" i="24"/>
  <c r="CU173" i="24"/>
  <c r="CD174" i="24"/>
  <c r="CE174" i="24"/>
  <c r="CA174" i="24"/>
  <c r="CB174" i="24"/>
  <c r="K175" i="24"/>
  <c r="H175" i="24"/>
  <c r="E175" i="24"/>
  <c r="B175" i="24"/>
  <c r="A176" i="24"/>
  <c r="Q174" i="24"/>
  <c r="I174" i="24"/>
  <c r="G174" i="24"/>
  <c r="D174" i="24"/>
  <c r="C174" i="24"/>
  <c r="M174" i="24"/>
  <c r="L174" i="24"/>
  <c r="J174" i="24"/>
  <c r="F174" i="24"/>
  <c r="CC175" i="24"/>
  <c r="BZ175" i="24"/>
  <c r="BY176" i="24"/>
  <c r="AY173" i="24"/>
  <c r="AW173" i="24"/>
  <c r="AV173" i="24"/>
  <c r="AQ173" i="24"/>
  <c r="AP173" i="24"/>
  <c r="AK173" i="24"/>
  <c r="AJ173" i="24"/>
  <c r="BD173" i="24"/>
  <c r="AZ173" i="24"/>
  <c r="AT173" i="24"/>
  <c r="AS173" i="24"/>
  <c r="AN173" i="24"/>
  <c r="AM173" i="24"/>
  <c r="AX174" i="24"/>
  <c r="AU174" i="24"/>
  <c r="AR174" i="24"/>
  <c r="AO174" i="24"/>
  <c r="AH175" i="24"/>
  <c r="AL174" i="24"/>
  <c r="AI174" i="24"/>
  <c r="N174" i="24" l="1"/>
  <c r="R174" i="24" s="1"/>
  <c r="BA173" i="24"/>
  <c r="BE173" i="24" s="1"/>
  <c r="CY173" i="24"/>
  <c r="CF174" i="24"/>
  <c r="H176" i="24"/>
  <c r="K176" i="24"/>
  <c r="E176" i="24"/>
  <c r="A177" i="24"/>
  <c r="B176" i="24"/>
  <c r="M175" i="24"/>
  <c r="L175" i="24"/>
  <c r="J175" i="24"/>
  <c r="I175" i="24"/>
  <c r="G175" i="24"/>
  <c r="F175" i="24"/>
  <c r="Q175" i="24"/>
  <c r="D175" i="24"/>
  <c r="C175" i="24"/>
  <c r="CE175" i="24"/>
  <c r="CB175" i="24"/>
  <c r="CA175" i="24"/>
  <c r="CD175" i="24"/>
  <c r="CC176" i="24"/>
  <c r="BZ176" i="24"/>
  <c r="BY177" i="24"/>
  <c r="AZ174" i="24"/>
  <c r="AY174" i="24"/>
  <c r="AV174" i="24"/>
  <c r="AT174" i="24"/>
  <c r="AS174" i="24"/>
  <c r="AQ174" i="24"/>
  <c r="AP174" i="24"/>
  <c r="AN174" i="24"/>
  <c r="AM174" i="24"/>
  <c r="AK174" i="24"/>
  <c r="AJ174" i="24"/>
  <c r="BD174" i="24"/>
  <c r="AW174" i="24"/>
  <c r="CX174" i="24"/>
  <c r="CW174" i="24"/>
  <c r="CU174" i="24"/>
  <c r="CT174" i="24"/>
  <c r="CY174" i="24" s="1"/>
  <c r="AU175" i="24"/>
  <c r="AR175" i="24"/>
  <c r="AL175" i="24"/>
  <c r="AH176" i="24"/>
  <c r="AX175" i="24"/>
  <c r="AO175" i="24"/>
  <c r="AI175" i="24"/>
  <c r="CS175" i="24"/>
  <c r="CR176" i="24"/>
  <c r="CV175" i="24"/>
  <c r="N175" i="24" l="1"/>
  <c r="R175" i="24" s="1"/>
  <c r="BA174" i="24"/>
  <c r="BE174" i="24" s="1"/>
  <c r="CF175" i="24"/>
  <c r="AQ175" i="24"/>
  <c r="AT175" i="24"/>
  <c r="AS175" i="24"/>
  <c r="AK175" i="24"/>
  <c r="AJ175" i="24"/>
  <c r="BD175" i="24"/>
  <c r="AZ175" i="24"/>
  <c r="AY175" i="24"/>
  <c r="AV175" i="24"/>
  <c r="AW175" i="24"/>
  <c r="AP175" i="24"/>
  <c r="AN175" i="24"/>
  <c r="AM175" i="24"/>
  <c r="A178" i="24"/>
  <c r="K177" i="24"/>
  <c r="H177" i="24"/>
  <c r="E177" i="24"/>
  <c r="B177" i="24"/>
  <c r="M176" i="24"/>
  <c r="L176" i="24"/>
  <c r="D176" i="24"/>
  <c r="C176" i="24"/>
  <c r="I176" i="24"/>
  <c r="Q176" i="24"/>
  <c r="J176" i="24"/>
  <c r="G176" i="24"/>
  <c r="F176" i="24"/>
  <c r="CR177" i="24"/>
  <c r="CV176" i="24"/>
  <c r="CS176" i="24"/>
  <c r="CU175" i="24"/>
  <c r="CT175" i="24"/>
  <c r="CX175" i="24"/>
  <c r="CW175" i="24"/>
  <c r="AH177" i="24"/>
  <c r="AU176" i="24"/>
  <c r="AR176" i="24"/>
  <c r="AO176" i="24"/>
  <c r="AL176" i="24"/>
  <c r="AX176" i="24"/>
  <c r="AI176" i="24"/>
  <c r="BY178" i="24"/>
  <c r="CC177" i="24"/>
  <c r="BZ177" i="24"/>
  <c r="CB176" i="24"/>
  <c r="CA176" i="24"/>
  <c r="CE176" i="24"/>
  <c r="CD176" i="24"/>
  <c r="BA175" i="24" l="1"/>
  <c r="BE175" i="24" s="1"/>
  <c r="N176" i="24"/>
  <c r="R176" i="24" s="1"/>
  <c r="CY175" i="24"/>
  <c r="CF176" i="24"/>
  <c r="BZ178" i="24"/>
  <c r="BY179" i="24"/>
  <c r="CC178" i="24"/>
  <c r="AZ176" i="24"/>
  <c r="AY176" i="24"/>
  <c r="AV176" i="24"/>
  <c r="AT176" i="24"/>
  <c r="AQ176" i="24"/>
  <c r="AP176" i="24"/>
  <c r="AN176" i="24"/>
  <c r="AM176" i="24"/>
  <c r="AK176" i="24"/>
  <c r="AJ176" i="24"/>
  <c r="BD176" i="24"/>
  <c r="AW176" i="24"/>
  <c r="AS176" i="24"/>
  <c r="Q177" i="24"/>
  <c r="M177" i="24"/>
  <c r="J177" i="24"/>
  <c r="I177" i="24"/>
  <c r="G177" i="24"/>
  <c r="F177" i="24"/>
  <c r="D177" i="24"/>
  <c r="C177" i="24"/>
  <c r="L177" i="24"/>
  <c r="AI177" i="24"/>
  <c r="AR177" i="24"/>
  <c r="AO177" i="24"/>
  <c r="AH178" i="24"/>
  <c r="AX177" i="24"/>
  <c r="AU177" i="24"/>
  <c r="AL177" i="24"/>
  <c r="K178" i="24"/>
  <c r="H178" i="24"/>
  <c r="B178" i="24"/>
  <c r="A179" i="24"/>
  <c r="E178" i="24"/>
  <c r="CD177" i="24"/>
  <c r="CB177" i="24"/>
  <c r="CE177" i="24"/>
  <c r="CA177" i="24"/>
  <c r="CX176" i="24"/>
  <c r="CW176" i="24"/>
  <c r="CU176" i="24"/>
  <c r="CT176" i="24"/>
  <c r="CY176" i="24" s="1"/>
  <c r="CS177" i="24"/>
  <c r="CR178" i="24"/>
  <c r="CV177" i="24"/>
  <c r="CF177" i="24" l="1"/>
  <c r="N177" i="24"/>
  <c r="R177" i="24" s="1"/>
  <c r="BA176" i="24"/>
  <c r="BE176" i="24" s="1"/>
  <c r="J178" i="24"/>
  <c r="I178" i="24"/>
  <c r="C178" i="24"/>
  <c r="Q178" i="24"/>
  <c r="M178" i="24"/>
  <c r="L178" i="24"/>
  <c r="G178" i="24"/>
  <c r="F178" i="24"/>
  <c r="D178" i="24"/>
  <c r="BZ179" i="24"/>
  <c r="CC179" i="24"/>
  <c r="BY180" i="24"/>
  <c r="CE178" i="24"/>
  <c r="CD178" i="24"/>
  <c r="CB178" i="24"/>
  <c r="CA178" i="24"/>
  <c r="K179" i="24"/>
  <c r="H179" i="24"/>
  <c r="E179" i="24"/>
  <c r="B179" i="24"/>
  <c r="A180" i="24"/>
  <c r="AU178" i="24"/>
  <c r="AX178" i="24"/>
  <c r="AR178" i="24"/>
  <c r="AO178" i="24"/>
  <c r="AL178" i="24"/>
  <c r="AI178" i="24"/>
  <c r="AH179" i="24"/>
  <c r="AQ177" i="24"/>
  <c r="AP177" i="24"/>
  <c r="AJ177" i="24"/>
  <c r="BD177" i="24"/>
  <c r="AZ177" i="24"/>
  <c r="AY177" i="24"/>
  <c r="AW177" i="24"/>
  <c r="AV177" i="24"/>
  <c r="AT177" i="24"/>
  <c r="AS177" i="24"/>
  <c r="AN177" i="24"/>
  <c r="AM177" i="24"/>
  <c r="AK177" i="24"/>
  <c r="CX177" i="24"/>
  <c r="CW177" i="24"/>
  <c r="CU177" i="24"/>
  <c r="CT177" i="24"/>
  <c r="CY177" i="24" s="1"/>
  <c r="CV178" i="24"/>
  <c r="CS178" i="24"/>
  <c r="CR179" i="24"/>
  <c r="CF178" i="24" l="1"/>
  <c r="N178" i="24"/>
  <c r="R178" i="24" s="1"/>
  <c r="BA177" i="24"/>
  <c r="BE177" i="24" s="1"/>
  <c r="E180" i="24"/>
  <c r="A181" i="24"/>
  <c r="K180" i="24"/>
  <c r="H180" i="24"/>
  <c r="B180" i="24"/>
  <c r="CE179" i="24"/>
  <c r="CD179" i="24"/>
  <c r="CB179" i="24"/>
  <c r="CA179" i="24"/>
  <c r="L179" i="24"/>
  <c r="Q179" i="24"/>
  <c r="M179" i="24"/>
  <c r="J179" i="24"/>
  <c r="G179" i="24"/>
  <c r="F179" i="24"/>
  <c r="D179" i="24"/>
  <c r="C179" i="24"/>
  <c r="I179" i="24"/>
  <c r="AO179" i="24"/>
  <c r="AL179" i="24"/>
  <c r="AH180" i="24"/>
  <c r="AX179" i="24"/>
  <c r="AU179" i="24"/>
  <c r="AR179" i="24"/>
  <c r="AI179" i="24"/>
  <c r="AY178" i="24"/>
  <c r="AW178" i="24"/>
  <c r="AV178" i="24"/>
  <c r="AS178" i="24"/>
  <c r="AQ178" i="24"/>
  <c r="AN178" i="24"/>
  <c r="AM178" i="24"/>
  <c r="AK178" i="24"/>
  <c r="AJ178" i="24"/>
  <c r="BD178" i="24"/>
  <c r="AZ178" i="24"/>
  <c r="AT178" i="24"/>
  <c r="AP178" i="24"/>
  <c r="CX178" i="24"/>
  <c r="CW178" i="24"/>
  <c r="CU178" i="24"/>
  <c r="CT178" i="24"/>
  <c r="CY178" i="24" s="1"/>
  <c r="BY181" i="24"/>
  <c r="CC180" i="24"/>
  <c r="BZ180" i="24"/>
  <c r="CV179" i="24"/>
  <c r="CR180" i="24"/>
  <c r="CS179" i="24"/>
  <c r="CF179" i="24" l="1"/>
  <c r="N179" i="24"/>
  <c r="R179" i="24" s="1"/>
  <c r="BA178" i="24"/>
  <c r="BE178" i="24" s="1"/>
  <c r="CE180" i="24"/>
  <c r="CD180" i="24"/>
  <c r="CB180" i="24"/>
  <c r="CA180" i="24"/>
  <c r="G180" i="24"/>
  <c r="F180" i="24"/>
  <c r="D180" i="24"/>
  <c r="Q180" i="24"/>
  <c r="M180" i="24"/>
  <c r="L180" i="24"/>
  <c r="J180" i="24"/>
  <c r="I180" i="24"/>
  <c r="C180" i="24"/>
  <c r="N180" i="24" s="1"/>
  <c r="R180" i="24" s="1"/>
  <c r="A182" i="24"/>
  <c r="K181" i="24"/>
  <c r="H181" i="24"/>
  <c r="E181" i="24"/>
  <c r="B181" i="24"/>
  <c r="AN179" i="24"/>
  <c r="AM179" i="24"/>
  <c r="BD179" i="24"/>
  <c r="AZ179" i="24"/>
  <c r="AY179" i="24"/>
  <c r="AW179" i="24"/>
  <c r="AV179" i="24"/>
  <c r="AT179" i="24"/>
  <c r="AS179" i="24"/>
  <c r="AQ179" i="24"/>
  <c r="AP179" i="24"/>
  <c r="AK179" i="24"/>
  <c r="AJ179" i="24"/>
  <c r="CX179" i="24"/>
  <c r="CW179" i="24"/>
  <c r="CU179" i="24"/>
  <c r="CT179" i="24"/>
  <c r="CY179" i="24" s="1"/>
  <c r="AH181" i="24"/>
  <c r="AU180" i="24"/>
  <c r="AR180" i="24"/>
  <c r="AO180" i="24"/>
  <c r="AI180" i="24"/>
  <c r="AX180" i="24"/>
  <c r="AL180" i="24"/>
  <c r="CC181" i="24"/>
  <c r="BZ181" i="24"/>
  <c r="BY182" i="24"/>
  <c r="CR181" i="24"/>
  <c r="CS180" i="24"/>
  <c r="CV180" i="24"/>
  <c r="BA179" i="24" l="1"/>
  <c r="BE179" i="24" s="1"/>
  <c r="CF180" i="24"/>
  <c r="B182" i="24"/>
  <c r="A183" i="24"/>
  <c r="K182" i="24"/>
  <c r="H182" i="24"/>
  <c r="E182" i="24"/>
  <c r="AM180" i="24"/>
  <c r="BD180" i="24"/>
  <c r="AZ180" i="24"/>
  <c r="AT180" i="24"/>
  <c r="AS180" i="24"/>
  <c r="AQ180" i="24"/>
  <c r="AP180" i="24"/>
  <c r="AN180" i="24"/>
  <c r="AK180" i="24"/>
  <c r="AJ180" i="24"/>
  <c r="AY180" i="24"/>
  <c r="AW180" i="24"/>
  <c r="AV180" i="24"/>
  <c r="AI181" i="24"/>
  <c r="AH182" i="24"/>
  <c r="AX181" i="24"/>
  <c r="AU181" i="24"/>
  <c r="AR181" i="24"/>
  <c r="AO181" i="24"/>
  <c r="AL181" i="24"/>
  <c r="CU180" i="24"/>
  <c r="CX180" i="24"/>
  <c r="CW180" i="24"/>
  <c r="CT180" i="24"/>
  <c r="CS181" i="24"/>
  <c r="CR182" i="24"/>
  <c r="CV181" i="24"/>
  <c r="BY183" i="24"/>
  <c r="CC182" i="24"/>
  <c r="BZ182" i="24"/>
  <c r="CE181" i="24"/>
  <c r="CB181" i="24"/>
  <c r="CA181" i="24"/>
  <c r="CD181" i="24"/>
  <c r="D181" i="24"/>
  <c r="M181" i="24"/>
  <c r="L181" i="24"/>
  <c r="J181" i="24"/>
  <c r="I181" i="24"/>
  <c r="G181" i="24"/>
  <c r="C181" i="24"/>
  <c r="Q181" i="24"/>
  <c r="F181" i="24"/>
  <c r="CY180" i="24" l="1"/>
  <c r="N181" i="24"/>
  <c r="R181" i="24" s="1"/>
  <c r="BA180" i="24"/>
  <c r="BE180" i="24" s="1"/>
  <c r="CF181" i="24"/>
  <c r="AX182" i="24"/>
  <c r="AU182" i="24"/>
  <c r="AR182" i="24"/>
  <c r="AO182" i="24"/>
  <c r="AL182" i="24"/>
  <c r="AI182" i="24"/>
  <c r="AH183" i="24"/>
  <c r="AY181" i="24"/>
  <c r="AK181" i="24"/>
  <c r="AJ181" i="24"/>
  <c r="AZ181" i="24"/>
  <c r="AW181" i="24"/>
  <c r="AV181" i="24"/>
  <c r="AT181" i="24"/>
  <c r="AS181" i="24"/>
  <c r="BD181" i="24"/>
  <c r="AQ181" i="24"/>
  <c r="AP181" i="24"/>
  <c r="AN181" i="24"/>
  <c r="AM181" i="24"/>
  <c r="CD182" i="24"/>
  <c r="CE182" i="24"/>
  <c r="CB182" i="24"/>
  <c r="CA182" i="24"/>
  <c r="A184" i="24"/>
  <c r="H183" i="24"/>
  <c r="E183" i="24"/>
  <c r="K183" i="24"/>
  <c r="B183" i="24"/>
  <c r="BY184" i="24"/>
  <c r="DV568" i="24" s="1"/>
  <c r="CC183" i="24"/>
  <c r="BZ183" i="24"/>
  <c r="D182" i="24"/>
  <c r="C182" i="24"/>
  <c r="Q182" i="24"/>
  <c r="M182" i="24"/>
  <c r="L182" i="24"/>
  <c r="J182" i="24"/>
  <c r="I182" i="24"/>
  <c r="G182" i="24"/>
  <c r="F182" i="24"/>
  <c r="CT181" i="24"/>
  <c r="CX181" i="24"/>
  <c r="CW181" i="24"/>
  <c r="CU181" i="24"/>
  <c r="CR183" i="24"/>
  <c r="CV182" i="24"/>
  <c r="CS182" i="24"/>
  <c r="BA181" i="24" l="1"/>
  <c r="BE181" i="24" s="1"/>
  <c r="CY181" i="24"/>
  <c r="N182" i="24"/>
  <c r="R182" i="24" s="1"/>
  <c r="CF182" i="24"/>
  <c r="DV556" i="24"/>
  <c r="DV549" i="24"/>
  <c r="DV573" i="24"/>
  <c r="DV562" i="24"/>
  <c r="DV574" i="24"/>
  <c r="DV547" i="24"/>
  <c r="DV575" i="24"/>
  <c r="DV554" i="24"/>
  <c r="DV577" i="24"/>
  <c r="DV592" i="24"/>
  <c r="DV569" i="24"/>
  <c r="DZ569" i="24" s="1"/>
  <c r="ED569" i="24" s="1"/>
  <c r="DV589" i="24"/>
  <c r="DV564" i="24"/>
  <c r="Q183" i="24"/>
  <c r="M183" i="24"/>
  <c r="L183" i="24"/>
  <c r="J183" i="24"/>
  <c r="I183" i="24"/>
  <c r="G183" i="24"/>
  <c r="F183" i="24"/>
  <c r="D183" i="24"/>
  <c r="C183" i="24"/>
  <c r="N183" i="24"/>
  <c r="R183" i="24" s="1"/>
  <c r="DV557" i="24"/>
  <c r="H184" i="24"/>
  <c r="B184" i="24"/>
  <c r="A185" i="24"/>
  <c r="K184" i="24"/>
  <c r="E184" i="24"/>
  <c r="DV582" i="24"/>
  <c r="DV570" i="24"/>
  <c r="AH184" i="24"/>
  <c r="DU591" i="24" s="1"/>
  <c r="AU183" i="24"/>
  <c r="AR183" i="24"/>
  <c r="AO183" i="24"/>
  <c r="AX183" i="24"/>
  <c r="AL183" i="24"/>
  <c r="AI183" i="24"/>
  <c r="AZ182" i="24"/>
  <c r="AY182" i="24"/>
  <c r="AW182" i="24"/>
  <c r="AT182" i="24"/>
  <c r="AQ182" i="24"/>
  <c r="AP182" i="24"/>
  <c r="AN182" i="24"/>
  <c r="AM182" i="24"/>
  <c r="AK182" i="24"/>
  <c r="BD182" i="24"/>
  <c r="AV182" i="24"/>
  <c r="AS182" i="24"/>
  <c r="AJ182" i="24"/>
  <c r="DV553" i="24"/>
  <c r="DV558" i="24"/>
  <c r="DV563" i="24"/>
  <c r="DV555" i="24"/>
  <c r="CR184" i="24"/>
  <c r="DW571" i="24" s="1"/>
  <c r="CV183" i="24"/>
  <c r="CS183" i="24"/>
  <c r="CD183" i="24"/>
  <c r="CA183" i="24"/>
  <c r="CE183" i="24"/>
  <c r="CB183" i="24"/>
  <c r="DV597" i="24"/>
  <c r="DV594" i="24"/>
  <c r="DV596" i="24"/>
  <c r="DV595" i="24"/>
  <c r="DV599" i="24"/>
  <c r="DV598" i="24"/>
  <c r="DV593" i="24"/>
  <c r="BZ184" i="24"/>
  <c r="DV600" i="24"/>
  <c r="CC184" i="24"/>
  <c r="DV546" i="24"/>
  <c r="DV578" i="24"/>
  <c r="DV581" i="24"/>
  <c r="DV571" i="24"/>
  <c r="DV579" i="24"/>
  <c r="DV580" i="24"/>
  <c r="DV583" i="24"/>
  <c r="DV534" i="24"/>
  <c r="DV551" i="24"/>
  <c r="DV560" i="24"/>
  <c r="DV559" i="24"/>
  <c r="DV541" i="24"/>
  <c r="DV576" i="24"/>
  <c r="DV548" i="24"/>
  <c r="DV584" i="24"/>
  <c r="DV566" i="24"/>
  <c r="DV565" i="24"/>
  <c r="DV572" i="24"/>
  <c r="DV587" i="24"/>
  <c r="DV561" i="24"/>
  <c r="DV588" i="24"/>
  <c r="DV567" i="24"/>
  <c r="DV585" i="24"/>
  <c r="DV590" i="24"/>
  <c r="DV591" i="24"/>
  <c r="CX182" i="24"/>
  <c r="CW182" i="24"/>
  <c r="CU182" i="24"/>
  <c r="CT182" i="24"/>
  <c r="CY182" i="24" s="1"/>
  <c r="DV586" i="24"/>
  <c r="BA182" i="24" l="1"/>
  <c r="BE182" i="24" s="1"/>
  <c r="DZ563" i="24"/>
  <c r="ED563" i="24" s="1"/>
  <c r="DW548" i="24"/>
  <c r="DZ548" i="24"/>
  <c r="ED548" i="24" s="1"/>
  <c r="CF183" i="24"/>
  <c r="DZ555" i="24"/>
  <c r="ED555" i="24" s="1"/>
  <c r="DZ547" i="24"/>
  <c r="ED547" i="24" s="1"/>
  <c r="DU584" i="24"/>
  <c r="DZ554" i="24"/>
  <c r="ED554" i="24" s="1"/>
  <c r="DZ575" i="24"/>
  <c r="ED575" i="24" s="1"/>
  <c r="DZ557" i="24"/>
  <c r="ED557" i="24" s="1"/>
  <c r="DU560" i="24"/>
  <c r="DU551" i="24"/>
  <c r="DZ574" i="24"/>
  <c r="ED574" i="24" s="1"/>
  <c r="DZ573" i="24"/>
  <c r="ED573" i="24" s="1"/>
  <c r="DZ578" i="24"/>
  <c r="ED578" i="24" s="1"/>
  <c r="DZ593" i="24"/>
  <c r="ED593" i="24" s="1"/>
  <c r="DZ590" i="24"/>
  <c r="ED590" i="24" s="1"/>
  <c r="DZ589" i="24"/>
  <c r="ED589" i="24" s="1"/>
  <c r="DZ565" i="24"/>
  <c r="ED565" i="24" s="1"/>
  <c r="DZ576" i="24"/>
  <c r="ED576" i="24" s="1"/>
  <c r="DW578" i="24"/>
  <c r="DW574" i="24"/>
  <c r="DZ559" i="24"/>
  <c r="ED559" i="24" s="1"/>
  <c r="DW569" i="24"/>
  <c r="DZ570" i="24"/>
  <c r="ED570" i="24" s="1"/>
  <c r="DZ556" i="24"/>
  <c r="ED556" i="24" s="1"/>
  <c r="DZ583" i="24"/>
  <c r="ED583" i="24" s="1"/>
  <c r="DZ600" i="24"/>
  <c r="ED600" i="24" s="1"/>
  <c r="DZ580" i="24"/>
  <c r="ED580" i="24" s="1"/>
  <c r="DW559" i="24"/>
  <c r="DZ566" i="24"/>
  <c r="ED566" i="24" s="1"/>
  <c r="DZ560" i="24"/>
  <c r="ED560" i="24" s="1"/>
  <c r="DU543" i="24"/>
  <c r="DZ591" i="24"/>
  <c r="ED591" i="24" s="1"/>
  <c r="DZ571" i="24"/>
  <c r="ED571" i="24" s="1"/>
  <c r="DU582" i="24"/>
  <c r="DU580" i="24"/>
  <c r="DU581" i="24"/>
  <c r="DU583" i="24"/>
  <c r="DW592" i="24"/>
  <c r="DW588" i="24"/>
  <c r="DW590" i="24"/>
  <c r="DZ592" i="24"/>
  <c r="ED592" i="24" s="1"/>
  <c r="DW580" i="24"/>
  <c r="DW584" i="24"/>
  <c r="DW575" i="24"/>
  <c r="DW577" i="24"/>
  <c r="DZ594" i="24"/>
  <c r="ED594" i="24" s="1"/>
  <c r="DZ579" i="24"/>
  <c r="ED579" i="24" s="1"/>
  <c r="DZ597" i="24"/>
  <c r="ED597" i="24" s="1"/>
  <c r="DZ588" i="24"/>
  <c r="ED588" i="24" s="1"/>
  <c r="DW579" i="24"/>
  <c r="DW581" i="24"/>
  <c r="DW553" i="24"/>
  <c r="DZ585" i="24"/>
  <c r="ED585" i="24" s="1"/>
  <c r="DZ572" i="24"/>
  <c r="ED572" i="24" s="1"/>
  <c r="DW570" i="24"/>
  <c r="EA571" i="24" s="1"/>
  <c r="EE571" i="24" s="1"/>
  <c r="DW573" i="24"/>
  <c r="DU587" i="24"/>
  <c r="DW576" i="24"/>
  <c r="DU588" i="24"/>
  <c r="DW562" i="24"/>
  <c r="DU592" i="24"/>
  <c r="DY592" i="24" s="1"/>
  <c r="EC592" i="24" s="1"/>
  <c r="DW564" i="24"/>
  <c r="DU593" i="24"/>
  <c r="DU598" i="24"/>
  <c r="DU597" i="24"/>
  <c r="DU594" i="24"/>
  <c r="DU599" i="24"/>
  <c r="DU596" i="24"/>
  <c r="DU595" i="24"/>
  <c r="DU600" i="24"/>
  <c r="AX184" i="24"/>
  <c r="AU184" i="24"/>
  <c r="AR184" i="24"/>
  <c r="AO184" i="24"/>
  <c r="AL184" i="24"/>
  <c r="AI184" i="24"/>
  <c r="DR14" i="24"/>
  <c r="DR16" i="24"/>
  <c r="DR17" i="24"/>
  <c r="DR13" i="24"/>
  <c r="DR18" i="24"/>
  <c r="DR15" i="24"/>
  <c r="DR21" i="24"/>
  <c r="DR19" i="24"/>
  <c r="DR22" i="24"/>
  <c r="DR20" i="24"/>
  <c r="DR23" i="24"/>
  <c r="DR25" i="24"/>
  <c r="DR24" i="24"/>
  <c r="DR26" i="24"/>
  <c r="DR27" i="24"/>
  <c r="DR28" i="24"/>
  <c r="DR32" i="24"/>
  <c r="DR30" i="24"/>
  <c r="DR29" i="24"/>
  <c r="DR31" i="24"/>
  <c r="DR33" i="24"/>
  <c r="DR34" i="24"/>
  <c r="DR36" i="24"/>
  <c r="DR35" i="24"/>
  <c r="DR42" i="24"/>
  <c r="DR38" i="24"/>
  <c r="DR37" i="24"/>
  <c r="DR39" i="24"/>
  <c r="DR40" i="24"/>
  <c r="DR43" i="24"/>
  <c r="DR41" i="24"/>
  <c r="DR47" i="24"/>
  <c r="DR45" i="24"/>
  <c r="DR44" i="24"/>
  <c r="DR48" i="24"/>
  <c r="DR46" i="24"/>
  <c r="DR49" i="24"/>
  <c r="DR50" i="24"/>
  <c r="DR51" i="24"/>
  <c r="DR52" i="24"/>
  <c r="DR54" i="24"/>
  <c r="DR56" i="24"/>
  <c r="DR53" i="24"/>
  <c r="DR57" i="24"/>
  <c r="DR55" i="24"/>
  <c r="DR60" i="24"/>
  <c r="DR58" i="24"/>
  <c r="DR59" i="24"/>
  <c r="DR62" i="24"/>
  <c r="DR61" i="24"/>
  <c r="DR63" i="24"/>
  <c r="DR68" i="24"/>
  <c r="DR64" i="24"/>
  <c r="DR65" i="24"/>
  <c r="DR67" i="24"/>
  <c r="DR66" i="24"/>
  <c r="DR71" i="24"/>
  <c r="DR69" i="24"/>
  <c r="DR73" i="24"/>
  <c r="DR70" i="24"/>
  <c r="DR72" i="24"/>
  <c r="DR74" i="24"/>
  <c r="DR75" i="24"/>
  <c r="DR76" i="24"/>
  <c r="DR78" i="24"/>
  <c r="DR77" i="24"/>
  <c r="DR80" i="24"/>
  <c r="DR79" i="24"/>
  <c r="DR84" i="24"/>
  <c r="DR81" i="24"/>
  <c r="DR82" i="24"/>
  <c r="DR83" i="24"/>
  <c r="DR86" i="24"/>
  <c r="DR87" i="24"/>
  <c r="DR85" i="24"/>
  <c r="DR88" i="24"/>
  <c r="DR89" i="24"/>
  <c r="DR90" i="24"/>
  <c r="DR91" i="24"/>
  <c r="DR92" i="24"/>
  <c r="DR95" i="24"/>
  <c r="DR93" i="24"/>
  <c r="DR94" i="24"/>
  <c r="DR98" i="24"/>
  <c r="DR96" i="24"/>
  <c r="DR99" i="24"/>
  <c r="DR97" i="24"/>
  <c r="DR103" i="24"/>
  <c r="DR100" i="24"/>
  <c r="DR102" i="24"/>
  <c r="DR101" i="24"/>
  <c r="DR104" i="24"/>
  <c r="DR106" i="24"/>
  <c r="DR105" i="24"/>
  <c r="DR107" i="24"/>
  <c r="DR108" i="24"/>
  <c r="DR109" i="24"/>
  <c r="DR110" i="24"/>
  <c r="DR111" i="24"/>
  <c r="DR112" i="24"/>
  <c r="DR114" i="24"/>
  <c r="DR113" i="24"/>
  <c r="DR115" i="24"/>
  <c r="DR116" i="24"/>
  <c r="DR118" i="24"/>
  <c r="DR117" i="24"/>
  <c r="DR119" i="24"/>
  <c r="DR121" i="24"/>
  <c r="DR120" i="24"/>
  <c r="DR122" i="24"/>
  <c r="DR123" i="24"/>
  <c r="DR124" i="24"/>
  <c r="DR127" i="24"/>
  <c r="DR126" i="24"/>
  <c r="DR125" i="24"/>
  <c r="DR129" i="24"/>
  <c r="DR130" i="24"/>
  <c r="DR131" i="24"/>
  <c r="DR128" i="24"/>
  <c r="DR133" i="24"/>
  <c r="DR132" i="24"/>
  <c r="DR134" i="24"/>
  <c r="DR135" i="24"/>
  <c r="DR136" i="24"/>
  <c r="DR137" i="24"/>
  <c r="DR138" i="24"/>
  <c r="DR139" i="24"/>
  <c r="DR140" i="24"/>
  <c r="DR141" i="24"/>
  <c r="DR143" i="24"/>
  <c r="DR142" i="24"/>
  <c r="DR145" i="24"/>
  <c r="DR144" i="24"/>
  <c r="DR148" i="24"/>
  <c r="DR146" i="24"/>
  <c r="DR147" i="24"/>
  <c r="DR151" i="24"/>
  <c r="DR150" i="24"/>
  <c r="DR149" i="24"/>
  <c r="DR152" i="24"/>
  <c r="DR153" i="24"/>
  <c r="DR157" i="24"/>
  <c r="DR154" i="24"/>
  <c r="DR155" i="24"/>
  <c r="DR156" i="24"/>
  <c r="DR158" i="24"/>
  <c r="DR159" i="24"/>
  <c r="DR160" i="24"/>
  <c r="DR161" i="24"/>
  <c r="DR162" i="24"/>
  <c r="DR163" i="24"/>
  <c r="DR164" i="24"/>
  <c r="DR165" i="24"/>
  <c r="DR168" i="24"/>
  <c r="DR166" i="24"/>
  <c r="DR167" i="24"/>
  <c r="DR170" i="24"/>
  <c r="DR169" i="24"/>
  <c r="DR171" i="24"/>
  <c r="DR172" i="24"/>
  <c r="DR175" i="24"/>
  <c r="DR173" i="24"/>
  <c r="DU539" i="24"/>
  <c r="DU558" i="24"/>
  <c r="DR178" i="24"/>
  <c r="DU576" i="24"/>
  <c r="DU579" i="24"/>
  <c r="DU563" i="24"/>
  <c r="DU529" i="24"/>
  <c r="DU544" i="24"/>
  <c r="DR181" i="24"/>
  <c r="DU534" i="24"/>
  <c r="DU575" i="24"/>
  <c r="DR174" i="24"/>
  <c r="DU549" i="24"/>
  <c r="DU537" i="24"/>
  <c r="DR180" i="24"/>
  <c r="DU545" i="24"/>
  <c r="DU538" i="24"/>
  <c r="DU555" i="24"/>
  <c r="DU547" i="24"/>
  <c r="DU550" i="24"/>
  <c r="DU565" i="24"/>
  <c r="DU542" i="24"/>
  <c r="DU548" i="24"/>
  <c r="DU561" i="24"/>
  <c r="DU552" i="24"/>
  <c r="DU570" i="24"/>
  <c r="DU573" i="24"/>
  <c r="DU562" i="24"/>
  <c r="DU533" i="24"/>
  <c r="DU567" i="24"/>
  <c r="DU566" i="24"/>
  <c r="DR182" i="24"/>
  <c r="DR176" i="24"/>
  <c r="DU574" i="24"/>
  <c r="DU578" i="24"/>
  <c r="DZ581" i="24"/>
  <c r="ED581" i="24" s="1"/>
  <c r="DW565" i="24"/>
  <c r="DU586" i="24"/>
  <c r="DW568" i="24"/>
  <c r="DU589" i="24"/>
  <c r="DW563" i="24"/>
  <c r="DW554" i="24"/>
  <c r="DU590" i="24"/>
  <c r="DU568" i="24"/>
  <c r="DW572" i="24"/>
  <c r="EA572" i="24" s="1"/>
  <c r="EE572" i="24" s="1"/>
  <c r="DW545" i="24"/>
  <c r="DU585" i="24"/>
  <c r="DZ582" i="24"/>
  <c r="ED582" i="24" s="1"/>
  <c r="CA184" i="24"/>
  <c r="CB184" i="24"/>
  <c r="CE184" i="24"/>
  <c r="CD184" i="24"/>
  <c r="DZ598" i="24"/>
  <c r="ED598" i="24" s="1"/>
  <c r="CX183" i="24"/>
  <c r="CW183" i="24"/>
  <c r="CU183" i="24"/>
  <c r="CT183" i="24"/>
  <c r="CY183" i="24" s="1"/>
  <c r="DZ567" i="24"/>
  <c r="ED567" i="24" s="1"/>
  <c r="DZ599" i="24"/>
  <c r="ED599" i="24" s="1"/>
  <c r="DU571" i="24"/>
  <c r="DZ595" i="24"/>
  <c r="ED595" i="24" s="1"/>
  <c r="DW593" i="24"/>
  <c r="DW598" i="24"/>
  <c r="DW597" i="24"/>
  <c r="DW596" i="24"/>
  <c r="CS184" i="24"/>
  <c r="DW595" i="24"/>
  <c r="DW600" i="24"/>
  <c r="DW599" i="24"/>
  <c r="DW594" i="24"/>
  <c r="CV184" i="24"/>
  <c r="DW555" i="24"/>
  <c r="DW546" i="24"/>
  <c r="DW552" i="24"/>
  <c r="DW558" i="24"/>
  <c r="DW561" i="24"/>
  <c r="DW566" i="24"/>
  <c r="DU546" i="24"/>
  <c r="DW567" i="24"/>
  <c r="DZ596" i="24"/>
  <c r="ED596" i="24" s="1"/>
  <c r="DW587" i="24"/>
  <c r="DU572" i="24"/>
  <c r="DU554" i="24"/>
  <c r="DU577" i="24"/>
  <c r="DW582" i="24"/>
  <c r="DW586" i="24"/>
  <c r="DU569" i="24"/>
  <c r="DW557" i="24"/>
  <c r="DU564" i="24"/>
  <c r="DZ561" i="24"/>
  <c r="ED561" i="24" s="1"/>
  <c r="DW591" i="24"/>
  <c r="DR177" i="24"/>
  <c r="DZ562" i="24"/>
  <c r="ED562" i="24" s="1"/>
  <c r="DZ587" i="24"/>
  <c r="ED587" i="24" s="1"/>
  <c r="DW589" i="24"/>
  <c r="DR179" i="24"/>
  <c r="DW585" i="24"/>
  <c r="DU556" i="24"/>
  <c r="DZ549" i="24"/>
  <c r="ED549" i="24" s="1"/>
  <c r="B185" i="24"/>
  <c r="A186" i="24"/>
  <c r="DR184" i="24"/>
  <c r="K185" i="24"/>
  <c r="H185" i="24"/>
  <c r="E185" i="24"/>
  <c r="DZ577" i="24"/>
  <c r="ED577" i="24" s="1"/>
  <c r="DU553" i="24"/>
  <c r="DR183" i="24"/>
  <c r="DZ564" i="24"/>
  <c r="ED564" i="24" s="1"/>
  <c r="D184" i="24"/>
  <c r="C184" i="24"/>
  <c r="Q184" i="24"/>
  <c r="M184" i="24"/>
  <c r="L184" i="24"/>
  <c r="I184" i="24"/>
  <c r="J184" i="24"/>
  <c r="G184" i="24"/>
  <c r="F184" i="24"/>
  <c r="DW560" i="24"/>
  <c r="DZ586" i="24"/>
  <c r="ED586" i="24" s="1"/>
  <c r="DU559" i="24"/>
  <c r="DZ584" i="24"/>
  <c r="ED584" i="24" s="1"/>
  <c r="DU557" i="24"/>
  <c r="DW583" i="24"/>
  <c r="DZ558" i="24"/>
  <c r="ED558" i="24" s="1"/>
  <c r="BD183" i="24"/>
  <c r="AQ183" i="24"/>
  <c r="AZ183" i="24"/>
  <c r="AY183" i="24"/>
  <c r="AW183" i="24"/>
  <c r="AV183" i="24"/>
  <c r="AT183" i="24"/>
  <c r="AS183" i="24"/>
  <c r="AP183" i="24"/>
  <c r="AN183" i="24"/>
  <c r="AM183" i="24"/>
  <c r="AK183" i="24"/>
  <c r="AJ183" i="24"/>
  <c r="DZ568" i="24"/>
  <c r="ED568" i="24" s="1"/>
  <c r="DY585" i="24" l="1"/>
  <c r="EC585" i="24" s="1"/>
  <c r="DY584" i="24"/>
  <c r="EC584" i="24" s="1"/>
  <c r="BA183" i="24"/>
  <c r="BE183" i="24" s="1"/>
  <c r="N184" i="24"/>
  <c r="R184" i="24" s="1"/>
  <c r="CF184" i="24"/>
  <c r="DY551" i="24"/>
  <c r="EC551" i="24" s="1"/>
  <c r="DY561" i="24"/>
  <c r="EC561" i="24" s="1"/>
  <c r="DY552" i="24"/>
  <c r="EC552" i="24" s="1"/>
  <c r="DY560" i="24"/>
  <c r="EC560" i="24" s="1"/>
  <c r="EA574" i="24"/>
  <c r="EE574" i="24" s="1"/>
  <c r="EA575" i="24"/>
  <c r="EE575" i="24" s="1"/>
  <c r="EA578" i="24"/>
  <c r="EE578" i="24" s="1"/>
  <c r="EA579" i="24"/>
  <c r="EE579" i="24" s="1"/>
  <c r="EA565" i="24"/>
  <c r="EE565" i="24" s="1"/>
  <c r="EA584" i="24"/>
  <c r="EE584" i="24" s="1"/>
  <c r="EA563" i="24"/>
  <c r="EE563" i="24" s="1"/>
  <c r="DY589" i="24"/>
  <c r="EC589" i="24" s="1"/>
  <c r="DY544" i="24"/>
  <c r="EC544" i="24" s="1"/>
  <c r="DY580" i="24"/>
  <c r="EC580" i="24" s="1"/>
  <c r="EA581" i="24"/>
  <c r="EE581" i="24" s="1"/>
  <c r="EA585" i="24"/>
  <c r="EE585" i="24" s="1"/>
  <c r="EA560" i="24"/>
  <c r="EE560" i="24" s="1"/>
  <c r="EA593" i="24"/>
  <c r="EE593" i="24" s="1"/>
  <c r="EA591" i="24"/>
  <c r="EE591" i="24" s="1"/>
  <c r="EA589" i="24"/>
  <c r="EE589" i="24" s="1"/>
  <c r="EA588" i="24"/>
  <c r="EE588" i="24" s="1"/>
  <c r="DY583" i="24"/>
  <c r="EC583" i="24" s="1"/>
  <c r="DY593" i="24"/>
  <c r="EC593" i="24" s="1"/>
  <c r="EA582" i="24"/>
  <c r="EE582" i="24" s="1"/>
  <c r="DY569" i="24"/>
  <c r="EC569" i="24" s="1"/>
  <c r="DY600" i="24"/>
  <c r="EC600" i="24" s="1"/>
  <c r="DY581" i="24"/>
  <c r="EC581" i="24" s="1"/>
  <c r="EA598" i="24"/>
  <c r="EE598" i="24" s="1"/>
  <c r="EA570" i="24"/>
  <c r="EE570" i="24" s="1"/>
  <c r="DY564" i="24"/>
  <c r="EC564" i="24" s="1"/>
  <c r="EA586" i="24"/>
  <c r="EE586" i="24" s="1"/>
  <c r="EA566" i="24"/>
  <c r="EE566" i="24" s="1"/>
  <c r="EA576" i="24"/>
  <c r="EE576" i="24" s="1"/>
  <c r="EA554" i="24"/>
  <c r="EE554" i="24" s="1"/>
  <c r="EA597" i="24"/>
  <c r="EE597" i="24" s="1"/>
  <c r="DY558" i="24"/>
  <c r="EC558" i="24" s="1"/>
  <c r="EA577" i="24"/>
  <c r="EE577" i="24" s="1"/>
  <c r="DY573" i="24"/>
  <c r="EC573" i="24" s="1"/>
  <c r="DY595" i="24"/>
  <c r="EC595" i="24" s="1"/>
  <c r="DY582" i="24"/>
  <c r="EC582" i="24" s="1"/>
  <c r="DY553" i="24"/>
  <c r="EC553" i="24" s="1"/>
  <c r="DY588" i="24"/>
  <c r="EC588" i="24" s="1"/>
  <c r="DY547" i="24"/>
  <c r="EC547" i="24" s="1"/>
  <c r="EA561" i="24"/>
  <c r="EE561" i="24" s="1"/>
  <c r="DY568" i="24"/>
  <c r="EC568" i="24" s="1"/>
  <c r="DY549" i="24"/>
  <c r="EC549" i="24" s="1"/>
  <c r="EA546" i="24"/>
  <c r="EE546" i="24" s="1"/>
  <c r="EA599" i="24"/>
  <c r="EE599" i="24" s="1"/>
  <c r="EA568" i="24"/>
  <c r="EE568" i="24" s="1"/>
  <c r="DY586" i="24"/>
  <c r="EC586" i="24" s="1"/>
  <c r="EA558" i="24"/>
  <c r="EE558" i="24" s="1"/>
  <c r="DY556" i="24"/>
  <c r="EC556" i="24" s="1"/>
  <c r="DY579" i="24"/>
  <c r="EC579" i="24" s="1"/>
  <c r="DY562" i="24"/>
  <c r="EC562" i="24" s="1"/>
  <c r="DY577" i="24"/>
  <c r="EC577" i="24" s="1"/>
  <c r="DY570" i="24"/>
  <c r="EC570" i="24" s="1"/>
  <c r="EA573" i="24"/>
  <c r="EE573" i="24" s="1"/>
  <c r="EA580" i="24"/>
  <c r="EE580" i="24" s="1"/>
  <c r="DY548" i="24"/>
  <c r="EC548" i="24" s="1"/>
  <c r="DY572" i="24"/>
  <c r="EC572" i="24" s="1"/>
  <c r="DY599" i="24"/>
  <c r="EC599" i="24" s="1"/>
  <c r="DY594" i="24"/>
  <c r="EC594" i="24" s="1"/>
  <c r="EA555" i="24"/>
  <c r="EE555" i="24" s="1"/>
  <c r="EA594" i="24"/>
  <c r="EE594" i="24" s="1"/>
  <c r="DY596" i="24"/>
  <c r="EC596" i="24" s="1"/>
  <c r="DY565" i="24"/>
  <c r="EC565" i="24" s="1"/>
  <c r="EA583" i="24"/>
  <c r="EE583" i="24" s="1"/>
  <c r="EA600" i="24"/>
  <c r="EE600" i="24" s="1"/>
  <c r="DY550" i="24"/>
  <c r="EC550" i="24" s="1"/>
  <c r="DY557" i="24"/>
  <c r="EC557" i="24" s="1"/>
  <c r="EA595" i="24"/>
  <c r="EE595" i="24" s="1"/>
  <c r="DY597" i="24"/>
  <c r="EC597" i="24" s="1"/>
  <c r="DU602" i="24"/>
  <c r="DU610" i="24"/>
  <c r="DU617" i="24"/>
  <c r="DU605" i="24"/>
  <c r="DU649" i="24"/>
  <c r="DU606" i="24"/>
  <c r="DU616" i="24"/>
  <c r="DU601" i="24"/>
  <c r="DY601" i="24" s="1"/>
  <c r="EC601" i="24" s="1"/>
  <c r="DU609" i="24"/>
  <c r="DU615" i="24"/>
  <c r="DU603" i="24"/>
  <c r="DU608" i="24"/>
  <c r="DU614" i="24"/>
  <c r="DU613" i="24"/>
  <c r="DU604" i="24"/>
  <c r="DU625" i="24"/>
  <c r="DU634" i="24"/>
  <c r="DU632" i="24"/>
  <c r="DU621" i="24"/>
  <c r="DU626" i="24"/>
  <c r="DU618" i="24"/>
  <c r="DU612" i="24"/>
  <c r="DU619" i="24"/>
  <c r="DU622" i="24"/>
  <c r="DU607" i="24"/>
  <c r="DU629" i="24"/>
  <c r="DU656" i="24"/>
  <c r="DU650" i="24"/>
  <c r="DU646" i="24"/>
  <c r="DU643" i="24"/>
  <c r="DU655" i="24"/>
  <c r="DU620" i="24"/>
  <c r="DU659" i="24"/>
  <c r="DU648" i="24"/>
  <c r="DU628" i="24"/>
  <c r="DU627" i="24"/>
  <c r="DU623" i="24"/>
  <c r="DU636" i="24"/>
  <c r="DU640" i="24"/>
  <c r="DU611" i="24"/>
  <c r="DU631" i="24"/>
  <c r="DU635" i="24"/>
  <c r="DU651" i="24"/>
  <c r="DU641" i="24"/>
  <c r="DU624" i="24"/>
  <c r="DU630" i="24"/>
  <c r="DU639" i="24"/>
  <c r="DU654" i="24"/>
  <c r="DU645" i="24"/>
  <c r="DU653" i="24"/>
  <c r="DU674" i="24"/>
  <c r="DU672" i="24"/>
  <c r="DU668" i="24"/>
  <c r="DU660" i="24"/>
  <c r="DU670" i="24"/>
  <c r="DU662" i="24"/>
  <c r="DU652" i="24"/>
  <c r="DU673" i="24"/>
  <c r="DU642" i="24"/>
  <c r="DU663" i="24"/>
  <c r="DU677" i="24"/>
  <c r="DU678" i="24"/>
  <c r="DU657" i="24"/>
  <c r="DU633" i="24"/>
  <c r="DU666" i="24"/>
  <c r="DU644" i="24"/>
  <c r="DU679" i="24"/>
  <c r="DU658" i="24"/>
  <c r="DU664" i="24"/>
  <c r="DU661" i="24"/>
  <c r="DU675" i="24"/>
  <c r="DU637" i="24"/>
  <c r="DU676" i="24"/>
  <c r="DU667" i="24"/>
  <c r="DU638" i="24"/>
  <c r="DU647" i="24"/>
  <c r="DU712" i="24"/>
  <c r="DU699" i="24"/>
  <c r="DU681" i="24"/>
  <c r="DU704" i="24"/>
  <c r="DU693" i="24"/>
  <c r="DU694" i="24"/>
  <c r="DU709" i="24"/>
  <c r="DU707" i="24"/>
  <c r="DU702" i="24"/>
  <c r="DU700" i="24"/>
  <c r="DU689" i="24"/>
  <c r="DU710" i="24"/>
  <c r="DU705" i="24"/>
  <c r="DU680" i="24"/>
  <c r="DU708" i="24"/>
  <c r="DU671" i="24"/>
  <c r="DU683" i="24"/>
  <c r="DU686" i="24"/>
  <c r="DU669" i="24"/>
  <c r="DU684" i="24"/>
  <c r="DU690" i="24"/>
  <c r="DU695" i="24"/>
  <c r="DU685" i="24"/>
  <c r="DU697" i="24"/>
  <c r="DU688" i="24"/>
  <c r="DU692" i="24"/>
  <c r="DU691" i="24"/>
  <c r="DU687" i="24"/>
  <c r="DU665" i="24"/>
  <c r="DU696" i="24"/>
  <c r="DU682" i="24"/>
  <c r="DU726" i="24"/>
  <c r="DU717" i="24"/>
  <c r="DU713" i="24"/>
  <c r="DU718" i="24"/>
  <c r="DU721" i="24"/>
  <c r="DU715" i="24"/>
  <c r="DU728" i="24"/>
  <c r="DU714" i="24"/>
  <c r="DU706" i="24"/>
  <c r="DU723" i="24"/>
  <c r="DU716" i="24"/>
  <c r="DU711" i="24"/>
  <c r="DU698" i="24"/>
  <c r="DU703" i="24"/>
  <c r="DU722" i="24"/>
  <c r="DU720" i="24"/>
  <c r="DU727" i="24"/>
  <c r="DU701" i="24"/>
  <c r="DU719" i="24"/>
  <c r="DU730" i="24"/>
  <c r="DU732" i="24"/>
  <c r="DU758" i="24"/>
  <c r="DU729" i="24"/>
  <c r="DU738" i="24"/>
  <c r="DU735" i="24"/>
  <c r="DU752" i="24"/>
  <c r="DU748" i="24"/>
  <c r="DU753" i="24"/>
  <c r="DU740" i="24"/>
  <c r="DU756" i="24"/>
  <c r="DU736" i="24"/>
  <c r="DU744" i="24"/>
  <c r="DU737" i="24"/>
  <c r="DU745" i="24"/>
  <c r="DU731" i="24"/>
  <c r="DU739" i="24"/>
  <c r="DU743" i="24"/>
  <c r="DU725" i="24"/>
  <c r="DU741" i="24"/>
  <c r="DU733" i="24"/>
  <c r="DU742" i="24"/>
  <c r="DU724" i="24"/>
  <c r="DU734" i="24"/>
  <c r="DU760" i="24"/>
  <c r="DU757" i="24"/>
  <c r="DU754" i="24"/>
  <c r="DU751" i="24"/>
  <c r="DU750" i="24"/>
  <c r="DU755" i="24"/>
  <c r="DU747" i="24"/>
  <c r="DU749" i="24"/>
  <c r="DU759" i="24"/>
  <c r="DU746" i="24"/>
  <c r="DU104" i="24"/>
  <c r="DU111" i="24"/>
  <c r="DU103" i="24"/>
  <c r="DU101" i="24"/>
  <c r="DU110" i="24"/>
  <c r="DU108" i="24"/>
  <c r="DU98" i="24"/>
  <c r="DU105" i="24"/>
  <c r="DU109" i="24"/>
  <c r="DU99" i="24"/>
  <c r="DU102" i="24"/>
  <c r="DU100" i="24"/>
  <c r="DU106" i="24"/>
  <c r="DU114" i="24"/>
  <c r="DU107" i="24"/>
  <c r="DU125" i="24"/>
  <c r="DU120" i="24"/>
  <c r="DU119" i="24"/>
  <c r="DU132" i="24"/>
  <c r="DU122" i="24"/>
  <c r="DU137" i="24"/>
  <c r="DU118" i="24"/>
  <c r="DU112" i="24"/>
  <c r="DU117" i="24"/>
  <c r="DU113" i="24"/>
  <c r="DU136" i="24"/>
  <c r="DU134" i="24"/>
  <c r="DU115" i="24"/>
  <c r="DU133" i="24"/>
  <c r="DU127" i="24"/>
  <c r="DU139" i="24"/>
  <c r="DU150" i="24"/>
  <c r="DU129" i="24"/>
  <c r="DU124" i="24"/>
  <c r="DU126" i="24"/>
  <c r="DU135" i="24"/>
  <c r="DU131" i="24"/>
  <c r="DU116" i="24"/>
  <c r="DU128" i="24"/>
  <c r="DU141" i="24"/>
  <c r="DU123" i="24"/>
  <c r="DU121" i="24"/>
  <c r="DU148" i="24"/>
  <c r="DU160" i="24"/>
  <c r="DU157" i="24"/>
  <c r="DU149" i="24"/>
  <c r="DU130" i="24"/>
  <c r="DU143" i="24"/>
  <c r="DU142" i="24"/>
  <c r="DU152" i="24"/>
  <c r="DU138" i="24"/>
  <c r="DU172" i="24"/>
  <c r="DU140" i="24"/>
  <c r="DU144" i="24"/>
  <c r="DU162" i="24"/>
  <c r="DU167" i="24"/>
  <c r="DU156" i="24"/>
  <c r="DU147" i="24"/>
  <c r="DU153" i="24"/>
  <c r="DU145" i="24"/>
  <c r="DU165" i="24"/>
  <c r="DU159" i="24"/>
  <c r="DU151" i="24"/>
  <c r="DU155" i="24"/>
  <c r="DU184" i="24"/>
  <c r="DU173" i="24"/>
  <c r="DU146" i="24"/>
  <c r="DU169" i="24"/>
  <c r="DU174" i="24"/>
  <c r="DU161" i="24"/>
  <c r="DU170" i="24"/>
  <c r="DU168" i="24"/>
  <c r="DU166" i="24"/>
  <c r="DU164" i="24"/>
  <c r="DU191" i="24"/>
  <c r="DU176" i="24"/>
  <c r="DU171" i="24"/>
  <c r="DU154" i="24"/>
  <c r="DU158" i="24"/>
  <c r="DU185" i="24"/>
  <c r="DU182" i="24"/>
  <c r="DU192" i="24"/>
  <c r="DU186" i="24"/>
  <c r="DU183" i="24"/>
  <c r="DU163" i="24"/>
  <c r="DU180" i="24"/>
  <c r="DU175" i="24"/>
  <c r="DU177" i="24"/>
  <c r="DU179" i="24"/>
  <c r="DU181" i="24"/>
  <c r="DU178" i="24"/>
  <c r="DU193" i="24"/>
  <c r="DU194" i="24"/>
  <c r="DU208" i="24"/>
  <c r="DU199" i="24"/>
  <c r="DU190" i="24"/>
  <c r="DU200" i="24"/>
  <c r="DU187" i="24"/>
  <c r="DU197" i="24"/>
  <c r="DU189" i="24"/>
  <c r="DU195" i="24"/>
  <c r="DU188" i="24"/>
  <c r="DU196" i="24"/>
  <c r="DU198" i="24"/>
  <c r="DU210" i="24"/>
  <c r="DU207" i="24"/>
  <c r="DU204" i="24"/>
  <c r="DU202" i="24"/>
  <c r="DU205" i="24"/>
  <c r="DU215" i="24"/>
  <c r="DU224" i="24"/>
  <c r="DU214" i="24"/>
  <c r="DU206" i="24"/>
  <c r="DU209" i="24"/>
  <c r="DU201" i="24"/>
  <c r="DU223" i="24"/>
  <c r="DU203" i="24"/>
  <c r="DU212" i="24"/>
  <c r="DU229" i="24"/>
  <c r="DU217" i="24"/>
  <c r="DU230" i="24"/>
  <c r="DU222" i="24"/>
  <c r="DU216" i="24"/>
  <c r="DU220" i="24"/>
  <c r="DU226" i="24"/>
  <c r="DU231" i="24"/>
  <c r="DU228" i="24"/>
  <c r="DU211" i="24"/>
  <c r="DU227" i="24"/>
  <c r="DU232" i="24"/>
  <c r="DU236" i="24"/>
  <c r="DU213" i="24"/>
  <c r="DU218" i="24"/>
  <c r="DU221" i="24"/>
  <c r="DU225" i="24"/>
  <c r="DU234" i="24"/>
  <c r="DU233" i="24"/>
  <c r="DU246" i="24"/>
  <c r="DU219" i="24"/>
  <c r="DU247" i="24"/>
  <c r="DU235" i="24"/>
  <c r="DU244" i="24"/>
  <c r="DU237" i="24"/>
  <c r="DU240" i="24"/>
  <c r="DU239" i="24"/>
  <c r="DU238" i="24"/>
  <c r="DU248" i="24"/>
  <c r="DU243" i="24"/>
  <c r="DU241" i="24"/>
  <c r="DU242" i="24"/>
  <c r="DU245" i="24"/>
  <c r="DU255" i="24"/>
  <c r="DU256" i="24"/>
  <c r="DU272" i="24"/>
  <c r="DU249" i="24"/>
  <c r="DU252" i="24"/>
  <c r="DU277" i="24"/>
  <c r="DU253" i="24"/>
  <c r="DU251" i="24"/>
  <c r="DU254" i="24"/>
  <c r="DU260" i="24"/>
  <c r="DU264" i="24"/>
  <c r="DU259" i="24"/>
  <c r="DU269" i="24"/>
  <c r="DU258" i="24"/>
  <c r="DU261" i="24"/>
  <c r="DU263" i="24"/>
  <c r="DU250" i="24"/>
  <c r="DU262" i="24"/>
  <c r="DU267" i="24"/>
  <c r="DU257" i="24"/>
  <c r="DU265" i="24"/>
  <c r="DU266" i="24"/>
  <c r="DU271" i="24"/>
  <c r="DU268" i="24"/>
  <c r="DU279" i="24"/>
  <c r="DU273" i="24"/>
  <c r="DU270" i="24"/>
  <c r="DU278" i="24"/>
  <c r="DU275" i="24"/>
  <c r="DU280" i="24"/>
  <c r="DU274" i="24"/>
  <c r="DU276" i="24"/>
  <c r="DU284" i="24"/>
  <c r="DU291" i="24"/>
  <c r="DU289" i="24"/>
  <c r="DU293" i="24"/>
  <c r="DU287" i="24"/>
  <c r="DU296" i="24"/>
  <c r="DU282" i="24"/>
  <c r="DU288" i="24"/>
  <c r="DU281" i="24"/>
  <c r="DU283" i="24"/>
  <c r="DU285" i="24"/>
  <c r="DU286" i="24"/>
  <c r="DU304" i="24"/>
  <c r="DU301" i="24"/>
  <c r="DU300" i="24"/>
  <c r="DU294" i="24"/>
  <c r="DU290" i="24"/>
  <c r="DU292" i="24"/>
  <c r="DU299" i="24"/>
  <c r="DU303" i="24"/>
  <c r="DU295" i="24"/>
  <c r="DU307" i="24"/>
  <c r="DU326" i="24"/>
  <c r="DU328" i="24"/>
  <c r="DU317" i="24"/>
  <c r="DU298" i="24"/>
  <c r="DU302" i="24"/>
  <c r="DU311" i="24"/>
  <c r="DU314" i="24"/>
  <c r="DU332" i="24"/>
  <c r="DU305" i="24"/>
  <c r="DU327" i="24"/>
  <c r="DU320" i="24"/>
  <c r="DU324" i="24"/>
  <c r="DU310" i="24"/>
  <c r="DU315" i="24"/>
  <c r="DU321" i="24"/>
  <c r="DU316" i="24"/>
  <c r="DU308" i="24"/>
  <c r="DU312" i="24"/>
  <c r="DU297" i="24"/>
  <c r="DU309" i="24"/>
  <c r="DU313" i="24"/>
  <c r="DU319" i="24"/>
  <c r="DU306" i="24"/>
  <c r="DU335" i="24"/>
  <c r="DU330" i="24"/>
  <c r="DU336" i="24"/>
  <c r="DU331" i="24"/>
  <c r="DU318" i="24"/>
  <c r="DU323" i="24"/>
  <c r="DU338" i="24"/>
  <c r="DU333" i="24"/>
  <c r="DU325" i="24"/>
  <c r="DU322" i="24"/>
  <c r="DU339" i="24"/>
  <c r="DU344" i="24"/>
  <c r="DU334" i="24"/>
  <c r="DU329" i="24"/>
  <c r="DU341" i="24"/>
  <c r="DU343" i="24"/>
  <c r="DU357" i="24"/>
  <c r="DU355" i="24"/>
  <c r="DU351" i="24"/>
  <c r="DU359" i="24"/>
  <c r="DU350" i="24"/>
  <c r="DU345" i="24"/>
  <c r="DU354" i="24"/>
  <c r="DU337" i="24"/>
  <c r="DU358" i="24"/>
  <c r="DU360" i="24"/>
  <c r="DU346" i="24"/>
  <c r="DU349" i="24"/>
  <c r="DU340" i="24"/>
  <c r="DU347" i="24"/>
  <c r="DU348" i="24"/>
  <c r="DU342" i="24"/>
  <c r="DU352" i="24"/>
  <c r="DU361" i="24"/>
  <c r="DU364" i="24"/>
  <c r="DU365" i="24"/>
  <c r="DU371" i="24"/>
  <c r="DU356" i="24"/>
  <c r="DU363" i="24"/>
  <c r="DU353" i="24"/>
  <c r="DU387" i="24"/>
  <c r="DU376" i="24"/>
  <c r="DU373" i="24"/>
  <c r="DU362" i="24"/>
  <c r="DU368" i="24"/>
  <c r="DU370" i="24"/>
  <c r="DU380" i="24"/>
  <c r="DU367" i="24"/>
  <c r="DU374" i="24"/>
  <c r="DU383" i="24"/>
  <c r="DU372" i="24"/>
  <c r="DU366" i="24"/>
  <c r="DU375" i="24"/>
  <c r="DU395" i="24"/>
  <c r="DU384" i="24"/>
  <c r="DU378" i="24"/>
  <c r="DU381" i="24"/>
  <c r="DU382" i="24"/>
  <c r="DU379" i="24"/>
  <c r="DU385" i="24"/>
  <c r="DU392" i="24"/>
  <c r="DU400" i="24"/>
  <c r="DU386" i="24"/>
  <c r="DU369" i="24"/>
  <c r="DU390" i="24"/>
  <c r="DU413" i="24"/>
  <c r="DU391" i="24"/>
  <c r="DU388" i="24"/>
  <c r="DU377" i="24"/>
  <c r="DU397" i="24"/>
  <c r="DU401" i="24"/>
  <c r="DU393" i="24"/>
  <c r="DU389" i="24"/>
  <c r="DU398" i="24"/>
  <c r="DU399" i="24"/>
  <c r="DU394" i="24"/>
  <c r="DU421" i="24"/>
  <c r="DU431" i="24"/>
  <c r="DU414" i="24"/>
  <c r="DU396" i="24"/>
  <c r="DU404" i="24"/>
  <c r="DU411" i="24"/>
  <c r="DU403" i="24"/>
  <c r="DU416" i="24"/>
  <c r="DU415" i="24"/>
  <c r="DU408" i="24"/>
  <c r="DU412" i="24"/>
  <c r="DU410" i="24"/>
  <c r="DU405" i="24"/>
  <c r="DU409" i="24"/>
  <c r="DU402" i="24"/>
  <c r="DU406" i="24"/>
  <c r="DU407" i="24"/>
  <c r="DU417" i="24"/>
  <c r="DU428" i="24"/>
  <c r="DU422" i="24"/>
  <c r="DU420" i="24"/>
  <c r="DU419" i="24"/>
  <c r="DU427" i="24"/>
  <c r="DU423" i="24"/>
  <c r="DU424" i="24"/>
  <c r="DU418" i="24"/>
  <c r="DU455" i="24"/>
  <c r="DU437" i="24"/>
  <c r="DU425" i="24"/>
  <c r="DU432" i="24"/>
  <c r="DU443" i="24"/>
  <c r="DU433" i="24"/>
  <c r="DU436" i="24"/>
  <c r="DU426" i="24"/>
  <c r="DU429" i="24"/>
  <c r="DU430" i="24"/>
  <c r="DU438" i="24"/>
  <c r="DU435" i="24"/>
  <c r="DU434" i="24"/>
  <c r="DU439" i="24"/>
  <c r="DU460" i="24"/>
  <c r="DU440" i="24"/>
  <c r="DU447" i="24"/>
  <c r="DU444" i="24"/>
  <c r="DU442" i="24"/>
  <c r="DU445" i="24"/>
  <c r="DU453" i="24"/>
  <c r="DU441" i="24"/>
  <c r="DU450" i="24"/>
  <c r="DU454" i="24"/>
  <c r="DU448" i="24"/>
  <c r="DU446" i="24"/>
  <c r="DU452" i="24"/>
  <c r="DU468" i="24"/>
  <c r="DU456" i="24"/>
  <c r="DU476" i="24"/>
  <c r="DU463" i="24"/>
  <c r="DU449" i="24"/>
  <c r="DU451" i="24"/>
  <c r="DU459" i="24"/>
  <c r="DU457" i="24"/>
  <c r="DU458" i="24"/>
  <c r="DU490" i="24"/>
  <c r="DU462" i="24"/>
  <c r="DU467" i="24"/>
  <c r="DU479" i="24"/>
  <c r="DU461" i="24"/>
  <c r="DU477" i="24"/>
  <c r="DU480" i="24"/>
  <c r="DU469" i="24"/>
  <c r="DU464" i="24"/>
  <c r="DU485" i="24"/>
  <c r="DU466" i="24"/>
  <c r="DU474" i="24"/>
  <c r="DU470" i="24"/>
  <c r="DU465" i="24"/>
  <c r="DU484" i="24"/>
  <c r="DU472" i="24"/>
  <c r="DU475" i="24"/>
  <c r="DU473" i="24"/>
  <c r="DU496" i="24"/>
  <c r="DU483" i="24"/>
  <c r="DU498" i="24"/>
  <c r="DU488" i="24"/>
  <c r="DU471" i="24"/>
  <c r="DU495" i="24"/>
  <c r="DU491" i="24"/>
  <c r="DU487" i="24"/>
  <c r="DU500" i="24"/>
  <c r="DU499" i="24"/>
  <c r="DU502" i="24"/>
  <c r="DU482" i="24"/>
  <c r="DU478" i="24"/>
  <c r="DU504" i="24"/>
  <c r="DU503" i="24"/>
  <c r="DU493" i="24"/>
  <c r="DU489" i="24"/>
  <c r="DU492" i="24"/>
  <c r="DU486" i="24"/>
  <c r="DU494" i="24"/>
  <c r="DU508" i="24"/>
  <c r="DU501" i="24"/>
  <c r="DU481" i="24"/>
  <c r="DU505" i="24"/>
  <c r="DU497" i="24"/>
  <c r="DU513" i="24"/>
  <c r="DU507" i="24"/>
  <c r="DU512" i="24"/>
  <c r="DU506" i="24"/>
  <c r="DU511" i="24"/>
  <c r="DU510" i="24"/>
  <c r="DU540" i="24"/>
  <c r="DY540" i="24" s="1"/>
  <c r="EC540" i="24" s="1"/>
  <c r="DU509" i="24"/>
  <c r="DU524" i="24"/>
  <c r="DU530" i="24"/>
  <c r="DY530" i="24" s="1"/>
  <c r="EC530" i="24" s="1"/>
  <c r="DU516" i="24"/>
  <c r="DU515" i="24"/>
  <c r="DU541" i="24"/>
  <c r="DU517" i="24"/>
  <c r="DU518" i="24"/>
  <c r="DU519" i="24"/>
  <c r="DU535" i="24"/>
  <c r="DY535" i="24" s="1"/>
  <c r="EC535" i="24" s="1"/>
  <c r="DU520" i="24"/>
  <c r="DU523" i="24"/>
  <c r="DU527" i="24"/>
  <c r="DU536" i="24"/>
  <c r="DU514" i="24"/>
  <c r="DU525" i="24"/>
  <c r="DU528" i="24"/>
  <c r="DU526" i="24"/>
  <c r="DU522" i="24"/>
  <c r="DU532" i="24"/>
  <c r="DU521" i="24"/>
  <c r="DU531" i="24"/>
  <c r="DY559" i="24"/>
  <c r="EC559" i="24" s="1"/>
  <c r="CW184" i="24"/>
  <c r="CU184" i="24"/>
  <c r="CX184" i="24"/>
  <c r="CT184" i="24"/>
  <c r="DY555" i="24"/>
  <c r="EC555" i="24" s="1"/>
  <c r="DY598" i="24"/>
  <c r="EC598" i="24" s="1"/>
  <c r="EA596" i="24"/>
  <c r="EE596" i="24" s="1"/>
  <c r="DY538" i="24"/>
  <c r="EC538" i="24" s="1"/>
  <c r="DY545" i="24"/>
  <c r="EC545" i="24" s="1"/>
  <c r="EA553" i="24"/>
  <c r="EE553" i="24" s="1"/>
  <c r="DY590" i="24"/>
  <c r="EC590" i="24" s="1"/>
  <c r="DY543" i="24"/>
  <c r="EC543" i="24" s="1"/>
  <c r="H186" i="24"/>
  <c r="B186" i="24"/>
  <c r="A187" i="24"/>
  <c r="K186" i="24"/>
  <c r="E186" i="24"/>
  <c r="EA564" i="24"/>
  <c r="EE564" i="24" s="1"/>
  <c r="DY554" i="24"/>
  <c r="EC554" i="24" s="1"/>
  <c r="DY575" i="24"/>
  <c r="EC575" i="24" s="1"/>
  <c r="DY534" i="24"/>
  <c r="EC534" i="24" s="1"/>
  <c r="EA569" i="24"/>
  <c r="EE569" i="24" s="1"/>
  <c r="EA592" i="24"/>
  <c r="EE592" i="24" s="1"/>
  <c r="DY571" i="24"/>
  <c r="EC571" i="24" s="1"/>
  <c r="EA562" i="24"/>
  <c r="EE562" i="24" s="1"/>
  <c r="DY563" i="24"/>
  <c r="EC563" i="24" s="1"/>
  <c r="DY578" i="24"/>
  <c r="EC578" i="24" s="1"/>
  <c r="DY576" i="24"/>
  <c r="EC576" i="24" s="1"/>
  <c r="DY587" i="24"/>
  <c r="EC587" i="24" s="1"/>
  <c r="DS11" i="24" a="1"/>
  <c r="DU97" i="24" s="1"/>
  <c r="F185" i="24"/>
  <c r="D185" i="24"/>
  <c r="Q185" i="24"/>
  <c r="M185" i="24"/>
  <c r="L185" i="24"/>
  <c r="J185" i="24"/>
  <c r="I185" i="24"/>
  <c r="G185" i="24"/>
  <c r="C185" i="24"/>
  <c r="EA590" i="24"/>
  <c r="EE590" i="24" s="1"/>
  <c r="DY539" i="24"/>
  <c r="EC539" i="24" s="1"/>
  <c r="EA587" i="24"/>
  <c r="EE587" i="24" s="1"/>
  <c r="DY574" i="24"/>
  <c r="EC574" i="24" s="1"/>
  <c r="EA567" i="24"/>
  <c r="EE567" i="24" s="1"/>
  <c r="DY566" i="24"/>
  <c r="EC566" i="24" s="1"/>
  <c r="EA559" i="24"/>
  <c r="EE559" i="24" s="1"/>
  <c r="DY546" i="24"/>
  <c r="EC546" i="24" s="1"/>
  <c r="DV603" i="24"/>
  <c r="DV621" i="24"/>
  <c r="DV604" i="24"/>
  <c r="DV615" i="24"/>
  <c r="DV629" i="24"/>
  <c r="DV647" i="24"/>
  <c r="DV619" i="24"/>
  <c r="DV611" i="24"/>
  <c r="DV654" i="24"/>
  <c r="DV616" i="24"/>
  <c r="DV620" i="24"/>
  <c r="DV607" i="24"/>
  <c r="DV610" i="24"/>
  <c r="DV606" i="24"/>
  <c r="DV609" i="24"/>
  <c r="DV608" i="24"/>
  <c r="DV626" i="24"/>
  <c r="DV659" i="24"/>
  <c r="DV651" i="24"/>
  <c r="DV601" i="24"/>
  <c r="DZ601" i="24" s="1"/>
  <c r="ED601" i="24" s="1"/>
  <c r="DV622" i="24"/>
  <c r="DV630" i="24"/>
  <c r="DV638" i="24"/>
  <c r="DV613" i="24"/>
  <c r="DV624" i="24"/>
  <c r="DV623" i="24"/>
  <c r="DV648" i="24"/>
  <c r="DV632" i="24"/>
  <c r="DV643" i="24"/>
  <c r="DV612" i="24"/>
  <c r="DV605" i="24"/>
  <c r="DV618" i="24"/>
  <c r="DV661" i="24"/>
  <c r="DV660" i="24"/>
  <c r="DV633" i="24"/>
  <c r="DV602" i="24"/>
  <c r="DV628" i="24"/>
  <c r="DV614" i="24"/>
  <c r="DV627" i="24"/>
  <c r="DV639" i="24"/>
  <c r="DV631" i="24"/>
  <c r="DV625" i="24"/>
  <c r="DV662" i="24"/>
  <c r="DV645" i="24"/>
  <c r="DV646" i="24"/>
  <c r="DV641" i="24"/>
  <c r="DV617" i="24"/>
  <c r="DV671" i="24"/>
  <c r="DV637" i="24"/>
  <c r="DV677" i="24"/>
  <c r="DV687" i="24"/>
  <c r="DV649" i="24"/>
  <c r="DV664" i="24"/>
  <c r="DV653" i="24"/>
  <c r="DV636" i="24"/>
  <c r="DV666" i="24"/>
  <c r="DV656" i="24"/>
  <c r="DV655" i="24"/>
  <c r="DV657" i="24"/>
  <c r="DV673" i="24"/>
  <c r="DV670" i="24"/>
  <c r="DV676" i="24"/>
  <c r="DV658" i="24"/>
  <c r="DV663" i="24"/>
  <c r="DV665" i="24"/>
  <c r="DV640" i="24"/>
  <c r="DV642" i="24"/>
  <c r="DV634" i="24"/>
  <c r="DV669" i="24"/>
  <c r="DV635" i="24"/>
  <c r="DV652" i="24"/>
  <c r="DV691" i="24"/>
  <c r="DV644" i="24"/>
  <c r="DV667" i="24"/>
  <c r="DV678" i="24"/>
  <c r="DV684" i="24"/>
  <c r="DV674" i="24"/>
  <c r="DV711" i="24"/>
  <c r="DV672" i="24"/>
  <c r="DV650" i="24"/>
  <c r="DV686" i="24"/>
  <c r="DV680" i="24"/>
  <c r="DV668" i="24"/>
  <c r="DV681" i="24"/>
  <c r="DV694" i="24"/>
  <c r="DV695" i="24"/>
  <c r="DV696" i="24"/>
  <c r="DV692" i="24"/>
  <c r="DV683" i="24"/>
  <c r="DV701" i="24"/>
  <c r="DV679" i="24"/>
  <c r="DV717" i="24"/>
  <c r="DV709" i="24"/>
  <c r="DV707" i="24"/>
  <c r="DV675" i="24"/>
  <c r="DV697" i="24"/>
  <c r="DV688" i="24"/>
  <c r="DV693" i="24"/>
  <c r="DV730" i="24"/>
  <c r="DV685" i="24"/>
  <c r="DV728" i="24"/>
  <c r="DV699" i="24"/>
  <c r="DV690" i="24"/>
  <c r="DV756" i="24"/>
  <c r="DV740" i="24"/>
  <c r="DV706" i="24"/>
  <c r="DV708" i="24"/>
  <c r="DV689" i="24"/>
  <c r="DV700" i="24"/>
  <c r="DV702" i="24"/>
  <c r="DV682" i="24"/>
  <c r="DV705" i="24"/>
  <c r="DV698" i="24"/>
  <c r="DV703" i="24"/>
  <c r="DV710" i="24"/>
  <c r="DV704" i="24"/>
  <c r="DV720" i="24"/>
  <c r="DV739" i="24"/>
  <c r="DV712" i="24"/>
  <c r="DV731" i="24"/>
  <c r="DV722" i="24"/>
  <c r="DV714" i="24"/>
  <c r="DV724" i="24"/>
  <c r="DV727" i="24"/>
  <c r="DV723" i="24"/>
  <c r="DV716" i="24"/>
  <c r="DV721" i="24"/>
  <c r="DV741" i="24"/>
  <c r="DV725" i="24"/>
  <c r="DV719" i="24"/>
  <c r="DV733" i="24"/>
  <c r="DV713" i="24"/>
  <c r="DV732" i="24"/>
  <c r="DV742" i="24"/>
  <c r="DV715" i="24"/>
  <c r="DV734" i="24"/>
  <c r="DV726" i="24"/>
  <c r="DV718" i="24"/>
  <c r="DV743" i="24"/>
  <c r="DV760" i="24"/>
  <c r="DV744" i="24"/>
  <c r="DV747" i="24"/>
  <c r="DV736" i="24"/>
  <c r="DV758" i="24"/>
  <c r="DV749" i="24"/>
  <c r="DV729" i="24"/>
  <c r="DV735" i="24"/>
  <c r="DV737" i="24"/>
  <c r="DV748" i="24"/>
  <c r="DV745" i="24"/>
  <c r="DV753" i="24"/>
  <c r="DV750" i="24"/>
  <c r="DV754" i="24"/>
  <c r="DV759" i="24"/>
  <c r="DV757" i="24"/>
  <c r="DV755" i="24"/>
  <c r="DV752" i="24"/>
  <c r="DV751" i="24"/>
  <c r="DV746" i="24"/>
  <c r="DV738" i="24"/>
  <c r="DV100" i="24"/>
  <c r="DV109" i="24"/>
  <c r="DV104" i="24"/>
  <c r="DV101" i="24"/>
  <c r="DV99" i="24"/>
  <c r="DV98" i="24"/>
  <c r="DV103" i="24"/>
  <c r="DV102" i="24"/>
  <c r="DV108" i="24"/>
  <c r="DV106" i="24"/>
  <c r="DV119" i="24"/>
  <c r="DV107" i="24"/>
  <c r="DV105" i="24"/>
  <c r="DV112" i="24"/>
  <c r="DV126" i="24"/>
  <c r="DV111" i="24"/>
  <c r="DV131" i="24"/>
  <c r="DV124" i="24"/>
  <c r="DV115" i="24"/>
  <c r="DV114" i="24"/>
  <c r="DV110" i="24"/>
  <c r="DV113" i="24"/>
  <c r="DV118" i="24"/>
  <c r="DV127" i="24"/>
  <c r="DV121" i="24"/>
  <c r="DV120" i="24"/>
  <c r="DV125" i="24"/>
  <c r="DV116" i="24"/>
  <c r="DV136" i="24"/>
  <c r="DV144" i="24"/>
  <c r="DV122" i="24"/>
  <c r="DV135" i="24"/>
  <c r="DV150" i="24"/>
  <c r="DV128" i="24"/>
  <c r="DV123" i="24"/>
  <c r="DV117" i="24"/>
  <c r="DV132" i="24"/>
  <c r="DV134" i="24"/>
  <c r="DV138" i="24"/>
  <c r="DV129" i="24"/>
  <c r="DV139" i="24"/>
  <c r="DV137" i="24"/>
  <c r="DV142" i="24"/>
  <c r="DV141" i="24"/>
  <c r="DV130" i="24"/>
  <c r="DV140" i="24"/>
  <c r="DV143" i="24"/>
  <c r="DV133" i="24"/>
  <c r="DV146" i="24"/>
  <c r="DV152" i="24"/>
  <c r="DV155" i="24"/>
  <c r="DV145" i="24"/>
  <c r="DV149" i="24"/>
  <c r="DV156" i="24"/>
  <c r="DV147" i="24"/>
  <c r="DV151" i="24"/>
  <c r="DV160" i="24"/>
  <c r="DV158" i="24"/>
  <c r="DV154" i="24"/>
  <c r="DV159" i="24"/>
  <c r="DV148" i="24"/>
  <c r="DV153" i="24"/>
  <c r="DV168" i="24"/>
  <c r="DV157" i="24"/>
  <c r="DV165" i="24"/>
  <c r="DV169" i="24"/>
  <c r="DV161" i="24"/>
  <c r="DV163" i="24"/>
  <c r="DV179" i="24"/>
  <c r="DV176" i="24"/>
  <c r="DV162" i="24"/>
  <c r="DV164" i="24"/>
  <c r="DV167" i="24"/>
  <c r="DV184" i="24"/>
  <c r="DV182" i="24"/>
  <c r="DV170" i="24"/>
  <c r="DV175" i="24"/>
  <c r="DV181" i="24"/>
  <c r="DV166" i="24"/>
  <c r="DV172" i="24"/>
  <c r="DV194" i="24"/>
  <c r="DV183" i="24"/>
  <c r="DV177" i="24"/>
  <c r="DV191" i="24"/>
  <c r="DV188" i="24"/>
  <c r="DV187" i="24"/>
  <c r="DV186" i="24"/>
  <c r="DV180" i="24"/>
  <c r="DV171" i="24"/>
  <c r="DV178" i="24"/>
  <c r="DV199" i="24"/>
  <c r="DV189" i="24"/>
  <c r="DV174" i="24"/>
  <c r="DV173" i="24"/>
  <c r="DV204" i="24"/>
  <c r="DV197" i="24"/>
  <c r="DV192" i="24"/>
  <c r="DV195" i="24"/>
  <c r="DV185" i="24"/>
  <c r="DV198" i="24"/>
  <c r="DV205" i="24"/>
  <c r="DV210" i="24"/>
  <c r="DV193" i="24"/>
  <c r="DV226" i="24"/>
  <c r="DV202" i="24"/>
  <c r="DV196" i="24"/>
  <c r="DV190" i="24"/>
  <c r="DV200" i="24"/>
  <c r="DV201" i="24"/>
  <c r="DV206" i="24"/>
  <c r="DV223" i="24"/>
  <c r="DV218" i="24"/>
  <c r="DV214" i="24"/>
  <c r="DV208" i="24"/>
  <c r="DV203" i="24"/>
  <c r="DV209" i="24"/>
  <c r="DV216" i="24"/>
  <c r="DV207" i="24"/>
  <c r="DV212" i="24"/>
  <c r="DV222" i="24"/>
  <c r="DV213" i="24"/>
  <c r="DV227" i="24"/>
  <c r="DV224" i="24"/>
  <c r="DV231" i="24"/>
  <c r="DV211" i="24"/>
  <c r="DV215" i="24"/>
  <c r="DV219" i="24"/>
  <c r="DV225" i="24"/>
  <c r="DV228" i="24"/>
  <c r="DV220" i="24"/>
  <c r="DV236" i="24"/>
  <c r="DV217" i="24"/>
  <c r="DV243" i="24"/>
  <c r="DV221" i="24"/>
  <c r="DV242" i="24"/>
  <c r="DV234" i="24"/>
  <c r="DV232" i="24"/>
  <c r="DV235" i="24"/>
  <c r="DV246" i="24"/>
  <c r="DV233" i="24"/>
  <c r="DV239" i="24"/>
  <c r="DV229" i="24"/>
  <c r="DV237" i="24"/>
  <c r="DV263" i="24"/>
  <c r="DV261" i="24"/>
  <c r="DV241" i="24"/>
  <c r="DV247" i="24"/>
  <c r="DV244" i="24"/>
  <c r="DV230" i="24"/>
  <c r="DV245" i="24"/>
  <c r="DV248" i="24"/>
  <c r="DV238" i="24"/>
  <c r="DV240" i="24"/>
  <c r="DV251" i="24"/>
  <c r="DV256" i="24"/>
  <c r="DV255" i="24"/>
  <c r="DV250" i="24"/>
  <c r="DV254" i="24"/>
  <c r="DV252" i="24"/>
  <c r="DV262" i="24"/>
  <c r="DV270" i="24"/>
  <c r="DV260" i="24"/>
  <c r="DV258" i="24"/>
  <c r="DV264" i="24"/>
  <c r="DV249" i="24"/>
  <c r="DV253" i="24"/>
  <c r="DV259" i="24"/>
  <c r="DV257" i="24"/>
  <c r="DV269" i="24"/>
  <c r="DV274" i="24"/>
  <c r="DV266" i="24"/>
  <c r="DV272" i="24"/>
  <c r="DV265" i="24"/>
  <c r="DV278" i="24"/>
  <c r="DV267" i="24"/>
  <c r="DV268" i="24"/>
  <c r="DV275" i="24"/>
  <c r="DV273" i="24"/>
  <c r="DV277" i="24"/>
  <c r="DV271" i="24"/>
  <c r="DV280" i="24"/>
  <c r="DV276" i="24"/>
  <c r="DV279" i="24"/>
  <c r="DV286" i="24"/>
  <c r="DV281" i="24"/>
  <c r="DV285" i="24"/>
  <c r="DV284" i="24"/>
  <c r="DV289" i="24"/>
  <c r="DV288" i="24"/>
  <c r="DV294" i="24"/>
  <c r="DV283" i="24"/>
  <c r="DV295" i="24"/>
  <c r="DV282" i="24"/>
  <c r="DV287" i="24"/>
  <c r="DV302" i="24"/>
  <c r="DV296" i="24"/>
  <c r="DV301" i="24"/>
  <c r="DV306" i="24"/>
  <c r="DV328" i="24"/>
  <c r="DV305" i="24"/>
  <c r="DV304" i="24"/>
  <c r="DV299" i="24"/>
  <c r="DV293" i="24"/>
  <c r="DV308" i="24"/>
  <c r="DV300" i="24"/>
  <c r="DV292" i="24"/>
  <c r="DV310" i="24"/>
  <c r="DV297" i="24"/>
  <c r="DV290" i="24"/>
  <c r="DV325" i="24"/>
  <c r="DV291" i="24"/>
  <c r="DV311" i="24"/>
  <c r="DV309" i="24"/>
  <c r="DV312" i="24"/>
  <c r="DV298" i="24"/>
  <c r="DV307" i="24"/>
  <c r="DV303" i="24"/>
  <c r="DV319" i="24"/>
  <c r="DV315" i="24"/>
  <c r="DV313" i="24"/>
  <c r="DV314" i="24"/>
  <c r="DV318" i="24"/>
  <c r="DV324" i="24"/>
  <c r="DV323" i="24"/>
  <c r="DV320" i="24"/>
  <c r="DV317" i="24"/>
  <c r="DV321" i="24"/>
  <c r="DV327" i="24"/>
  <c r="DV322" i="24"/>
  <c r="DV340" i="24"/>
  <c r="DV316" i="24"/>
  <c r="DV336" i="24"/>
  <c r="DV333" i="24"/>
  <c r="DV330" i="24"/>
  <c r="DV343" i="24"/>
  <c r="DV332" i="24"/>
  <c r="DV326" i="24"/>
  <c r="DV352" i="24"/>
  <c r="DV345" i="24"/>
  <c r="DV338" i="24"/>
  <c r="DV331" i="24"/>
  <c r="DV337" i="24"/>
  <c r="DV329" i="24"/>
  <c r="DV335" i="24"/>
  <c r="DV339" i="24"/>
  <c r="DV334" i="24"/>
  <c r="DV341" i="24"/>
  <c r="DV342" i="24"/>
  <c r="DV347" i="24"/>
  <c r="DV346" i="24"/>
  <c r="DV344" i="24"/>
  <c r="DV349" i="24"/>
  <c r="DV353" i="24"/>
  <c r="DV350" i="24"/>
  <c r="DV377" i="24"/>
  <c r="DV356" i="24"/>
  <c r="DV351" i="24"/>
  <c r="DV348" i="24"/>
  <c r="DV363" i="24"/>
  <c r="DV359" i="24"/>
  <c r="DV365" i="24"/>
  <c r="DV376" i="24"/>
  <c r="DV357" i="24"/>
  <c r="DV358" i="24"/>
  <c r="DV367" i="24"/>
  <c r="DV362" i="24"/>
  <c r="DV360" i="24"/>
  <c r="DV354" i="24"/>
  <c r="DV355" i="24"/>
  <c r="DV366" i="24"/>
  <c r="DV364" i="24"/>
  <c r="DV375" i="24"/>
  <c r="DV368" i="24"/>
  <c r="DV370" i="24"/>
  <c r="DV374" i="24"/>
  <c r="DV372" i="24"/>
  <c r="DV369" i="24"/>
  <c r="DV371" i="24"/>
  <c r="DV379" i="24"/>
  <c r="DV361" i="24"/>
  <c r="DV373" i="24"/>
  <c r="DV381" i="24"/>
  <c r="DV382" i="24"/>
  <c r="DV378" i="24"/>
  <c r="DV392" i="24"/>
  <c r="DV383" i="24"/>
  <c r="DV388" i="24"/>
  <c r="DV380" i="24"/>
  <c r="DV398" i="24"/>
  <c r="DV387" i="24"/>
  <c r="DV396" i="24"/>
  <c r="DV385" i="24"/>
  <c r="DV384" i="24"/>
  <c r="DV395" i="24"/>
  <c r="DV386" i="24"/>
  <c r="DV412" i="24"/>
  <c r="DV390" i="24"/>
  <c r="DV430" i="24"/>
  <c r="DV391" i="24"/>
  <c r="DV399" i="24"/>
  <c r="DV394" i="24"/>
  <c r="DV402" i="24"/>
  <c r="DV389" i="24"/>
  <c r="DV409" i="24"/>
  <c r="DV421" i="24"/>
  <c r="DV408" i="24"/>
  <c r="DV410" i="24"/>
  <c r="DV414" i="24"/>
  <c r="DV393" i="24"/>
  <c r="DV413" i="24"/>
  <c r="DV405" i="24"/>
  <c r="DV400" i="24"/>
  <c r="DV407" i="24"/>
  <c r="DV416" i="24"/>
  <c r="DV397" i="24"/>
  <c r="DV403" i="24"/>
  <c r="DV404" i="24"/>
  <c r="DV431" i="24"/>
  <c r="DV435" i="24"/>
  <c r="DV406" i="24"/>
  <c r="DV411" i="24"/>
  <c r="DV401" i="24"/>
  <c r="DV442" i="24"/>
  <c r="DV423" i="24"/>
  <c r="DV425" i="24"/>
  <c r="DV427" i="24"/>
  <c r="DV415" i="24"/>
  <c r="DV432" i="24"/>
  <c r="DV424" i="24"/>
  <c r="DV420" i="24"/>
  <c r="DV419" i="24"/>
  <c r="DV417" i="24"/>
  <c r="DV433" i="24"/>
  <c r="DV428" i="24"/>
  <c r="DV422" i="24"/>
  <c r="DV418" i="24"/>
  <c r="DV438" i="24"/>
  <c r="DV437" i="24"/>
  <c r="DV444" i="24"/>
  <c r="DV446" i="24"/>
  <c r="DV429" i="24"/>
  <c r="DV426" i="24"/>
  <c r="DV439" i="24"/>
  <c r="DV447" i="24"/>
  <c r="DV434" i="24"/>
  <c r="DV443" i="24"/>
  <c r="DV450" i="24"/>
  <c r="DV463" i="24"/>
  <c r="DV467" i="24"/>
  <c r="DV441" i="24"/>
  <c r="DV459" i="24"/>
  <c r="DV451" i="24"/>
  <c r="DV436" i="24"/>
  <c r="DV440" i="24"/>
  <c r="DV460" i="24"/>
  <c r="DV448" i="24"/>
  <c r="DV455" i="24"/>
  <c r="DV469" i="24"/>
  <c r="DV471" i="24"/>
  <c r="DV452" i="24"/>
  <c r="DV470" i="24"/>
  <c r="DV445" i="24"/>
  <c r="DV453" i="24"/>
  <c r="DV454" i="24"/>
  <c r="DV484" i="24"/>
  <c r="DV488" i="24"/>
  <c r="DV449" i="24"/>
  <c r="DV456" i="24"/>
  <c r="DV465" i="24"/>
  <c r="DV468" i="24"/>
  <c r="DV458" i="24"/>
  <c r="DV462" i="24"/>
  <c r="DV464" i="24"/>
  <c r="DV483" i="24"/>
  <c r="DV461" i="24"/>
  <c r="DV503" i="24"/>
  <c r="DV457" i="24"/>
  <c r="DV487" i="24"/>
  <c r="DV478" i="24"/>
  <c r="DV466" i="24"/>
  <c r="DV473" i="24"/>
  <c r="DV474" i="24"/>
  <c r="DV477" i="24"/>
  <c r="DV480" i="24"/>
  <c r="DV493" i="24"/>
  <c r="DV486" i="24"/>
  <c r="DV485" i="24"/>
  <c r="DV507" i="24"/>
  <c r="DV475" i="24"/>
  <c r="DV482" i="24"/>
  <c r="DV472" i="24"/>
  <c r="DV489" i="24"/>
  <c r="DV495" i="24"/>
  <c r="DV492" i="24"/>
  <c r="DV491" i="24"/>
  <c r="DV502" i="24"/>
  <c r="DV504" i="24"/>
  <c r="DV494" i="24"/>
  <c r="DV496" i="24"/>
  <c r="DV499" i="24"/>
  <c r="DV476" i="24"/>
  <c r="DV498" i="24"/>
  <c r="DV481" i="24"/>
  <c r="DV501" i="24"/>
  <c r="DV512" i="24"/>
  <c r="DV505" i="24"/>
  <c r="DV500" i="24"/>
  <c r="DV510" i="24"/>
  <c r="DV515" i="24"/>
  <c r="DV511" i="24"/>
  <c r="DV508" i="24"/>
  <c r="DV490" i="24"/>
  <c r="DV479" i="24"/>
  <c r="DV520" i="24"/>
  <c r="DV519" i="24"/>
  <c r="DV516" i="24"/>
  <c r="DV514" i="24"/>
  <c r="DV506" i="24"/>
  <c r="DV518" i="24"/>
  <c r="DV513" i="24"/>
  <c r="DV517" i="24"/>
  <c r="DV497" i="24"/>
  <c r="DV509" i="24"/>
  <c r="DV523" i="24"/>
  <c r="DV521" i="24"/>
  <c r="DV526" i="24"/>
  <c r="DV522" i="24"/>
  <c r="DV525" i="24"/>
  <c r="DV535" i="24"/>
  <c r="DZ535" i="24" s="1"/>
  <c r="ED535" i="24" s="1"/>
  <c r="DV524" i="24"/>
  <c r="DV528" i="24"/>
  <c r="DV531" i="24"/>
  <c r="DV552" i="24"/>
  <c r="DV543" i="24"/>
  <c r="DV532" i="24"/>
  <c r="DV533" i="24"/>
  <c r="DV536" i="24"/>
  <c r="DV544" i="24"/>
  <c r="DV530" i="24"/>
  <c r="DV527" i="24"/>
  <c r="DV537" i="24"/>
  <c r="DV540" i="24"/>
  <c r="DV542" i="24"/>
  <c r="DZ542" i="24" s="1"/>
  <c r="ED542" i="24" s="1"/>
  <c r="DV550" i="24"/>
  <c r="DV539" i="24"/>
  <c r="DV545" i="24"/>
  <c r="DV529" i="24"/>
  <c r="DV538" i="24"/>
  <c r="DY567" i="24"/>
  <c r="EC567" i="24" s="1"/>
  <c r="AJ184" i="24"/>
  <c r="AW184" i="24"/>
  <c r="AT184" i="24"/>
  <c r="AS184" i="24"/>
  <c r="AQ184" i="24"/>
  <c r="AP184" i="24"/>
  <c r="AN184" i="24"/>
  <c r="AK184" i="24"/>
  <c r="AV184" i="24"/>
  <c r="AM184" i="24"/>
  <c r="DY591" i="24"/>
  <c r="EC591" i="24" s="1"/>
  <c r="DV96" i="24" l="1"/>
  <c r="EM97" i="24"/>
  <c r="DV97" i="24"/>
  <c r="DZ98" i="24" s="1"/>
  <c r="ED98" i="24" s="1"/>
  <c r="CY184" i="24"/>
  <c r="DZ646" i="24"/>
  <c r="ED646" i="24" s="1"/>
  <c r="DU96" i="24"/>
  <c r="DY97" i="24" s="1"/>
  <c r="EC97" i="24" s="1"/>
  <c r="DU95" i="24"/>
  <c r="EM96" i="24"/>
  <c r="N185" i="24"/>
  <c r="R185" i="24" s="1"/>
  <c r="DV93" i="24"/>
  <c r="DV95" i="24"/>
  <c r="DV94" i="24"/>
  <c r="DU93" i="24"/>
  <c r="DU91" i="24"/>
  <c r="EM93" i="24"/>
  <c r="EM94" i="24"/>
  <c r="EM95" i="24"/>
  <c r="DU94" i="24"/>
  <c r="DY337" i="24"/>
  <c r="EC337" i="24" s="1"/>
  <c r="DV89" i="24"/>
  <c r="DU90" i="24"/>
  <c r="DV91" i="24"/>
  <c r="DV88" i="24"/>
  <c r="DV85" i="24"/>
  <c r="EM89" i="24"/>
  <c r="EM88" i="24"/>
  <c r="EM92" i="24"/>
  <c r="EM91" i="24"/>
  <c r="EM90" i="24"/>
  <c r="DU88" i="24"/>
  <c r="DV92" i="24"/>
  <c r="DV90" i="24"/>
  <c r="DU92" i="24"/>
  <c r="DU89" i="24"/>
  <c r="DY724" i="24"/>
  <c r="EC724" i="24" s="1"/>
  <c r="DY308" i="24"/>
  <c r="EC308" i="24" s="1"/>
  <c r="DY340" i="24"/>
  <c r="EC340" i="24" s="1"/>
  <c r="DY644" i="24"/>
  <c r="EC644" i="24" s="1"/>
  <c r="DY492" i="24"/>
  <c r="EC492" i="24" s="1"/>
  <c r="DY657" i="24"/>
  <c r="EC657" i="24" s="1"/>
  <c r="DY703" i="24"/>
  <c r="EC703" i="24" s="1"/>
  <c r="DY158" i="24"/>
  <c r="EC158" i="24" s="1"/>
  <c r="DZ472" i="24"/>
  <c r="ED472" i="24" s="1"/>
  <c r="DY409" i="24"/>
  <c r="EC409" i="24" s="1"/>
  <c r="DZ219" i="24"/>
  <c r="ED219" i="24" s="1"/>
  <c r="DU85" i="24"/>
  <c r="DY366" i="24"/>
  <c r="EC366" i="24" s="1"/>
  <c r="DU87" i="24"/>
  <c r="EM84" i="24"/>
  <c r="EM86" i="24"/>
  <c r="EM87" i="24"/>
  <c r="EM85" i="24"/>
  <c r="DU84" i="24"/>
  <c r="DY183" i="24"/>
  <c r="EC183" i="24" s="1"/>
  <c r="DU86" i="24"/>
  <c r="DZ125" i="24"/>
  <c r="ED125" i="24" s="1"/>
  <c r="DV84" i="24"/>
  <c r="DV86" i="24"/>
  <c r="DV87" i="24"/>
  <c r="DZ376" i="24"/>
  <c r="ED376" i="24" s="1"/>
  <c r="DZ134" i="24"/>
  <c r="ED134" i="24" s="1"/>
  <c r="DZ704" i="24"/>
  <c r="ED704" i="24" s="1"/>
  <c r="DZ681" i="24"/>
  <c r="ED681" i="24" s="1"/>
  <c r="DZ173" i="24"/>
  <c r="ED173" i="24" s="1"/>
  <c r="DY172" i="24"/>
  <c r="EC172" i="24" s="1"/>
  <c r="DY206" i="24"/>
  <c r="EC206" i="24" s="1"/>
  <c r="DY458" i="24"/>
  <c r="EC458" i="24" s="1"/>
  <c r="DZ532" i="24"/>
  <c r="ED532" i="24" s="1"/>
  <c r="DZ410" i="24"/>
  <c r="ED410" i="24" s="1"/>
  <c r="DY99" i="24"/>
  <c r="EC99" i="24" s="1"/>
  <c r="DY519" i="24"/>
  <c r="EC519" i="24" s="1"/>
  <c r="DY619" i="24"/>
  <c r="EC619" i="24" s="1"/>
  <c r="DY713" i="24"/>
  <c r="EC713" i="24" s="1"/>
  <c r="DY637" i="24"/>
  <c r="EC637" i="24" s="1"/>
  <c r="DY477" i="24"/>
  <c r="EC477" i="24" s="1"/>
  <c r="DZ466" i="24"/>
  <c r="ED466" i="24" s="1"/>
  <c r="DZ419" i="24"/>
  <c r="ED419" i="24" s="1"/>
  <c r="DY400" i="24"/>
  <c r="EC400" i="24" s="1"/>
  <c r="DZ522" i="24"/>
  <c r="ED522" i="24" s="1"/>
  <c r="DZ453" i="24"/>
  <c r="ED453" i="24" s="1"/>
  <c r="DZ391" i="24"/>
  <c r="ED391" i="24" s="1"/>
  <c r="DZ754" i="24"/>
  <c r="ED754" i="24" s="1"/>
  <c r="DY454" i="24"/>
  <c r="EC454" i="24" s="1"/>
  <c r="DY347" i="24"/>
  <c r="EC347" i="24" s="1"/>
  <c r="DY313" i="24"/>
  <c r="EC313" i="24" s="1"/>
  <c r="DY200" i="24"/>
  <c r="EC200" i="24" s="1"/>
  <c r="DY718" i="24"/>
  <c r="EC718" i="24" s="1"/>
  <c r="DZ678" i="24"/>
  <c r="ED678" i="24" s="1"/>
  <c r="DY396" i="24"/>
  <c r="EC396" i="24" s="1"/>
  <c r="DZ346" i="24"/>
  <c r="ED346" i="24" s="1"/>
  <c r="DZ490" i="24"/>
  <c r="ED490" i="24" s="1"/>
  <c r="DZ369" i="24"/>
  <c r="ED369" i="24" s="1"/>
  <c r="DZ339" i="24"/>
  <c r="ED339" i="24" s="1"/>
  <c r="DZ730" i="24"/>
  <c r="ED730" i="24" s="1"/>
  <c r="DY295" i="24"/>
  <c r="EC295" i="24" s="1"/>
  <c r="DY100" i="24"/>
  <c r="EC100" i="24" s="1"/>
  <c r="DZ311" i="24"/>
  <c r="ED311" i="24" s="1"/>
  <c r="DZ660" i="24"/>
  <c r="ED660" i="24" s="1"/>
  <c r="DY428" i="24"/>
  <c r="EC428" i="24" s="1"/>
  <c r="DY386" i="24"/>
  <c r="EC386" i="24" s="1"/>
  <c r="DY693" i="24"/>
  <c r="EC693" i="24" s="1"/>
  <c r="DY291" i="24"/>
  <c r="EC291" i="24" s="1"/>
  <c r="DZ291" i="24"/>
  <c r="ED291" i="24" s="1"/>
  <c r="DY494" i="24"/>
  <c r="EC494" i="24" s="1"/>
  <c r="DZ119" i="24"/>
  <c r="ED119" i="24" s="1"/>
  <c r="DZ315" i="24"/>
  <c r="ED315" i="24" s="1"/>
  <c r="DY528" i="24"/>
  <c r="EC528" i="24" s="1"/>
  <c r="DZ642" i="24"/>
  <c r="ED642" i="24" s="1"/>
  <c r="DY424" i="24"/>
  <c r="EC424" i="24" s="1"/>
  <c r="DZ497" i="24"/>
  <c r="ED497" i="24" s="1"/>
  <c r="DZ132" i="24"/>
  <c r="ED132" i="24" s="1"/>
  <c r="DY293" i="24"/>
  <c r="EC293" i="24" s="1"/>
  <c r="DY178" i="24"/>
  <c r="EC178" i="24" s="1"/>
  <c r="DZ195" i="24"/>
  <c r="ED195" i="24" s="1"/>
  <c r="DZ617" i="24"/>
  <c r="ED617" i="24" s="1"/>
  <c r="DY469" i="24"/>
  <c r="EC469" i="24" s="1"/>
  <c r="DY380" i="24"/>
  <c r="EC380" i="24" s="1"/>
  <c r="DZ740" i="24"/>
  <c r="ED740" i="24" s="1"/>
  <c r="DZ631" i="24"/>
  <c r="ED631" i="24" s="1"/>
  <c r="DZ654" i="24"/>
  <c r="ED654" i="24" s="1"/>
  <c r="DY526" i="24"/>
  <c r="EC526" i="24" s="1"/>
  <c r="DY479" i="24"/>
  <c r="EC479" i="24" s="1"/>
  <c r="DY426" i="24"/>
  <c r="EC426" i="24" s="1"/>
  <c r="DZ227" i="24"/>
  <c r="ED227" i="24" s="1"/>
  <c r="DZ213" i="24"/>
  <c r="ED213" i="24" s="1"/>
  <c r="DZ342" i="24"/>
  <c r="ED342" i="24" s="1"/>
  <c r="DZ209" i="24"/>
  <c r="ED209" i="24" s="1"/>
  <c r="DZ168" i="24"/>
  <c r="ED168" i="24" s="1"/>
  <c r="DZ422" i="24"/>
  <c r="ED422" i="24" s="1"/>
  <c r="DZ355" i="24"/>
  <c r="ED355" i="24" s="1"/>
  <c r="DY488" i="24"/>
  <c r="EC488" i="24" s="1"/>
  <c r="DY269" i="24"/>
  <c r="EC269" i="24" s="1"/>
  <c r="DY741" i="24"/>
  <c r="EC741" i="24" s="1"/>
  <c r="DZ305" i="24"/>
  <c r="ED305" i="24" s="1"/>
  <c r="DY511" i="24"/>
  <c r="EC511" i="24" s="1"/>
  <c r="DY472" i="24"/>
  <c r="EC472" i="24" s="1"/>
  <c r="DY360" i="24"/>
  <c r="EC360" i="24" s="1"/>
  <c r="DY282" i="24"/>
  <c r="EC282" i="24" s="1"/>
  <c r="DZ395" i="24"/>
  <c r="ED395" i="24" s="1"/>
  <c r="DZ176" i="24"/>
  <c r="ED176" i="24" s="1"/>
  <c r="DZ103" i="24"/>
  <c r="ED103" i="24" s="1"/>
  <c r="DZ649" i="24"/>
  <c r="ED649" i="24" s="1"/>
  <c r="DZ455" i="24"/>
  <c r="ED455" i="24" s="1"/>
  <c r="DZ301" i="24"/>
  <c r="ED301" i="24" s="1"/>
  <c r="DZ668" i="24"/>
  <c r="ED668" i="24" s="1"/>
  <c r="DY444" i="24"/>
  <c r="EC444" i="24" s="1"/>
  <c r="DY378" i="24"/>
  <c r="EC378" i="24" s="1"/>
  <c r="DY321" i="24"/>
  <c r="EC321" i="24" s="1"/>
  <c r="DY252" i="24"/>
  <c r="EC252" i="24" s="1"/>
  <c r="DY635" i="24"/>
  <c r="EC635" i="24" s="1"/>
  <c r="DZ266" i="24"/>
  <c r="ED266" i="24" s="1"/>
  <c r="DZ485" i="24"/>
  <c r="ED485" i="24" s="1"/>
  <c r="DZ363" i="24"/>
  <c r="ED363" i="24" s="1"/>
  <c r="DZ321" i="24"/>
  <c r="ED321" i="24" s="1"/>
  <c r="DZ302" i="24"/>
  <c r="ED302" i="24" s="1"/>
  <c r="DZ258" i="24"/>
  <c r="ED258" i="24" s="1"/>
  <c r="DZ236" i="24"/>
  <c r="ED236" i="24" s="1"/>
  <c r="DZ185" i="24"/>
  <c r="ED185" i="24" s="1"/>
  <c r="DZ698" i="24"/>
  <c r="ED698" i="24" s="1"/>
  <c r="DY440" i="24"/>
  <c r="EC440" i="24" s="1"/>
  <c r="DZ518" i="24"/>
  <c r="ED518" i="24" s="1"/>
  <c r="DZ387" i="24"/>
  <c r="ED387" i="24" s="1"/>
  <c r="DZ317" i="24"/>
  <c r="ED317" i="24" s="1"/>
  <c r="DZ260" i="24"/>
  <c r="ED260" i="24" s="1"/>
  <c r="DZ758" i="24"/>
  <c r="ED758" i="24" s="1"/>
  <c r="DY497" i="24"/>
  <c r="EC497" i="24" s="1"/>
  <c r="DY415" i="24"/>
  <c r="EC415" i="24" s="1"/>
  <c r="DY350" i="24"/>
  <c r="EC350" i="24" s="1"/>
  <c r="DY256" i="24"/>
  <c r="EC256" i="24" s="1"/>
  <c r="DY156" i="24"/>
  <c r="EC156" i="24" s="1"/>
  <c r="DZ406" i="24"/>
  <c r="ED406" i="24" s="1"/>
  <c r="DZ380" i="24"/>
  <c r="ED380" i="24" s="1"/>
  <c r="DZ356" i="24"/>
  <c r="ED356" i="24" s="1"/>
  <c r="DZ702" i="24"/>
  <c r="ED702" i="24" s="1"/>
  <c r="DY464" i="24"/>
  <c r="EC464" i="24" s="1"/>
  <c r="DY112" i="24"/>
  <c r="EC112" i="24" s="1"/>
  <c r="DY343" i="24"/>
  <c r="EC343" i="24" s="1"/>
  <c r="DY314" i="24"/>
  <c r="EC314" i="24" s="1"/>
  <c r="DY486" i="24"/>
  <c r="EC486" i="24" s="1"/>
  <c r="DY201" i="24"/>
  <c r="EC201" i="24" s="1"/>
  <c r="DY329" i="24"/>
  <c r="EC329" i="24" s="1"/>
  <c r="DY302" i="24"/>
  <c r="EC302" i="24" s="1"/>
  <c r="DY238" i="24"/>
  <c r="EC238" i="24" s="1"/>
  <c r="DZ756" i="24"/>
  <c r="ED756" i="24" s="1"/>
  <c r="DZ639" i="24"/>
  <c r="ED639" i="24" s="1"/>
  <c r="DZ142" i="24"/>
  <c r="ED142" i="24" s="1"/>
  <c r="DZ429" i="24"/>
  <c r="ED429" i="24" s="1"/>
  <c r="DZ393" i="24"/>
  <c r="ED393" i="24" s="1"/>
  <c r="DZ309" i="24"/>
  <c r="ED309" i="24" s="1"/>
  <c r="DZ230" i="24"/>
  <c r="ED230" i="24" s="1"/>
  <c r="DZ149" i="24"/>
  <c r="ED149" i="24" s="1"/>
  <c r="DZ633" i="24"/>
  <c r="ED633" i="24" s="1"/>
  <c r="DZ604" i="24"/>
  <c r="ED604" i="24" s="1"/>
  <c r="DY247" i="24"/>
  <c r="EC247" i="24" s="1"/>
  <c r="DZ719" i="24"/>
  <c r="ED719" i="24" s="1"/>
  <c r="DZ621" i="24"/>
  <c r="ED621" i="24" s="1"/>
  <c r="DY259" i="24"/>
  <c r="EC259" i="24" s="1"/>
  <c r="DZ725" i="24"/>
  <c r="ED725" i="24" s="1"/>
  <c r="DY622" i="24"/>
  <c r="EC622" i="24" s="1"/>
  <c r="DZ273" i="24"/>
  <c r="ED273" i="24" s="1"/>
  <c r="DY516" i="24"/>
  <c r="EC516" i="24" s="1"/>
  <c r="DZ536" i="24"/>
  <c r="ED536" i="24" s="1"/>
  <c r="DY626" i="24"/>
  <c r="EC626" i="24" s="1"/>
  <c r="DY500" i="24"/>
  <c r="EC500" i="24" s="1"/>
  <c r="DY166" i="24"/>
  <c r="EC166" i="24" s="1"/>
  <c r="DY711" i="24"/>
  <c r="EC711" i="24" s="1"/>
  <c r="DZ418" i="24"/>
  <c r="ED418" i="24" s="1"/>
  <c r="DZ449" i="24"/>
  <c r="ED449" i="24" s="1"/>
  <c r="DZ709" i="24"/>
  <c r="ED709" i="24" s="1"/>
  <c r="DY419" i="24"/>
  <c r="EC419" i="24" s="1"/>
  <c r="DY300" i="24"/>
  <c r="EC300" i="24" s="1"/>
  <c r="DY446" i="24"/>
  <c r="EC446" i="24" s="1"/>
  <c r="DY342" i="24"/>
  <c r="EC342" i="24" s="1"/>
  <c r="DY304" i="24"/>
  <c r="EC304" i="24" s="1"/>
  <c r="DY169" i="24"/>
  <c r="EC169" i="24" s="1"/>
  <c r="DY319" i="24"/>
  <c r="EC319" i="24" s="1"/>
  <c r="DY197" i="24"/>
  <c r="EC197" i="24" s="1"/>
  <c r="DY725" i="24"/>
  <c r="EC725" i="24" s="1"/>
  <c r="DY715" i="24"/>
  <c r="EC715" i="24" s="1"/>
  <c r="DZ360" i="24"/>
  <c r="ED360" i="24" s="1"/>
  <c r="DZ190" i="24"/>
  <c r="ED190" i="24" s="1"/>
  <c r="DZ722" i="24"/>
  <c r="ED722" i="24" s="1"/>
  <c r="DZ656" i="24"/>
  <c r="ED656" i="24" s="1"/>
  <c r="DZ624" i="24"/>
  <c r="ED624" i="24" s="1"/>
  <c r="DY524" i="24"/>
  <c r="EC524" i="24" s="1"/>
  <c r="DY483" i="24"/>
  <c r="EC483" i="24" s="1"/>
  <c r="DY417" i="24"/>
  <c r="EC417" i="24" s="1"/>
  <c r="DY285" i="24"/>
  <c r="EC285" i="24" s="1"/>
  <c r="DY264" i="24"/>
  <c r="EC264" i="24" s="1"/>
  <c r="DY232" i="24"/>
  <c r="EC232" i="24" s="1"/>
  <c r="DY124" i="24"/>
  <c r="EC124" i="24" s="1"/>
  <c r="DZ526" i="24"/>
  <c r="ED526" i="24" s="1"/>
  <c r="DZ274" i="24"/>
  <c r="ED274" i="24" s="1"/>
  <c r="DZ184" i="24"/>
  <c r="ED184" i="24" s="1"/>
  <c r="DZ137" i="24"/>
  <c r="ED137" i="24" s="1"/>
  <c r="DZ106" i="24"/>
  <c r="ED106" i="24" s="1"/>
  <c r="DZ613" i="24"/>
  <c r="ED613" i="24" s="1"/>
  <c r="DY450" i="24"/>
  <c r="EC450" i="24" s="1"/>
  <c r="DY392" i="24"/>
  <c r="EC392" i="24" s="1"/>
  <c r="DY129" i="24"/>
  <c r="EC129" i="24" s="1"/>
  <c r="DY604" i="24"/>
  <c r="EC604" i="24" s="1"/>
  <c r="DZ521" i="24"/>
  <c r="ED521" i="24" s="1"/>
  <c r="DZ333" i="24"/>
  <c r="ED333" i="24" s="1"/>
  <c r="DZ139" i="24"/>
  <c r="ED139" i="24" s="1"/>
  <c r="DZ108" i="24"/>
  <c r="ED108" i="24" s="1"/>
  <c r="DY297" i="24"/>
  <c r="EC297" i="24" s="1"/>
  <c r="DY211" i="24"/>
  <c r="EC211" i="24" s="1"/>
  <c r="DZ358" i="24"/>
  <c r="ED358" i="24" s="1"/>
  <c r="DZ234" i="24"/>
  <c r="ED234" i="24" s="1"/>
  <c r="DZ695" i="24"/>
  <c r="ED695" i="24" s="1"/>
  <c r="DY402" i="24"/>
  <c r="EC402" i="24" s="1"/>
  <c r="DY208" i="24"/>
  <c r="EC208" i="24" s="1"/>
  <c r="DZ243" i="24"/>
  <c r="ED243" i="24" s="1"/>
  <c r="DY410" i="24"/>
  <c r="EC410" i="24" s="1"/>
  <c r="DY220" i="24"/>
  <c r="EC220" i="24" s="1"/>
  <c r="DY507" i="24"/>
  <c r="EC507" i="24" s="1"/>
  <c r="DY354" i="24"/>
  <c r="EC354" i="24" s="1"/>
  <c r="DY134" i="24"/>
  <c r="EC134" i="24" s="1"/>
  <c r="DZ396" i="24"/>
  <c r="ED396" i="24" s="1"/>
  <c r="DZ749" i="24"/>
  <c r="ED749" i="24" s="1"/>
  <c r="DZ626" i="24"/>
  <c r="ED626" i="24" s="1"/>
  <c r="DY460" i="24"/>
  <c r="EC460" i="24" s="1"/>
  <c r="DY324" i="24"/>
  <c r="EC324" i="24" s="1"/>
  <c r="DY675" i="24"/>
  <c r="EC675" i="24" s="1"/>
  <c r="DZ514" i="24"/>
  <c r="ED514" i="24" s="1"/>
  <c r="DZ682" i="24"/>
  <c r="ED682" i="24" s="1"/>
  <c r="DZ295" i="24"/>
  <c r="ED295" i="24" s="1"/>
  <c r="DY481" i="24"/>
  <c r="EC481" i="24" s="1"/>
  <c r="DY242" i="24"/>
  <c r="EC242" i="24" s="1"/>
  <c r="DY430" i="24"/>
  <c r="EC430" i="24" s="1"/>
  <c r="DY367" i="24"/>
  <c r="EC367" i="24" s="1"/>
  <c r="DY223" i="24"/>
  <c r="EC223" i="24" s="1"/>
  <c r="DY122" i="24"/>
  <c r="EC122" i="24" s="1"/>
  <c r="DY729" i="24"/>
  <c r="EC729" i="24" s="1"/>
  <c r="DY695" i="24"/>
  <c r="EC695" i="24" s="1"/>
  <c r="DY648" i="24"/>
  <c r="EC648" i="24" s="1"/>
  <c r="DY610" i="24"/>
  <c r="EC610" i="24" s="1"/>
  <c r="DY311" i="24"/>
  <c r="EC311" i="24" s="1"/>
  <c r="DY278" i="24"/>
  <c r="EC278" i="24" s="1"/>
  <c r="DY248" i="24"/>
  <c r="EC248" i="24" s="1"/>
  <c r="DY132" i="24"/>
  <c r="EC132" i="24" s="1"/>
  <c r="DY104" i="24"/>
  <c r="EC104" i="24" s="1"/>
  <c r="DY758" i="24"/>
  <c r="EC758" i="24" s="1"/>
  <c r="DY690" i="24"/>
  <c r="EC690" i="24" s="1"/>
  <c r="DY602" i="24"/>
  <c r="EC602" i="24" s="1"/>
  <c r="DZ284" i="24"/>
  <c r="ED284" i="24" s="1"/>
  <c r="DZ256" i="24"/>
  <c r="ED256" i="24" s="1"/>
  <c r="DZ199" i="24"/>
  <c r="ED199" i="24" s="1"/>
  <c r="DZ154" i="24"/>
  <c r="ED154" i="24" s="1"/>
  <c r="DY270" i="24"/>
  <c r="EC270" i="24" s="1"/>
  <c r="DY209" i="24"/>
  <c r="EC209" i="24" s="1"/>
  <c r="DY192" i="24"/>
  <c r="EC192" i="24" s="1"/>
  <c r="DY152" i="24"/>
  <c r="EC152" i="24" s="1"/>
  <c r="DY746" i="24"/>
  <c r="EC746" i="24" s="1"/>
  <c r="DY732" i="24"/>
  <c r="EC732" i="24" s="1"/>
  <c r="DZ478" i="24"/>
  <c r="ED478" i="24" s="1"/>
  <c r="DZ487" i="24"/>
  <c r="ED487" i="24" s="1"/>
  <c r="DZ319" i="24"/>
  <c r="ED319" i="24" s="1"/>
  <c r="DZ251" i="24"/>
  <c r="ED251" i="24" s="1"/>
  <c r="DZ178" i="24"/>
  <c r="ED178" i="24" s="1"/>
  <c r="DY142" i="24"/>
  <c r="EC142" i="24" s="1"/>
  <c r="DY669" i="24"/>
  <c r="EC669" i="24" s="1"/>
  <c r="DZ443" i="24"/>
  <c r="ED443" i="24" s="1"/>
  <c r="DZ457" i="24"/>
  <c r="ED457" i="24" s="1"/>
  <c r="DZ434" i="24"/>
  <c r="ED434" i="24" s="1"/>
  <c r="DZ240" i="24"/>
  <c r="ED240" i="24" s="1"/>
  <c r="DZ171" i="24"/>
  <c r="ED171" i="24" s="1"/>
  <c r="DZ715" i="24"/>
  <c r="ED715" i="24" s="1"/>
  <c r="DZ690" i="24"/>
  <c r="ED690" i="24" s="1"/>
  <c r="DZ652" i="24"/>
  <c r="ED652" i="24" s="1"/>
  <c r="DZ619" i="24"/>
  <c r="ED619" i="24" s="1"/>
  <c r="DZ508" i="24"/>
  <c r="ED508" i="24" s="1"/>
  <c r="DZ527" i="24"/>
  <c r="ED527" i="24" s="1"/>
  <c r="DZ510" i="24"/>
  <c r="ED510" i="24" s="1"/>
  <c r="DZ503" i="24"/>
  <c r="ED503" i="24" s="1"/>
  <c r="DZ400" i="24"/>
  <c r="ED400" i="24" s="1"/>
  <c r="DZ180" i="24"/>
  <c r="ED180" i="24" s="1"/>
  <c r="DZ742" i="24"/>
  <c r="ED742" i="24" s="1"/>
  <c r="DY503" i="24"/>
  <c r="EC503" i="24" s="1"/>
  <c r="DY339" i="24"/>
  <c r="EC339" i="24" s="1"/>
  <c r="DY268" i="24"/>
  <c r="EC268" i="24" s="1"/>
  <c r="DY130" i="24"/>
  <c r="EC130" i="24" s="1"/>
  <c r="DY107" i="24"/>
  <c r="EC107" i="24" s="1"/>
  <c r="DY701" i="24"/>
  <c r="EC701" i="24" s="1"/>
  <c r="DY683" i="24"/>
  <c r="EC683" i="24" s="1"/>
  <c r="DZ500" i="24"/>
  <c r="ED500" i="24" s="1"/>
  <c r="DZ439" i="24"/>
  <c r="ED439" i="24" s="1"/>
  <c r="DZ298" i="24"/>
  <c r="ED298" i="24" s="1"/>
  <c r="DY536" i="24"/>
  <c r="EC536" i="24" s="1"/>
  <c r="DY398" i="24"/>
  <c r="EC398" i="24" s="1"/>
  <c r="DY326" i="24"/>
  <c r="EC326" i="24" s="1"/>
  <c r="DY149" i="24"/>
  <c r="EC149" i="24" s="1"/>
  <c r="DY663" i="24"/>
  <c r="EC663" i="24" s="1"/>
  <c r="DZ416" i="24"/>
  <c r="ED416" i="24" s="1"/>
  <c r="DZ544" i="24"/>
  <c r="ED544" i="24" s="1"/>
  <c r="DZ505" i="24"/>
  <c r="ED505" i="24" s="1"/>
  <c r="DZ371" i="24"/>
  <c r="ED371" i="24" s="1"/>
  <c r="DZ312" i="24"/>
  <c r="ED312" i="24" s="1"/>
  <c r="DZ276" i="24"/>
  <c r="ED276" i="24" s="1"/>
  <c r="DZ245" i="24"/>
  <c r="ED245" i="24" s="1"/>
  <c r="DZ207" i="24"/>
  <c r="ED207" i="24" s="1"/>
  <c r="DZ156" i="24"/>
  <c r="ED156" i="24" s="1"/>
  <c r="DZ113" i="24"/>
  <c r="ED113" i="24" s="1"/>
  <c r="DY642" i="24"/>
  <c r="EC642" i="24" s="1"/>
  <c r="DZ511" i="24"/>
  <c r="ED511" i="24" s="1"/>
  <c r="DZ381" i="24"/>
  <c r="ED381" i="24" s="1"/>
  <c r="DZ285" i="24"/>
  <c r="ED285" i="24" s="1"/>
  <c r="DZ158" i="24"/>
  <c r="ED158" i="24" s="1"/>
  <c r="DZ120" i="24"/>
  <c r="ED120" i="24" s="1"/>
  <c r="DZ691" i="24"/>
  <c r="ED691" i="24" s="1"/>
  <c r="DZ611" i="24"/>
  <c r="ED611" i="24" s="1"/>
  <c r="DY529" i="24"/>
  <c r="EC529" i="24" s="1"/>
  <c r="DY461" i="24"/>
  <c r="EC461" i="24" s="1"/>
  <c r="DY186" i="24"/>
  <c r="EC186" i="24" s="1"/>
  <c r="DZ530" i="24"/>
  <c r="ED530" i="24" s="1"/>
  <c r="DZ483" i="24"/>
  <c r="ED483" i="24" s="1"/>
  <c r="DZ426" i="24"/>
  <c r="ED426" i="24" s="1"/>
  <c r="DZ413" i="24"/>
  <c r="ED413" i="24" s="1"/>
  <c r="DZ334" i="24"/>
  <c r="ED334" i="24" s="1"/>
  <c r="DZ187" i="24"/>
  <c r="ED187" i="24" s="1"/>
  <c r="DZ109" i="24"/>
  <c r="ED109" i="24" s="1"/>
  <c r="DZ713" i="24"/>
  <c r="ED713" i="24" s="1"/>
  <c r="DZ685" i="24"/>
  <c r="ED685" i="24" s="1"/>
  <c r="DZ634" i="24"/>
  <c r="ED634" i="24" s="1"/>
  <c r="DZ602" i="24"/>
  <c r="ED602" i="24" s="1"/>
  <c r="DZ615" i="24"/>
  <c r="ED615" i="24" s="1"/>
  <c r="DY490" i="24"/>
  <c r="EC490" i="24" s="1"/>
  <c r="DY399" i="24"/>
  <c r="EC399" i="24" s="1"/>
  <c r="DY240" i="24"/>
  <c r="EC240" i="24" s="1"/>
  <c r="DY215" i="24"/>
  <c r="EC215" i="24" s="1"/>
  <c r="DZ464" i="24"/>
  <c r="ED464" i="24" s="1"/>
  <c r="DZ462" i="24"/>
  <c r="ED462" i="24" s="1"/>
  <c r="DZ446" i="24"/>
  <c r="ED446" i="24" s="1"/>
  <c r="DZ271" i="24"/>
  <c r="ED271" i="24" s="1"/>
  <c r="DZ244" i="24"/>
  <c r="ED244" i="24" s="1"/>
  <c r="DZ191" i="24"/>
  <c r="ED191" i="24" s="1"/>
  <c r="DZ145" i="24"/>
  <c r="ED145" i="24" s="1"/>
  <c r="DZ693" i="24"/>
  <c r="ED693" i="24" s="1"/>
  <c r="DZ640" i="24"/>
  <c r="ED640" i="24" s="1"/>
  <c r="DY656" i="24"/>
  <c r="EC656" i="24" s="1"/>
  <c r="DZ458" i="24"/>
  <c r="ED458" i="24" s="1"/>
  <c r="DZ374" i="24"/>
  <c r="ED374" i="24" s="1"/>
  <c r="DZ329" i="24"/>
  <c r="ED329" i="24" s="1"/>
  <c r="DZ247" i="24"/>
  <c r="ED247" i="24" s="1"/>
  <c r="DZ203" i="24"/>
  <c r="ED203" i="24" s="1"/>
  <c r="DZ177" i="24"/>
  <c r="ED177" i="24" s="1"/>
  <c r="DZ155" i="24"/>
  <c r="ED155" i="24" s="1"/>
  <c r="DZ100" i="24"/>
  <c r="ED100" i="24" s="1"/>
  <c r="DZ688" i="24"/>
  <c r="ED688" i="24" s="1"/>
  <c r="DZ665" i="24"/>
  <c r="ED665" i="24" s="1"/>
  <c r="DY459" i="24"/>
  <c r="EC459" i="24" s="1"/>
  <c r="DY437" i="24"/>
  <c r="EC437" i="24" s="1"/>
  <c r="DY751" i="24"/>
  <c r="EC751" i="24" s="1"/>
  <c r="DZ337" i="24"/>
  <c r="ED337" i="24" s="1"/>
  <c r="DZ697" i="24"/>
  <c r="ED697" i="24" s="1"/>
  <c r="DZ216" i="24"/>
  <c r="ED216" i="24" s="1"/>
  <c r="DZ481" i="24"/>
  <c r="ED481" i="24" s="1"/>
  <c r="DZ438" i="24"/>
  <c r="ED438" i="24" s="1"/>
  <c r="DZ368" i="24"/>
  <c r="ED368" i="24" s="1"/>
  <c r="DZ290" i="24"/>
  <c r="ED290" i="24" s="1"/>
  <c r="DZ214" i="24"/>
  <c r="ED214" i="24" s="1"/>
  <c r="DZ194" i="24"/>
  <c r="ED194" i="24" s="1"/>
  <c r="DZ131" i="24"/>
  <c r="ED131" i="24" s="1"/>
  <c r="DZ746" i="24"/>
  <c r="ED746" i="24" s="1"/>
  <c r="DZ721" i="24"/>
  <c r="ED721" i="24" s="1"/>
  <c r="DZ675" i="24"/>
  <c r="ED675" i="24" s="1"/>
  <c r="DZ658" i="24"/>
  <c r="ED658" i="24" s="1"/>
  <c r="DY537" i="24"/>
  <c r="EC537" i="24" s="1"/>
  <c r="DY267" i="24"/>
  <c r="EC267" i="24" s="1"/>
  <c r="DY121" i="24"/>
  <c r="EC121" i="24" s="1"/>
  <c r="DY463" i="24"/>
  <c r="EC463" i="24" s="1"/>
  <c r="DY377" i="24"/>
  <c r="EC377" i="24" s="1"/>
  <c r="DY318" i="24"/>
  <c r="EC318" i="24" s="1"/>
  <c r="DY760" i="24"/>
  <c r="EC760" i="24" s="1"/>
  <c r="DY670" i="24"/>
  <c r="EC670" i="24" s="1"/>
  <c r="DZ496" i="24"/>
  <c r="ED496" i="24" s="1"/>
  <c r="DZ389" i="24"/>
  <c r="ED389" i="24" s="1"/>
  <c r="DZ345" i="24"/>
  <c r="ED345" i="24" s="1"/>
  <c r="DZ267" i="24"/>
  <c r="ED267" i="24" s="1"/>
  <c r="DZ223" i="24"/>
  <c r="ED223" i="24" s="1"/>
  <c r="DZ143" i="24"/>
  <c r="ED143" i="24" s="1"/>
  <c r="DZ126" i="24"/>
  <c r="ED126" i="24" s="1"/>
  <c r="DZ752" i="24"/>
  <c r="ED752" i="24" s="1"/>
  <c r="DZ723" i="24"/>
  <c r="ED723" i="24" s="1"/>
  <c r="DZ670" i="24"/>
  <c r="ED670" i="24" s="1"/>
  <c r="DY388" i="24"/>
  <c r="EC388" i="24" s="1"/>
  <c r="DZ280" i="24"/>
  <c r="ED280" i="24" s="1"/>
  <c r="DZ524" i="24"/>
  <c r="ED524" i="24" s="1"/>
  <c r="DZ402" i="24"/>
  <c r="ED402" i="24" s="1"/>
  <c r="DZ366" i="24"/>
  <c r="ED366" i="24" s="1"/>
  <c r="DZ206" i="24"/>
  <c r="ED206" i="24" s="1"/>
  <c r="DZ181" i="24"/>
  <c r="ED181" i="24" s="1"/>
  <c r="DZ140" i="24"/>
  <c r="ED140" i="24" s="1"/>
  <c r="DZ112" i="24"/>
  <c r="ED112" i="24" s="1"/>
  <c r="DZ755" i="24"/>
  <c r="ED755" i="24" s="1"/>
  <c r="DZ727" i="24"/>
  <c r="ED727" i="24" s="1"/>
  <c r="DZ717" i="24"/>
  <c r="ED717" i="24" s="1"/>
  <c r="DZ673" i="24"/>
  <c r="ED673" i="24" s="1"/>
  <c r="DZ632" i="24"/>
  <c r="ED632" i="24" s="1"/>
  <c r="DY456" i="24"/>
  <c r="EC456" i="24" s="1"/>
  <c r="DZ733" i="24"/>
  <c r="ED733" i="24" s="1"/>
  <c r="DZ201" i="24"/>
  <c r="ED201" i="24" s="1"/>
  <c r="DY541" i="24"/>
  <c r="EC541" i="24" s="1"/>
  <c r="DY468" i="24"/>
  <c r="EC468" i="24" s="1"/>
  <c r="DY361" i="24"/>
  <c r="EC361" i="24" s="1"/>
  <c r="DY330" i="24"/>
  <c r="EC330" i="24" s="1"/>
  <c r="DY261" i="24"/>
  <c r="EC261" i="24" s="1"/>
  <c r="DY161" i="24"/>
  <c r="EC161" i="24" s="1"/>
  <c r="DY108" i="24"/>
  <c r="EC108" i="24" s="1"/>
  <c r="DY742" i="24"/>
  <c r="EC742" i="24" s="1"/>
  <c r="DY706" i="24"/>
  <c r="EC706" i="24" s="1"/>
  <c r="DY672" i="24"/>
  <c r="EC672" i="24" s="1"/>
  <c r="DY143" i="24"/>
  <c r="EC143" i="24" s="1"/>
  <c r="DZ512" i="24"/>
  <c r="ED512" i="24" s="1"/>
  <c r="DZ501" i="24"/>
  <c r="ED501" i="24" s="1"/>
  <c r="DZ623" i="24"/>
  <c r="ED623" i="24" s="1"/>
  <c r="DY515" i="24"/>
  <c r="EC515" i="24" s="1"/>
  <c r="DY452" i="24"/>
  <c r="EC452" i="24" s="1"/>
  <c r="DY390" i="24"/>
  <c r="EC390" i="24" s="1"/>
  <c r="DY335" i="24"/>
  <c r="EC335" i="24" s="1"/>
  <c r="DY258" i="24"/>
  <c r="EC258" i="24" s="1"/>
  <c r="DY218" i="24"/>
  <c r="EC218" i="24" s="1"/>
  <c r="DY709" i="24"/>
  <c r="EC709" i="24" s="1"/>
  <c r="DZ343" i="24"/>
  <c r="ED343" i="24" s="1"/>
  <c r="DY422" i="24"/>
  <c r="EC422" i="24" s="1"/>
  <c r="DY369" i="24"/>
  <c r="EC369" i="24" s="1"/>
  <c r="DY728" i="24"/>
  <c r="EC728" i="24" s="1"/>
  <c r="DY653" i="24"/>
  <c r="EC653" i="24" s="1"/>
  <c r="DZ362" i="24"/>
  <c r="ED362" i="24" s="1"/>
  <c r="DZ299" i="24"/>
  <c r="ED299" i="24" s="1"/>
  <c r="DZ235" i="24"/>
  <c r="ED235" i="24" s="1"/>
  <c r="DZ196" i="24"/>
  <c r="ED196" i="24" s="1"/>
  <c r="DY498" i="24"/>
  <c r="EC498" i="24" s="1"/>
  <c r="DY236" i="24"/>
  <c r="EC236" i="24" s="1"/>
  <c r="DY126" i="24"/>
  <c r="EC126" i="24" s="1"/>
  <c r="DY634" i="24"/>
  <c r="EC634" i="24" s="1"/>
  <c r="DY187" i="24"/>
  <c r="EC187" i="24" s="1"/>
  <c r="DY721" i="24"/>
  <c r="EC721" i="24" s="1"/>
  <c r="DY704" i="24"/>
  <c r="EC704" i="24" s="1"/>
  <c r="DZ432" i="24"/>
  <c r="ED432" i="24" s="1"/>
  <c r="DY155" i="24"/>
  <c r="EC155" i="24" s="1"/>
  <c r="DY731" i="24"/>
  <c r="EC731" i="24" s="1"/>
  <c r="DY613" i="24"/>
  <c r="EC613" i="24" s="1"/>
  <c r="DZ469" i="24"/>
  <c r="ED469" i="24" s="1"/>
  <c r="DZ306" i="24"/>
  <c r="ED306" i="24" s="1"/>
  <c r="DZ253" i="24"/>
  <c r="ED253" i="24" s="1"/>
  <c r="DZ221" i="24"/>
  <c r="ED221" i="24" s="1"/>
  <c r="DZ475" i="24"/>
  <c r="ED475" i="24" s="1"/>
  <c r="DZ425" i="24"/>
  <c r="ED425" i="24" s="1"/>
  <c r="DZ249" i="24"/>
  <c r="ED249" i="24" s="1"/>
  <c r="DZ205" i="24"/>
  <c r="ED205" i="24" s="1"/>
  <c r="DY231" i="24"/>
  <c r="EC231" i="24" s="1"/>
  <c r="DY159" i="24"/>
  <c r="EC159" i="24" s="1"/>
  <c r="DY647" i="24"/>
  <c r="EC647" i="24" s="1"/>
  <c r="DY608" i="24"/>
  <c r="EC608" i="24" s="1"/>
  <c r="DZ517" i="24"/>
  <c r="ED517" i="24" s="1"/>
  <c r="DZ384" i="24"/>
  <c r="ED384" i="24" s="1"/>
  <c r="DZ359" i="24"/>
  <c r="ED359" i="24" s="1"/>
  <c r="DZ327" i="24"/>
  <c r="ED327" i="24" s="1"/>
  <c r="DZ264" i="24"/>
  <c r="ED264" i="24" s="1"/>
  <c r="DZ163" i="24"/>
  <c r="ED163" i="24" s="1"/>
  <c r="DZ729" i="24"/>
  <c r="ED729" i="24" s="1"/>
  <c r="DZ680" i="24"/>
  <c r="ED680" i="24" s="1"/>
  <c r="DZ677" i="24"/>
  <c r="ED677" i="24" s="1"/>
  <c r="DY506" i="24"/>
  <c r="EC506" i="24" s="1"/>
  <c r="DY442" i="24"/>
  <c r="EC442" i="24" s="1"/>
  <c r="DY381" i="24"/>
  <c r="EC381" i="24" s="1"/>
  <c r="DY296" i="24"/>
  <c r="EC296" i="24" s="1"/>
  <c r="DY226" i="24"/>
  <c r="EC226" i="24" s="1"/>
  <c r="DY165" i="24"/>
  <c r="EC165" i="24" s="1"/>
  <c r="DY103" i="24"/>
  <c r="EC103" i="24" s="1"/>
  <c r="DY682" i="24"/>
  <c r="EC682" i="24" s="1"/>
  <c r="DY651" i="24"/>
  <c r="EC651" i="24" s="1"/>
  <c r="DZ460" i="24"/>
  <c r="ED460" i="24" s="1"/>
  <c r="DZ442" i="24"/>
  <c r="ED442" i="24" s="1"/>
  <c r="DZ161" i="24"/>
  <c r="ED161" i="24" s="1"/>
  <c r="DZ123" i="24"/>
  <c r="ED123" i="24" s="1"/>
  <c r="DZ637" i="24"/>
  <c r="ED637" i="24" s="1"/>
  <c r="DY512" i="24"/>
  <c r="EC512" i="24" s="1"/>
  <c r="DY287" i="24"/>
  <c r="EC287" i="24" s="1"/>
  <c r="DY193" i="24"/>
  <c r="EC193" i="24" s="1"/>
  <c r="DY115" i="24"/>
  <c r="EC115" i="24" s="1"/>
  <c r="DY667" i="24"/>
  <c r="EC667" i="24" s="1"/>
  <c r="DY615" i="24"/>
  <c r="EC615" i="24" s="1"/>
  <c r="DZ407" i="24"/>
  <c r="ED407" i="24" s="1"/>
  <c r="DZ440" i="24"/>
  <c r="ED440" i="24" s="1"/>
  <c r="DZ401" i="24"/>
  <c r="ED401" i="24" s="1"/>
  <c r="DZ348" i="24"/>
  <c r="ED348" i="24" s="1"/>
  <c r="DZ287" i="24"/>
  <c r="ED287" i="24" s="1"/>
  <c r="DZ220" i="24"/>
  <c r="ED220" i="24" s="1"/>
  <c r="DZ169" i="24"/>
  <c r="ED169" i="24" s="1"/>
  <c r="DZ128" i="24"/>
  <c r="ED128" i="24" s="1"/>
  <c r="DZ608" i="24"/>
  <c r="ED608" i="24" s="1"/>
  <c r="DY447" i="24"/>
  <c r="EC447" i="24" s="1"/>
  <c r="DY249" i="24"/>
  <c r="EC249" i="24" s="1"/>
  <c r="DY216" i="24"/>
  <c r="EC216" i="24" s="1"/>
  <c r="DY153" i="24"/>
  <c r="EC153" i="24" s="1"/>
  <c r="DY756" i="24"/>
  <c r="EC756" i="24" s="1"/>
  <c r="DY676" i="24"/>
  <c r="EC676" i="24" s="1"/>
  <c r="DY631" i="24"/>
  <c r="EC631" i="24" s="1"/>
  <c r="DY609" i="24"/>
  <c r="EC609" i="24" s="1"/>
  <c r="DZ493" i="24"/>
  <c r="ED493" i="24" s="1"/>
  <c r="DZ436" i="24"/>
  <c r="ED436" i="24" s="1"/>
  <c r="DZ398" i="24"/>
  <c r="ED398" i="24" s="1"/>
  <c r="DZ351" i="24"/>
  <c r="ED351" i="24" s="1"/>
  <c r="DZ282" i="24"/>
  <c r="ED282" i="24" s="1"/>
  <c r="DZ270" i="24"/>
  <c r="ED270" i="24" s="1"/>
  <c r="DZ165" i="24"/>
  <c r="ED165" i="24" s="1"/>
  <c r="DZ736" i="24"/>
  <c r="ED736" i="24" s="1"/>
  <c r="DZ672" i="24"/>
  <c r="ED672" i="24" s="1"/>
  <c r="DZ609" i="24"/>
  <c r="ED609" i="24" s="1"/>
  <c r="DY474" i="24"/>
  <c r="EC474" i="24" s="1"/>
  <c r="DY408" i="24"/>
  <c r="EC408" i="24" s="1"/>
  <c r="DY395" i="24"/>
  <c r="EC395" i="24" s="1"/>
  <c r="DY345" i="24"/>
  <c r="EC345" i="24" s="1"/>
  <c r="DY310" i="24"/>
  <c r="EC310" i="24" s="1"/>
  <c r="DY289" i="24"/>
  <c r="EC289" i="24" s="1"/>
  <c r="DY272" i="24"/>
  <c r="EC272" i="24" s="1"/>
  <c r="DY740" i="24"/>
  <c r="EC740" i="24" s="1"/>
  <c r="DY687" i="24"/>
  <c r="EC687" i="24" s="1"/>
  <c r="DY640" i="24"/>
  <c r="EC640" i="24" s="1"/>
  <c r="DY505" i="24"/>
  <c r="EC505" i="24" s="1"/>
  <c r="DY177" i="24"/>
  <c r="EC177" i="24" s="1"/>
  <c r="DY661" i="24"/>
  <c r="EC661" i="24" s="1"/>
  <c r="DZ324" i="24"/>
  <c r="ED324" i="24" s="1"/>
  <c r="DY434" i="24"/>
  <c r="EC434" i="24" s="1"/>
  <c r="DY403" i="24"/>
  <c r="EC403" i="24" s="1"/>
  <c r="DY372" i="24"/>
  <c r="EC372" i="24" s="1"/>
  <c r="DY351" i="24"/>
  <c r="EC351" i="24" s="1"/>
  <c r="DY327" i="24"/>
  <c r="EC327" i="24" s="1"/>
  <c r="DY276" i="24"/>
  <c r="EC276" i="24" s="1"/>
  <c r="DY245" i="24"/>
  <c r="EC245" i="24" s="1"/>
  <c r="DY229" i="24"/>
  <c r="EC229" i="24" s="1"/>
  <c r="DY175" i="24"/>
  <c r="EC175" i="24" s="1"/>
  <c r="DY162" i="24"/>
  <c r="EC162" i="24" s="1"/>
  <c r="DY752" i="24"/>
  <c r="EC752" i="24" s="1"/>
  <c r="DY688" i="24"/>
  <c r="EC688" i="24" s="1"/>
  <c r="DY664" i="24"/>
  <c r="EC664" i="24" s="1"/>
  <c r="DY623" i="24"/>
  <c r="EC623" i="24" s="1"/>
  <c r="DY649" i="24"/>
  <c r="EC649" i="24" s="1"/>
  <c r="DZ539" i="24"/>
  <c r="ED539" i="24" s="1"/>
  <c r="DZ479" i="24"/>
  <c r="ED479" i="24" s="1"/>
  <c r="DZ473" i="24"/>
  <c r="ED473" i="24" s="1"/>
  <c r="DZ404" i="24"/>
  <c r="ED404" i="24" s="1"/>
  <c r="DZ314" i="24"/>
  <c r="ED314" i="24" s="1"/>
  <c r="DZ174" i="24"/>
  <c r="ED174" i="24" s="1"/>
  <c r="DZ148" i="24"/>
  <c r="ED148" i="24" s="1"/>
  <c r="DZ136" i="24"/>
  <c r="ED136" i="24" s="1"/>
  <c r="DZ743" i="24"/>
  <c r="ED743" i="24" s="1"/>
  <c r="DZ708" i="24"/>
  <c r="ED708" i="24" s="1"/>
  <c r="DY531" i="24"/>
  <c r="EC531" i="24" s="1"/>
  <c r="DY501" i="24"/>
  <c r="EC501" i="24" s="1"/>
  <c r="DY411" i="24"/>
  <c r="EC411" i="24" s="1"/>
  <c r="DY383" i="24"/>
  <c r="EC383" i="24" s="1"/>
  <c r="DY355" i="24"/>
  <c r="EC355" i="24" s="1"/>
  <c r="DY305" i="24"/>
  <c r="EC305" i="24" s="1"/>
  <c r="DY274" i="24"/>
  <c r="EC274" i="24" s="1"/>
  <c r="DY212" i="24"/>
  <c r="EC212" i="24" s="1"/>
  <c r="DY180" i="24"/>
  <c r="EC180" i="24" s="1"/>
  <c r="DY144" i="24"/>
  <c r="EC144" i="24" s="1"/>
  <c r="DY118" i="24"/>
  <c r="EC118" i="24" s="1"/>
  <c r="DY735" i="24"/>
  <c r="EC735" i="24" s="1"/>
  <c r="DY697" i="24"/>
  <c r="EC697" i="24" s="1"/>
  <c r="DY658" i="24"/>
  <c r="EC658" i="24" s="1"/>
  <c r="DY627" i="24"/>
  <c r="EC627" i="24" s="1"/>
  <c r="DY605" i="24"/>
  <c r="EC605" i="24" s="1"/>
  <c r="DZ378" i="24"/>
  <c r="ED378" i="24" s="1"/>
  <c r="DZ255" i="24"/>
  <c r="ED255" i="24" s="1"/>
  <c r="DY521" i="24"/>
  <c r="EC521" i="24" s="1"/>
  <c r="DY508" i="24"/>
  <c r="EC508" i="24" s="1"/>
  <c r="DY480" i="24"/>
  <c r="EC480" i="24" s="1"/>
  <c r="DY438" i="24"/>
  <c r="EC438" i="24" s="1"/>
  <c r="DY374" i="24"/>
  <c r="EC374" i="24" s="1"/>
  <c r="DY357" i="24"/>
  <c r="EC357" i="24" s="1"/>
  <c r="DY332" i="24"/>
  <c r="EC332" i="24" s="1"/>
  <c r="DY280" i="24"/>
  <c r="EC280" i="24" s="1"/>
  <c r="DY241" i="24"/>
  <c r="EC241" i="24" s="1"/>
  <c r="DY203" i="24"/>
  <c r="EC203" i="24" s="1"/>
  <c r="DY140" i="24"/>
  <c r="EC140" i="24" s="1"/>
  <c r="DY137" i="24"/>
  <c r="EC137" i="24" s="1"/>
  <c r="DY111" i="24"/>
  <c r="EC111" i="24" s="1"/>
  <c r="DY738" i="24"/>
  <c r="EC738" i="24" s="1"/>
  <c r="DY685" i="24"/>
  <c r="EC685" i="24" s="1"/>
  <c r="DY679" i="24"/>
  <c r="EC679" i="24" s="1"/>
  <c r="DY617" i="24"/>
  <c r="EC617" i="24" s="1"/>
  <c r="EM80" i="24"/>
  <c r="EM72" i="24"/>
  <c r="DU80" i="24"/>
  <c r="DU70" i="24"/>
  <c r="DU62" i="24"/>
  <c r="DU54" i="24"/>
  <c r="DU46" i="24"/>
  <c r="DU38" i="24"/>
  <c r="EM82" i="24"/>
  <c r="DU77" i="24"/>
  <c r="DV65" i="24"/>
  <c r="DV57" i="24"/>
  <c r="DV49" i="24"/>
  <c r="DV41" i="24"/>
  <c r="DV33" i="24"/>
  <c r="DW75" i="24"/>
  <c r="DU65" i="24"/>
  <c r="DU57" i="24"/>
  <c r="DU49" i="24"/>
  <c r="DU41" i="24"/>
  <c r="DU33" i="24"/>
  <c r="DV79" i="24"/>
  <c r="EM78" i="24"/>
  <c r="EM76" i="24"/>
  <c r="DU75" i="24"/>
  <c r="DW68" i="24"/>
  <c r="DW60" i="24"/>
  <c r="DW52" i="24"/>
  <c r="DW44" i="24"/>
  <c r="DW36" i="24"/>
  <c r="DW82" i="24"/>
  <c r="EM67" i="24"/>
  <c r="EM59" i="24"/>
  <c r="EM51" i="24"/>
  <c r="DV82" i="24"/>
  <c r="DW66" i="24"/>
  <c r="EM70" i="24"/>
  <c r="EM62" i="24"/>
  <c r="EM54" i="24"/>
  <c r="DW78" i="24"/>
  <c r="DW69" i="24"/>
  <c r="DW61" i="24"/>
  <c r="DW53" i="24"/>
  <c r="DW45" i="24"/>
  <c r="DW37" i="24"/>
  <c r="DV78" i="24"/>
  <c r="DW76" i="24"/>
  <c r="DV69" i="24"/>
  <c r="DV61" i="24"/>
  <c r="DW81" i="24"/>
  <c r="DU78" i="24"/>
  <c r="DV76" i="24"/>
  <c r="DU69" i="24"/>
  <c r="DU61" i="24"/>
  <c r="DU53" i="24"/>
  <c r="DU45" i="24"/>
  <c r="DV81" i="24"/>
  <c r="EM77" i="24"/>
  <c r="DU76" i="24"/>
  <c r="DW74" i="24"/>
  <c r="EM65" i="24"/>
  <c r="EM57" i="24"/>
  <c r="EM75" i="24"/>
  <c r="DU74" i="24"/>
  <c r="DV64" i="24"/>
  <c r="DV56" i="24"/>
  <c r="DV48" i="24"/>
  <c r="DW72" i="24"/>
  <c r="DU64" i="24"/>
  <c r="DU56" i="24"/>
  <c r="DU48" i="24"/>
  <c r="DW80" i="24"/>
  <c r="EM79" i="24"/>
  <c r="EM73" i="24"/>
  <c r="DU72" i="24"/>
  <c r="DW67" i="24"/>
  <c r="EM83" i="24"/>
  <c r="DU67" i="24"/>
  <c r="DV38" i="24"/>
  <c r="DU34" i="24"/>
  <c r="DV31" i="24"/>
  <c r="DV23" i="24"/>
  <c r="DV15" i="24"/>
  <c r="DV60" i="24"/>
  <c r="EM36" i="24"/>
  <c r="DU31" i="24"/>
  <c r="DU23" i="24"/>
  <c r="DU15" i="24"/>
  <c r="DU60" i="24"/>
  <c r="EM58" i="24"/>
  <c r="DW50" i="24"/>
  <c r="DW42" i="24"/>
  <c r="EM27" i="24"/>
  <c r="EM19" i="24"/>
  <c r="EM14" i="24"/>
  <c r="DV77" i="24"/>
  <c r="DV63" i="24"/>
  <c r="DV50" i="24"/>
  <c r="DV42" i="24"/>
  <c r="DW26" i="24"/>
  <c r="DW18" i="24"/>
  <c r="DW77" i="24"/>
  <c r="DW71" i="24"/>
  <c r="DW63" i="24"/>
  <c r="EM61" i="24"/>
  <c r="EM52" i="24"/>
  <c r="DU50" i="24"/>
  <c r="DU42" i="24"/>
  <c r="EM40" i="24"/>
  <c r="DV26" i="24"/>
  <c r="DV18" i="24"/>
  <c r="DV71" i="24"/>
  <c r="DU71" i="24"/>
  <c r="DU63" i="24"/>
  <c r="DU37" i="24"/>
  <c r="EM30" i="24"/>
  <c r="EM22" i="24"/>
  <c r="DU58" i="24"/>
  <c r="EM46" i="24"/>
  <c r="EM39" i="24"/>
  <c r="DW64" i="24"/>
  <c r="DV52" i="24"/>
  <c r="EM47" i="24"/>
  <c r="EM28" i="24"/>
  <c r="DU52" i="24"/>
  <c r="DW83" i="24"/>
  <c r="DW70" i="24"/>
  <c r="DU68" i="24"/>
  <c r="DU66" i="24"/>
  <c r="DW56" i="24"/>
  <c r="DU40" i="24"/>
  <c r="DV83" i="24"/>
  <c r="DU82" i="24"/>
  <c r="DV70" i="24"/>
  <c r="EM38" i="24"/>
  <c r="DU32" i="24"/>
  <c r="DW30" i="24"/>
  <c r="DU83" i="24"/>
  <c r="DV72" i="24"/>
  <c r="DW59" i="24"/>
  <c r="EM34" i="24"/>
  <c r="DV30" i="24"/>
  <c r="DV22" i="24"/>
  <c r="DV59" i="24"/>
  <c r="EM49" i="24"/>
  <c r="DW35" i="24"/>
  <c r="DU30" i="24"/>
  <c r="DU22" i="24"/>
  <c r="DW79" i="24"/>
  <c r="DV75" i="24"/>
  <c r="DU59" i="24"/>
  <c r="DV53" i="24"/>
  <c r="DW46" i="24"/>
  <c r="DV45" i="24"/>
  <c r="DV44" i="24"/>
  <c r="DW39" i="24"/>
  <c r="DV35" i="24"/>
  <c r="DU79" i="24"/>
  <c r="EM60" i="24"/>
  <c r="DW47" i="24"/>
  <c r="DV46" i="24"/>
  <c r="DU44" i="24"/>
  <c r="DV39" i="24"/>
  <c r="DW62" i="24"/>
  <c r="DV47" i="24"/>
  <c r="EM42" i="24"/>
  <c r="DU39" i="24"/>
  <c r="EM74" i="24"/>
  <c r="DV62" i="24"/>
  <c r="EM50" i="24"/>
  <c r="DU47" i="24"/>
  <c r="EM37" i="24"/>
  <c r="EM69" i="24"/>
  <c r="EM29" i="24"/>
  <c r="EM21" i="24"/>
  <c r="EM71" i="24"/>
  <c r="EM63" i="24"/>
  <c r="DW48" i="24"/>
  <c r="DW28" i="24"/>
  <c r="DW20" i="24"/>
  <c r="DV74" i="24"/>
  <c r="DV54" i="24"/>
  <c r="DU43" i="24"/>
  <c r="EM41" i="24"/>
  <c r="DV66" i="24"/>
  <c r="EM25" i="24"/>
  <c r="DW24" i="24"/>
  <c r="EM15" i="24"/>
  <c r="DU19" i="24"/>
  <c r="EM31" i="24"/>
  <c r="DU20" i="24"/>
  <c r="DW15" i="24"/>
  <c r="EM81" i="24"/>
  <c r="EM55" i="24"/>
  <c r="DW33" i="24"/>
  <c r="DV24" i="24"/>
  <c r="DW19" i="24"/>
  <c r="DU24" i="24"/>
  <c r="DV19" i="24"/>
  <c r="DU29" i="24"/>
  <c r="DU81" i="24"/>
  <c r="DW55" i="24"/>
  <c r="DW27" i="24"/>
  <c r="DS11" i="24"/>
  <c r="DV55" i="24"/>
  <c r="DW49" i="24"/>
  <c r="DW40" i="24"/>
  <c r="DW29" i="24"/>
  <c r="DV27" i="24"/>
  <c r="DW38" i="24"/>
  <c r="DU55" i="24"/>
  <c r="DV40" i="24"/>
  <c r="DW32" i="24"/>
  <c r="DV29" i="24"/>
  <c r="DU27" i="24"/>
  <c r="EM16" i="24"/>
  <c r="DV32" i="24"/>
  <c r="DV20" i="24"/>
  <c r="DW41" i="24"/>
  <c r="DW25" i="24"/>
  <c r="EM17" i="24"/>
  <c r="EM53" i="24"/>
  <c r="DV25" i="24"/>
  <c r="DW21" i="24"/>
  <c r="DU25" i="24"/>
  <c r="DV21" i="24"/>
  <c r="DW73" i="24"/>
  <c r="DV67" i="24"/>
  <c r="DW58" i="24"/>
  <c r="EM26" i="24"/>
  <c r="DU21" i="24"/>
  <c r="DW16" i="24"/>
  <c r="DV73" i="24"/>
  <c r="DW65" i="24"/>
  <c r="DV58" i="24"/>
  <c r="DW31" i="24"/>
  <c r="DV16" i="24"/>
  <c r="DV80" i="24"/>
  <c r="DU73" i="24"/>
  <c r="EM56" i="24"/>
  <c r="DU16" i="24"/>
  <c r="DW34" i="24"/>
  <c r="EM43" i="24"/>
  <c r="EM35" i="24"/>
  <c r="EM13" i="24"/>
  <c r="EM23" i="24"/>
  <c r="EM18" i="24"/>
  <c r="DW43" i="24"/>
  <c r="DW14" i="24"/>
  <c r="DV43" i="24"/>
  <c r="DV28" i="24"/>
  <c r="DU28" i="24"/>
  <c r="DU26" i="24"/>
  <c r="DW22" i="24"/>
  <c r="DW17" i="24"/>
  <c r="DV37" i="24"/>
  <c r="DW13" i="24"/>
  <c r="EM64" i="24"/>
  <c r="DV36" i="24"/>
  <c r="DV17" i="24"/>
  <c r="DU17" i="24"/>
  <c r="DW51" i="24"/>
  <c r="DU36" i="24"/>
  <c r="DV13" i="24"/>
  <c r="DW54" i="24"/>
  <c r="DV51" i="24"/>
  <c r="EM44" i="24"/>
  <c r="DU35" i="24"/>
  <c r="DU13" i="24"/>
  <c r="EM68" i="24"/>
  <c r="DU51" i="24"/>
  <c r="EM24" i="24"/>
  <c r="DW23" i="24"/>
  <c r="EM66" i="24"/>
  <c r="EM48" i="24"/>
  <c r="EM33" i="24"/>
  <c r="DU18" i="24"/>
  <c r="DV34" i="24"/>
  <c r="DU14" i="24"/>
  <c r="DW57" i="24"/>
  <c r="EM45" i="24"/>
  <c r="EM32" i="24"/>
  <c r="EM20" i="24"/>
  <c r="DV68" i="24"/>
  <c r="DV14" i="24"/>
  <c r="DZ447" i="24"/>
  <c r="ED447" i="24" s="1"/>
  <c r="DZ361" i="24"/>
  <c r="ED361" i="24" s="1"/>
  <c r="DZ307" i="24"/>
  <c r="ED307" i="24" s="1"/>
  <c r="DZ286" i="24"/>
  <c r="ED286" i="24" s="1"/>
  <c r="DZ238" i="24"/>
  <c r="ED238" i="24" s="1"/>
  <c r="DZ222" i="24"/>
  <c r="ED222" i="24" s="1"/>
  <c r="DZ151" i="24"/>
  <c r="ED151" i="24" s="1"/>
  <c r="DZ127" i="24"/>
  <c r="ED127" i="24" s="1"/>
  <c r="DZ699" i="24"/>
  <c r="ED699" i="24" s="1"/>
  <c r="DZ635" i="24"/>
  <c r="ED635" i="24" s="1"/>
  <c r="DZ614" i="24"/>
  <c r="ED614" i="24" s="1"/>
  <c r="DZ647" i="24"/>
  <c r="ED647" i="24" s="1"/>
  <c r="DY466" i="24"/>
  <c r="EC466" i="24" s="1"/>
  <c r="DY375" i="24"/>
  <c r="EC375" i="24" s="1"/>
  <c r="DY230" i="24"/>
  <c r="EC230" i="24" s="1"/>
  <c r="DY179" i="24"/>
  <c r="EC179" i="24" s="1"/>
  <c r="DY113" i="24"/>
  <c r="EC113" i="24" s="1"/>
  <c r="DY753" i="24"/>
  <c r="EC753" i="24" s="1"/>
  <c r="DY691" i="24"/>
  <c r="EC691" i="24" s="1"/>
  <c r="DY616" i="24"/>
  <c r="EC616" i="24" s="1"/>
  <c r="DZ540" i="24"/>
  <c r="ED540" i="24" s="1"/>
  <c r="DZ541" i="24"/>
  <c r="ED541" i="24" s="1"/>
  <c r="DZ734" i="24"/>
  <c r="ED734" i="24" s="1"/>
  <c r="DZ461" i="24"/>
  <c r="ED461" i="24" s="1"/>
  <c r="DZ405" i="24"/>
  <c r="ED405" i="24" s="1"/>
  <c r="DZ379" i="24"/>
  <c r="ED379" i="24" s="1"/>
  <c r="DZ341" i="24"/>
  <c r="ED341" i="24" s="1"/>
  <c r="DZ279" i="24"/>
  <c r="ED279" i="24" s="1"/>
  <c r="DZ248" i="24"/>
  <c r="ED248" i="24" s="1"/>
  <c r="DZ212" i="24"/>
  <c r="ED212" i="24" s="1"/>
  <c r="DZ186" i="24"/>
  <c r="ED186" i="24" s="1"/>
  <c r="DZ147" i="24"/>
  <c r="ED147" i="24" s="1"/>
  <c r="DZ118" i="24"/>
  <c r="ED118" i="24" s="1"/>
  <c r="DZ732" i="24"/>
  <c r="ED732" i="24" s="1"/>
  <c r="DZ728" i="24"/>
  <c r="ED728" i="24" s="1"/>
  <c r="DZ669" i="24"/>
  <c r="ED669" i="24" s="1"/>
  <c r="DZ628" i="24"/>
  <c r="ED628" i="24" s="1"/>
  <c r="DZ629" i="24"/>
  <c r="ED629" i="24" s="1"/>
  <c r="DY485" i="24"/>
  <c r="EC485" i="24" s="1"/>
  <c r="DY439" i="24"/>
  <c r="EC439" i="24" s="1"/>
  <c r="DY416" i="24"/>
  <c r="EC416" i="24" s="1"/>
  <c r="DY359" i="24"/>
  <c r="EC359" i="24" s="1"/>
  <c r="DY320" i="24"/>
  <c r="EC320" i="24" s="1"/>
  <c r="DY284" i="24"/>
  <c r="EC284" i="24" s="1"/>
  <c r="DY255" i="24"/>
  <c r="EC255" i="24" s="1"/>
  <c r="DY217" i="24"/>
  <c r="EC217" i="24" s="1"/>
  <c r="DY167" i="24"/>
  <c r="EC167" i="24" s="1"/>
  <c r="DY117" i="24"/>
  <c r="EC117" i="24" s="1"/>
  <c r="DY748" i="24"/>
  <c r="EC748" i="24" s="1"/>
  <c r="DY692" i="24"/>
  <c r="EC692" i="24" s="1"/>
  <c r="DY636" i="24"/>
  <c r="EC636" i="24" s="1"/>
  <c r="DY606" i="24"/>
  <c r="EC606" i="24" s="1"/>
  <c r="DY435" i="24"/>
  <c r="EC435" i="24" s="1"/>
  <c r="DY404" i="24"/>
  <c r="EC404" i="24" s="1"/>
  <c r="DY628" i="24"/>
  <c r="EC628" i="24" s="1"/>
  <c r="DZ543" i="24"/>
  <c r="ED543" i="24" s="1"/>
  <c r="DZ498" i="24"/>
  <c r="ED498" i="24" s="1"/>
  <c r="DZ468" i="24"/>
  <c r="ED468" i="24" s="1"/>
  <c r="DZ437" i="24"/>
  <c r="ED437" i="24" s="1"/>
  <c r="DZ408" i="24"/>
  <c r="ED408" i="24" s="1"/>
  <c r="DZ370" i="24"/>
  <c r="ED370" i="24" s="1"/>
  <c r="DZ325" i="24"/>
  <c r="ED325" i="24" s="1"/>
  <c r="DZ241" i="24"/>
  <c r="ED241" i="24" s="1"/>
  <c r="DZ208" i="24"/>
  <c r="ED208" i="24" s="1"/>
  <c r="DZ183" i="24"/>
  <c r="ED183" i="24" s="1"/>
  <c r="DZ152" i="24"/>
  <c r="ED152" i="24" s="1"/>
  <c r="DZ124" i="24"/>
  <c r="ED124" i="24" s="1"/>
  <c r="DZ738" i="24"/>
  <c r="ED738" i="24" s="1"/>
  <c r="DZ741" i="24"/>
  <c r="ED741" i="24" s="1"/>
  <c r="DZ663" i="24"/>
  <c r="ED663" i="24" s="1"/>
  <c r="DZ618" i="24"/>
  <c r="ED618" i="24" s="1"/>
  <c r="DY522" i="24"/>
  <c r="EC522" i="24" s="1"/>
  <c r="DY429" i="24"/>
  <c r="EC429" i="24" s="1"/>
  <c r="DY414" i="24"/>
  <c r="EC414" i="24" s="1"/>
  <c r="DY341" i="24"/>
  <c r="EC341" i="24" s="1"/>
  <c r="DY138" i="24"/>
  <c r="EC138" i="24" s="1"/>
  <c r="DY666" i="24"/>
  <c r="EC666" i="24" s="1"/>
  <c r="DY659" i="24"/>
  <c r="EC659" i="24" s="1"/>
  <c r="DZ552" i="24"/>
  <c r="ED552" i="24" s="1"/>
  <c r="DZ553" i="24"/>
  <c r="ED553" i="24" s="1"/>
  <c r="DZ465" i="24"/>
  <c r="ED465" i="24" s="1"/>
  <c r="DZ421" i="24"/>
  <c r="ED421" i="24" s="1"/>
  <c r="DZ331" i="24"/>
  <c r="ED331" i="24" s="1"/>
  <c r="DZ275" i="24"/>
  <c r="ED275" i="24" s="1"/>
  <c r="DZ261" i="24"/>
  <c r="ED261" i="24" s="1"/>
  <c r="DZ146" i="24"/>
  <c r="ED146" i="24" s="1"/>
  <c r="DZ605" i="24"/>
  <c r="ED605" i="24" s="1"/>
  <c r="DY431" i="24"/>
  <c r="EC431" i="24" s="1"/>
  <c r="DY370" i="24"/>
  <c r="EC370" i="24" s="1"/>
  <c r="DY119" i="24"/>
  <c r="EC119" i="24" s="1"/>
  <c r="DY684" i="24"/>
  <c r="EC684" i="24" s="1"/>
  <c r="DY633" i="24"/>
  <c r="EC633" i="24" s="1"/>
  <c r="DY620" i="24"/>
  <c r="EC620" i="24" s="1"/>
  <c r="DY163" i="24"/>
  <c r="EC163" i="24" s="1"/>
  <c r="DZ115" i="24"/>
  <c r="ED115" i="24" s="1"/>
  <c r="DZ476" i="24"/>
  <c r="ED476" i="24" s="1"/>
  <c r="DZ531" i="24"/>
  <c r="ED531" i="24" s="1"/>
  <c r="DZ499" i="24"/>
  <c r="ED499" i="24" s="1"/>
  <c r="DZ456" i="24"/>
  <c r="ED456" i="24" s="1"/>
  <c r="DZ409" i="24"/>
  <c r="ED409" i="24" s="1"/>
  <c r="DZ375" i="24"/>
  <c r="ED375" i="24" s="1"/>
  <c r="DZ338" i="24"/>
  <c r="ED338" i="24" s="1"/>
  <c r="DZ297" i="24"/>
  <c r="ED297" i="24" s="1"/>
  <c r="DZ268" i="24"/>
  <c r="ED268" i="24" s="1"/>
  <c r="DZ263" i="24"/>
  <c r="ED263" i="24" s="1"/>
  <c r="DZ218" i="24"/>
  <c r="ED218" i="24" s="1"/>
  <c r="DZ172" i="24"/>
  <c r="ED172" i="24" s="1"/>
  <c r="DZ133" i="24"/>
  <c r="ED133" i="24" s="1"/>
  <c r="DZ111" i="24"/>
  <c r="ED111" i="24" s="1"/>
  <c r="DZ751" i="24"/>
  <c r="ED751" i="24" s="1"/>
  <c r="DZ716" i="24"/>
  <c r="ED716" i="24" s="1"/>
  <c r="DZ707" i="24"/>
  <c r="ED707" i="24" s="1"/>
  <c r="DZ676" i="24"/>
  <c r="ED676" i="24" s="1"/>
  <c r="DZ612" i="24"/>
  <c r="ED612" i="24" s="1"/>
  <c r="H187" i="24"/>
  <c r="K187" i="24"/>
  <c r="A188" i="24"/>
  <c r="E187" i="24"/>
  <c r="B187" i="24"/>
  <c r="DY489" i="24"/>
  <c r="EC489" i="24" s="1"/>
  <c r="DY467" i="24"/>
  <c r="EC467" i="24" s="1"/>
  <c r="DY436" i="24"/>
  <c r="EC436" i="24" s="1"/>
  <c r="DY421" i="24"/>
  <c r="EC421" i="24" s="1"/>
  <c r="DY368" i="24"/>
  <c r="EC368" i="24" s="1"/>
  <c r="DY334" i="24"/>
  <c r="EC334" i="24" s="1"/>
  <c r="DY298" i="24"/>
  <c r="EC298" i="24" s="1"/>
  <c r="DY273" i="24"/>
  <c r="EC273" i="24" s="1"/>
  <c r="DY239" i="24"/>
  <c r="EC239" i="24" s="1"/>
  <c r="DY182" i="24"/>
  <c r="EC182" i="24" s="1"/>
  <c r="DY120" i="24"/>
  <c r="EC120" i="24" s="1"/>
  <c r="DY759" i="24"/>
  <c r="EC759" i="24" s="1"/>
  <c r="DY730" i="24"/>
  <c r="EC730" i="24" s="1"/>
  <c r="DY655" i="24"/>
  <c r="EC655" i="24" s="1"/>
  <c r="DZ444" i="24"/>
  <c r="ED444" i="24" s="1"/>
  <c r="DZ310" i="24"/>
  <c r="ED310" i="24" s="1"/>
  <c r="DZ237" i="24"/>
  <c r="ED237" i="24" s="1"/>
  <c r="DZ166" i="24"/>
  <c r="ED166" i="24" s="1"/>
  <c r="DZ643" i="24"/>
  <c r="ED643" i="24" s="1"/>
  <c r="F186" i="24"/>
  <c r="D186" i="24"/>
  <c r="C186" i="24"/>
  <c r="Q186" i="24"/>
  <c r="M186" i="24"/>
  <c r="I186" i="24"/>
  <c r="G186" i="24"/>
  <c r="L186" i="24"/>
  <c r="J186" i="24"/>
  <c r="DY525" i="24"/>
  <c r="EC525" i="24" s="1"/>
  <c r="DY493" i="24"/>
  <c r="EC493" i="24" s="1"/>
  <c r="DY462" i="24"/>
  <c r="EC462" i="24" s="1"/>
  <c r="DY433" i="24"/>
  <c r="EC433" i="24" s="1"/>
  <c r="DY394" i="24"/>
  <c r="EC394" i="24" s="1"/>
  <c r="DY362" i="24"/>
  <c r="EC362" i="24" s="1"/>
  <c r="DY344" i="24"/>
  <c r="EC344" i="24" s="1"/>
  <c r="DY317" i="24"/>
  <c r="EC317" i="24" s="1"/>
  <c r="DY279" i="24"/>
  <c r="EC279" i="24" s="1"/>
  <c r="DY214" i="24"/>
  <c r="EC214" i="24" s="1"/>
  <c r="DY185" i="24"/>
  <c r="EC185" i="24" s="1"/>
  <c r="DY125" i="24"/>
  <c r="EC125" i="24" s="1"/>
  <c r="DY749" i="24"/>
  <c r="EC749" i="24" s="1"/>
  <c r="DY719" i="24"/>
  <c r="EC719" i="24" s="1"/>
  <c r="DY686" i="24"/>
  <c r="EC686" i="24" s="1"/>
  <c r="DY678" i="24"/>
  <c r="EC678" i="24" s="1"/>
  <c r="DY643" i="24"/>
  <c r="EC643" i="24" s="1"/>
  <c r="DZ414" i="24"/>
  <c r="ED414" i="24" s="1"/>
  <c r="DZ494" i="24"/>
  <c r="ED494" i="24" s="1"/>
  <c r="DZ229" i="24"/>
  <c r="ED229" i="24" s="1"/>
  <c r="DY514" i="24"/>
  <c r="EC514" i="24" s="1"/>
  <c r="DY443" i="24"/>
  <c r="EC443" i="24" s="1"/>
  <c r="DY373" i="24"/>
  <c r="EC373" i="24" s="1"/>
  <c r="DY328" i="24"/>
  <c r="EC328" i="24" s="1"/>
  <c r="DY237" i="24"/>
  <c r="EC237" i="24" s="1"/>
  <c r="DY224" i="24"/>
  <c r="EC224" i="24" s="1"/>
  <c r="DY747" i="24"/>
  <c r="EC747" i="24" s="1"/>
  <c r="DY677" i="24"/>
  <c r="EC677" i="24" s="1"/>
  <c r="DY646" i="24"/>
  <c r="EC646" i="24" s="1"/>
  <c r="DZ372" i="24"/>
  <c r="ED372" i="24" s="1"/>
  <c r="DZ277" i="24"/>
  <c r="ED277" i="24" s="1"/>
  <c r="DY532" i="24"/>
  <c r="EC532" i="24" s="1"/>
  <c r="DY243" i="24"/>
  <c r="EC243" i="24" s="1"/>
  <c r="DZ428" i="24"/>
  <c r="ED428" i="24" s="1"/>
  <c r="DZ352" i="24"/>
  <c r="ED352" i="24" s="1"/>
  <c r="DZ278" i="24"/>
  <c r="ED278" i="24" s="1"/>
  <c r="DZ504" i="24"/>
  <c r="ED504" i="24" s="1"/>
  <c r="DZ484" i="24"/>
  <c r="ED484" i="24" s="1"/>
  <c r="DZ433" i="24"/>
  <c r="ED433" i="24" s="1"/>
  <c r="DZ394" i="24"/>
  <c r="ED394" i="24" s="1"/>
  <c r="DZ326" i="24"/>
  <c r="ED326" i="24" s="1"/>
  <c r="DZ300" i="24"/>
  <c r="ED300" i="24" s="1"/>
  <c r="DZ265" i="24"/>
  <c r="ED265" i="24" s="1"/>
  <c r="DZ239" i="24"/>
  <c r="ED239" i="24" s="1"/>
  <c r="DZ175" i="24"/>
  <c r="ED175" i="24" s="1"/>
  <c r="DZ130" i="24"/>
  <c r="ED130" i="24" s="1"/>
  <c r="DZ105" i="24"/>
  <c r="ED105" i="24" s="1"/>
  <c r="DZ757" i="24"/>
  <c r="ED757" i="24" s="1"/>
  <c r="DZ724" i="24"/>
  <c r="ED724" i="24" s="1"/>
  <c r="DZ679" i="24"/>
  <c r="ED679" i="24" s="1"/>
  <c r="DZ657" i="24"/>
  <c r="ED657" i="24" s="1"/>
  <c r="DZ648" i="24"/>
  <c r="ED648" i="24" s="1"/>
  <c r="DY504" i="24"/>
  <c r="EC504" i="24" s="1"/>
  <c r="DY432" i="24"/>
  <c r="EC432" i="24" s="1"/>
  <c r="DY376" i="24"/>
  <c r="EC376" i="24" s="1"/>
  <c r="DY322" i="24"/>
  <c r="EC322" i="24" s="1"/>
  <c r="DY271" i="24"/>
  <c r="EC271" i="24" s="1"/>
  <c r="DY244" i="24"/>
  <c r="EC244" i="24" s="1"/>
  <c r="DY154" i="24"/>
  <c r="EC154" i="24" s="1"/>
  <c r="DY114" i="24"/>
  <c r="EC114" i="24" s="1"/>
  <c r="DY755" i="24"/>
  <c r="EC755" i="24" s="1"/>
  <c r="DY727" i="24"/>
  <c r="EC727" i="24" s="1"/>
  <c r="DY671" i="24"/>
  <c r="EC671" i="24" s="1"/>
  <c r="DY650" i="24"/>
  <c r="EC650" i="24" s="1"/>
  <c r="DY275" i="24"/>
  <c r="EC275" i="24" s="1"/>
  <c r="DZ488" i="24"/>
  <c r="ED488" i="24" s="1"/>
  <c r="DZ292" i="24"/>
  <c r="ED292" i="24" s="1"/>
  <c r="DY533" i="24"/>
  <c r="EC533" i="24" s="1"/>
  <c r="DZ525" i="24"/>
  <c r="ED525" i="24" s="1"/>
  <c r="DZ502" i="24"/>
  <c r="ED502" i="24" s="1"/>
  <c r="DZ454" i="24"/>
  <c r="ED454" i="24" s="1"/>
  <c r="DZ417" i="24"/>
  <c r="ED417" i="24" s="1"/>
  <c r="DZ399" i="24"/>
  <c r="ED399" i="24" s="1"/>
  <c r="DZ354" i="24"/>
  <c r="ED354" i="24" s="1"/>
  <c r="DZ332" i="24"/>
  <c r="ED332" i="24" s="1"/>
  <c r="DZ308" i="24"/>
  <c r="ED308" i="24" s="1"/>
  <c r="DZ272" i="24"/>
  <c r="ED272" i="24" s="1"/>
  <c r="DZ233" i="24"/>
  <c r="ED233" i="24" s="1"/>
  <c r="DZ200" i="24"/>
  <c r="ED200" i="24" s="1"/>
  <c r="DZ170" i="24"/>
  <c r="ED170" i="24" s="1"/>
  <c r="DZ141" i="24"/>
  <c r="ED141" i="24" s="1"/>
  <c r="DZ107" i="24"/>
  <c r="ED107" i="24" s="1"/>
  <c r="DZ759" i="24"/>
  <c r="ED759" i="24" s="1"/>
  <c r="DZ714" i="24"/>
  <c r="ED714" i="24" s="1"/>
  <c r="DZ701" i="24"/>
  <c r="ED701" i="24" s="1"/>
  <c r="DZ655" i="24"/>
  <c r="ED655" i="24" s="1"/>
  <c r="DY527" i="24"/>
  <c r="EC527" i="24" s="1"/>
  <c r="DY478" i="24"/>
  <c r="EC478" i="24" s="1"/>
  <c r="DY457" i="24"/>
  <c r="EC457" i="24" s="1"/>
  <c r="DY425" i="24"/>
  <c r="EC425" i="24" s="1"/>
  <c r="DY389" i="24"/>
  <c r="EC389" i="24" s="1"/>
  <c r="DY387" i="24"/>
  <c r="EC387" i="24" s="1"/>
  <c r="DY325" i="24"/>
  <c r="EC325" i="24" s="1"/>
  <c r="DY307" i="24"/>
  <c r="EC307" i="24" s="1"/>
  <c r="DY266" i="24"/>
  <c r="EC266" i="24" s="1"/>
  <c r="DY235" i="24"/>
  <c r="EC235" i="24" s="1"/>
  <c r="DY205" i="24"/>
  <c r="EC205" i="24" s="1"/>
  <c r="DY171" i="24"/>
  <c r="EC171" i="24" s="1"/>
  <c r="DY157" i="24"/>
  <c r="EC157" i="24" s="1"/>
  <c r="DY106" i="24"/>
  <c r="EC106" i="24" s="1"/>
  <c r="DY750" i="24"/>
  <c r="EC750" i="24" s="1"/>
  <c r="DY720" i="24"/>
  <c r="EC720" i="24" s="1"/>
  <c r="DY708" i="24"/>
  <c r="EC708" i="24" s="1"/>
  <c r="DZ293" i="24"/>
  <c r="ED293" i="24" s="1"/>
  <c r="DZ246" i="24"/>
  <c r="ED246" i="24" s="1"/>
  <c r="DZ182" i="24"/>
  <c r="ED182" i="24" s="1"/>
  <c r="DZ683" i="24"/>
  <c r="ED683" i="24" s="1"/>
  <c r="DY523" i="24"/>
  <c r="EC523" i="24" s="1"/>
  <c r="DY482" i="24"/>
  <c r="EC482" i="24" s="1"/>
  <c r="DY393" i="24"/>
  <c r="EC393" i="24" s="1"/>
  <c r="DY353" i="24"/>
  <c r="EC353" i="24" s="1"/>
  <c r="DY333" i="24"/>
  <c r="EC333" i="24" s="1"/>
  <c r="DY265" i="24"/>
  <c r="EC265" i="24" s="1"/>
  <c r="DY202" i="24"/>
  <c r="EC202" i="24" s="1"/>
  <c r="DY176" i="24"/>
  <c r="EC176" i="24" s="1"/>
  <c r="DY160" i="24"/>
  <c r="EC160" i="24" s="1"/>
  <c r="DY722" i="24"/>
  <c r="EC722" i="24" s="1"/>
  <c r="DY680" i="24"/>
  <c r="EC680" i="24" s="1"/>
  <c r="DY673" i="24"/>
  <c r="EC673" i="24" s="1"/>
  <c r="DY629" i="24"/>
  <c r="EC629" i="24" s="1"/>
  <c r="DZ364" i="24"/>
  <c r="ED364" i="24" s="1"/>
  <c r="DZ420" i="24"/>
  <c r="ED420" i="24" s="1"/>
  <c r="DZ750" i="24"/>
  <c r="ED750" i="24" s="1"/>
  <c r="DZ731" i="24"/>
  <c r="ED731" i="24" s="1"/>
  <c r="DZ692" i="24"/>
  <c r="ED692" i="24" s="1"/>
  <c r="DZ666" i="24"/>
  <c r="ED666" i="24" s="1"/>
  <c r="DY520" i="24"/>
  <c r="EC520" i="24" s="1"/>
  <c r="DY502" i="24"/>
  <c r="EC502" i="24" s="1"/>
  <c r="DY451" i="24"/>
  <c r="EC451" i="24" s="1"/>
  <c r="DY455" i="24"/>
  <c r="EC455" i="24" s="1"/>
  <c r="DY401" i="24"/>
  <c r="EC401" i="24" s="1"/>
  <c r="DY363" i="24"/>
  <c r="EC363" i="24" s="1"/>
  <c r="DY338" i="24"/>
  <c r="EC338" i="24" s="1"/>
  <c r="DY303" i="24"/>
  <c r="EC303" i="24" s="1"/>
  <c r="DY257" i="24"/>
  <c r="EC257" i="24" s="1"/>
  <c r="DY219" i="24"/>
  <c r="EC219" i="24" s="1"/>
  <c r="DY204" i="24"/>
  <c r="EC204" i="24" s="1"/>
  <c r="DY191" i="24"/>
  <c r="EC191" i="24" s="1"/>
  <c r="DY148" i="24"/>
  <c r="EC148" i="24" s="1"/>
  <c r="DY102" i="24"/>
  <c r="EC102" i="24" s="1"/>
  <c r="DY754" i="24"/>
  <c r="EC754" i="24" s="1"/>
  <c r="DY705" i="24"/>
  <c r="EC705" i="24" s="1"/>
  <c r="DY652" i="24"/>
  <c r="EC652" i="24" s="1"/>
  <c r="DY607" i="24"/>
  <c r="EC607" i="24" s="1"/>
  <c r="DZ603" i="24"/>
  <c r="ED603" i="24" s="1"/>
  <c r="DZ492" i="24"/>
  <c r="ED492" i="24" s="1"/>
  <c r="DZ495" i="24"/>
  <c r="ED495" i="24" s="1"/>
  <c r="DZ470" i="24"/>
  <c r="ED470" i="24" s="1"/>
  <c r="DZ424" i="24"/>
  <c r="ED424" i="24" s="1"/>
  <c r="DZ390" i="24"/>
  <c r="ED390" i="24" s="1"/>
  <c r="DZ367" i="24"/>
  <c r="ED367" i="24" s="1"/>
  <c r="DZ304" i="24"/>
  <c r="ED304" i="24" s="1"/>
  <c r="DZ269" i="24"/>
  <c r="ED269" i="24" s="1"/>
  <c r="DZ232" i="24"/>
  <c r="ED232" i="24" s="1"/>
  <c r="DZ202" i="24"/>
  <c r="ED202" i="24" s="1"/>
  <c r="DZ167" i="24"/>
  <c r="ED167" i="24" s="1"/>
  <c r="DZ753" i="24"/>
  <c r="ED753" i="24" s="1"/>
  <c r="DZ712" i="24"/>
  <c r="ED712" i="24" s="1"/>
  <c r="DZ696" i="24"/>
  <c r="ED696" i="24" s="1"/>
  <c r="DZ636" i="24"/>
  <c r="ED636" i="24" s="1"/>
  <c r="DZ638" i="24"/>
  <c r="ED638" i="24" s="1"/>
  <c r="DY499" i="24"/>
  <c r="EC499" i="24" s="1"/>
  <c r="DY449" i="24"/>
  <c r="EC449" i="24" s="1"/>
  <c r="DY418" i="24"/>
  <c r="EC418" i="24" s="1"/>
  <c r="DY397" i="24"/>
  <c r="EC397" i="24" s="1"/>
  <c r="DY356" i="24"/>
  <c r="EC356" i="24" s="1"/>
  <c r="DY323" i="24"/>
  <c r="EC323" i="24" s="1"/>
  <c r="DY299" i="24"/>
  <c r="EC299" i="24" s="1"/>
  <c r="DY246" i="24"/>
  <c r="EC246" i="24" s="1"/>
  <c r="DY207" i="24"/>
  <c r="EC207" i="24" s="1"/>
  <c r="DY164" i="24"/>
  <c r="EC164" i="24" s="1"/>
  <c r="DY757" i="24"/>
  <c r="EC757" i="24" s="1"/>
  <c r="DY698" i="24"/>
  <c r="EC698" i="24" s="1"/>
  <c r="DY710" i="24"/>
  <c r="EC710" i="24" s="1"/>
  <c r="DY662" i="24"/>
  <c r="EC662" i="24" s="1"/>
  <c r="DZ533" i="24"/>
  <c r="ED533" i="24" s="1"/>
  <c r="DZ534" i="24"/>
  <c r="ED534" i="24" s="1"/>
  <c r="DZ430" i="24"/>
  <c r="ED430" i="24" s="1"/>
  <c r="DZ523" i="24"/>
  <c r="ED523" i="24" s="1"/>
  <c r="DZ489" i="24"/>
  <c r="ED489" i="24" s="1"/>
  <c r="DZ452" i="24"/>
  <c r="ED452" i="24" s="1"/>
  <c r="DZ412" i="24"/>
  <c r="ED412" i="24" s="1"/>
  <c r="DZ336" i="24"/>
  <c r="ED336" i="24" s="1"/>
  <c r="DZ257" i="24"/>
  <c r="ED257" i="24" s="1"/>
  <c r="DZ226" i="24"/>
  <c r="ED226" i="24" s="1"/>
  <c r="DZ164" i="24"/>
  <c r="ED164" i="24" s="1"/>
  <c r="DZ129" i="24"/>
  <c r="ED129" i="24" s="1"/>
  <c r="DZ745" i="24"/>
  <c r="ED745" i="24" s="1"/>
  <c r="DZ739" i="24"/>
  <c r="ED739" i="24" s="1"/>
  <c r="DZ653" i="24"/>
  <c r="ED653" i="24" s="1"/>
  <c r="DZ630" i="24"/>
  <c r="ED630" i="24" s="1"/>
  <c r="DY371" i="24"/>
  <c r="EC371" i="24" s="1"/>
  <c r="DY292" i="24"/>
  <c r="EC292" i="24" s="1"/>
  <c r="DY262" i="24"/>
  <c r="EC262" i="24" s="1"/>
  <c r="DY233" i="24"/>
  <c r="EC233" i="24" s="1"/>
  <c r="DY210" i="24"/>
  <c r="EC210" i="24" s="1"/>
  <c r="DY123" i="24"/>
  <c r="EC123" i="24" s="1"/>
  <c r="DY109" i="24"/>
  <c r="EC109" i="24" s="1"/>
  <c r="DY689" i="24"/>
  <c r="EC689" i="24" s="1"/>
  <c r="DZ528" i="24"/>
  <c r="ED528" i="24" s="1"/>
  <c r="DZ491" i="24"/>
  <c r="ED491" i="24" s="1"/>
  <c r="DZ445" i="24"/>
  <c r="ED445" i="24" s="1"/>
  <c r="DZ330" i="24"/>
  <c r="ED330" i="24" s="1"/>
  <c r="DZ509" i="24"/>
  <c r="ED509" i="24" s="1"/>
  <c r="DZ471" i="24"/>
  <c r="ED471" i="24" s="1"/>
  <c r="DZ415" i="24"/>
  <c r="ED415" i="24" s="1"/>
  <c r="DZ386" i="24"/>
  <c r="ED386" i="24" s="1"/>
  <c r="DZ357" i="24"/>
  <c r="ED357" i="24" s="1"/>
  <c r="DZ316" i="24"/>
  <c r="ED316" i="24" s="1"/>
  <c r="DZ328" i="24"/>
  <c r="ED328" i="24" s="1"/>
  <c r="DZ259" i="24"/>
  <c r="ED259" i="24" s="1"/>
  <c r="DZ242" i="24"/>
  <c r="ED242" i="24" s="1"/>
  <c r="DZ193" i="24"/>
  <c r="ED193" i="24" s="1"/>
  <c r="DZ162" i="24"/>
  <c r="ED162" i="24" s="1"/>
  <c r="DZ138" i="24"/>
  <c r="ED138" i="24" s="1"/>
  <c r="DZ102" i="24"/>
  <c r="ED102" i="24" s="1"/>
  <c r="DZ748" i="24"/>
  <c r="ED748" i="24" s="1"/>
  <c r="DZ720" i="24"/>
  <c r="ED720" i="24" s="1"/>
  <c r="DZ694" i="24"/>
  <c r="ED694" i="24" s="1"/>
  <c r="DZ664" i="24"/>
  <c r="ED664" i="24" s="1"/>
  <c r="DZ622" i="24"/>
  <c r="ED622" i="24" s="1"/>
  <c r="DY518" i="24"/>
  <c r="EC518" i="24" s="1"/>
  <c r="DY487" i="24"/>
  <c r="EC487" i="24" s="1"/>
  <c r="DY476" i="24"/>
  <c r="EC476" i="24" s="1"/>
  <c r="DY423" i="24"/>
  <c r="EC423" i="24" s="1"/>
  <c r="DY365" i="24"/>
  <c r="EC365" i="24" s="1"/>
  <c r="DY331" i="24"/>
  <c r="EC331" i="24" s="1"/>
  <c r="DY290" i="24"/>
  <c r="EC290" i="24" s="1"/>
  <c r="DY250" i="24"/>
  <c r="EC250" i="24" s="1"/>
  <c r="DY234" i="24"/>
  <c r="EC234" i="24" s="1"/>
  <c r="DY198" i="24"/>
  <c r="EC198" i="24" s="1"/>
  <c r="DY168" i="24"/>
  <c r="EC168" i="24" s="1"/>
  <c r="DY141" i="24"/>
  <c r="EC141" i="24" s="1"/>
  <c r="DY105" i="24"/>
  <c r="EC105" i="24" s="1"/>
  <c r="DY734" i="24"/>
  <c r="EC734" i="24" s="1"/>
  <c r="DY716" i="24"/>
  <c r="EC716" i="24" s="1"/>
  <c r="DY700" i="24"/>
  <c r="EC700" i="24" s="1"/>
  <c r="DY660" i="24"/>
  <c r="EC660" i="24" s="1"/>
  <c r="DY612" i="24"/>
  <c r="EC612" i="24" s="1"/>
  <c r="DZ482" i="24"/>
  <c r="ED482" i="24" s="1"/>
  <c r="DZ427" i="24"/>
  <c r="ED427" i="24" s="1"/>
  <c r="DZ340" i="24"/>
  <c r="ED340" i="24" s="1"/>
  <c r="DZ210" i="24"/>
  <c r="ED210" i="24" s="1"/>
  <c r="DZ737" i="24"/>
  <c r="ED737" i="24" s="1"/>
  <c r="DY517" i="24"/>
  <c r="EC517" i="24" s="1"/>
  <c r="DY491" i="24"/>
  <c r="EC491" i="24" s="1"/>
  <c r="DY427" i="24"/>
  <c r="EC427" i="24" s="1"/>
  <c r="DY391" i="24"/>
  <c r="EC391" i="24" s="1"/>
  <c r="DY364" i="24"/>
  <c r="EC364" i="24" s="1"/>
  <c r="DY336" i="24"/>
  <c r="EC336" i="24" s="1"/>
  <c r="DY294" i="24"/>
  <c r="EC294" i="24" s="1"/>
  <c r="DY263" i="24"/>
  <c r="EC263" i="24" s="1"/>
  <c r="DY225" i="24"/>
  <c r="EC225" i="24" s="1"/>
  <c r="DY196" i="24"/>
  <c r="EC196" i="24" s="1"/>
  <c r="DY170" i="24"/>
  <c r="EC170" i="24" s="1"/>
  <c r="DY128" i="24"/>
  <c r="EC128" i="24" s="1"/>
  <c r="DY98" i="24"/>
  <c r="EC98" i="24" s="1"/>
  <c r="DY723" i="24"/>
  <c r="EC723" i="24" s="1"/>
  <c r="DY702" i="24"/>
  <c r="EC702" i="24" s="1"/>
  <c r="DY668" i="24"/>
  <c r="EC668" i="24" s="1"/>
  <c r="DY618" i="24"/>
  <c r="EC618" i="24" s="1"/>
  <c r="DZ365" i="24"/>
  <c r="ED365" i="24" s="1"/>
  <c r="DZ322" i="24"/>
  <c r="ED322" i="24" s="1"/>
  <c r="DZ179" i="24"/>
  <c r="ED179" i="24" s="1"/>
  <c r="DZ735" i="24"/>
  <c r="ED735" i="24" s="1"/>
  <c r="DZ710" i="24"/>
  <c r="ED710" i="24" s="1"/>
  <c r="DZ687" i="24"/>
  <c r="ED687" i="24" s="1"/>
  <c r="DZ651" i="24"/>
  <c r="ED651" i="24" s="1"/>
  <c r="DY495" i="24"/>
  <c r="EC495" i="24" s="1"/>
  <c r="DY413" i="24"/>
  <c r="EC413" i="24" s="1"/>
  <c r="DY221" i="24"/>
  <c r="EC221" i="24" s="1"/>
  <c r="DY188" i="24"/>
  <c r="EC188" i="24" s="1"/>
  <c r="DY116" i="24"/>
  <c r="EC116" i="24" s="1"/>
  <c r="DY707" i="24"/>
  <c r="EC707" i="24" s="1"/>
  <c r="DZ661" i="24"/>
  <c r="ED661" i="24" s="1"/>
  <c r="DZ513" i="24"/>
  <c r="ED513" i="24" s="1"/>
  <c r="DZ507" i="24"/>
  <c r="ED507" i="24" s="1"/>
  <c r="DZ448" i="24"/>
  <c r="ED448" i="24" s="1"/>
  <c r="DZ423" i="24"/>
  <c r="ED423" i="24" s="1"/>
  <c r="DZ385" i="24"/>
  <c r="ED385" i="24" s="1"/>
  <c r="DZ296" i="24"/>
  <c r="ED296" i="24" s="1"/>
  <c r="DZ217" i="24"/>
  <c r="ED217" i="24" s="1"/>
  <c r="DZ198" i="24"/>
  <c r="ED198" i="24" s="1"/>
  <c r="DZ117" i="24"/>
  <c r="ED117" i="24" s="1"/>
  <c r="DZ703" i="24"/>
  <c r="ED703" i="24" s="1"/>
  <c r="DZ659" i="24"/>
  <c r="ED659" i="24" s="1"/>
  <c r="DY471" i="24"/>
  <c r="EC471" i="24" s="1"/>
  <c r="DY420" i="24"/>
  <c r="EC420" i="24" s="1"/>
  <c r="DY352" i="24"/>
  <c r="EC352" i="24" s="1"/>
  <c r="DY301" i="24"/>
  <c r="EC301" i="24" s="1"/>
  <c r="DY195" i="24"/>
  <c r="EC195" i="24" s="1"/>
  <c r="DY174" i="24"/>
  <c r="EC174" i="24" s="1"/>
  <c r="DY131" i="24"/>
  <c r="EC131" i="24" s="1"/>
  <c r="DY733" i="24"/>
  <c r="EC733" i="24" s="1"/>
  <c r="DY714" i="24"/>
  <c r="EC714" i="24" s="1"/>
  <c r="DY674" i="24"/>
  <c r="EC674" i="24" s="1"/>
  <c r="DY621" i="24"/>
  <c r="EC621" i="24" s="1"/>
  <c r="DZ114" i="24"/>
  <c r="ED114" i="24" s="1"/>
  <c r="DZ686" i="24"/>
  <c r="ED686" i="24" s="1"/>
  <c r="DY306" i="24"/>
  <c r="EC306" i="24" s="1"/>
  <c r="DY213" i="24"/>
  <c r="EC213" i="24" s="1"/>
  <c r="DY189" i="24"/>
  <c r="EC189" i="24" s="1"/>
  <c r="DY135" i="24"/>
  <c r="EC135" i="24" s="1"/>
  <c r="DY694" i="24"/>
  <c r="EC694" i="24" s="1"/>
  <c r="DY632" i="24"/>
  <c r="EC632" i="24" s="1"/>
  <c r="DY542" i="24"/>
  <c r="EC542" i="24" s="1"/>
  <c r="DZ188" i="24"/>
  <c r="ED188" i="24" s="1"/>
  <c r="DZ506" i="24"/>
  <c r="ED506" i="24" s="1"/>
  <c r="DZ486" i="24"/>
  <c r="ED486" i="24" s="1"/>
  <c r="DZ97" i="24"/>
  <c r="ED97" i="24" s="1"/>
  <c r="DZ705" i="24"/>
  <c r="ED705" i="24" s="1"/>
  <c r="DZ650" i="24"/>
  <c r="ED650" i="24" s="1"/>
  <c r="DZ671" i="24"/>
  <c r="ED671" i="24" s="1"/>
  <c r="DY448" i="24"/>
  <c r="EC448" i="24" s="1"/>
  <c r="DY348" i="24"/>
  <c r="EC348" i="24" s="1"/>
  <c r="DY286" i="24"/>
  <c r="EC286" i="24" s="1"/>
  <c r="DY146" i="24"/>
  <c r="EC146" i="24" s="1"/>
  <c r="DY645" i="24"/>
  <c r="EC645" i="24" s="1"/>
  <c r="DZ335" i="24"/>
  <c r="ED335" i="24" s="1"/>
  <c r="DZ150" i="24"/>
  <c r="ED150" i="24" s="1"/>
  <c r="DY173" i="24"/>
  <c r="EC173" i="24" s="1"/>
  <c r="DY743" i="24"/>
  <c r="EC743" i="24" s="1"/>
  <c r="DY654" i="24"/>
  <c r="EC654" i="24" s="1"/>
  <c r="DY625" i="24"/>
  <c r="EC625" i="24" s="1"/>
  <c r="DZ320" i="24"/>
  <c r="ED320" i="24" s="1"/>
  <c r="DZ192" i="24"/>
  <c r="ED192" i="24" s="1"/>
  <c r="DZ480" i="24"/>
  <c r="ED480" i="24" s="1"/>
  <c r="DZ451" i="24"/>
  <c r="ED451" i="24" s="1"/>
  <c r="DZ323" i="24"/>
  <c r="ED323" i="24" s="1"/>
  <c r="DZ262" i="24"/>
  <c r="ED262" i="24" s="1"/>
  <c r="DZ225" i="24"/>
  <c r="ED225" i="24" s="1"/>
  <c r="DZ197" i="24"/>
  <c r="ED197" i="24" s="1"/>
  <c r="DZ157" i="24"/>
  <c r="ED157" i="24" s="1"/>
  <c r="DZ135" i="24"/>
  <c r="ED135" i="24" s="1"/>
  <c r="DZ747" i="24"/>
  <c r="ED747" i="24" s="1"/>
  <c r="DZ711" i="24"/>
  <c r="ED711" i="24" s="1"/>
  <c r="DZ641" i="24"/>
  <c r="ED641" i="24" s="1"/>
  <c r="DZ606" i="24"/>
  <c r="ED606" i="24" s="1"/>
  <c r="DY509" i="24"/>
  <c r="EC509" i="24" s="1"/>
  <c r="DY496" i="24"/>
  <c r="EC496" i="24" s="1"/>
  <c r="DY407" i="24"/>
  <c r="EC407" i="24" s="1"/>
  <c r="DY309" i="24"/>
  <c r="EC309" i="24" s="1"/>
  <c r="DY283" i="24"/>
  <c r="EC283" i="24" s="1"/>
  <c r="DY260" i="24"/>
  <c r="EC260" i="24" s="1"/>
  <c r="DY227" i="24"/>
  <c r="EC227" i="24" s="1"/>
  <c r="DY184" i="24"/>
  <c r="EC184" i="24" s="1"/>
  <c r="DY739" i="24"/>
  <c r="EC739" i="24" s="1"/>
  <c r="DY681" i="24"/>
  <c r="EC681" i="24" s="1"/>
  <c r="DY639" i="24"/>
  <c r="EC639" i="24" s="1"/>
  <c r="DZ411" i="24"/>
  <c r="ED411" i="24" s="1"/>
  <c r="DZ228" i="24"/>
  <c r="ED228" i="24" s="1"/>
  <c r="DZ538" i="24"/>
  <c r="ED538" i="24" s="1"/>
  <c r="DZ519" i="24"/>
  <c r="ED519" i="24" s="1"/>
  <c r="DZ459" i="24"/>
  <c r="ED459" i="24" s="1"/>
  <c r="DZ388" i="24"/>
  <c r="ED388" i="24" s="1"/>
  <c r="DZ377" i="24"/>
  <c r="ED377" i="24" s="1"/>
  <c r="DZ283" i="24"/>
  <c r="ED283" i="24" s="1"/>
  <c r="DZ252" i="24"/>
  <c r="ED252" i="24" s="1"/>
  <c r="DZ204" i="24"/>
  <c r="ED204" i="24" s="1"/>
  <c r="DZ122" i="24"/>
  <c r="ED122" i="24" s="1"/>
  <c r="DZ744" i="24"/>
  <c r="ED744" i="24" s="1"/>
  <c r="DZ700" i="24"/>
  <c r="ED700" i="24" s="1"/>
  <c r="DZ674" i="24"/>
  <c r="ED674" i="24" s="1"/>
  <c r="DZ610" i="24"/>
  <c r="ED610" i="24" s="1"/>
  <c r="DY473" i="24"/>
  <c r="EC473" i="24" s="1"/>
  <c r="DY441" i="24"/>
  <c r="EC441" i="24" s="1"/>
  <c r="DY406" i="24"/>
  <c r="EC406" i="24" s="1"/>
  <c r="DY385" i="24"/>
  <c r="EC385" i="24" s="1"/>
  <c r="DY349" i="24"/>
  <c r="EC349" i="24" s="1"/>
  <c r="DY281" i="24"/>
  <c r="EC281" i="24" s="1"/>
  <c r="DY254" i="24"/>
  <c r="EC254" i="24" s="1"/>
  <c r="DY190" i="24"/>
  <c r="EC190" i="24" s="1"/>
  <c r="DY150" i="24"/>
  <c r="EC150" i="24" s="1"/>
  <c r="DY699" i="24"/>
  <c r="EC699" i="24" s="1"/>
  <c r="DY630" i="24"/>
  <c r="EC630" i="24" s="1"/>
  <c r="DZ110" i="24"/>
  <c r="ED110" i="24" s="1"/>
  <c r="DZ516" i="24"/>
  <c r="ED516" i="24" s="1"/>
  <c r="DZ529" i="24"/>
  <c r="ED529" i="24" s="1"/>
  <c r="DZ477" i="24"/>
  <c r="ED477" i="24" s="1"/>
  <c r="DZ435" i="24"/>
  <c r="ED435" i="24" s="1"/>
  <c r="DZ545" i="24"/>
  <c r="ED545" i="24" s="1"/>
  <c r="DZ546" i="24"/>
  <c r="ED546" i="24" s="1"/>
  <c r="DZ520" i="24"/>
  <c r="ED520" i="24" s="1"/>
  <c r="DZ474" i="24"/>
  <c r="ED474" i="24" s="1"/>
  <c r="DZ441" i="24"/>
  <c r="ED441" i="24" s="1"/>
  <c r="DZ431" i="24"/>
  <c r="ED431" i="24" s="1"/>
  <c r="DZ383" i="24"/>
  <c r="ED383" i="24" s="1"/>
  <c r="DZ350" i="24"/>
  <c r="ED350" i="24" s="1"/>
  <c r="DZ318" i="24"/>
  <c r="ED318" i="24" s="1"/>
  <c r="DZ294" i="24"/>
  <c r="ED294" i="24" s="1"/>
  <c r="DZ254" i="24"/>
  <c r="ED254" i="24" s="1"/>
  <c r="DZ215" i="24"/>
  <c r="ED215" i="24" s="1"/>
  <c r="DZ153" i="24"/>
  <c r="ED153" i="24" s="1"/>
  <c r="DZ144" i="24"/>
  <c r="ED144" i="24" s="1"/>
  <c r="DZ99" i="24"/>
  <c r="ED99" i="24" s="1"/>
  <c r="DZ760" i="24"/>
  <c r="ED760" i="24" s="1"/>
  <c r="DZ689" i="24"/>
  <c r="ED689" i="24" s="1"/>
  <c r="DZ684" i="24"/>
  <c r="ED684" i="24" s="1"/>
  <c r="DZ645" i="24"/>
  <c r="ED645" i="24" s="1"/>
  <c r="DZ607" i="24"/>
  <c r="ED607" i="24" s="1"/>
  <c r="DY510" i="24"/>
  <c r="EC510" i="24" s="1"/>
  <c r="DY475" i="24"/>
  <c r="EC475" i="24" s="1"/>
  <c r="DY453" i="24"/>
  <c r="EC453" i="24" s="1"/>
  <c r="DY379" i="24"/>
  <c r="EC379" i="24" s="1"/>
  <c r="DY346" i="24"/>
  <c r="EC346" i="24" s="1"/>
  <c r="DY312" i="24"/>
  <c r="EC312" i="24" s="1"/>
  <c r="DY288" i="24"/>
  <c r="EC288" i="24" s="1"/>
  <c r="DY251" i="24"/>
  <c r="EC251" i="24" s="1"/>
  <c r="DY228" i="24"/>
  <c r="EC228" i="24" s="1"/>
  <c r="DY199" i="24"/>
  <c r="EC199" i="24" s="1"/>
  <c r="DY151" i="24"/>
  <c r="EC151" i="24" s="1"/>
  <c r="DY139" i="24"/>
  <c r="EC139" i="24" s="1"/>
  <c r="DY110" i="24"/>
  <c r="EC110" i="24" s="1"/>
  <c r="DY745" i="24"/>
  <c r="EC745" i="24" s="1"/>
  <c r="DY717" i="24"/>
  <c r="EC717" i="24" s="1"/>
  <c r="DY712" i="24"/>
  <c r="EC712" i="24" s="1"/>
  <c r="DY624" i="24"/>
  <c r="EC624" i="24" s="1"/>
  <c r="DY614" i="24"/>
  <c r="EC614" i="24" s="1"/>
  <c r="DZ467" i="24"/>
  <c r="ED467" i="24" s="1"/>
  <c r="DZ392" i="24"/>
  <c r="ED392" i="24" s="1"/>
  <c r="DZ353" i="24"/>
  <c r="ED353" i="24" s="1"/>
  <c r="DZ288" i="24"/>
  <c r="ED288" i="24" s="1"/>
  <c r="DZ250" i="24"/>
  <c r="ED250" i="24" s="1"/>
  <c r="DZ211" i="24"/>
  <c r="ED211" i="24" s="1"/>
  <c r="DZ101" i="24"/>
  <c r="ED101" i="24" s="1"/>
  <c r="DZ662" i="24"/>
  <c r="ED662" i="24" s="1"/>
  <c r="DZ620" i="24"/>
  <c r="ED620" i="24" s="1"/>
  <c r="DY445" i="24"/>
  <c r="EC445" i="24" s="1"/>
  <c r="DY382" i="24"/>
  <c r="EC382" i="24" s="1"/>
  <c r="DY253" i="24"/>
  <c r="EC253" i="24" s="1"/>
  <c r="DY127" i="24"/>
  <c r="EC127" i="24" s="1"/>
  <c r="DY101" i="24"/>
  <c r="EC101" i="24" s="1"/>
  <c r="DY737" i="24"/>
  <c r="EC737" i="24" s="1"/>
  <c r="DY726" i="24"/>
  <c r="EC726" i="24" s="1"/>
  <c r="DY641" i="24"/>
  <c r="EC641" i="24" s="1"/>
  <c r="DZ550" i="24"/>
  <c r="ED550" i="24" s="1"/>
  <c r="DZ551" i="24"/>
  <c r="ED551" i="24" s="1"/>
  <c r="DZ463" i="24"/>
  <c r="ED463" i="24" s="1"/>
  <c r="DZ403" i="24"/>
  <c r="ED403" i="24" s="1"/>
  <c r="DZ349" i="24"/>
  <c r="ED349" i="24" s="1"/>
  <c r="DZ313" i="24"/>
  <c r="ED313" i="24" s="1"/>
  <c r="DZ289" i="24"/>
  <c r="ED289" i="24" s="1"/>
  <c r="DZ231" i="24"/>
  <c r="ED231" i="24" s="1"/>
  <c r="DZ189" i="24"/>
  <c r="ED189" i="24" s="1"/>
  <c r="DZ159" i="24"/>
  <c r="ED159" i="24" s="1"/>
  <c r="DZ116" i="24"/>
  <c r="ED116" i="24" s="1"/>
  <c r="DZ104" i="24"/>
  <c r="ED104" i="24" s="1"/>
  <c r="DZ718" i="24"/>
  <c r="ED718" i="24" s="1"/>
  <c r="DZ706" i="24"/>
  <c r="ED706" i="24" s="1"/>
  <c r="DZ667" i="24"/>
  <c r="ED667" i="24" s="1"/>
  <c r="DZ625" i="24"/>
  <c r="ED625" i="24" s="1"/>
  <c r="DZ616" i="24"/>
  <c r="ED616" i="24" s="1"/>
  <c r="DY484" i="24"/>
  <c r="EC484" i="24" s="1"/>
  <c r="DY405" i="24"/>
  <c r="EC405" i="24" s="1"/>
  <c r="DY358" i="24"/>
  <c r="EC358" i="24" s="1"/>
  <c r="DY316" i="24"/>
  <c r="EC316" i="24" s="1"/>
  <c r="DY277" i="24"/>
  <c r="EC277" i="24" s="1"/>
  <c r="DY194" i="24"/>
  <c r="EC194" i="24" s="1"/>
  <c r="DY133" i="24"/>
  <c r="EC133" i="24" s="1"/>
  <c r="DY744" i="24"/>
  <c r="EC744" i="24" s="1"/>
  <c r="DY638" i="24"/>
  <c r="EC638" i="24" s="1"/>
  <c r="DY603" i="24"/>
  <c r="EC603" i="24" s="1"/>
  <c r="DZ450" i="24"/>
  <c r="ED450" i="24" s="1"/>
  <c r="DZ397" i="24"/>
  <c r="ED397" i="24" s="1"/>
  <c r="DZ382" i="24"/>
  <c r="ED382" i="24" s="1"/>
  <c r="DZ344" i="24"/>
  <c r="ED344" i="24" s="1"/>
  <c r="DZ224" i="24"/>
  <c r="ED224" i="24" s="1"/>
  <c r="DZ726" i="24"/>
  <c r="ED726" i="24" s="1"/>
  <c r="DZ644" i="24"/>
  <c r="ED644" i="24" s="1"/>
  <c r="DY465" i="24"/>
  <c r="EC465" i="24" s="1"/>
  <c r="DY145" i="24"/>
  <c r="EC145" i="24" s="1"/>
  <c r="DY736" i="24"/>
  <c r="EC736" i="24" s="1"/>
  <c r="DY696" i="24"/>
  <c r="EC696" i="24" s="1"/>
  <c r="DW611" i="24"/>
  <c r="DW603" i="24"/>
  <c r="DW607" i="24"/>
  <c r="DW609" i="24"/>
  <c r="DW614" i="24"/>
  <c r="DW612" i="24"/>
  <c r="DW605" i="24"/>
  <c r="DW610" i="24"/>
  <c r="DW606" i="24"/>
  <c r="DW601" i="24"/>
  <c r="EA601" i="24" s="1"/>
  <c r="EE601" i="24" s="1"/>
  <c r="DW613" i="24"/>
  <c r="DW604" i="24"/>
  <c r="DW602" i="24"/>
  <c r="DW630" i="24"/>
  <c r="DW622" i="24"/>
  <c r="DW641" i="24"/>
  <c r="DW621" i="24"/>
  <c r="DW615" i="24"/>
  <c r="DW629" i="24"/>
  <c r="DW628" i="24"/>
  <c r="DW617" i="24"/>
  <c r="DW608" i="24"/>
  <c r="DW616" i="24"/>
  <c r="DW626" i="24"/>
  <c r="DW632" i="24"/>
  <c r="DW652" i="24"/>
  <c r="DW631" i="24"/>
  <c r="DW625" i="24"/>
  <c r="DW635" i="24"/>
  <c r="DW620" i="24"/>
  <c r="DW627" i="24"/>
  <c r="DW642" i="24"/>
  <c r="DW638" i="24"/>
  <c r="DW645" i="24"/>
  <c r="DW646" i="24"/>
  <c r="DW670" i="24"/>
  <c r="DW667" i="24"/>
  <c r="DW648" i="24"/>
  <c r="DW663" i="24"/>
  <c r="DW656" i="24"/>
  <c r="DW661" i="24"/>
  <c r="DW678" i="24"/>
  <c r="DW619" i="24"/>
  <c r="DW637" i="24"/>
  <c r="DW633" i="24"/>
  <c r="DW653" i="24"/>
  <c r="DW660" i="24"/>
  <c r="DW640" i="24"/>
  <c r="DW650" i="24"/>
  <c r="DW643" i="24"/>
  <c r="DW624" i="24"/>
  <c r="DW636" i="24"/>
  <c r="DW634" i="24"/>
  <c r="DW639" i="24"/>
  <c r="DW618" i="24"/>
  <c r="DW658" i="24"/>
  <c r="DW685" i="24"/>
  <c r="DW623" i="24"/>
  <c r="DW687" i="24"/>
  <c r="DW673" i="24"/>
  <c r="DW688" i="24"/>
  <c r="DW659" i="24"/>
  <c r="DW665" i="24"/>
  <c r="DW651" i="24"/>
  <c r="DW675" i="24"/>
  <c r="DW654" i="24"/>
  <c r="DW693" i="24"/>
  <c r="DW647" i="24"/>
  <c r="DW655" i="24"/>
  <c r="DW649" i="24"/>
  <c r="DW664" i="24"/>
  <c r="DW671" i="24"/>
  <c r="DW644" i="24"/>
  <c r="DW669" i="24"/>
  <c r="DW662" i="24"/>
  <c r="DW657" i="24"/>
  <c r="DW724" i="24"/>
  <c r="DW698" i="24"/>
  <c r="DW684" i="24"/>
  <c r="DW677" i="24"/>
  <c r="DW692" i="24"/>
  <c r="DW689" i="24"/>
  <c r="DW674" i="24"/>
  <c r="DW680" i="24"/>
  <c r="DW695" i="24"/>
  <c r="DW666" i="24"/>
  <c r="DW668" i="24"/>
  <c r="DW672" i="24"/>
  <c r="DW676" i="24"/>
  <c r="DW691" i="24"/>
  <c r="DW690" i="24"/>
  <c r="DW703" i="24"/>
  <c r="DW709" i="24"/>
  <c r="DW694" i="24"/>
  <c r="DW708" i="24"/>
  <c r="DW712" i="24"/>
  <c r="DW699" i="24"/>
  <c r="DW737" i="24"/>
  <c r="DW726" i="24"/>
  <c r="DW679" i="24"/>
  <c r="DW705" i="24"/>
  <c r="DW686" i="24"/>
  <c r="DW700" i="24"/>
  <c r="DW706" i="24"/>
  <c r="DW683" i="24"/>
  <c r="DW711" i="24"/>
  <c r="DW701" i="24"/>
  <c r="DW682" i="24"/>
  <c r="DW697" i="24"/>
  <c r="DW681" i="24"/>
  <c r="DW704" i="24"/>
  <c r="DW702" i="24"/>
  <c r="DW696" i="24"/>
  <c r="DW710" i="24"/>
  <c r="DW741" i="24"/>
  <c r="DW719" i="24"/>
  <c r="DW714" i="24"/>
  <c r="DW715" i="24"/>
  <c r="DW742" i="24"/>
  <c r="DW718" i="24"/>
  <c r="DW733" i="24"/>
  <c r="DW755" i="24"/>
  <c r="DW738" i="24"/>
  <c r="DW717" i="24"/>
  <c r="DW729" i="24"/>
  <c r="DW744" i="24"/>
  <c r="DW723" i="24"/>
  <c r="DW722" i="24"/>
  <c r="DW721" i="24"/>
  <c r="DW720" i="24"/>
  <c r="DW716" i="24"/>
  <c r="DW730" i="24"/>
  <c r="DW727" i="24"/>
  <c r="DW728" i="24"/>
  <c r="DW725" i="24"/>
  <c r="DW713" i="24"/>
  <c r="DW740" i="24"/>
  <c r="DW707" i="24"/>
  <c r="DW752" i="24"/>
  <c r="DW760" i="24"/>
  <c r="DW750" i="24"/>
  <c r="DW756" i="24"/>
  <c r="DW743" i="24"/>
  <c r="DW747" i="24"/>
  <c r="DW732" i="24"/>
  <c r="DW745" i="24"/>
  <c r="DW731" i="24"/>
  <c r="DW746" i="24"/>
  <c r="DW759" i="24"/>
  <c r="DW758" i="24"/>
  <c r="DW751" i="24"/>
  <c r="DW748" i="24"/>
  <c r="DW754" i="24"/>
  <c r="DW739" i="24"/>
  <c r="DW757" i="24"/>
  <c r="DW749" i="24"/>
  <c r="DW735" i="24"/>
  <c r="DW736" i="24"/>
  <c r="DW734" i="24"/>
  <c r="DW753" i="24"/>
  <c r="DW94" i="24"/>
  <c r="DW84" i="24"/>
  <c r="DW86" i="24"/>
  <c r="DW88" i="24"/>
  <c r="DW108" i="24"/>
  <c r="DW96" i="24"/>
  <c r="DW87" i="24"/>
  <c r="DW85" i="24"/>
  <c r="DW93" i="24"/>
  <c r="DW110" i="24"/>
  <c r="DW104" i="24"/>
  <c r="DW100" i="24"/>
  <c r="DW101" i="24"/>
  <c r="DW91" i="24"/>
  <c r="DW102" i="24"/>
  <c r="DW89" i="24"/>
  <c r="DW90" i="24"/>
  <c r="DW92" i="24"/>
  <c r="DW98" i="24"/>
  <c r="DW97" i="24"/>
  <c r="DW95" i="24"/>
  <c r="DW116" i="24"/>
  <c r="DW131" i="24"/>
  <c r="DW135" i="24"/>
  <c r="DW109" i="24"/>
  <c r="DW106" i="24"/>
  <c r="DW103" i="24"/>
  <c r="DW105" i="24"/>
  <c r="DW115" i="24"/>
  <c r="DW118" i="24"/>
  <c r="DW112" i="24"/>
  <c r="DW99" i="24"/>
  <c r="DW107" i="24"/>
  <c r="DW139" i="24"/>
  <c r="DW111" i="24"/>
  <c r="DW133" i="24"/>
  <c r="DW121" i="24"/>
  <c r="DW117" i="24"/>
  <c r="DW122" i="24"/>
  <c r="DW119" i="24"/>
  <c r="DW113" i="24"/>
  <c r="DW114" i="24"/>
  <c r="DW151" i="24"/>
  <c r="DW130" i="24"/>
  <c r="DW123" i="24"/>
  <c r="DW129" i="24"/>
  <c r="DW128" i="24"/>
  <c r="DW125" i="24"/>
  <c r="DW124" i="24"/>
  <c r="DW120" i="24"/>
  <c r="DW126" i="24"/>
  <c r="DW127" i="24"/>
  <c r="DW144" i="24"/>
  <c r="DW136" i="24"/>
  <c r="DW147" i="24"/>
  <c r="DW138" i="24"/>
  <c r="DW140" i="24"/>
  <c r="DW132" i="24"/>
  <c r="DW134" i="24"/>
  <c r="DW156" i="24"/>
  <c r="DW143" i="24"/>
  <c r="DW141" i="24"/>
  <c r="DW159" i="24"/>
  <c r="DW157" i="24"/>
  <c r="DW137" i="24"/>
  <c r="DW150" i="24"/>
  <c r="DW142" i="24"/>
  <c r="DW158" i="24"/>
  <c r="DW145" i="24"/>
  <c r="DW178" i="24"/>
  <c r="DW164" i="24"/>
  <c r="DW152" i="24"/>
  <c r="DW153" i="24"/>
  <c r="DW160" i="24"/>
  <c r="DW146" i="24"/>
  <c r="DW154" i="24"/>
  <c r="DW155" i="24"/>
  <c r="DW148" i="24"/>
  <c r="DW149" i="24"/>
  <c r="DW170" i="24"/>
  <c r="DW183" i="24"/>
  <c r="DW165" i="24"/>
  <c r="DW166" i="24"/>
  <c r="DW177" i="24"/>
  <c r="DW174" i="24"/>
  <c r="DW161" i="24"/>
  <c r="DW172" i="24"/>
  <c r="DW176" i="24"/>
  <c r="DW167" i="24"/>
  <c r="DW181" i="24"/>
  <c r="DW169" i="24"/>
  <c r="DW184" i="24"/>
  <c r="DW182" i="24"/>
  <c r="DW163" i="24"/>
  <c r="DW162" i="24"/>
  <c r="DW168" i="24"/>
  <c r="DW175" i="24"/>
  <c r="DW171" i="24"/>
  <c r="DW173" i="24"/>
  <c r="DW188" i="24"/>
  <c r="DW193" i="24"/>
  <c r="DW191" i="24"/>
  <c r="DW189" i="24"/>
  <c r="DW190" i="24"/>
  <c r="DW180" i="24"/>
  <c r="DW179" i="24"/>
  <c r="DW186" i="24"/>
  <c r="DW187" i="24"/>
  <c r="DW201" i="24"/>
  <c r="DW185" i="24"/>
  <c r="DW208" i="24"/>
  <c r="DW192" i="24"/>
  <c r="DW213" i="24"/>
  <c r="DW209" i="24"/>
  <c r="DW205" i="24"/>
  <c r="DW200" i="24"/>
  <c r="DW203" i="24"/>
  <c r="DW232" i="24"/>
  <c r="DW194" i="24"/>
  <c r="DW196" i="24"/>
  <c r="DW197" i="24"/>
  <c r="DW215" i="24"/>
  <c r="DW195" i="24"/>
  <c r="DW199" i="24"/>
  <c r="DW198" i="24"/>
  <c r="DW204" i="24"/>
  <c r="DW211" i="24"/>
  <c r="DW217" i="24"/>
  <c r="DW207" i="24"/>
  <c r="DW223" i="24"/>
  <c r="DW214" i="24"/>
  <c r="DW210" i="24"/>
  <c r="DW218" i="24"/>
  <c r="DW206" i="24"/>
  <c r="DW202" i="24"/>
  <c r="DW231" i="24"/>
  <c r="DW221" i="24"/>
  <c r="DW229" i="24"/>
  <c r="DW212" i="24"/>
  <c r="DW216" i="24"/>
  <c r="DW224" i="24"/>
  <c r="DW222" i="24"/>
  <c r="DW247" i="24"/>
  <c r="DW230" i="24"/>
  <c r="DW239" i="24"/>
  <c r="DW225" i="24"/>
  <c r="DW227" i="24"/>
  <c r="DW228" i="24"/>
  <c r="DW235" i="24"/>
  <c r="DW220" i="24"/>
  <c r="DW219" i="24"/>
  <c r="DW226" i="24"/>
  <c r="DW238" i="24"/>
  <c r="DW237" i="24"/>
  <c r="DW236" i="24"/>
  <c r="DW246" i="24"/>
  <c r="DW234" i="24"/>
  <c r="DW233" i="24"/>
  <c r="DW242" i="24"/>
  <c r="DW245" i="24"/>
  <c r="DW243" i="24"/>
  <c r="DW240" i="24"/>
  <c r="DW269" i="24"/>
  <c r="DW255" i="24"/>
  <c r="DW254" i="24"/>
  <c r="DW241" i="24"/>
  <c r="DW252" i="24"/>
  <c r="DW253" i="24"/>
  <c r="DW271" i="24"/>
  <c r="DW256" i="24"/>
  <c r="DW266" i="24"/>
  <c r="DW258" i="24"/>
  <c r="DW260" i="24"/>
  <c r="DW250" i="24"/>
  <c r="DW248" i="24"/>
  <c r="DW263" i="24"/>
  <c r="DW251" i="24"/>
  <c r="DW244" i="24"/>
  <c r="DW249" i="24"/>
  <c r="DW264" i="24"/>
  <c r="DW265" i="24"/>
  <c r="DW268" i="24"/>
  <c r="DW274" i="24"/>
  <c r="DW261" i="24"/>
  <c r="DW272" i="24"/>
  <c r="DW281" i="24"/>
  <c r="DW279" i="24"/>
  <c r="DW257" i="24"/>
  <c r="DW278" i="24"/>
  <c r="DW282" i="24"/>
  <c r="DW262" i="24"/>
  <c r="DW288" i="24"/>
  <c r="DW259" i="24"/>
  <c r="DW267" i="24"/>
  <c r="DW280" i="24"/>
  <c r="DW270" i="24"/>
  <c r="DW287" i="24"/>
  <c r="DW277" i="24"/>
  <c r="DW285" i="24"/>
  <c r="DW276" i="24"/>
  <c r="DW273" i="24"/>
  <c r="DW286" i="24"/>
  <c r="DW294" i="24"/>
  <c r="DW292" i="24"/>
  <c r="DW304" i="24"/>
  <c r="DW296" i="24"/>
  <c r="DW310" i="24"/>
  <c r="DW290" i="24"/>
  <c r="DW312" i="24"/>
  <c r="DW309" i="24"/>
  <c r="DW284" i="24"/>
  <c r="DW275" i="24"/>
  <c r="DW299" i="24"/>
  <c r="DW307" i="24"/>
  <c r="DW283" i="24"/>
  <c r="DW302" i="24"/>
  <c r="DW318" i="24"/>
  <c r="DW311" i="24"/>
  <c r="DW289" i="24"/>
  <c r="DW305" i="24"/>
  <c r="DW300" i="24"/>
  <c r="DW301" i="24"/>
  <c r="DW319" i="24"/>
  <c r="DW295" i="24"/>
  <c r="DW315" i="24"/>
  <c r="DW298" i="24"/>
  <c r="DW316" i="24"/>
  <c r="DW303" i="24"/>
  <c r="DW293" i="24"/>
  <c r="DW308" i="24"/>
  <c r="DW306" i="24"/>
  <c r="DW291" i="24"/>
  <c r="DW297" i="24"/>
  <c r="DW313" i="24"/>
  <c r="DW322" i="24"/>
  <c r="DW323" i="24"/>
  <c r="DW326" i="24"/>
  <c r="DW321" i="24"/>
  <c r="DW327" i="24"/>
  <c r="DW332" i="24"/>
  <c r="DW314" i="24"/>
  <c r="DW320" i="24"/>
  <c r="DW317" i="24"/>
  <c r="DW333" i="24"/>
  <c r="DW325" i="24"/>
  <c r="DW339" i="24"/>
  <c r="DW324" i="24"/>
  <c r="DW334" i="24"/>
  <c r="DW335" i="24"/>
  <c r="DW336" i="24"/>
  <c r="DW329" i="24"/>
  <c r="DW337" i="24"/>
  <c r="DW328" i="24"/>
  <c r="DW338" i="24"/>
  <c r="DW360" i="24"/>
  <c r="DW331" i="24"/>
  <c r="DW340" i="24"/>
  <c r="DW347" i="24"/>
  <c r="DW344" i="24"/>
  <c r="DW330" i="24"/>
  <c r="DW343" i="24"/>
  <c r="DW352" i="24"/>
  <c r="DW341" i="24"/>
  <c r="DW363" i="24"/>
  <c r="DW351" i="24"/>
  <c r="DW349" i="24"/>
  <c r="DW348" i="24"/>
  <c r="DW350" i="24"/>
  <c r="DW358" i="24"/>
  <c r="DW355" i="24"/>
  <c r="DW370" i="24"/>
  <c r="DW342" i="24"/>
  <c r="DW353" i="24"/>
  <c r="DW346" i="24"/>
  <c r="DW345" i="24"/>
  <c r="DW354" i="24"/>
  <c r="DW359" i="24"/>
  <c r="DW356" i="24"/>
  <c r="DW362" i="24"/>
  <c r="DW365" i="24"/>
  <c r="DW367" i="24"/>
  <c r="DW376" i="24"/>
  <c r="DW368" i="24"/>
  <c r="DW366" i="24"/>
  <c r="DW374" i="24"/>
  <c r="DW357" i="24"/>
  <c r="DW364" i="24"/>
  <c r="DW361" i="24"/>
  <c r="DW373" i="24"/>
  <c r="DW375" i="24"/>
  <c r="DW385" i="24"/>
  <c r="DW382" i="24"/>
  <c r="DW377" i="24"/>
  <c r="DW371" i="24"/>
  <c r="DW369" i="24"/>
  <c r="DW372" i="24"/>
  <c r="DW386" i="24"/>
  <c r="DW378" i="24"/>
  <c r="DW383" i="24"/>
  <c r="DW380" i="24"/>
  <c r="DW381" i="24"/>
  <c r="DW384" i="24"/>
  <c r="DW390" i="24"/>
  <c r="DW379" i="24"/>
  <c r="DW389" i="24"/>
  <c r="DW388" i="24"/>
  <c r="DW391" i="24"/>
  <c r="DW387" i="24"/>
  <c r="DW397" i="24"/>
  <c r="DW399" i="24"/>
  <c r="DW395" i="24"/>
  <c r="DW392" i="24"/>
  <c r="DW405" i="24"/>
  <c r="DW413" i="24"/>
  <c r="DW394" i="24"/>
  <c r="DW400" i="24"/>
  <c r="DW410" i="24"/>
  <c r="DW409" i="24"/>
  <c r="DW398" i="24"/>
  <c r="DW403" i="24"/>
  <c r="DW404" i="24"/>
  <c r="DW407" i="24"/>
  <c r="DW408" i="24"/>
  <c r="DW418" i="24"/>
  <c r="DW421" i="24"/>
  <c r="DW396" i="24"/>
  <c r="DW422" i="24"/>
  <c r="DW416" i="24"/>
  <c r="DW393" i="24"/>
  <c r="DW402" i="24"/>
  <c r="DW401" i="24"/>
  <c r="DW424" i="24"/>
  <c r="DW406" i="24"/>
  <c r="DW417" i="24"/>
  <c r="DW420" i="24"/>
  <c r="DW411" i="24"/>
  <c r="DW412" i="24"/>
  <c r="DW415" i="24"/>
  <c r="DW414" i="24"/>
  <c r="DW430" i="24"/>
  <c r="DW436" i="24"/>
  <c r="DW419" i="24"/>
  <c r="DW423" i="24"/>
  <c r="DW434" i="24"/>
  <c r="DW438" i="24"/>
  <c r="DW433" i="24"/>
  <c r="DW440" i="24"/>
  <c r="DW428" i="24"/>
  <c r="DW432" i="24"/>
  <c r="DW427" i="24"/>
  <c r="DW425" i="24"/>
  <c r="DW429" i="24"/>
  <c r="DW431" i="24"/>
  <c r="DW426" i="24"/>
  <c r="DW435" i="24"/>
  <c r="DW439" i="24"/>
  <c r="DW437" i="24"/>
  <c r="DW447" i="24"/>
  <c r="DW452" i="24"/>
  <c r="DW454" i="24"/>
  <c r="DW444" i="24"/>
  <c r="DW448" i="24"/>
  <c r="DW446" i="24"/>
  <c r="DW441" i="24"/>
  <c r="DW442" i="24"/>
  <c r="DW453" i="24"/>
  <c r="DW457" i="24"/>
  <c r="DW456" i="24"/>
  <c r="DW445" i="24"/>
  <c r="DW451" i="24"/>
  <c r="DW450" i="24"/>
  <c r="DW443" i="24"/>
  <c r="DW460" i="24"/>
  <c r="DW455" i="24"/>
  <c r="DW462" i="24"/>
  <c r="DW464" i="24"/>
  <c r="DW463" i="24"/>
  <c r="DW459" i="24"/>
  <c r="DW449" i="24"/>
  <c r="DW470" i="24"/>
  <c r="DW461" i="24"/>
  <c r="DW458" i="24"/>
  <c r="DW479" i="24"/>
  <c r="DW471" i="24"/>
  <c r="DW511" i="24"/>
  <c r="DW465" i="24"/>
  <c r="DW482" i="24"/>
  <c r="DW468" i="24"/>
  <c r="DW478" i="24"/>
  <c r="DW488" i="24"/>
  <c r="DW469" i="24"/>
  <c r="DW466" i="24"/>
  <c r="DW473" i="24"/>
  <c r="DW467" i="24"/>
  <c r="DW472" i="24"/>
  <c r="DW476" i="24"/>
  <c r="DW486" i="24"/>
  <c r="DW484" i="24"/>
  <c r="DW500" i="24"/>
  <c r="DW487" i="24"/>
  <c r="DW481" i="24"/>
  <c r="DW477" i="24"/>
  <c r="DW490" i="24"/>
  <c r="DW474" i="24"/>
  <c r="DW480" i="24"/>
  <c r="DW475" i="24"/>
  <c r="DW493" i="24"/>
  <c r="DW504" i="24"/>
  <c r="DW491" i="24"/>
  <c r="DW483" i="24"/>
  <c r="DW516" i="24"/>
  <c r="DW485" i="24"/>
  <c r="DW497" i="24"/>
  <c r="DW495" i="24"/>
  <c r="DW496" i="24"/>
  <c r="DW494" i="24"/>
  <c r="DW492" i="24"/>
  <c r="DW489" i="24"/>
  <c r="DW508" i="24"/>
  <c r="DW506" i="24"/>
  <c r="DW501" i="24"/>
  <c r="DW521" i="24"/>
  <c r="DW503" i="24"/>
  <c r="DW513" i="24"/>
  <c r="DW498" i="24"/>
  <c r="DW499" i="24"/>
  <c r="DW509" i="24"/>
  <c r="DW510" i="24"/>
  <c r="DW512" i="24"/>
  <c r="DW507" i="24"/>
  <c r="DW502" i="24"/>
  <c r="DW515" i="24"/>
  <c r="DW517" i="24"/>
  <c r="DW519" i="24"/>
  <c r="DW542" i="24"/>
  <c r="DW505" i="24"/>
  <c r="DW534" i="24"/>
  <c r="DW514" i="24"/>
  <c r="DW527" i="24"/>
  <c r="DW520" i="24"/>
  <c r="DW522" i="24"/>
  <c r="DW518" i="24"/>
  <c r="DW538" i="24"/>
  <c r="DW539" i="24"/>
  <c r="DW529" i="24"/>
  <c r="DW541" i="24"/>
  <c r="DW533" i="24"/>
  <c r="DW523" i="24"/>
  <c r="DW532" i="24"/>
  <c r="DW531" i="24"/>
  <c r="DW536" i="24"/>
  <c r="DW526" i="24"/>
  <c r="DW537" i="24"/>
  <c r="DW530" i="24"/>
  <c r="DW547" i="24"/>
  <c r="DW535" i="24"/>
  <c r="DW528" i="24"/>
  <c r="DW525" i="24"/>
  <c r="DW544" i="24"/>
  <c r="DW540" i="24"/>
  <c r="DW556" i="24"/>
  <c r="DW550" i="24"/>
  <c r="DW549" i="24"/>
  <c r="EA549" i="24" s="1"/>
  <c r="EE549" i="24" s="1"/>
  <c r="DW551" i="24"/>
  <c r="DW543" i="24"/>
  <c r="DW524" i="24"/>
  <c r="DY470" i="24"/>
  <c r="EC470" i="24" s="1"/>
  <c r="DY412" i="24"/>
  <c r="EC412" i="24" s="1"/>
  <c r="DY384" i="24"/>
  <c r="EC384" i="24" s="1"/>
  <c r="DY315" i="24"/>
  <c r="EC315" i="24" s="1"/>
  <c r="DY665" i="24"/>
  <c r="EC665" i="24" s="1"/>
  <c r="DZ537" i="24"/>
  <c r="ED537" i="24" s="1"/>
  <c r="DZ515" i="24"/>
  <c r="ED515" i="24" s="1"/>
  <c r="DZ373" i="24"/>
  <c r="ED373" i="24" s="1"/>
  <c r="DZ347" i="24"/>
  <c r="ED347" i="24" s="1"/>
  <c r="DZ303" i="24"/>
  <c r="ED303" i="24" s="1"/>
  <c r="DZ281" i="24"/>
  <c r="ED281" i="24" s="1"/>
  <c r="DZ160" i="24"/>
  <c r="ED160" i="24" s="1"/>
  <c r="DZ121" i="24"/>
  <c r="ED121" i="24" s="1"/>
  <c r="DZ627" i="24"/>
  <c r="ED627" i="24" s="1"/>
  <c r="DY513" i="24"/>
  <c r="EC513" i="24" s="1"/>
  <c r="DY222" i="24"/>
  <c r="EC222" i="24" s="1"/>
  <c r="DY181" i="24"/>
  <c r="EC181" i="24" s="1"/>
  <c r="DY147" i="24"/>
  <c r="EC147" i="24" s="1"/>
  <c r="DY136" i="24"/>
  <c r="EC136" i="24" s="1"/>
  <c r="DY611" i="24"/>
  <c r="EC611" i="24" s="1"/>
  <c r="DZ96" i="24" l="1"/>
  <c r="ED96" i="24" s="1"/>
  <c r="DY96" i="24"/>
  <c r="EC96" i="24" s="1"/>
  <c r="N186" i="24"/>
  <c r="R186" i="24" s="1"/>
  <c r="DZ95" i="24"/>
  <c r="ED95" i="24" s="1"/>
  <c r="DY93" i="24"/>
  <c r="EC93" i="24" s="1"/>
  <c r="DZ93" i="24"/>
  <c r="ED93" i="24" s="1"/>
  <c r="DZ94" i="24"/>
  <c r="ED94" i="24" s="1"/>
  <c r="DY91" i="24"/>
  <c r="EC91" i="24" s="1"/>
  <c r="DY94" i="24"/>
  <c r="EC94" i="24" s="1"/>
  <c r="DY95" i="24"/>
  <c r="EC95" i="24" s="1"/>
  <c r="DZ90" i="24"/>
  <c r="ED90" i="24" s="1"/>
  <c r="DZ86" i="24"/>
  <c r="ED86" i="24" s="1"/>
  <c r="DZ89" i="24"/>
  <c r="ED89" i="24" s="1"/>
  <c r="DZ88" i="24"/>
  <c r="ED88" i="24" s="1"/>
  <c r="DY88" i="24"/>
  <c r="EC88" i="24" s="1"/>
  <c r="DY89" i="24"/>
  <c r="EC89" i="24" s="1"/>
  <c r="DZ85" i="24"/>
  <c r="ED85" i="24" s="1"/>
  <c r="DY92" i="24"/>
  <c r="EC92" i="24" s="1"/>
  <c r="DY90" i="24"/>
  <c r="EC90" i="24" s="1"/>
  <c r="DZ91" i="24"/>
  <c r="ED91" i="24" s="1"/>
  <c r="DZ92" i="24"/>
  <c r="ED92" i="24" s="1"/>
  <c r="DZ84" i="24"/>
  <c r="ED84" i="24" s="1"/>
  <c r="DY85" i="24"/>
  <c r="EC85" i="24" s="1"/>
  <c r="EA649" i="24"/>
  <c r="EE649" i="24" s="1"/>
  <c r="DZ62" i="24"/>
  <c r="ED62" i="24" s="1"/>
  <c r="DY87" i="24"/>
  <c r="EC87" i="24" s="1"/>
  <c r="DY84" i="24"/>
  <c r="EC84" i="24" s="1"/>
  <c r="EA664" i="24"/>
  <c r="EE664" i="24" s="1"/>
  <c r="DY86" i="24"/>
  <c r="EC86" i="24" s="1"/>
  <c r="DZ80" i="24"/>
  <c r="ED80" i="24" s="1"/>
  <c r="DY79" i="24"/>
  <c r="EC79" i="24" s="1"/>
  <c r="DY28" i="24"/>
  <c r="EC28" i="24" s="1"/>
  <c r="DY66" i="24"/>
  <c r="EC66" i="24" s="1"/>
  <c r="EA73" i="24"/>
  <c r="EE73" i="24" s="1"/>
  <c r="DY39" i="24"/>
  <c r="EC39" i="24" s="1"/>
  <c r="DZ19" i="24"/>
  <c r="ED19" i="24" s="1"/>
  <c r="DZ39" i="24"/>
  <c r="ED39" i="24" s="1"/>
  <c r="EA70" i="24"/>
  <c r="EE70" i="24" s="1"/>
  <c r="DZ66" i="24"/>
  <c r="ED66" i="24" s="1"/>
  <c r="EA79" i="24"/>
  <c r="EE79" i="24" s="1"/>
  <c r="DY55" i="24"/>
  <c r="EC55" i="24" s="1"/>
  <c r="DZ50" i="24"/>
  <c r="ED50" i="24" s="1"/>
  <c r="EA38" i="24"/>
  <c r="EE38" i="24" s="1"/>
  <c r="EA340" i="24"/>
  <c r="EE340" i="24" s="1"/>
  <c r="EA137" i="24"/>
  <c r="EE137" i="24" s="1"/>
  <c r="EA53" i="24"/>
  <c r="EE53" i="24" s="1"/>
  <c r="EA61" i="24"/>
  <c r="EE61" i="24" s="1"/>
  <c r="EA69" i="24"/>
  <c r="EE69" i="24" s="1"/>
  <c r="DZ87" i="24"/>
  <c r="ED87" i="24" s="1"/>
  <c r="EA82" i="24"/>
  <c r="EE82" i="24" s="1"/>
  <c r="EA21" i="24"/>
  <c r="EE21" i="24" s="1"/>
  <c r="DZ58" i="24"/>
  <c r="ED58" i="24" s="1"/>
  <c r="DZ32" i="24"/>
  <c r="ED32" i="24" s="1"/>
  <c r="EA48" i="24"/>
  <c r="EE48" i="24" s="1"/>
  <c r="DY42" i="24"/>
  <c r="EC42" i="24" s="1"/>
  <c r="EA162" i="24"/>
  <c r="EE162" i="24" s="1"/>
  <c r="DZ82" i="24"/>
  <c r="ED82" i="24" s="1"/>
  <c r="EA167" i="24"/>
  <c r="EE167" i="24" s="1"/>
  <c r="EA140" i="24"/>
  <c r="EE140" i="24" s="1"/>
  <c r="DZ10" i="24"/>
  <c r="EA51" i="24"/>
  <c r="EE51" i="24" s="1"/>
  <c r="EA10" i="24"/>
  <c r="DZ27" i="24"/>
  <c r="ED27" i="24" s="1"/>
  <c r="EA40" i="24"/>
  <c r="EE40" i="24" s="1"/>
  <c r="EA17" i="24"/>
  <c r="EE17" i="24" s="1"/>
  <c r="DY10" i="24"/>
  <c r="DY64" i="24"/>
  <c r="EC64" i="24" s="1"/>
  <c r="DY78" i="24"/>
  <c r="EC78" i="24" s="1"/>
  <c r="EA734" i="24"/>
  <c r="EE734" i="24" s="1"/>
  <c r="EA665" i="24"/>
  <c r="EE665" i="24" s="1"/>
  <c r="EA57" i="24"/>
  <c r="EE57" i="24" s="1"/>
  <c r="EA634" i="24"/>
  <c r="EE634" i="24" s="1"/>
  <c r="EA27" i="24"/>
  <c r="EE27" i="24" s="1"/>
  <c r="EA469" i="24"/>
  <c r="EE469" i="24" s="1"/>
  <c r="EA373" i="24"/>
  <c r="EE373" i="24" s="1"/>
  <c r="EA207" i="24"/>
  <c r="EE207" i="24" s="1"/>
  <c r="EA295" i="24"/>
  <c r="EE295" i="24" s="1"/>
  <c r="EA753" i="24"/>
  <c r="EE753" i="24" s="1"/>
  <c r="EA301" i="24"/>
  <c r="EE301" i="24" s="1"/>
  <c r="DY32" i="24"/>
  <c r="EC32" i="24" s="1"/>
  <c r="EA404" i="24"/>
  <c r="EE404" i="24" s="1"/>
  <c r="EA259" i="24"/>
  <c r="EE259" i="24" s="1"/>
  <c r="EA94" i="24"/>
  <c r="EE94" i="24" s="1"/>
  <c r="EA721" i="24"/>
  <c r="EE721" i="24" s="1"/>
  <c r="EA675" i="24"/>
  <c r="EE675" i="24" s="1"/>
  <c r="EA638" i="24"/>
  <c r="EE638" i="24" s="1"/>
  <c r="EA723" i="24"/>
  <c r="EE723" i="24" s="1"/>
  <c r="EA338" i="24"/>
  <c r="EE338" i="24" s="1"/>
  <c r="EA620" i="24"/>
  <c r="EE620" i="24" s="1"/>
  <c r="EA46" i="24"/>
  <c r="EE46" i="24" s="1"/>
  <c r="DY35" i="24"/>
  <c r="EC35" i="24" s="1"/>
  <c r="EA106" i="24"/>
  <c r="EE106" i="24" s="1"/>
  <c r="EA54" i="24"/>
  <c r="EE54" i="24" s="1"/>
  <c r="EA272" i="24"/>
  <c r="EE272" i="24" s="1"/>
  <c r="EA228" i="24"/>
  <c r="EE228" i="24" s="1"/>
  <c r="EA127" i="24"/>
  <c r="EE127" i="24" s="1"/>
  <c r="EA384" i="24"/>
  <c r="EE384" i="24" s="1"/>
  <c r="EA296" i="24"/>
  <c r="EE296" i="24" s="1"/>
  <c r="EA250" i="24"/>
  <c r="EE250" i="24" s="1"/>
  <c r="EA222" i="24"/>
  <c r="EE222" i="24" s="1"/>
  <c r="EA698" i="24"/>
  <c r="EE698" i="24" s="1"/>
  <c r="EA630" i="24"/>
  <c r="EE630" i="24" s="1"/>
  <c r="EA152" i="24"/>
  <c r="EE152" i="24" s="1"/>
  <c r="EA725" i="24"/>
  <c r="EE725" i="24" s="1"/>
  <c r="EA308" i="24"/>
  <c r="EE308" i="24" s="1"/>
  <c r="EA117" i="24"/>
  <c r="EE117" i="24" s="1"/>
  <c r="DY75" i="24"/>
  <c r="EC75" i="24" s="1"/>
  <c r="EA463" i="24"/>
  <c r="EE463" i="24" s="1"/>
  <c r="EA109" i="24"/>
  <c r="EE109" i="24" s="1"/>
  <c r="EA680" i="24"/>
  <c r="EE680" i="24" s="1"/>
  <c r="EA451" i="24"/>
  <c r="EE451" i="24" s="1"/>
  <c r="EA415" i="24"/>
  <c r="EE415" i="24" s="1"/>
  <c r="EA346" i="24"/>
  <c r="EE346" i="24" s="1"/>
  <c r="EA615" i="24"/>
  <c r="EE615" i="24" s="1"/>
  <c r="EA314" i="24"/>
  <c r="EE314" i="24" s="1"/>
  <c r="EA743" i="24"/>
  <c r="EE743" i="24" s="1"/>
  <c r="EA417" i="24"/>
  <c r="EE417" i="24" s="1"/>
  <c r="EA148" i="24"/>
  <c r="EE148" i="24" s="1"/>
  <c r="EA424" i="24"/>
  <c r="EE424" i="24" s="1"/>
  <c r="DZ77" i="24"/>
  <c r="ED77" i="24" s="1"/>
  <c r="EA363" i="24"/>
  <c r="EE363" i="24" s="1"/>
  <c r="EA23" i="24"/>
  <c r="EE23" i="24" s="1"/>
  <c r="EA422" i="24"/>
  <c r="EE422" i="24" s="1"/>
  <c r="EA122" i="24"/>
  <c r="EE122" i="24" s="1"/>
  <c r="DY29" i="24"/>
  <c r="EC29" i="24" s="1"/>
  <c r="DZ72" i="24"/>
  <c r="ED72" i="24" s="1"/>
  <c r="EA523" i="24"/>
  <c r="EE523" i="24" s="1"/>
  <c r="EA494" i="24"/>
  <c r="EE494" i="24" s="1"/>
  <c r="EA403" i="24"/>
  <c r="EE403" i="24" s="1"/>
  <c r="EA712" i="24"/>
  <c r="EE712" i="24" s="1"/>
  <c r="EA425" i="24"/>
  <c r="EE425" i="24" s="1"/>
  <c r="EA319" i="24"/>
  <c r="EE319" i="24" s="1"/>
  <c r="EA262" i="24"/>
  <c r="EE262" i="24" s="1"/>
  <c r="EA242" i="24"/>
  <c r="EE242" i="24" s="1"/>
  <c r="EA159" i="24"/>
  <c r="EE159" i="24" s="1"/>
  <c r="EA708" i="24"/>
  <c r="EE708" i="24" s="1"/>
  <c r="EA282" i="24"/>
  <c r="EE282" i="24" s="1"/>
  <c r="EA233" i="24"/>
  <c r="EE233" i="24" s="1"/>
  <c r="EA659" i="24"/>
  <c r="EE659" i="24" s="1"/>
  <c r="EA511" i="24"/>
  <c r="EE511" i="24" s="1"/>
  <c r="EA541" i="24"/>
  <c r="EE541" i="24" s="1"/>
  <c r="EA115" i="24"/>
  <c r="EE115" i="24" s="1"/>
  <c r="EA729" i="24"/>
  <c r="EE729" i="24" s="1"/>
  <c r="DY24" i="24"/>
  <c r="EC24" i="24" s="1"/>
  <c r="EA492" i="24"/>
  <c r="EE492" i="24" s="1"/>
  <c r="EA195" i="24"/>
  <c r="EE195" i="24" s="1"/>
  <c r="DY43" i="24"/>
  <c r="EC43" i="24" s="1"/>
  <c r="EA107" i="24"/>
  <c r="EE107" i="24" s="1"/>
  <c r="EA611" i="24"/>
  <c r="EE611" i="24" s="1"/>
  <c r="EA67" i="24"/>
  <c r="EE67" i="24" s="1"/>
  <c r="EA471" i="24"/>
  <c r="EE471" i="24" s="1"/>
  <c r="EA429" i="24"/>
  <c r="EE429" i="24" s="1"/>
  <c r="EA157" i="24"/>
  <c r="EE157" i="24" s="1"/>
  <c r="EA688" i="24"/>
  <c r="EE688" i="24" s="1"/>
  <c r="DY50" i="24"/>
  <c r="EC50" i="24" s="1"/>
  <c r="EA718" i="24"/>
  <c r="EE718" i="24" s="1"/>
  <c r="EA626" i="24"/>
  <c r="EE626" i="24" s="1"/>
  <c r="EA65" i="24"/>
  <c r="EE65" i="24" s="1"/>
  <c r="EA161" i="24"/>
  <c r="EE161" i="24" s="1"/>
  <c r="DY14" i="24"/>
  <c r="EC14" i="24" s="1"/>
  <c r="EA505" i="24"/>
  <c r="EE505" i="24" s="1"/>
  <c r="EA474" i="24"/>
  <c r="EE474" i="24" s="1"/>
  <c r="EA387" i="24"/>
  <c r="EE387" i="24" s="1"/>
  <c r="EA275" i="24"/>
  <c r="EE275" i="24" s="1"/>
  <c r="EA200" i="24"/>
  <c r="EE200" i="24" s="1"/>
  <c r="EA97" i="24"/>
  <c r="EE97" i="24" s="1"/>
  <c r="EA636" i="24"/>
  <c r="EE636" i="24" s="1"/>
  <c r="EA284" i="24"/>
  <c r="EE284" i="24" s="1"/>
  <c r="EA674" i="24"/>
  <c r="EE674" i="24" s="1"/>
  <c r="EA31" i="24"/>
  <c r="EE31" i="24" s="1"/>
  <c r="EA519" i="24"/>
  <c r="EE519" i="24" s="1"/>
  <c r="EA477" i="24"/>
  <c r="EE477" i="24" s="1"/>
  <c r="EA309" i="24"/>
  <c r="EE309" i="24" s="1"/>
  <c r="EA244" i="24"/>
  <c r="EE244" i="24" s="1"/>
  <c r="EA225" i="24"/>
  <c r="EE225" i="24" s="1"/>
  <c r="EA209" i="24"/>
  <c r="EE209" i="24" s="1"/>
  <c r="EA165" i="24"/>
  <c r="EE165" i="24" s="1"/>
  <c r="EA120" i="24"/>
  <c r="EE120" i="24" s="1"/>
  <c r="EA745" i="24"/>
  <c r="EE745" i="24" s="1"/>
  <c r="EA710" i="24"/>
  <c r="EE710" i="24" s="1"/>
  <c r="EA689" i="24"/>
  <c r="EE689" i="24" s="1"/>
  <c r="EA643" i="24"/>
  <c r="EE643" i="24" s="1"/>
  <c r="DY58" i="24"/>
  <c r="EC58" i="24" s="1"/>
  <c r="EA517" i="24"/>
  <c r="EE517" i="24" s="1"/>
  <c r="EA312" i="24"/>
  <c r="EE312" i="24" s="1"/>
  <c r="EA692" i="24"/>
  <c r="EE692" i="24" s="1"/>
  <c r="DZ40" i="24"/>
  <c r="ED40" i="24" s="1"/>
  <c r="EA487" i="24"/>
  <c r="EE487" i="24" s="1"/>
  <c r="EA379" i="24"/>
  <c r="EE379" i="24" s="1"/>
  <c r="EA290" i="24"/>
  <c r="EE290" i="24" s="1"/>
  <c r="EA230" i="24"/>
  <c r="EE230" i="24" s="1"/>
  <c r="EA170" i="24"/>
  <c r="EE170" i="24" s="1"/>
  <c r="EA702" i="24"/>
  <c r="EE702" i="24" s="1"/>
  <c r="EA247" i="24"/>
  <c r="EE247" i="24" s="1"/>
  <c r="EA704" i="24"/>
  <c r="EE704" i="24" s="1"/>
  <c r="DZ67" i="24"/>
  <c r="ED67" i="24" s="1"/>
  <c r="EA484" i="24"/>
  <c r="EE484" i="24" s="1"/>
  <c r="EA185" i="24"/>
  <c r="EE185" i="24" s="1"/>
  <c r="EA756" i="24"/>
  <c r="EE756" i="24" s="1"/>
  <c r="EA653" i="24"/>
  <c r="EE653" i="24" s="1"/>
  <c r="EA486" i="24"/>
  <c r="EE486" i="24" s="1"/>
  <c r="EA442" i="24"/>
  <c r="EE442" i="24" s="1"/>
  <c r="EA381" i="24"/>
  <c r="EE381" i="24" s="1"/>
  <c r="EA155" i="24"/>
  <c r="EE155" i="24" s="1"/>
  <c r="EA101" i="24"/>
  <c r="EE101" i="24" s="1"/>
  <c r="EA750" i="24"/>
  <c r="EE750" i="24" s="1"/>
  <c r="EA441" i="24"/>
  <c r="EE441" i="24" s="1"/>
  <c r="EA258" i="24"/>
  <c r="EE258" i="24" s="1"/>
  <c r="DZ46" i="24"/>
  <c r="ED46" i="24" s="1"/>
  <c r="DY34" i="24"/>
  <c r="EC34" i="24" s="1"/>
  <c r="EA473" i="24"/>
  <c r="EE473" i="24" s="1"/>
  <c r="DY16" i="24"/>
  <c r="EC16" i="24" s="1"/>
  <c r="DY71" i="24"/>
  <c r="EC71" i="24" s="1"/>
  <c r="EA655" i="24"/>
  <c r="EE655" i="24" s="1"/>
  <c r="EA614" i="24"/>
  <c r="EE614" i="24" s="1"/>
  <c r="DY81" i="24"/>
  <c r="EC81" i="24" s="1"/>
  <c r="DZ53" i="24"/>
  <c r="ED53" i="24" s="1"/>
  <c r="EA447" i="24"/>
  <c r="EE447" i="24" s="1"/>
  <c r="EA679" i="24"/>
  <c r="EE679" i="24" s="1"/>
  <c r="DY51" i="24"/>
  <c r="EC51" i="24" s="1"/>
  <c r="EA536" i="24"/>
  <c r="EE536" i="24" s="1"/>
  <c r="EA435" i="24"/>
  <c r="EE435" i="24" s="1"/>
  <c r="EA408" i="24"/>
  <c r="EE408" i="24" s="1"/>
  <c r="EA280" i="24"/>
  <c r="EE280" i="24" s="1"/>
  <c r="EA173" i="24"/>
  <c r="EE173" i="24" s="1"/>
  <c r="EA142" i="24"/>
  <c r="EE142" i="24" s="1"/>
  <c r="EA111" i="24"/>
  <c r="EE111" i="24" s="1"/>
  <c r="EA86" i="24"/>
  <c r="EE86" i="24" s="1"/>
  <c r="EA646" i="24"/>
  <c r="EE646" i="24" s="1"/>
  <c r="DY46" i="24"/>
  <c r="EC46" i="24" s="1"/>
  <c r="EA267" i="24"/>
  <c r="EE267" i="24" s="1"/>
  <c r="EA603" i="24"/>
  <c r="EE603" i="24" s="1"/>
  <c r="DY73" i="24"/>
  <c r="EC73" i="24" s="1"/>
  <c r="EA443" i="24"/>
  <c r="EE443" i="24" s="1"/>
  <c r="EA430" i="24"/>
  <c r="EE430" i="24" s="1"/>
  <c r="EA354" i="24"/>
  <c r="EE354" i="24" s="1"/>
  <c r="EA333" i="24"/>
  <c r="EE333" i="24" s="1"/>
  <c r="EA264" i="24"/>
  <c r="EE264" i="24" s="1"/>
  <c r="EA177" i="24"/>
  <c r="EE177" i="24" s="1"/>
  <c r="EA746" i="24"/>
  <c r="EE746" i="24" s="1"/>
  <c r="EA719" i="24"/>
  <c r="EE719" i="24" s="1"/>
  <c r="EA628" i="24"/>
  <c r="EE628" i="24" s="1"/>
  <c r="DZ24" i="24"/>
  <c r="ED24" i="24" s="1"/>
  <c r="EA542" i="24"/>
  <c r="EE542" i="24" s="1"/>
  <c r="EA450" i="24"/>
  <c r="EE450" i="24" s="1"/>
  <c r="EA414" i="24"/>
  <c r="EE414" i="24" s="1"/>
  <c r="EA391" i="24"/>
  <c r="EE391" i="24" s="1"/>
  <c r="EA249" i="24"/>
  <c r="EE249" i="24" s="1"/>
  <c r="EA227" i="24"/>
  <c r="EE227" i="24" s="1"/>
  <c r="EA205" i="24"/>
  <c r="EE205" i="24" s="1"/>
  <c r="EA126" i="24"/>
  <c r="EE126" i="24" s="1"/>
  <c r="EA624" i="24"/>
  <c r="EE624" i="24" s="1"/>
  <c r="EA56" i="24"/>
  <c r="EE56" i="24" s="1"/>
  <c r="EA697" i="24"/>
  <c r="EE697" i="24" s="1"/>
  <c r="EA602" i="24"/>
  <c r="EE602" i="24" s="1"/>
  <c r="EA29" i="24"/>
  <c r="EE29" i="24" s="1"/>
  <c r="EA216" i="24"/>
  <c r="EE216" i="24" s="1"/>
  <c r="DZ59" i="24"/>
  <c r="ED59" i="24" s="1"/>
  <c r="DZ34" i="24"/>
  <c r="ED34" i="24" s="1"/>
  <c r="EA540" i="24"/>
  <c r="EE540" i="24" s="1"/>
  <c r="EA401" i="24"/>
  <c r="EE401" i="24" s="1"/>
  <c r="EA104" i="24"/>
  <c r="EE104" i="24" s="1"/>
  <c r="EA752" i="24"/>
  <c r="EE752" i="24" s="1"/>
  <c r="EA619" i="24"/>
  <c r="EE619" i="24" s="1"/>
  <c r="DZ21" i="24"/>
  <c r="ED21" i="24" s="1"/>
  <c r="DY20" i="24"/>
  <c r="EC20" i="24" s="1"/>
  <c r="EA313" i="24"/>
  <c r="EE313" i="24" s="1"/>
  <c r="EA669" i="24"/>
  <c r="EE669" i="24" s="1"/>
  <c r="EA49" i="24"/>
  <c r="EE49" i="24" s="1"/>
  <c r="EA528" i="24"/>
  <c r="EE528" i="24" s="1"/>
  <c r="EA498" i="24"/>
  <c r="EE498" i="24" s="1"/>
  <c r="EA393" i="24"/>
  <c r="EE393" i="24" s="1"/>
  <c r="EA386" i="24"/>
  <c r="EE386" i="24" s="1"/>
  <c r="EA351" i="24"/>
  <c r="EE351" i="24" s="1"/>
  <c r="EA221" i="24"/>
  <c r="EE221" i="24" s="1"/>
  <c r="EA180" i="24"/>
  <c r="EE180" i="24" s="1"/>
  <c r="EA153" i="24"/>
  <c r="EE153" i="24" s="1"/>
  <c r="EA740" i="24"/>
  <c r="EE740" i="24" s="1"/>
  <c r="EA683" i="24"/>
  <c r="EE683" i="24" s="1"/>
  <c r="EA661" i="24"/>
  <c r="EE661" i="24" s="1"/>
  <c r="DY25" i="24"/>
  <c r="EC25" i="24" s="1"/>
  <c r="DZ55" i="24"/>
  <c r="ED55" i="24" s="1"/>
  <c r="EA34" i="24"/>
  <c r="EE34" i="24" s="1"/>
  <c r="DY19" i="24"/>
  <c r="EC19" i="24" s="1"/>
  <c r="EA33" i="24"/>
  <c r="EE33" i="24" s="1"/>
  <c r="EA513" i="24"/>
  <c r="EE513" i="24" s="1"/>
  <c r="EA291" i="24"/>
  <c r="EE291" i="24" s="1"/>
  <c r="EA503" i="24"/>
  <c r="EE503" i="24" s="1"/>
  <c r="EA452" i="24"/>
  <c r="EE452" i="24" s="1"/>
  <c r="EA369" i="24"/>
  <c r="EE369" i="24" s="1"/>
  <c r="EA306" i="24"/>
  <c r="EE306" i="24" s="1"/>
  <c r="EA285" i="24"/>
  <c r="EE285" i="24" s="1"/>
  <c r="EA252" i="24"/>
  <c r="EE252" i="24" s="1"/>
  <c r="EA202" i="24"/>
  <c r="EE202" i="24" s="1"/>
  <c r="EA164" i="24"/>
  <c r="EE164" i="24" s="1"/>
  <c r="EA87" i="24"/>
  <c r="EE87" i="24" s="1"/>
  <c r="EA663" i="24"/>
  <c r="EE663" i="24" s="1"/>
  <c r="EA605" i="24"/>
  <c r="EE605" i="24" s="1"/>
  <c r="DY63" i="24"/>
  <c r="EC63" i="24" s="1"/>
  <c r="EA248" i="24"/>
  <c r="EE248" i="24" s="1"/>
  <c r="EA550" i="24"/>
  <c r="EE550" i="24" s="1"/>
  <c r="EA36" i="24"/>
  <c r="EE36" i="24" s="1"/>
  <c r="EA530" i="24"/>
  <c r="EE530" i="24" s="1"/>
  <c r="EA488" i="24"/>
  <c r="EE488" i="24" s="1"/>
  <c r="EA396" i="24"/>
  <c r="EE396" i="24" s="1"/>
  <c r="EA371" i="24"/>
  <c r="EE371" i="24" s="1"/>
  <c r="EA277" i="24"/>
  <c r="EE277" i="24" s="1"/>
  <c r="EA241" i="24"/>
  <c r="EE241" i="24" s="1"/>
  <c r="EA206" i="24"/>
  <c r="EE206" i="24" s="1"/>
  <c r="EA191" i="24"/>
  <c r="EE191" i="24" s="1"/>
  <c r="DZ14" i="24"/>
  <c r="ED14" i="24" s="1"/>
  <c r="EA91" i="24"/>
  <c r="EE91" i="24" s="1"/>
  <c r="EA231" i="24"/>
  <c r="EE231" i="24" s="1"/>
  <c r="EA537" i="24"/>
  <c r="EE537" i="24" s="1"/>
  <c r="EA478" i="24"/>
  <c r="EE478" i="24" s="1"/>
  <c r="EA421" i="24"/>
  <c r="EE421" i="24" s="1"/>
  <c r="EA377" i="24"/>
  <c r="EE377" i="24" s="1"/>
  <c r="EA343" i="24"/>
  <c r="EE343" i="24" s="1"/>
  <c r="EA293" i="24"/>
  <c r="EE293" i="24" s="1"/>
  <c r="EA287" i="24"/>
  <c r="EE287" i="24" s="1"/>
  <c r="EA254" i="24"/>
  <c r="EE254" i="24" s="1"/>
  <c r="EA218" i="24"/>
  <c r="EE218" i="24" s="1"/>
  <c r="EA193" i="24"/>
  <c r="EE193" i="24" s="1"/>
  <c r="EA727" i="24"/>
  <c r="EE727" i="24" s="1"/>
  <c r="EA705" i="24"/>
  <c r="EE705" i="24" s="1"/>
  <c r="DZ71" i="24"/>
  <c r="ED71" i="24" s="1"/>
  <c r="EA129" i="24"/>
  <c r="EE129" i="24" s="1"/>
  <c r="EA521" i="24"/>
  <c r="EE521" i="24" s="1"/>
  <c r="EA501" i="24"/>
  <c r="EE501" i="24" s="1"/>
  <c r="EA526" i="24"/>
  <c r="EE526" i="24" s="1"/>
  <c r="EA468" i="24"/>
  <c r="EE468" i="24" s="1"/>
  <c r="EA439" i="24"/>
  <c r="EE439" i="24" s="1"/>
  <c r="EA418" i="24"/>
  <c r="EE418" i="24" s="1"/>
  <c r="EA382" i="24"/>
  <c r="EE382" i="24" s="1"/>
  <c r="EA330" i="24"/>
  <c r="EE330" i="24" s="1"/>
  <c r="EA303" i="24"/>
  <c r="EE303" i="24" s="1"/>
  <c r="EA270" i="24"/>
  <c r="EE270" i="24" s="1"/>
  <c r="EA255" i="24"/>
  <c r="EE255" i="24" s="1"/>
  <c r="EA210" i="24"/>
  <c r="EE210" i="24" s="1"/>
  <c r="EA188" i="24"/>
  <c r="EE188" i="24" s="1"/>
  <c r="EA158" i="24"/>
  <c r="EE158" i="24" s="1"/>
  <c r="EA133" i="24"/>
  <c r="EE133" i="24" s="1"/>
  <c r="EA88" i="24"/>
  <c r="EE88" i="24" s="1"/>
  <c r="EA730" i="24"/>
  <c r="EE730" i="24" s="1"/>
  <c r="EA647" i="24"/>
  <c r="EE647" i="24" s="1"/>
  <c r="EA670" i="24"/>
  <c r="EE670" i="24" s="1"/>
  <c r="EA609" i="24"/>
  <c r="EE609" i="24" s="1"/>
  <c r="DZ28" i="24"/>
  <c r="ED28" i="24" s="1"/>
  <c r="DZ25" i="24"/>
  <c r="ED25" i="24" s="1"/>
  <c r="EA78" i="24"/>
  <c r="EE78" i="24" s="1"/>
  <c r="EA125" i="24"/>
  <c r="EE125" i="24" s="1"/>
  <c r="EA508" i="24"/>
  <c r="EE508" i="24" s="1"/>
  <c r="EA465" i="24"/>
  <c r="EE465" i="24" s="1"/>
  <c r="EA426" i="24"/>
  <c r="EE426" i="24" s="1"/>
  <c r="EA407" i="24"/>
  <c r="EE407" i="24" s="1"/>
  <c r="EA375" i="24"/>
  <c r="EE375" i="24" s="1"/>
  <c r="EA240" i="24"/>
  <c r="EE240" i="24" s="1"/>
  <c r="EA171" i="24"/>
  <c r="EE171" i="24" s="1"/>
  <c r="EA150" i="24"/>
  <c r="EE150" i="24" s="1"/>
  <c r="EA139" i="24"/>
  <c r="EE139" i="24" s="1"/>
  <c r="EA84" i="24"/>
  <c r="EE84" i="24" s="1"/>
  <c r="DZ43" i="24"/>
  <c r="ED43" i="24" s="1"/>
  <c r="DZ79" i="24"/>
  <c r="ED79" i="24" s="1"/>
  <c r="EA315" i="24"/>
  <c r="EE315" i="24" s="1"/>
  <c r="EA217" i="24"/>
  <c r="EE217" i="24" s="1"/>
  <c r="EA651" i="24"/>
  <c r="EE651" i="24" s="1"/>
  <c r="EA642" i="24"/>
  <c r="EE642" i="24" s="1"/>
  <c r="EA14" i="24"/>
  <c r="EE14" i="24" s="1"/>
  <c r="EA39" i="24"/>
  <c r="EE39" i="24" s="1"/>
  <c r="DY83" i="24"/>
  <c r="EC83" i="24" s="1"/>
  <c r="EA496" i="24"/>
  <c r="EE496" i="24" s="1"/>
  <c r="EA364" i="24"/>
  <c r="EE364" i="24" s="1"/>
  <c r="EA112" i="24"/>
  <c r="EE112" i="24" s="1"/>
  <c r="EA627" i="24"/>
  <c r="EE627" i="24" s="1"/>
  <c r="DZ68" i="24"/>
  <c r="ED68" i="24" s="1"/>
  <c r="DZ16" i="24"/>
  <c r="ED16" i="24" s="1"/>
  <c r="EA482" i="24"/>
  <c r="EE482" i="24" s="1"/>
  <c r="EA744" i="24"/>
  <c r="EE744" i="24" s="1"/>
  <c r="EA694" i="24"/>
  <c r="EE694" i="24" s="1"/>
  <c r="DZ45" i="24"/>
  <c r="ED45" i="24" s="1"/>
  <c r="EA328" i="24"/>
  <c r="EE328" i="24" s="1"/>
  <c r="EA182" i="24"/>
  <c r="EE182" i="24" s="1"/>
  <c r="EA143" i="24"/>
  <c r="EE143" i="24" s="1"/>
  <c r="EA41" i="24"/>
  <c r="EE41" i="24" s="1"/>
  <c r="EA43" i="24"/>
  <c r="EE43" i="24" s="1"/>
  <c r="DY60" i="24"/>
  <c r="EC60" i="24" s="1"/>
  <c r="DY47" i="24"/>
  <c r="EC47" i="24" s="1"/>
  <c r="EA693" i="24"/>
  <c r="EE693" i="24" s="1"/>
  <c r="DZ51" i="24"/>
  <c r="ED51" i="24" s="1"/>
  <c r="EA367" i="24"/>
  <c r="EE367" i="24" s="1"/>
  <c r="EA335" i="24"/>
  <c r="EE335" i="24" s="1"/>
  <c r="EA318" i="24"/>
  <c r="EE318" i="24" s="1"/>
  <c r="EA238" i="24"/>
  <c r="EE238" i="24" s="1"/>
  <c r="EA197" i="24"/>
  <c r="EE197" i="24" s="1"/>
  <c r="EA754" i="24"/>
  <c r="EE754" i="24" s="1"/>
  <c r="EA733" i="24"/>
  <c r="EE733" i="24" s="1"/>
  <c r="EA676" i="24"/>
  <c r="EE676" i="24" s="1"/>
  <c r="EA685" i="24"/>
  <c r="EE685" i="24" s="1"/>
  <c r="EA632" i="24"/>
  <c r="EE632" i="24" s="1"/>
  <c r="DZ70" i="24"/>
  <c r="ED70" i="24" s="1"/>
  <c r="EA63" i="24"/>
  <c r="EE63" i="24" s="1"/>
  <c r="DY69" i="24"/>
  <c r="EC69" i="24" s="1"/>
  <c r="EA214" i="24"/>
  <c r="EE214" i="24" s="1"/>
  <c r="DY59" i="24"/>
  <c r="EC59" i="24" s="1"/>
  <c r="EA71" i="24"/>
  <c r="EE71" i="24" s="1"/>
  <c r="DZ73" i="24"/>
  <c r="ED73" i="24" s="1"/>
  <c r="DZ75" i="24"/>
  <c r="ED75" i="24" s="1"/>
  <c r="DZ37" i="24"/>
  <c r="ED37" i="24" s="1"/>
  <c r="EA514" i="24"/>
  <c r="EE514" i="24" s="1"/>
  <c r="EA455" i="24"/>
  <c r="EE455" i="24" s="1"/>
  <c r="EA339" i="24"/>
  <c r="EE339" i="24" s="1"/>
  <c r="EA268" i="24"/>
  <c r="EE268" i="24" s="1"/>
  <c r="EA220" i="24"/>
  <c r="EE220" i="24" s="1"/>
  <c r="EA232" i="24"/>
  <c r="EE232" i="24" s="1"/>
  <c r="EA136" i="24"/>
  <c r="EE136" i="24" s="1"/>
  <c r="EA758" i="24"/>
  <c r="EE758" i="24" s="1"/>
  <c r="EA608" i="24"/>
  <c r="EE608" i="24" s="1"/>
  <c r="EA77" i="24"/>
  <c r="EE77" i="24" s="1"/>
  <c r="DZ41" i="24"/>
  <c r="ED41" i="24" s="1"/>
  <c r="EA458" i="24"/>
  <c r="EE458" i="24" s="1"/>
  <c r="EA434" i="24"/>
  <c r="EE434" i="24" s="1"/>
  <c r="EA534" i="24"/>
  <c r="EE534" i="24" s="1"/>
  <c r="EA480" i="24"/>
  <c r="EE480" i="24" s="1"/>
  <c r="EA460" i="24"/>
  <c r="EE460" i="24" s="1"/>
  <c r="EA436" i="24"/>
  <c r="EE436" i="24" s="1"/>
  <c r="EA397" i="24"/>
  <c r="EE397" i="24" s="1"/>
  <c r="EA359" i="24"/>
  <c r="EE359" i="24" s="1"/>
  <c r="EA325" i="24"/>
  <c r="EE325" i="24" s="1"/>
  <c r="EA299" i="24"/>
  <c r="EE299" i="24" s="1"/>
  <c r="EA265" i="24"/>
  <c r="EE265" i="24" s="1"/>
  <c r="EA235" i="24"/>
  <c r="EE235" i="24" s="1"/>
  <c r="EA203" i="24"/>
  <c r="EE203" i="24" s="1"/>
  <c r="EA174" i="24"/>
  <c r="EE174" i="24" s="1"/>
  <c r="EA144" i="24"/>
  <c r="EE144" i="24" s="1"/>
  <c r="EA95" i="24"/>
  <c r="EE95" i="24" s="1"/>
  <c r="EA759" i="24"/>
  <c r="EE759" i="24" s="1"/>
  <c r="EA714" i="24"/>
  <c r="EE714" i="24" s="1"/>
  <c r="EA695" i="24"/>
  <c r="EE695" i="24" s="1"/>
  <c r="EA617" i="24"/>
  <c r="EE617" i="24" s="1"/>
  <c r="EA81" i="24"/>
  <c r="EE81" i="24" s="1"/>
  <c r="EA475" i="24"/>
  <c r="EE475" i="24" s="1"/>
  <c r="EA419" i="24"/>
  <c r="EE419" i="24" s="1"/>
  <c r="EA399" i="24"/>
  <c r="EE399" i="24" s="1"/>
  <c r="EA356" i="24"/>
  <c r="EE356" i="24" s="1"/>
  <c r="EA307" i="24"/>
  <c r="EE307" i="24" s="1"/>
  <c r="EA116" i="24"/>
  <c r="EE116" i="24" s="1"/>
  <c r="EA715" i="24"/>
  <c r="EE715" i="24" s="1"/>
  <c r="EA666" i="24"/>
  <c r="EE666" i="24" s="1"/>
  <c r="EA639" i="24"/>
  <c r="EE639" i="24" s="1"/>
  <c r="EA35" i="24"/>
  <c r="EE35" i="24" s="1"/>
  <c r="DY40" i="24"/>
  <c r="EC40" i="24" s="1"/>
  <c r="DY67" i="24"/>
  <c r="EC67" i="24" s="1"/>
  <c r="DZ33" i="24"/>
  <c r="ED33" i="24" s="1"/>
  <c r="DZ36" i="24"/>
  <c r="ED36" i="24" s="1"/>
  <c r="EA47" i="24"/>
  <c r="EE47" i="24" s="1"/>
  <c r="EA345" i="24"/>
  <c r="EE345" i="24" s="1"/>
  <c r="EA317" i="24"/>
  <c r="EE317" i="24" s="1"/>
  <c r="EA166" i="24"/>
  <c r="EE166" i="24" s="1"/>
  <c r="EA98" i="24"/>
  <c r="EE98" i="24" s="1"/>
  <c r="EA731" i="24"/>
  <c r="EE731" i="24" s="1"/>
  <c r="EA741" i="24"/>
  <c r="EE741" i="24" s="1"/>
  <c r="EA629" i="24"/>
  <c r="EE629" i="24" s="1"/>
  <c r="EA320" i="24"/>
  <c r="EE320" i="24" s="1"/>
  <c r="EA92" i="24"/>
  <c r="EE92" i="24" s="1"/>
  <c r="DZ49" i="24"/>
  <c r="ED49" i="24" s="1"/>
  <c r="EA543" i="24"/>
  <c r="EE543" i="24" s="1"/>
  <c r="EA481" i="24"/>
  <c r="EE481" i="24" s="1"/>
  <c r="EA445" i="24"/>
  <c r="EE445" i="24" s="1"/>
  <c r="EA412" i="24"/>
  <c r="EE412" i="24" s="1"/>
  <c r="EA389" i="24"/>
  <c r="EE389" i="24" s="1"/>
  <c r="EA353" i="24"/>
  <c r="EE353" i="24" s="1"/>
  <c r="EA251" i="24"/>
  <c r="EE251" i="24" s="1"/>
  <c r="EA239" i="24"/>
  <c r="EE239" i="24" s="1"/>
  <c r="EA213" i="24"/>
  <c r="EE213" i="24" s="1"/>
  <c r="EA183" i="24"/>
  <c r="EE183" i="24" s="1"/>
  <c r="EA124" i="24"/>
  <c r="EE124" i="24" s="1"/>
  <c r="EA90" i="24"/>
  <c r="EE90" i="24" s="1"/>
  <c r="EA732" i="24"/>
  <c r="EE732" i="24" s="1"/>
  <c r="EA696" i="24"/>
  <c r="EE696" i="24" s="1"/>
  <c r="EA650" i="24"/>
  <c r="EE650" i="24" s="1"/>
  <c r="EA621" i="24"/>
  <c r="EE621" i="24" s="1"/>
  <c r="EA16" i="24"/>
  <c r="EE16" i="24" s="1"/>
  <c r="DZ20" i="24"/>
  <c r="ED20" i="24" s="1"/>
  <c r="DY68" i="24"/>
  <c r="EC68" i="24" s="1"/>
  <c r="DY15" i="24"/>
  <c r="EC15" i="24" s="1"/>
  <c r="EA44" i="24"/>
  <c r="EE44" i="24" s="1"/>
  <c r="EA388" i="24"/>
  <c r="EE388" i="24" s="1"/>
  <c r="EA515" i="24"/>
  <c r="EE515" i="24" s="1"/>
  <c r="EA456" i="24"/>
  <c r="EE456" i="24" s="1"/>
  <c r="EA411" i="24"/>
  <c r="EE411" i="24" s="1"/>
  <c r="EA342" i="24"/>
  <c r="EE342" i="24" s="1"/>
  <c r="EA332" i="24"/>
  <c r="EE332" i="24" s="1"/>
  <c r="EA263" i="24"/>
  <c r="EE263" i="24" s="1"/>
  <c r="EA192" i="24"/>
  <c r="EE192" i="24" s="1"/>
  <c r="EA89" i="24"/>
  <c r="EE89" i="24" s="1"/>
  <c r="EA747" i="24"/>
  <c r="EE747" i="24" s="1"/>
  <c r="EA677" i="24"/>
  <c r="EE677" i="24" s="1"/>
  <c r="EA640" i="24"/>
  <c r="EE640" i="24" s="1"/>
  <c r="EA641" i="24"/>
  <c r="EE641" i="24" s="1"/>
  <c r="J187" i="24"/>
  <c r="F187" i="24"/>
  <c r="L187" i="24"/>
  <c r="I187" i="24"/>
  <c r="G187" i="24"/>
  <c r="D187" i="24"/>
  <c r="C187" i="24"/>
  <c r="Q187" i="24"/>
  <c r="M187" i="24"/>
  <c r="N187" i="24" s="1"/>
  <c r="R187" i="24" s="1"/>
  <c r="EA18" i="24"/>
  <c r="EE18" i="24" s="1"/>
  <c r="DY72" i="24"/>
  <c r="EC72" i="24" s="1"/>
  <c r="EA74" i="24"/>
  <c r="EE74" i="24" s="1"/>
  <c r="DZ57" i="24"/>
  <c r="ED57" i="24" s="1"/>
  <c r="EA551" i="24"/>
  <c r="EE551" i="24" s="1"/>
  <c r="EA552" i="24"/>
  <c r="EE552" i="24" s="1"/>
  <c r="EA502" i="24"/>
  <c r="EE502" i="24" s="1"/>
  <c r="EA500" i="24"/>
  <c r="EE500" i="24" s="1"/>
  <c r="EA457" i="24"/>
  <c r="EE457" i="24" s="1"/>
  <c r="EA420" i="24"/>
  <c r="EE420" i="24" s="1"/>
  <c r="EA390" i="24"/>
  <c r="EE390" i="24" s="1"/>
  <c r="EA370" i="24"/>
  <c r="EE370" i="24" s="1"/>
  <c r="EA327" i="24"/>
  <c r="EE327" i="24" s="1"/>
  <c r="EA310" i="24"/>
  <c r="EE310" i="24" s="1"/>
  <c r="EA208" i="24"/>
  <c r="EE208" i="24" s="1"/>
  <c r="EA149" i="24"/>
  <c r="EE149" i="24" s="1"/>
  <c r="EA128" i="24"/>
  <c r="EE128" i="24" s="1"/>
  <c r="EA102" i="24"/>
  <c r="EE102" i="24" s="1"/>
  <c r="EA684" i="24"/>
  <c r="EE684" i="24" s="1"/>
  <c r="EA660" i="24"/>
  <c r="EE660" i="24" s="1"/>
  <c r="EA622" i="24"/>
  <c r="EE622" i="24" s="1"/>
  <c r="DY21" i="24"/>
  <c r="EC21" i="24" s="1"/>
  <c r="DZ22" i="24"/>
  <c r="ED22" i="24" s="1"/>
  <c r="DY23" i="24"/>
  <c r="EC23" i="24" s="1"/>
  <c r="DY76" i="24"/>
  <c r="EC76" i="24" s="1"/>
  <c r="EA52" i="24"/>
  <c r="EE52" i="24" s="1"/>
  <c r="EA681" i="24"/>
  <c r="EE681" i="24" s="1"/>
  <c r="H188" i="24"/>
  <c r="A189" i="24"/>
  <c r="K188" i="24"/>
  <c r="E188" i="24"/>
  <c r="B188" i="24"/>
  <c r="EA22" i="24"/>
  <c r="EE22" i="24" s="1"/>
  <c r="EA26" i="24"/>
  <c r="EE26" i="24" s="1"/>
  <c r="DZ65" i="24"/>
  <c r="ED65" i="24" s="1"/>
  <c r="EA507" i="24"/>
  <c r="EE507" i="24" s="1"/>
  <c r="EA355" i="24"/>
  <c r="EE355" i="24" s="1"/>
  <c r="EA556" i="24"/>
  <c r="EE556" i="24" s="1"/>
  <c r="EA557" i="24"/>
  <c r="EE557" i="24" s="1"/>
  <c r="EA512" i="24"/>
  <c r="EE512" i="24" s="1"/>
  <c r="EA406" i="24"/>
  <c r="EE406" i="24" s="1"/>
  <c r="EA358" i="24"/>
  <c r="EE358" i="24" s="1"/>
  <c r="EA326" i="24"/>
  <c r="EE326" i="24" s="1"/>
  <c r="EA304" i="24"/>
  <c r="EE304" i="24" s="1"/>
  <c r="EA260" i="24"/>
  <c r="EE260" i="24" s="1"/>
  <c r="EA224" i="24"/>
  <c r="EE224" i="24" s="1"/>
  <c r="EA201" i="24"/>
  <c r="EE201" i="24" s="1"/>
  <c r="EA123" i="24"/>
  <c r="EE123" i="24" s="1"/>
  <c r="EA724" i="24"/>
  <c r="EE724" i="24" s="1"/>
  <c r="EA633" i="24"/>
  <c r="EE633" i="24" s="1"/>
  <c r="DY26" i="24"/>
  <c r="EC26" i="24" s="1"/>
  <c r="DY27" i="24"/>
  <c r="EC27" i="24" s="1"/>
  <c r="DZ54" i="24"/>
  <c r="ED54" i="24" s="1"/>
  <c r="DZ30" i="24"/>
  <c r="ED30" i="24" s="1"/>
  <c r="EA83" i="24"/>
  <c r="EE83" i="24" s="1"/>
  <c r="DY31" i="24"/>
  <c r="EC31" i="24" s="1"/>
  <c r="EA60" i="24"/>
  <c r="EE60" i="24" s="1"/>
  <c r="EA510" i="24"/>
  <c r="EE510" i="24" s="1"/>
  <c r="EA476" i="24"/>
  <c r="EE476" i="24" s="1"/>
  <c r="EA380" i="24"/>
  <c r="EE380" i="24" s="1"/>
  <c r="EA350" i="24"/>
  <c r="EE350" i="24" s="1"/>
  <c r="EA323" i="24"/>
  <c r="EE323" i="24" s="1"/>
  <c r="EA292" i="24"/>
  <c r="EE292" i="24" s="1"/>
  <c r="EA187" i="24"/>
  <c r="EE187" i="24" s="1"/>
  <c r="EA154" i="24"/>
  <c r="EE154" i="24" s="1"/>
  <c r="EA130" i="24"/>
  <c r="EE130" i="24" s="1"/>
  <c r="EA100" i="24"/>
  <c r="EE100" i="24" s="1"/>
  <c r="EA760" i="24"/>
  <c r="EE760" i="24" s="1"/>
  <c r="EA682" i="24"/>
  <c r="EE682" i="24" s="1"/>
  <c r="EA657" i="24"/>
  <c r="EE657" i="24" s="1"/>
  <c r="EA637" i="24"/>
  <c r="EE637" i="24" s="1"/>
  <c r="EA604" i="24"/>
  <c r="EE604" i="24" s="1"/>
  <c r="EA58" i="24"/>
  <c r="EE58" i="24" s="1"/>
  <c r="DZ29" i="24"/>
  <c r="ED29" i="24" s="1"/>
  <c r="EA80" i="24"/>
  <c r="EE80" i="24" s="1"/>
  <c r="DZ81" i="24"/>
  <c r="ED81" i="24" s="1"/>
  <c r="DY77" i="24"/>
  <c r="EC77" i="24" s="1"/>
  <c r="EA490" i="24"/>
  <c r="EE490" i="24" s="1"/>
  <c r="EA321" i="24"/>
  <c r="EE321" i="24" s="1"/>
  <c r="EA544" i="24"/>
  <c r="EE544" i="24" s="1"/>
  <c r="EA545" i="24"/>
  <c r="EE545" i="24" s="1"/>
  <c r="EA509" i="24"/>
  <c r="EE509" i="24" s="1"/>
  <c r="EA472" i="24"/>
  <c r="EE472" i="24" s="1"/>
  <c r="EA446" i="24"/>
  <c r="EE446" i="24" s="1"/>
  <c r="EA383" i="24"/>
  <c r="EE383" i="24" s="1"/>
  <c r="EA348" i="24"/>
  <c r="EE348" i="24" s="1"/>
  <c r="EA322" i="24"/>
  <c r="EE322" i="24" s="1"/>
  <c r="EA294" i="24"/>
  <c r="EE294" i="24" s="1"/>
  <c r="EA266" i="24"/>
  <c r="EE266" i="24" s="1"/>
  <c r="EA212" i="24"/>
  <c r="EE212" i="24" s="1"/>
  <c r="EA186" i="24"/>
  <c r="EE186" i="24" s="1"/>
  <c r="EA146" i="24"/>
  <c r="EE146" i="24" s="1"/>
  <c r="EA151" i="24"/>
  <c r="EE151" i="24" s="1"/>
  <c r="EA701" i="24"/>
  <c r="EE701" i="24" s="1"/>
  <c r="EA662" i="24"/>
  <c r="EE662" i="24" s="1"/>
  <c r="EA613" i="24"/>
  <c r="EE613" i="24" s="1"/>
  <c r="EA32" i="24"/>
  <c r="EE32" i="24" s="1"/>
  <c r="DZ42" i="24"/>
  <c r="ED42" i="24" s="1"/>
  <c r="DY48" i="24"/>
  <c r="EC48" i="24" s="1"/>
  <c r="DY45" i="24"/>
  <c r="EC45" i="24" s="1"/>
  <c r="EA68" i="24"/>
  <c r="EE68" i="24" s="1"/>
  <c r="EA524" i="24"/>
  <c r="EE524" i="24" s="1"/>
  <c r="EA453" i="24"/>
  <c r="EE453" i="24" s="1"/>
  <c r="EA525" i="24"/>
  <c r="EE525" i="24" s="1"/>
  <c r="EA499" i="24"/>
  <c r="EE499" i="24" s="1"/>
  <c r="EA467" i="24"/>
  <c r="EE467" i="24" s="1"/>
  <c r="EA448" i="24"/>
  <c r="EE448" i="24" s="1"/>
  <c r="EA402" i="24"/>
  <c r="EE402" i="24" s="1"/>
  <c r="EA378" i="24"/>
  <c r="EE378" i="24" s="1"/>
  <c r="EA349" i="24"/>
  <c r="EE349" i="24" s="1"/>
  <c r="EA286" i="24"/>
  <c r="EE286" i="24" s="1"/>
  <c r="EA256" i="24"/>
  <c r="EE256" i="24" s="1"/>
  <c r="EA229" i="24"/>
  <c r="EE229" i="24" s="1"/>
  <c r="EA179" i="24"/>
  <c r="EE179" i="24" s="1"/>
  <c r="EA160" i="24"/>
  <c r="EE160" i="24" s="1"/>
  <c r="EA114" i="24"/>
  <c r="EE114" i="24" s="1"/>
  <c r="EA110" i="24"/>
  <c r="EE110" i="24" s="1"/>
  <c r="EA707" i="24"/>
  <c r="EE707" i="24" s="1"/>
  <c r="EA711" i="24"/>
  <c r="EE711" i="24" s="1"/>
  <c r="EA678" i="24"/>
  <c r="EE678" i="24" s="1"/>
  <c r="EA19" i="24"/>
  <c r="EE19" i="24" s="1"/>
  <c r="DZ74" i="24"/>
  <c r="ED74" i="24" s="1"/>
  <c r="EA444" i="24"/>
  <c r="EE444" i="24" s="1"/>
  <c r="EA297" i="24"/>
  <c r="EE297" i="24" s="1"/>
  <c r="EA273" i="24"/>
  <c r="EE273" i="24" s="1"/>
  <c r="EA271" i="24"/>
  <c r="EE271" i="24" s="1"/>
  <c r="EA113" i="24"/>
  <c r="EE113" i="24" s="1"/>
  <c r="EA93" i="24"/>
  <c r="EE93" i="24" s="1"/>
  <c r="EA644" i="24"/>
  <c r="EE644" i="24" s="1"/>
  <c r="EA606" i="24"/>
  <c r="EE606" i="24" s="1"/>
  <c r="DZ35" i="24"/>
  <c r="ED35" i="24" s="1"/>
  <c r="DY56" i="24"/>
  <c r="EC56" i="24" s="1"/>
  <c r="DY53" i="24"/>
  <c r="EC53" i="24" s="1"/>
  <c r="DY38" i="24"/>
  <c r="EC38" i="24" s="1"/>
  <c r="EA535" i="24"/>
  <c r="EE535" i="24" s="1"/>
  <c r="EA466" i="24"/>
  <c r="EE466" i="24" s="1"/>
  <c r="EA454" i="24"/>
  <c r="EE454" i="24" s="1"/>
  <c r="EA416" i="24"/>
  <c r="EE416" i="24" s="1"/>
  <c r="EA372" i="24"/>
  <c r="EE372" i="24" s="1"/>
  <c r="EA276" i="24"/>
  <c r="EE276" i="24" s="1"/>
  <c r="EA253" i="24"/>
  <c r="EE253" i="24" s="1"/>
  <c r="EA190" i="24"/>
  <c r="EE190" i="24" s="1"/>
  <c r="EA119" i="24"/>
  <c r="EE119" i="24" s="1"/>
  <c r="EA85" i="24"/>
  <c r="EE85" i="24" s="1"/>
  <c r="EA713" i="24"/>
  <c r="EE713" i="24" s="1"/>
  <c r="EA706" i="24"/>
  <c r="EE706" i="24" s="1"/>
  <c r="EA671" i="24"/>
  <c r="EE671" i="24" s="1"/>
  <c r="EA656" i="24"/>
  <c r="EE656" i="24" s="1"/>
  <c r="EA610" i="24"/>
  <c r="EE610" i="24" s="1"/>
  <c r="EA20" i="24"/>
  <c r="EE20" i="24" s="1"/>
  <c r="EA341" i="24"/>
  <c r="EE341" i="24" s="1"/>
  <c r="EA189" i="24"/>
  <c r="EE189" i="24" s="1"/>
  <c r="EA700" i="24"/>
  <c r="EE700" i="24" s="1"/>
  <c r="DY52" i="24"/>
  <c r="EC52" i="24" s="1"/>
  <c r="DY61" i="24"/>
  <c r="EC61" i="24" s="1"/>
  <c r="EA547" i="24"/>
  <c r="EE547" i="24" s="1"/>
  <c r="EA548" i="24"/>
  <c r="EE548" i="24" s="1"/>
  <c r="EA352" i="24"/>
  <c r="EE352" i="24" s="1"/>
  <c r="EA178" i="24"/>
  <c r="EE178" i="24" s="1"/>
  <c r="EA96" i="24"/>
  <c r="EE96" i="24" s="1"/>
  <c r="EA728" i="24"/>
  <c r="EE728" i="24" s="1"/>
  <c r="EA686" i="24"/>
  <c r="EE686" i="24" s="1"/>
  <c r="EA648" i="24"/>
  <c r="EE648" i="24" s="1"/>
  <c r="EA612" i="24"/>
  <c r="EE612" i="24" s="1"/>
  <c r="EA28" i="24"/>
  <c r="EE28" i="24" s="1"/>
  <c r="DZ44" i="24"/>
  <c r="ED44" i="24" s="1"/>
  <c r="EA59" i="24"/>
  <c r="EE59" i="24" s="1"/>
  <c r="DY37" i="24"/>
  <c r="EC37" i="24" s="1"/>
  <c r="DZ60" i="24"/>
  <c r="ED60" i="24" s="1"/>
  <c r="EA437" i="24"/>
  <c r="EE437" i="24" s="1"/>
  <c r="EA145" i="24"/>
  <c r="EE145" i="24" s="1"/>
  <c r="EA121" i="24"/>
  <c r="EE121" i="24" s="1"/>
  <c r="EA108" i="24"/>
  <c r="EE108" i="24" s="1"/>
  <c r="EA667" i="24"/>
  <c r="EE667" i="24" s="1"/>
  <c r="EA72" i="24"/>
  <c r="EE72" i="24" s="1"/>
  <c r="DY54" i="24"/>
  <c r="EC54" i="24" s="1"/>
  <c r="DZ63" i="24"/>
  <c r="ED63" i="24" s="1"/>
  <c r="DZ15" i="24"/>
  <c r="ED15" i="24" s="1"/>
  <c r="EA66" i="24"/>
  <c r="EE66" i="24" s="1"/>
  <c r="EA385" i="24"/>
  <c r="EE385" i="24" s="1"/>
  <c r="EA344" i="24"/>
  <c r="EE344" i="24" s="1"/>
  <c r="EA316" i="24"/>
  <c r="EE316" i="24" s="1"/>
  <c r="EA269" i="24"/>
  <c r="EE269" i="24" s="1"/>
  <c r="EA716" i="24"/>
  <c r="EE716" i="24" s="1"/>
  <c r="EA726" i="24"/>
  <c r="EE726" i="24" s="1"/>
  <c r="EA607" i="24"/>
  <c r="EE607" i="24" s="1"/>
  <c r="DZ76" i="24"/>
  <c r="ED76" i="24" s="1"/>
  <c r="DY33" i="24"/>
  <c r="EC33" i="24" s="1"/>
  <c r="DY62" i="24"/>
  <c r="EC62" i="24" s="1"/>
  <c r="EA506" i="24"/>
  <c r="EE506" i="24" s="1"/>
  <c r="EA347" i="24"/>
  <c r="EE347" i="24" s="1"/>
  <c r="EA298" i="24"/>
  <c r="EE298" i="24" s="1"/>
  <c r="EA223" i="24"/>
  <c r="EE223" i="24" s="1"/>
  <c r="EA720" i="24"/>
  <c r="EE720" i="24" s="1"/>
  <c r="EA737" i="24"/>
  <c r="EE737" i="24" s="1"/>
  <c r="EA654" i="24"/>
  <c r="EE654" i="24" s="1"/>
  <c r="EA645" i="24"/>
  <c r="EE645" i="24" s="1"/>
  <c r="EA30" i="24"/>
  <c r="EE30" i="24" s="1"/>
  <c r="DZ23" i="24"/>
  <c r="ED23" i="24" s="1"/>
  <c r="EA243" i="24"/>
  <c r="EE243" i="24" s="1"/>
  <c r="EA175" i="24"/>
  <c r="EE175" i="24" s="1"/>
  <c r="EA699" i="24"/>
  <c r="EE699" i="24" s="1"/>
  <c r="DZ48" i="24"/>
  <c r="ED48" i="24" s="1"/>
  <c r="DY41" i="24"/>
  <c r="EC41" i="24" s="1"/>
  <c r="DY70" i="24"/>
  <c r="EC70" i="24" s="1"/>
  <c r="EA431" i="24"/>
  <c r="EE431" i="24" s="1"/>
  <c r="EA361" i="24"/>
  <c r="EE361" i="24" s="1"/>
  <c r="EA331" i="24"/>
  <c r="EE331" i="24" s="1"/>
  <c r="EA288" i="24"/>
  <c r="EE288" i="24" s="1"/>
  <c r="EA245" i="24"/>
  <c r="EE245" i="24" s="1"/>
  <c r="EA168" i="24"/>
  <c r="EE168" i="24" s="1"/>
  <c r="EA99" i="24"/>
  <c r="EE99" i="24" s="1"/>
  <c r="EA722" i="24"/>
  <c r="EE722" i="24" s="1"/>
  <c r="EA15" i="24"/>
  <c r="EE15" i="24" s="1"/>
  <c r="DZ31" i="24"/>
  <c r="ED31" i="24" s="1"/>
  <c r="DZ61" i="24"/>
  <c r="ED61" i="24" s="1"/>
  <c r="DZ47" i="24"/>
  <c r="ED47" i="24" s="1"/>
  <c r="DZ18" i="24"/>
  <c r="ED18" i="24" s="1"/>
  <c r="DZ56" i="24"/>
  <c r="ED56" i="24" s="1"/>
  <c r="DY49" i="24"/>
  <c r="EC49" i="24" s="1"/>
  <c r="EA204" i="24"/>
  <c r="EE204" i="24" s="1"/>
  <c r="EA163" i="24"/>
  <c r="EE163" i="24" s="1"/>
  <c r="EA141" i="24"/>
  <c r="EE141" i="24" s="1"/>
  <c r="EA118" i="24"/>
  <c r="EE118" i="24" s="1"/>
  <c r="EA736" i="24"/>
  <c r="EE736" i="24" s="1"/>
  <c r="EA55" i="24"/>
  <c r="EE55" i="24" s="1"/>
  <c r="DZ69" i="24"/>
  <c r="ED69" i="24" s="1"/>
  <c r="DY80" i="24"/>
  <c r="EC80" i="24" s="1"/>
  <c r="EA360" i="24"/>
  <c r="EE360" i="24" s="1"/>
  <c r="EA497" i="24"/>
  <c r="EE497" i="24" s="1"/>
  <c r="EA278" i="24"/>
  <c r="EE278" i="24" s="1"/>
  <c r="EA198" i="24"/>
  <c r="EE198" i="24" s="1"/>
  <c r="EA735" i="24"/>
  <c r="EE735" i="24" s="1"/>
  <c r="EA709" i="24"/>
  <c r="EE709" i="24" s="1"/>
  <c r="EA635" i="24"/>
  <c r="EE635" i="24" s="1"/>
  <c r="EA62" i="24"/>
  <c r="EE62" i="24" s="1"/>
  <c r="DZ52" i="24"/>
  <c r="ED52" i="24" s="1"/>
  <c r="DZ26" i="24"/>
  <c r="ED26" i="24" s="1"/>
  <c r="DZ38" i="24"/>
  <c r="ED38" i="24" s="1"/>
  <c r="DZ64" i="24"/>
  <c r="ED64" i="24" s="1"/>
  <c r="DY57" i="24"/>
  <c r="EC57" i="24" s="1"/>
  <c r="EA489" i="24"/>
  <c r="EE489" i="24" s="1"/>
  <c r="EA479" i="24"/>
  <c r="EE479" i="24" s="1"/>
  <c r="EA427" i="24"/>
  <c r="EE427" i="24" s="1"/>
  <c r="EA529" i="24"/>
  <c r="EE529" i="24" s="1"/>
  <c r="EA410" i="24"/>
  <c r="EE410" i="24" s="1"/>
  <c r="EA300" i="24"/>
  <c r="EE300" i="24" s="1"/>
  <c r="EA234" i="24"/>
  <c r="EE234" i="24" s="1"/>
  <c r="EA539" i="24"/>
  <c r="EE539" i="24" s="1"/>
  <c r="EA485" i="24"/>
  <c r="EE485" i="24" s="1"/>
  <c r="EA470" i="24"/>
  <c r="EE470" i="24" s="1"/>
  <c r="EA428" i="24"/>
  <c r="EE428" i="24" s="1"/>
  <c r="EA400" i="24"/>
  <c r="EE400" i="24" s="1"/>
  <c r="EA366" i="24"/>
  <c r="EE366" i="24" s="1"/>
  <c r="EA337" i="24"/>
  <c r="EE337" i="24" s="1"/>
  <c r="EA305" i="24"/>
  <c r="EE305" i="24" s="1"/>
  <c r="EA257" i="24"/>
  <c r="EE257" i="24" s="1"/>
  <c r="EA246" i="24"/>
  <c r="EE246" i="24" s="1"/>
  <c r="EA199" i="24"/>
  <c r="EE199" i="24" s="1"/>
  <c r="EA184" i="24"/>
  <c r="EE184" i="24" s="1"/>
  <c r="EA156" i="24"/>
  <c r="EE156" i="24" s="1"/>
  <c r="EA105" i="24"/>
  <c r="EE105" i="24" s="1"/>
  <c r="EA749" i="24"/>
  <c r="EE749" i="24" s="1"/>
  <c r="EA717" i="24"/>
  <c r="EE717" i="24" s="1"/>
  <c r="EA703" i="24"/>
  <c r="EE703" i="24" s="1"/>
  <c r="EA673" i="24"/>
  <c r="EE673" i="24" s="1"/>
  <c r="EA625" i="24"/>
  <c r="EE625" i="24" s="1"/>
  <c r="EA76" i="24"/>
  <c r="EE76" i="24" s="1"/>
  <c r="EA398" i="24"/>
  <c r="EE398" i="24" s="1"/>
  <c r="EA409" i="24"/>
  <c r="EE409" i="24" s="1"/>
  <c r="EA461" i="24"/>
  <c r="EE461" i="24" s="1"/>
  <c r="EA374" i="24"/>
  <c r="EE374" i="24" s="1"/>
  <c r="EA516" i="24"/>
  <c r="EE516" i="24" s="1"/>
  <c r="EA440" i="24"/>
  <c r="EE440" i="24" s="1"/>
  <c r="EA368" i="24"/>
  <c r="EE368" i="24" s="1"/>
  <c r="EA329" i="24"/>
  <c r="EE329" i="24" s="1"/>
  <c r="EA289" i="24"/>
  <c r="EE289" i="24" s="1"/>
  <c r="EA279" i="24"/>
  <c r="EE279" i="24" s="1"/>
  <c r="EA236" i="24"/>
  <c r="EE236" i="24" s="1"/>
  <c r="EA169" i="24"/>
  <c r="EE169" i="24" s="1"/>
  <c r="EA134" i="24"/>
  <c r="EE134" i="24" s="1"/>
  <c r="EA103" i="24"/>
  <c r="EE103" i="24" s="1"/>
  <c r="EA757" i="24"/>
  <c r="EE757" i="24" s="1"/>
  <c r="EA738" i="24"/>
  <c r="EE738" i="24" s="1"/>
  <c r="EA690" i="24"/>
  <c r="EE690" i="24" s="1"/>
  <c r="EA687" i="24"/>
  <c r="EE687" i="24" s="1"/>
  <c r="EA631" i="24"/>
  <c r="EE631" i="24" s="1"/>
  <c r="DY36" i="24"/>
  <c r="EC36" i="24" s="1"/>
  <c r="DY22" i="24"/>
  <c r="EC22" i="24" s="1"/>
  <c r="DY74" i="24"/>
  <c r="EC74" i="24" s="1"/>
  <c r="DZ78" i="24"/>
  <c r="ED78" i="24" s="1"/>
  <c r="DY65" i="24"/>
  <c r="EC65" i="24" s="1"/>
  <c r="EA532" i="24"/>
  <c r="EE532" i="24" s="1"/>
  <c r="EA495" i="24"/>
  <c r="EE495" i="24" s="1"/>
  <c r="EA357" i="24"/>
  <c r="EE357" i="24" s="1"/>
  <c r="EA432" i="24"/>
  <c r="EE432" i="24" s="1"/>
  <c r="EA538" i="24"/>
  <c r="EE538" i="24" s="1"/>
  <c r="EA449" i="24"/>
  <c r="EE449" i="24" s="1"/>
  <c r="EA394" i="24"/>
  <c r="EE394" i="24" s="1"/>
  <c r="EA518" i="24"/>
  <c r="EE518" i="24" s="1"/>
  <c r="EA483" i="24"/>
  <c r="EE483" i="24" s="1"/>
  <c r="EA459" i="24"/>
  <c r="EE459" i="24" s="1"/>
  <c r="EA433" i="24"/>
  <c r="EE433" i="24" s="1"/>
  <c r="EA413" i="24"/>
  <c r="EE413" i="24" s="1"/>
  <c r="EA376" i="24"/>
  <c r="EE376" i="24" s="1"/>
  <c r="EA336" i="24"/>
  <c r="EE336" i="24" s="1"/>
  <c r="EA311" i="24"/>
  <c r="EE311" i="24" s="1"/>
  <c r="EA281" i="24"/>
  <c r="EE281" i="24" s="1"/>
  <c r="EA237" i="24"/>
  <c r="EE237" i="24" s="1"/>
  <c r="EA215" i="24"/>
  <c r="EE215" i="24" s="1"/>
  <c r="EA181" i="24"/>
  <c r="EE181" i="24" s="1"/>
  <c r="EA132" i="24"/>
  <c r="EE132" i="24" s="1"/>
  <c r="EA739" i="24"/>
  <c r="EE739" i="24" s="1"/>
  <c r="EA755" i="24"/>
  <c r="EE755" i="24" s="1"/>
  <c r="EA691" i="24"/>
  <c r="EE691" i="24" s="1"/>
  <c r="EA623" i="24"/>
  <c r="EE623" i="24" s="1"/>
  <c r="EA652" i="24"/>
  <c r="EE652" i="24" s="1"/>
  <c r="EA64" i="24"/>
  <c r="EE64" i="24" s="1"/>
  <c r="EA37" i="24"/>
  <c r="EE37" i="24" s="1"/>
  <c r="EA522" i="24"/>
  <c r="EE522" i="24" s="1"/>
  <c r="EA438" i="24"/>
  <c r="EE438" i="24" s="1"/>
  <c r="DY30" i="24"/>
  <c r="EC30" i="24" s="1"/>
  <c r="EA75" i="24"/>
  <c r="EE75" i="24" s="1"/>
  <c r="EA211" i="24"/>
  <c r="EE211" i="24" s="1"/>
  <c r="EA491" i="24"/>
  <c r="EE491" i="24" s="1"/>
  <c r="EA405" i="24"/>
  <c r="EE405" i="24" s="1"/>
  <c r="EA520" i="24"/>
  <c r="EE520" i="24" s="1"/>
  <c r="EA464" i="24"/>
  <c r="EE464" i="24" s="1"/>
  <c r="EA392" i="24"/>
  <c r="EE392" i="24" s="1"/>
  <c r="EA365" i="24"/>
  <c r="EE365" i="24" s="1"/>
  <c r="EA334" i="24"/>
  <c r="EE334" i="24" s="1"/>
  <c r="EA302" i="24"/>
  <c r="EE302" i="24" s="1"/>
  <c r="EA261" i="24"/>
  <c r="EE261" i="24" s="1"/>
  <c r="EA226" i="24"/>
  <c r="EE226" i="24" s="1"/>
  <c r="EA196" i="24"/>
  <c r="EE196" i="24" s="1"/>
  <c r="EA176" i="24"/>
  <c r="EE176" i="24" s="1"/>
  <c r="EA138" i="24"/>
  <c r="EE138" i="24" s="1"/>
  <c r="EA135" i="24"/>
  <c r="EE135" i="24" s="1"/>
  <c r="EA748" i="24"/>
  <c r="EE748" i="24" s="1"/>
  <c r="EA672" i="24"/>
  <c r="EE672" i="24" s="1"/>
  <c r="EA658" i="24"/>
  <c r="EE658" i="24" s="1"/>
  <c r="DY17" i="24"/>
  <c r="EC17" i="24" s="1"/>
  <c r="EA24" i="24"/>
  <c r="EE24" i="24" s="1"/>
  <c r="DY44" i="24"/>
  <c r="EC44" i="24" s="1"/>
  <c r="DY82" i="24"/>
  <c r="EC82" i="24" s="1"/>
  <c r="EA42" i="24"/>
  <c r="EE42" i="24" s="1"/>
  <c r="EA45" i="24"/>
  <c r="EE45" i="24" s="1"/>
  <c r="EA531" i="24"/>
  <c r="EE531" i="24" s="1"/>
  <c r="EA533" i="24"/>
  <c r="EE533" i="24" s="1"/>
  <c r="EA504" i="24"/>
  <c r="EE504" i="24" s="1"/>
  <c r="EA527" i="24"/>
  <c r="EE527" i="24" s="1"/>
  <c r="EA493" i="24"/>
  <c r="EE493" i="24" s="1"/>
  <c r="EA462" i="24"/>
  <c r="EE462" i="24" s="1"/>
  <c r="EA423" i="24"/>
  <c r="EE423" i="24" s="1"/>
  <c r="EA395" i="24"/>
  <c r="EE395" i="24" s="1"/>
  <c r="EA362" i="24"/>
  <c r="EE362" i="24" s="1"/>
  <c r="EA324" i="24"/>
  <c r="EE324" i="24" s="1"/>
  <c r="EA283" i="24"/>
  <c r="EE283" i="24" s="1"/>
  <c r="EA274" i="24"/>
  <c r="EE274" i="24" s="1"/>
  <c r="EA219" i="24"/>
  <c r="EE219" i="24" s="1"/>
  <c r="EA194" i="24"/>
  <c r="EE194" i="24" s="1"/>
  <c r="EA172" i="24"/>
  <c r="EE172" i="24" s="1"/>
  <c r="EA147" i="24"/>
  <c r="EE147" i="24" s="1"/>
  <c r="EA131" i="24"/>
  <c r="EE131" i="24" s="1"/>
  <c r="EA751" i="24"/>
  <c r="EE751" i="24" s="1"/>
  <c r="EA742" i="24"/>
  <c r="EE742" i="24" s="1"/>
  <c r="EA668" i="24"/>
  <c r="EE668" i="24" s="1"/>
  <c r="EA618" i="24"/>
  <c r="EE618" i="24" s="1"/>
  <c r="EA616" i="24"/>
  <c r="EE616" i="24" s="1"/>
  <c r="DY18" i="24"/>
  <c r="EC18" i="24" s="1"/>
  <c r="DZ17" i="24"/>
  <c r="ED17" i="24" s="1"/>
  <c r="EA25" i="24"/>
  <c r="EE25" i="24" s="1"/>
  <c r="DZ83" i="24"/>
  <c r="ED83" i="24" s="1"/>
  <c r="EA50" i="24"/>
  <c r="EE50" i="24" s="1"/>
  <c r="EI97" i="24" l="1"/>
  <c r="EP97" i="24" s="1"/>
  <c r="EH97" i="24"/>
  <c r="EQ97" i="24" s="1"/>
  <c r="EG97" i="24"/>
  <c r="EO97" i="24" s="1"/>
  <c r="EI96" i="24"/>
  <c r="EP96" i="24" s="1"/>
  <c r="EG96" i="24"/>
  <c r="EO96" i="24" s="1"/>
  <c r="EH96" i="24"/>
  <c r="EQ96" i="24" s="1"/>
  <c r="EI94" i="24"/>
  <c r="EP94" i="24" s="1"/>
  <c r="EI93" i="24"/>
  <c r="EP93" i="24" s="1"/>
  <c r="EI95" i="24"/>
  <c r="EP95" i="24" s="1"/>
  <c r="EH93" i="24"/>
  <c r="EQ93" i="24" s="1"/>
  <c r="EH95" i="24"/>
  <c r="EQ95" i="24" s="1"/>
  <c r="EH94" i="24"/>
  <c r="EQ94" i="24" s="1"/>
  <c r="EG95" i="24"/>
  <c r="EO95" i="24" s="1"/>
  <c r="EG93" i="24"/>
  <c r="EO93" i="24" s="1"/>
  <c r="EG94" i="24"/>
  <c r="EO94" i="24" s="1"/>
  <c r="EI89" i="24"/>
  <c r="EP89" i="24" s="1"/>
  <c r="EI88" i="24"/>
  <c r="EP88" i="24" s="1"/>
  <c r="EI92" i="24"/>
  <c r="EP92" i="24" s="1"/>
  <c r="EI91" i="24"/>
  <c r="EP91" i="24" s="1"/>
  <c r="EI90" i="24"/>
  <c r="EP90" i="24" s="1"/>
  <c r="EG91" i="24"/>
  <c r="EO91" i="24" s="1"/>
  <c r="EG90" i="24"/>
  <c r="EO90" i="24" s="1"/>
  <c r="EG89" i="24"/>
  <c r="EO89" i="24" s="1"/>
  <c r="EG88" i="24"/>
  <c r="EO88" i="24" s="1"/>
  <c r="EG92" i="24"/>
  <c r="EO92" i="24" s="1"/>
  <c r="EH89" i="24"/>
  <c r="EQ89" i="24" s="1"/>
  <c r="EH88" i="24"/>
  <c r="EQ88" i="24" s="1"/>
  <c r="EH90" i="24"/>
  <c r="EQ90" i="24" s="1"/>
  <c r="EH91" i="24"/>
  <c r="EQ91" i="24" s="1"/>
  <c r="EH92" i="24"/>
  <c r="EQ92" i="24" s="1"/>
  <c r="EI84" i="24"/>
  <c r="EP84" i="24" s="1"/>
  <c r="EI85" i="24"/>
  <c r="EP85" i="24" s="1"/>
  <c r="EI87" i="24"/>
  <c r="EP87" i="24" s="1"/>
  <c r="EI86" i="24"/>
  <c r="EP86" i="24" s="1"/>
  <c r="EH85" i="24"/>
  <c r="EQ85" i="24" s="1"/>
  <c r="EH84" i="24"/>
  <c r="EQ84" i="24" s="1"/>
  <c r="EH87" i="24"/>
  <c r="EQ87" i="24" s="1"/>
  <c r="EH86" i="24"/>
  <c r="EQ86" i="24" s="1"/>
  <c r="EG85" i="24"/>
  <c r="EO85" i="24" s="1"/>
  <c r="EG84" i="24"/>
  <c r="EO84" i="24" s="1"/>
  <c r="EG87" i="24"/>
  <c r="EO87" i="24" s="1"/>
  <c r="EG86" i="24"/>
  <c r="EO86" i="24" s="1"/>
  <c r="EI34" i="24"/>
  <c r="EP34" i="24" s="1"/>
  <c r="EI63" i="24"/>
  <c r="EP63" i="24" s="1"/>
  <c r="EI72" i="24"/>
  <c r="EP72" i="24" s="1"/>
  <c r="EI27" i="24"/>
  <c r="EP27" i="24" s="1"/>
  <c r="EI60" i="24"/>
  <c r="EP60" i="24" s="1"/>
  <c r="EI29" i="24"/>
  <c r="EP29" i="24" s="1"/>
  <c r="EI82" i="24"/>
  <c r="EP82" i="24" s="1"/>
  <c r="EI75" i="24"/>
  <c r="EP75" i="24" s="1"/>
  <c r="EI25" i="24"/>
  <c r="EP25" i="24" s="1"/>
  <c r="EI19" i="24"/>
  <c r="EP19" i="24" s="1"/>
  <c r="EI48" i="24"/>
  <c r="EP48" i="24" s="1"/>
  <c r="EI21" i="24"/>
  <c r="EP21" i="24" s="1"/>
  <c r="EI38" i="24"/>
  <c r="EP38" i="24" s="1"/>
  <c r="EI43" i="24"/>
  <c r="EP43" i="24" s="1"/>
  <c r="EI77" i="24"/>
  <c r="EP77" i="24" s="1"/>
  <c r="EI35" i="24"/>
  <c r="EP35" i="24" s="1"/>
  <c r="EI44" i="24"/>
  <c r="EP44" i="24" s="1"/>
  <c r="EI15" i="24"/>
  <c r="EP15" i="24" s="1"/>
  <c r="EI30" i="24"/>
  <c r="EP30" i="24" s="1"/>
  <c r="EI52" i="24"/>
  <c r="EP52" i="24" s="1"/>
  <c r="EI57" i="24"/>
  <c r="EP57" i="24" s="1"/>
  <c r="EI81" i="24"/>
  <c r="EP81" i="24" s="1"/>
  <c r="EI71" i="24"/>
  <c r="EP71" i="24" s="1"/>
  <c r="EI67" i="24"/>
  <c r="EP67" i="24" s="1"/>
  <c r="EI22" i="24"/>
  <c r="EP22" i="24" s="1"/>
  <c r="EI23" i="24"/>
  <c r="EP23" i="24" s="1"/>
  <c r="EI40" i="24"/>
  <c r="EP40" i="24" s="1"/>
  <c r="EI73" i="24"/>
  <c r="EP73" i="24" s="1"/>
  <c r="EI80" i="24"/>
  <c r="EP80" i="24" s="1"/>
  <c r="EI18" i="24"/>
  <c r="EP18" i="24" s="1"/>
  <c r="EI49" i="24"/>
  <c r="EP49" i="24" s="1"/>
  <c r="EI42" i="24"/>
  <c r="EP42" i="24" s="1"/>
  <c r="EI37" i="24"/>
  <c r="EP37" i="24" s="1"/>
  <c r="EI26" i="24"/>
  <c r="EP26" i="24" s="1"/>
  <c r="EI76" i="24"/>
  <c r="EP76" i="24" s="1"/>
  <c r="EI31" i="24"/>
  <c r="EP31" i="24" s="1"/>
  <c r="EI74" i="24"/>
  <c r="EP74" i="24" s="1"/>
  <c r="EI68" i="24"/>
  <c r="EP68" i="24" s="1"/>
  <c r="EI79" i="24"/>
  <c r="EP79" i="24" s="1"/>
  <c r="EI50" i="24"/>
  <c r="EP50" i="24" s="1"/>
  <c r="EI36" i="24"/>
  <c r="EP36" i="24" s="1"/>
  <c r="EI39" i="24"/>
  <c r="EP39" i="24" s="1"/>
  <c r="EI16" i="24"/>
  <c r="EP16" i="24" s="1"/>
  <c r="EI20" i="24"/>
  <c r="EP20" i="24" s="1"/>
  <c r="EI69" i="24"/>
  <c r="EP69" i="24" s="1"/>
  <c r="EI70" i="24"/>
  <c r="EP70" i="24" s="1"/>
  <c r="EI83" i="24"/>
  <c r="EP83" i="24" s="1"/>
  <c r="EI55" i="24"/>
  <c r="EP55" i="24" s="1"/>
  <c r="EI78" i="24"/>
  <c r="EP78" i="24" s="1"/>
  <c r="EI66" i="24"/>
  <c r="EP66" i="24" s="1"/>
  <c r="EI45" i="24"/>
  <c r="EP45" i="24" s="1"/>
  <c r="EI28" i="24"/>
  <c r="EP28" i="24" s="1"/>
  <c r="EI61" i="24"/>
  <c r="EP61" i="24" s="1"/>
  <c r="EI62" i="24"/>
  <c r="EP62" i="24" s="1"/>
  <c r="EI51" i="24"/>
  <c r="EP51" i="24" s="1"/>
  <c r="EI59" i="24"/>
  <c r="EP59" i="24" s="1"/>
  <c r="EI65" i="24"/>
  <c r="EP65" i="24" s="1"/>
  <c r="EI17" i="24"/>
  <c r="EP17" i="24" s="1"/>
  <c r="EI64" i="24"/>
  <c r="EP64" i="24" s="1"/>
  <c r="EI33" i="24"/>
  <c r="EP33" i="24" s="1"/>
  <c r="EI46" i="24"/>
  <c r="EP46" i="24" s="1"/>
  <c r="EI32" i="24"/>
  <c r="EP32" i="24" s="1"/>
  <c r="EI58" i="24"/>
  <c r="EP58" i="24" s="1"/>
  <c r="EI53" i="24"/>
  <c r="EP53" i="24" s="1"/>
  <c r="EI54" i="24"/>
  <c r="EP54" i="24" s="1"/>
  <c r="EI47" i="24"/>
  <c r="EP47" i="24" s="1"/>
  <c r="EI41" i="24"/>
  <c r="EP41" i="24" s="1"/>
  <c r="EI56" i="24"/>
  <c r="EP56" i="24" s="1"/>
  <c r="EI24" i="24"/>
  <c r="EP24" i="24" s="1"/>
  <c r="EH49" i="24"/>
  <c r="EQ49" i="24" s="1"/>
  <c r="EH67" i="24"/>
  <c r="EQ67" i="24" s="1"/>
  <c r="EH34" i="24"/>
  <c r="EQ34" i="24" s="1"/>
  <c r="EH72" i="24"/>
  <c r="EQ72" i="24" s="1"/>
  <c r="EH70" i="24"/>
  <c r="EQ70" i="24" s="1"/>
  <c r="EH36" i="24"/>
  <c r="EQ36" i="24" s="1"/>
  <c r="EH81" i="24"/>
  <c r="EQ81" i="24" s="1"/>
  <c r="EH55" i="24"/>
  <c r="EQ55" i="24" s="1"/>
  <c r="EH28" i="24"/>
  <c r="EQ28" i="24" s="1"/>
  <c r="EH33" i="24"/>
  <c r="EQ33" i="24" s="1"/>
  <c r="EH62" i="24"/>
  <c r="EQ62" i="24" s="1"/>
  <c r="EH51" i="24"/>
  <c r="EQ51" i="24" s="1"/>
  <c r="EH56" i="24"/>
  <c r="EQ56" i="24" s="1"/>
  <c r="EH65" i="24"/>
  <c r="EQ65" i="24" s="1"/>
  <c r="EH43" i="24"/>
  <c r="EQ43" i="24" s="1"/>
  <c r="EH21" i="24"/>
  <c r="EQ21" i="24" s="1"/>
  <c r="EH59" i="24"/>
  <c r="EQ59" i="24" s="1"/>
  <c r="EH60" i="24"/>
  <c r="EQ60" i="24" s="1"/>
  <c r="EH63" i="24"/>
  <c r="EQ63" i="24" s="1"/>
  <c r="EH48" i="24"/>
  <c r="EQ48" i="24" s="1"/>
  <c r="EH54" i="24"/>
  <c r="EQ54" i="24" s="1"/>
  <c r="EH83" i="24"/>
  <c r="EQ83" i="24" s="1"/>
  <c r="EH71" i="24"/>
  <c r="EQ71" i="24" s="1"/>
  <c r="EH80" i="24"/>
  <c r="EQ80" i="24" s="1"/>
  <c r="EH25" i="24"/>
  <c r="EQ25" i="24" s="1"/>
  <c r="EH76" i="24"/>
  <c r="EQ76" i="24" s="1"/>
  <c r="EH35" i="24"/>
  <c r="EQ35" i="24" s="1"/>
  <c r="EH82" i="24"/>
  <c r="EQ82" i="24" s="1"/>
  <c r="EH22" i="24"/>
  <c r="EQ22" i="24" s="1"/>
  <c r="EH30" i="24"/>
  <c r="EQ30" i="24" s="1"/>
  <c r="EH45" i="24"/>
  <c r="EQ45" i="24" s="1"/>
  <c r="EH27" i="24"/>
  <c r="EQ27" i="24" s="1"/>
  <c r="EH46" i="24"/>
  <c r="EQ46" i="24" s="1"/>
  <c r="EH44" i="24"/>
  <c r="EQ44" i="24" s="1"/>
  <c r="EH32" i="24"/>
  <c r="EQ32" i="24" s="1"/>
  <c r="EH39" i="24"/>
  <c r="EQ39" i="24" s="1"/>
  <c r="EH19" i="24"/>
  <c r="EQ19" i="24" s="1"/>
  <c r="EH29" i="24"/>
  <c r="EQ29" i="24" s="1"/>
  <c r="EH24" i="24"/>
  <c r="EQ24" i="24" s="1"/>
  <c r="EH37" i="24"/>
  <c r="EQ37" i="24" s="1"/>
  <c r="EH50" i="24"/>
  <c r="EQ50" i="24" s="1"/>
  <c r="EH38" i="24"/>
  <c r="EQ38" i="24" s="1"/>
  <c r="EH26" i="24"/>
  <c r="EQ26" i="24" s="1"/>
  <c r="EH75" i="24"/>
  <c r="EQ75" i="24" s="1"/>
  <c r="EH20" i="24"/>
  <c r="EQ20" i="24" s="1"/>
  <c r="EH18" i="24"/>
  <c r="EQ18" i="24" s="1"/>
  <c r="EH69" i="24"/>
  <c r="EQ69" i="24" s="1"/>
  <c r="EH31" i="24"/>
  <c r="EQ31" i="24" s="1"/>
  <c r="EH41" i="24"/>
  <c r="EQ41" i="24" s="1"/>
  <c r="EH53" i="24"/>
  <c r="EQ53" i="24" s="1"/>
  <c r="EH64" i="24"/>
  <c r="EQ64" i="24" s="1"/>
  <c r="EH61" i="24"/>
  <c r="EQ61" i="24" s="1"/>
  <c r="EH73" i="24"/>
  <c r="EQ73" i="24" s="1"/>
  <c r="EH17" i="24"/>
  <c r="EQ17" i="24" s="1"/>
  <c r="EH66" i="24"/>
  <c r="EQ66" i="24" s="1"/>
  <c r="EH77" i="24"/>
  <c r="EQ77" i="24" s="1"/>
  <c r="EH52" i="24"/>
  <c r="EQ52" i="24" s="1"/>
  <c r="EH23" i="24"/>
  <c r="EQ23" i="24" s="1"/>
  <c r="EH74" i="24"/>
  <c r="EQ74" i="24" s="1"/>
  <c r="EH79" i="24"/>
  <c r="EQ79" i="24" s="1"/>
  <c r="EH58" i="24"/>
  <c r="EQ58" i="24" s="1"/>
  <c r="EH40" i="24"/>
  <c r="EQ40" i="24" s="1"/>
  <c r="EH68" i="24"/>
  <c r="EQ68" i="24" s="1"/>
  <c r="EH15" i="24"/>
  <c r="EQ15" i="24" s="1"/>
  <c r="EH57" i="24"/>
  <c r="EQ57" i="24" s="1"/>
  <c r="EH42" i="24"/>
  <c r="EQ42" i="24" s="1"/>
  <c r="EH16" i="24"/>
  <c r="EQ16" i="24" s="1"/>
  <c r="EH78" i="24"/>
  <c r="EQ78" i="24" s="1"/>
  <c r="EH47" i="24"/>
  <c r="EQ47" i="24" s="1"/>
  <c r="EG31" i="24"/>
  <c r="EO31" i="24" s="1"/>
  <c r="EG37" i="24"/>
  <c r="EO37" i="24" s="1"/>
  <c r="EG77" i="24"/>
  <c r="EO77" i="24" s="1"/>
  <c r="EG29" i="24"/>
  <c r="EO29" i="24" s="1"/>
  <c r="EG23" i="24"/>
  <c r="EO23" i="24" s="1"/>
  <c r="EG41" i="24"/>
  <c r="EO41" i="24" s="1"/>
  <c r="EG53" i="24"/>
  <c r="EO53" i="24" s="1"/>
  <c r="EG33" i="24"/>
  <c r="EO33" i="24" s="1"/>
  <c r="EG66" i="24"/>
  <c r="EO66" i="24" s="1"/>
  <c r="EG65" i="24"/>
  <c r="EO65" i="24" s="1"/>
  <c r="EG15" i="24"/>
  <c r="EO15" i="24" s="1"/>
  <c r="EG20" i="24"/>
  <c r="EO20" i="24" s="1"/>
  <c r="EG17" i="24"/>
  <c r="EO17" i="24" s="1"/>
  <c r="EG78" i="24"/>
  <c r="EO78" i="24" s="1"/>
  <c r="EG64" i="24"/>
  <c r="EO64" i="24" s="1"/>
  <c r="EG58" i="24"/>
  <c r="EO58" i="24" s="1"/>
  <c r="EG57" i="24"/>
  <c r="EO57" i="24" s="1"/>
  <c r="EG24" i="24"/>
  <c r="EO24" i="24" s="1"/>
  <c r="EG73" i="24"/>
  <c r="EO73" i="24" s="1"/>
  <c r="EG70" i="24"/>
  <c r="EO70" i="24" s="1"/>
  <c r="EG81" i="24"/>
  <c r="EO81" i="24" s="1"/>
  <c r="EG50" i="24"/>
  <c r="EO50" i="24" s="1"/>
  <c r="EG72" i="24"/>
  <c r="EO72" i="24" s="1"/>
  <c r="EG49" i="24"/>
  <c r="EO49" i="24" s="1"/>
  <c r="EG16" i="24"/>
  <c r="EO16" i="24" s="1"/>
  <c r="EG62" i="24"/>
  <c r="EO62" i="24" s="1"/>
  <c r="EG42" i="24"/>
  <c r="EO42" i="24" s="1"/>
  <c r="EG43" i="24"/>
  <c r="EO43" i="24" s="1"/>
  <c r="EG71" i="24"/>
  <c r="EO71" i="24" s="1"/>
  <c r="EG54" i="24"/>
  <c r="EO54" i="24" s="1"/>
  <c r="EG69" i="24"/>
  <c r="EO69" i="24" s="1"/>
  <c r="EG28" i="24"/>
  <c r="EO28" i="24" s="1"/>
  <c r="EG34" i="24"/>
  <c r="EO34" i="24" s="1"/>
  <c r="EG80" i="24"/>
  <c r="EO80" i="24" s="1"/>
  <c r="EG75" i="24"/>
  <c r="EO75" i="24" s="1"/>
  <c r="EG56" i="24"/>
  <c r="EO56" i="24" s="1"/>
  <c r="EG19" i="24"/>
  <c r="EO19" i="24" s="1"/>
  <c r="EG63" i="24"/>
  <c r="EO63" i="24" s="1"/>
  <c r="EG46" i="24"/>
  <c r="EO46" i="24" s="1"/>
  <c r="EG51" i="24"/>
  <c r="EO51" i="24" s="1"/>
  <c r="EG68" i="24"/>
  <c r="EO68" i="24" s="1"/>
  <c r="EG52" i="24"/>
  <c r="EO52" i="24" s="1"/>
  <c r="EG55" i="24"/>
  <c r="EO55" i="24" s="1"/>
  <c r="EG82" i="24"/>
  <c r="EO82" i="24" s="1"/>
  <c r="EG36" i="24"/>
  <c r="EO36" i="24" s="1"/>
  <c r="EG45" i="24"/>
  <c r="EO45" i="24" s="1"/>
  <c r="EG60" i="24"/>
  <c r="EO60" i="24" s="1"/>
  <c r="EG40" i="24"/>
  <c r="EO40" i="24" s="1"/>
  <c r="EG47" i="24"/>
  <c r="EO47" i="24" s="1"/>
  <c r="EG32" i="24"/>
  <c r="EO32" i="24" s="1"/>
  <c r="EG21" i="24"/>
  <c r="EO21" i="24" s="1"/>
  <c r="EG67" i="24"/>
  <c r="EO67" i="24" s="1"/>
  <c r="EG35" i="24"/>
  <c r="EO35" i="24" s="1"/>
  <c r="EG59" i="24"/>
  <c r="EO59" i="24" s="1"/>
  <c r="EG48" i="24"/>
  <c r="EO48" i="24" s="1"/>
  <c r="EG30" i="24"/>
  <c r="EO30" i="24" s="1"/>
  <c r="EG39" i="24"/>
  <c r="EO39" i="24" s="1"/>
  <c r="EG25" i="24"/>
  <c r="EO25" i="24" s="1"/>
  <c r="EG74" i="24"/>
  <c r="EO74" i="24" s="1"/>
  <c r="EG22" i="24"/>
  <c r="EO22" i="24" s="1"/>
  <c r="EG26" i="24"/>
  <c r="EO26" i="24" s="1"/>
  <c r="EG83" i="24"/>
  <c r="EO83" i="24" s="1"/>
  <c r="EG61" i="24"/>
  <c r="EO61" i="24" s="1"/>
  <c r="EG27" i="24"/>
  <c r="EO27" i="24" s="1"/>
  <c r="EG44" i="24"/>
  <c r="EO44" i="24" s="1"/>
  <c r="EG18" i="24"/>
  <c r="EO18" i="24" s="1"/>
  <c r="EG38" i="24"/>
  <c r="EO38" i="24" s="1"/>
  <c r="EG76" i="24"/>
  <c r="EO76" i="24" s="1"/>
  <c r="EG79" i="24"/>
  <c r="EO79" i="24" s="1"/>
  <c r="K189" i="24"/>
  <c r="H189" i="24"/>
  <c r="B189" i="24"/>
  <c r="E189" i="24"/>
  <c r="A190" i="24"/>
  <c r="L188" i="24"/>
  <c r="J188" i="24"/>
  <c r="Q188" i="24"/>
  <c r="M188" i="24"/>
  <c r="G188" i="24"/>
  <c r="F188" i="24"/>
  <c r="D188" i="24"/>
  <c r="C188" i="24"/>
  <c r="I188" i="24"/>
  <c r="N188" i="24" l="1"/>
  <c r="R188" i="24" s="1"/>
  <c r="A191" i="24"/>
  <c r="K190" i="24"/>
  <c r="H190" i="24"/>
  <c r="E190" i="24"/>
  <c r="B190" i="24"/>
  <c r="L189" i="24"/>
  <c r="J189" i="24"/>
  <c r="Q189" i="24"/>
  <c r="M189" i="24"/>
  <c r="I189" i="24"/>
  <c r="G189" i="24"/>
  <c r="F189" i="24"/>
  <c r="D189" i="24"/>
  <c r="C189" i="24"/>
  <c r="N189" i="24" l="1"/>
  <c r="R189" i="24" s="1"/>
  <c r="E191" i="24"/>
  <c r="B191" i="24"/>
  <c r="A192" i="24"/>
  <c r="DT596" i="24" s="1"/>
  <c r="K191" i="24"/>
  <c r="H191" i="24"/>
  <c r="L190" i="24"/>
  <c r="C190" i="24"/>
  <c r="Q190" i="24"/>
  <c r="J190" i="24"/>
  <c r="I190" i="24"/>
  <c r="G190" i="24"/>
  <c r="F190" i="24"/>
  <c r="D190" i="24"/>
  <c r="M190" i="24"/>
  <c r="N190" i="24" l="1"/>
  <c r="R190" i="24" s="1"/>
  <c r="DT16" i="24"/>
  <c r="DT41" i="24"/>
  <c r="DT44" i="24"/>
  <c r="DT623" i="24"/>
  <c r="DT614" i="24"/>
  <c r="DT47" i="24"/>
  <c r="DT80" i="24"/>
  <c r="DT644" i="24"/>
  <c r="DT610" i="24"/>
  <c r="DT633" i="24"/>
  <c r="DT52" i="24"/>
  <c r="DT18" i="24"/>
  <c r="DT602" i="24"/>
  <c r="DT645" i="24"/>
  <c r="DT612" i="24"/>
  <c r="DT76" i="24"/>
  <c r="DT643" i="24"/>
  <c r="DT637" i="24"/>
  <c r="DT63" i="24"/>
  <c r="DT617" i="24"/>
  <c r="DT20" i="24"/>
  <c r="DT608" i="24"/>
  <c r="DT14" i="24"/>
  <c r="DT65" i="24"/>
  <c r="DT605" i="24"/>
  <c r="DT71" i="24"/>
  <c r="DT632" i="24"/>
  <c r="DT629" i="24"/>
  <c r="DT49" i="24"/>
  <c r="DT34" i="24"/>
  <c r="DT13" i="24"/>
  <c r="DT619" i="24"/>
  <c r="DT35" i="24"/>
  <c r="DT78" i="24"/>
  <c r="DT609" i="24"/>
  <c r="DT662" i="24"/>
  <c r="DT659" i="24"/>
  <c r="DT664" i="24"/>
  <c r="DT661" i="24"/>
  <c r="DT658" i="24"/>
  <c r="DT663" i="24"/>
  <c r="DT660" i="24"/>
  <c r="DT657" i="24"/>
  <c r="H192" i="24"/>
  <c r="K192" i="24"/>
  <c r="E192" i="24"/>
  <c r="B192" i="24"/>
  <c r="DT61" i="24"/>
  <c r="DT636" i="24"/>
  <c r="DT38" i="24"/>
  <c r="DT55" i="24"/>
  <c r="DT33" i="24"/>
  <c r="DT48" i="24"/>
  <c r="DT62" i="24"/>
  <c r="DT638" i="24"/>
  <c r="DT628" i="24"/>
  <c r="DT69" i="24"/>
  <c r="DT39" i="24"/>
  <c r="DT611" i="24"/>
  <c r="DT640" i="24"/>
  <c r="DT625" i="24"/>
  <c r="DT635" i="24"/>
  <c r="DT42" i="24"/>
  <c r="DT604" i="24"/>
  <c r="DT26" i="24"/>
  <c r="DT51" i="24"/>
  <c r="DT82" i="24"/>
  <c r="DT56" i="24"/>
  <c r="DT79" i="24"/>
  <c r="DT639" i="24"/>
  <c r="DT25" i="24"/>
  <c r="DT66" i="24"/>
  <c r="DT77" i="24"/>
  <c r="DT67" i="24"/>
  <c r="DT15" i="24"/>
  <c r="DT32" i="24"/>
  <c r="DT81" i="24"/>
  <c r="DT618" i="24"/>
  <c r="DT46" i="24"/>
  <c r="DT22" i="24"/>
  <c r="DT50" i="24"/>
  <c r="DT37" i="24"/>
  <c r="DT627" i="24"/>
  <c r="DT634" i="24"/>
  <c r="DT83" i="24"/>
  <c r="DT70" i="24"/>
  <c r="DT606" i="24"/>
  <c r="DT45" i="24"/>
  <c r="DT30" i="24"/>
  <c r="DT58" i="24"/>
  <c r="DT17" i="24"/>
  <c r="DT19" i="24"/>
  <c r="DT59" i="24"/>
  <c r="DT620" i="24"/>
  <c r="DT616" i="24"/>
  <c r="DT607" i="24"/>
  <c r="DT29" i="24"/>
  <c r="DT72" i="24"/>
  <c r="DT60" i="24"/>
  <c r="DT631" i="24"/>
  <c r="DT43" i="24"/>
  <c r="DT21" i="24"/>
  <c r="DT68" i="24"/>
  <c r="DT40" i="24"/>
  <c r="DT64" i="24"/>
  <c r="DT655" i="24"/>
  <c r="DT27" i="24"/>
  <c r="Q191" i="24"/>
  <c r="M191" i="24"/>
  <c r="L191" i="24"/>
  <c r="J191" i="24"/>
  <c r="I191" i="24"/>
  <c r="G191" i="24"/>
  <c r="F191" i="24"/>
  <c r="C191" i="24"/>
  <c r="D191" i="24"/>
  <c r="DT648" i="24"/>
  <c r="DT642" i="24"/>
  <c r="DT57" i="24"/>
  <c r="DT649" i="24"/>
  <c r="DT630" i="24"/>
  <c r="DT74" i="24"/>
  <c r="DT36" i="24"/>
  <c r="DT650" i="24"/>
  <c r="DT621" i="24"/>
  <c r="DT28" i="24"/>
  <c r="DT656" i="24"/>
  <c r="DT54" i="24"/>
  <c r="DT651" i="24"/>
  <c r="DT624" i="24"/>
  <c r="DT654" i="24"/>
  <c r="DT613" i="24"/>
  <c r="DT641" i="24"/>
  <c r="DT652" i="24"/>
  <c r="DT73" i="24"/>
  <c r="DT646" i="24"/>
  <c r="DT24" i="24"/>
  <c r="DT653" i="24"/>
  <c r="DT626" i="24"/>
  <c r="DT53" i="24"/>
  <c r="DT622" i="24"/>
  <c r="DT647" i="24"/>
  <c r="DX624" i="24" l="1"/>
  <c r="N191" i="24"/>
  <c r="R191" i="24" s="1"/>
  <c r="DX42" i="24"/>
  <c r="DX45" i="24"/>
  <c r="DX17" i="24"/>
  <c r="DX53" i="24"/>
  <c r="DX645" i="24"/>
  <c r="DX644" i="24"/>
  <c r="DX611" i="24"/>
  <c r="DX633" i="24"/>
  <c r="DX48" i="24"/>
  <c r="DX634" i="24"/>
  <c r="DX21" i="24"/>
  <c r="DX19" i="24"/>
  <c r="DX613" i="24"/>
  <c r="DX638" i="24"/>
  <c r="DX81" i="24"/>
  <c r="DX64" i="24"/>
  <c r="DX77" i="24"/>
  <c r="DX66" i="24"/>
  <c r="DX43" i="24"/>
  <c r="DX609" i="24"/>
  <c r="DX637" i="24"/>
  <c r="DX630" i="24"/>
  <c r="DX646" i="24"/>
  <c r="DX72" i="24"/>
  <c r="DX35" i="24"/>
  <c r="DX50" i="24"/>
  <c r="DX606" i="24"/>
  <c r="DX618" i="24"/>
  <c r="DX15" i="24"/>
  <c r="DX30" i="24"/>
  <c r="DX79" i="24"/>
  <c r="DX651" i="24"/>
  <c r="DX621" i="24"/>
  <c r="DX628" i="24"/>
  <c r="DX36" i="24"/>
  <c r="DX649" i="24"/>
  <c r="DX39" i="24"/>
  <c r="DX14" i="24"/>
  <c r="DX58" i="24"/>
  <c r="DX62" i="24"/>
  <c r="DX648" i="24"/>
  <c r="DX627" i="24"/>
  <c r="DX661" i="24"/>
  <c r="DX68" i="24"/>
  <c r="DX33" i="24"/>
  <c r="DX40" i="24"/>
  <c r="DX56" i="24"/>
  <c r="DX60" i="24"/>
  <c r="DX82" i="24"/>
  <c r="DX639" i="24"/>
  <c r="DX620" i="24"/>
  <c r="DX38" i="24"/>
  <c r="DX642" i="24"/>
  <c r="DX658" i="24"/>
  <c r="DX647" i="24"/>
  <c r="DX653" i="24"/>
  <c r="DX631" i="24"/>
  <c r="DX54" i="24"/>
  <c r="DX656" i="24"/>
  <c r="DX28" i="24"/>
  <c r="DX25" i="24"/>
  <c r="DX664" i="24"/>
  <c r="DX51" i="24"/>
  <c r="DX78" i="24"/>
  <c r="DX619" i="24"/>
  <c r="DX65" i="24"/>
  <c r="DX650" i="24"/>
  <c r="DX625" i="24"/>
  <c r="DX614" i="24"/>
  <c r="DX74" i="24"/>
  <c r="DX659" i="24"/>
  <c r="DX662" i="24"/>
  <c r="DX629" i="24"/>
  <c r="DX29" i="24"/>
  <c r="DX26" i="24"/>
  <c r="DX607" i="24"/>
  <c r="DX63" i="24"/>
  <c r="DX57" i="24"/>
  <c r="DX635" i="24"/>
  <c r="DX44" i="24"/>
  <c r="DX59" i="24"/>
  <c r="DX640" i="24"/>
  <c r="DX632" i="24"/>
  <c r="DX69" i="24"/>
  <c r="DX617" i="24"/>
  <c r="DX61" i="24"/>
  <c r="DX605" i="24"/>
  <c r="DX46" i="24"/>
  <c r="G192" i="24"/>
  <c r="J192" i="24"/>
  <c r="I192" i="24"/>
  <c r="F192" i="24"/>
  <c r="D192" i="24"/>
  <c r="C192" i="24"/>
  <c r="N192" i="24" s="1"/>
  <c r="Q192" i="24"/>
  <c r="M192" i="24"/>
  <c r="L192" i="24"/>
  <c r="DX70" i="24"/>
  <c r="DX622" i="24"/>
  <c r="DX71" i="24"/>
  <c r="DX80" i="24"/>
  <c r="DX73" i="24"/>
  <c r="DX18" i="24"/>
  <c r="DX47" i="24"/>
  <c r="DX83" i="24"/>
  <c r="DX49" i="24"/>
  <c r="DX55" i="24"/>
  <c r="DX608" i="24"/>
  <c r="DX22" i="24"/>
  <c r="DX652" i="24"/>
  <c r="DX16" i="24"/>
  <c r="DX626" i="24"/>
  <c r="DX636" i="24"/>
  <c r="DX641" i="24"/>
  <c r="DX643" i="24"/>
  <c r="DX37" i="24"/>
  <c r="DX610" i="24"/>
  <c r="DX20" i="24"/>
  <c r="DX657" i="24"/>
  <c r="DX623" i="24"/>
  <c r="DX612" i="24"/>
  <c r="DX654" i="24"/>
  <c r="DX655" i="24"/>
  <c r="DX67" i="24"/>
  <c r="DX660" i="24"/>
  <c r="DX41" i="24"/>
  <c r="DX52" i="24"/>
  <c r="DX27" i="24"/>
  <c r="DX663" i="24"/>
  <c r="DX34" i="24"/>
  <c r="R192" i="24" l="1"/>
  <c r="DT696" i="24"/>
  <c r="DT677" i="24"/>
  <c r="DT675" i="24"/>
  <c r="DT668" i="24"/>
  <c r="DT667" i="24"/>
  <c r="DT692" i="24"/>
  <c r="DT671" i="24"/>
  <c r="DT694" i="24"/>
  <c r="DT670" i="24"/>
  <c r="DT679" i="24"/>
  <c r="DT685" i="24"/>
  <c r="DT674" i="24"/>
  <c r="DT681" i="24"/>
  <c r="DT673" i="24"/>
  <c r="DT678" i="24"/>
  <c r="DT693" i="24"/>
  <c r="DT688" i="24"/>
  <c r="DT710" i="24"/>
  <c r="DT669" i="24"/>
  <c r="DT691" i="24"/>
  <c r="DT708" i="24"/>
  <c r="DT695" i="24"/>
  <c r="DT683" i="24"/>
  <c r="DT682" i="24"/>
  <c r="DT690" i="24"/>
  <c r="DT684" i="24"/>
  <c r="DT666" i="24"/>
  <c r="DT680" i="24"/>
  <c r="DT700" i="24"/>
  <c r="DT672" i="24"/>
  <c r="DT689" i="24"/>
  <c r="DT676" i="24"/>
  <c r="DT687" i="24"/>
  <c r="DT709" i="24"/>
  <c r="DT719" i="24"/>
  <c r="DT712" i="24"/>
  <c r="DT716" i="24"/>
  <c r="DT665" i="24"/>
  <c r="DX665" i="24" s="1"/>
  <c r="DT713" i="24"/>
  <c r="DT720" i="24"/>
  <c r="DT699" i="24"/>
  <c r="DT686" i="24"/>
  <c r="DT702" i="24"/>
  <c r="DT721" i="24"/>
  <c r="DT717" i="24"/>
  <c r="DT698" i="24"/>
  <c r="DT711" i="24"/>
  <c r="DT722" i="24"/>
  <c r="DT707" i="24"/>
  <c r="DT697" i="24"/>
  <c r="DT724" i="24"/>
  <c r="DT706" i="24"/>
  <c r="DT705" i="24"/>
  <c r="DT715" i="24"/>
  <c r="DT733" i="24"/>
  <c r="DT730" i="24"/>
  <c r="DT718" i="24"/>
  <c r="DT701" i="24"/>
  <c r="DT703" i="24"/>
  <c r="DT747" i="24"/>
  <c r="DT753" i="24"/>
  <c r="DT739" i="24"/>
  <c r="DT735" i="24"/>
  <c r="DT736" i="24"/>
  <c r="DT704" i="24"/>
  <c r="DT738" i="24"/>
  <c r="DT728" i="24"/>
  <c r="DT737" i="24"/>
  <c r="DT734" i="24"/>
  <c r="DT732" i="24"/>
  <c r="DT726" i="24"/>
  <c r="DT752" i="24"/>
  <c r="DT748" i="24"/>
  <c r="DT754" i="24"/>
  <c r="DT725" i="24"/>
  <c r="DT742" i="24"/>
  <c r="DT757" i="24"/>
  <c r="DT740" i="24"/>
  <c r="DT744" i="24"/>
  <c r="DT743" i="24"/>
  <c r="DT714" i="24"/>
  <c r="DT741" i="24"/>
  <c r="DT727" i="24"/>
  <c r="DT758" i="24"/>
  <c r="DT723" i="24"/>
  <c r="DT729" i="24"/>
  <c r="DT760" i="24"/>
  <c r="DT731" i="24"/>
  <c r="DT755" i="24"/>
  <c r="DT745" i="24"/>
  <c r="DT749" i="24"/>
  <c r="DT746" i="24"/>
  <c r="DT751" i="24"/>
  <c r="DT759" i="24"/>
  <c r="DT750" i="24"/>
  <c r="DT756" i="24"/>
  <c r="DT84" i="24"/>
  <c r="DX84" i="24" s="1"/>
  <c r="DT86" i="24"/>
  <c r="DT90" i="24"/>
  <c r="DT88" i="24"/>
  <c r="DT87" i="24"/>
  <c r="DT85" i="24"/>
  <c r="DT91" i="24"/>
  <c r="DT106" i="24"/>
  <c r="DT89" i="24"/>
  <c r="DT97" i="24"/>
  <c r="DT104" i="24"/>
  <c r="DT103" i="24"/>
  <c r="DT100" i="24"/>
  <c r="DT92" i="24"/>
  <c r="DT93" i="24"/>
  <c r="DT112" i="24"/>
  <c r="DT95" i="24"/>
  <c r="DT109" i="24"/>
  <c r="DT94" i="24"/>
  <c r="DT107" i="24"/>
  <c r="DT124" i="24"/>
  <c r="DT96" i="24"/>
  <c r="DT101" i="24"/>
  <c r="DT111" i="24"/>
  <c r="DT102" i="24"/>
  <c r="DT99" i="24"/>
  <c r="DT98" i="24"/>
  <c r="DT105" i="24"/>
  <c r="DT120" i="24"/>
  <c r="DT110" i="24"/>
  <c r="DT127" i="24"/>
  <c r="DT114" i="24"/>
  <c r="DT108" i="24"/>
  <c r="DT113" i="24"/>
  <c r="DT118" i="24"/>
  <c r="DT152" i="24"/>
  <c r="DT116" i="24"/>
  <c r="DT144" i="24"/>
  <c r="DT115" i="24"/>
  <c r="DT134" i="24"/>
  <c r="DT119" i="24"/>
  <c r="DT123" i="24"/>
  <c r="DT125" i="24"/>
  <c r="DT117" i="24"/>
  <c r="DT122" i="24"/>
  <c r="DT130" i="24"/>
  <c r="DT136" i="24"/>
  <c r="DT129" i="24"/>
  <c r="DT135" i="24"/>
  <c r="DT143" i="24"/>
  <c r="DT133" i="24"/>
  <c r="DT141" i="24"/>
  <c r="DT132" i="24"/>
  <c r="DT126" i="24"/>
  <c r="DT128" i="24"/>
  <c r="DT121" i="24"/>
  <c r="DT147" i="24"/>
  <c r="DT140" i="24"/>
  <c r="DT137" i="24"/>
  <c r="DT131" i="24"/>
  <c r="DT148" i="24"/>
  <c r="DT138" i="24"/>
  <c r="DT142" i="24"/>
  <c r="DT149" i="24"/>
  <c r="DT146" i="24"/>
  <c r="DT139" i="24"/>
  <c r="DT151" i="24"/>
  <c r="DT145" i="24"/>
  <c r="DT153" i="24"/>
  <c r="DT174" i="24"/>
  <c r="DT154" i="24"/>
  <c r="DT156" i="24"/>
  <c r="DT158" i="24"/>
  <c r="DT157" i="24"/>
  <c r="DT155" i="24"/>
  <c r="DT150" i="24"/>
  <c r="DT159" i="24"/>
  <c r="DT175" i="24"/>
  <c r="DT165" i="24"/>
  <c r="DT173" i="24"/>
  <c r="DT164" i="24"/>
  <c r="DT166" i="24"/>
  <c r="DT172" i="24"/>
  <c r="DT170" i="24"/>
  <c r="DT171" i="24"/>
  <c r="DT167" i="24"/>
  <c r="DT162" i="24"/>
  <c r="DT161" i="24"/>
  <c r="DT163" i="24"/>
  <c r="DT160" i="24"/>
  <c r="DT168" i="24"/>
  <c r="DT191" i="24"/>
  <c r="DT181" i="24"/>
  <c r="DT185" i="24"/>
  <c r="DT184" i="24"/>
  <c r="DT169" i="24"/>
  <c r="DT176" i="24"/>
  <c r="DT192" i="24"/>
  <c r="DT178" i="24"/>
  <c r="DT180" i="24"/>
  <c r="DT183" i="24"/>
  <c r="DT209" i="24"/>
  <c r="DT207" i="24"/>
  <c r="DT197" i="24"/>
  <c r="DT194" i="24"/>
  <c r="DT182" i="24"/>
  <c r="DT199" i="24"/>
  <c r="DT196" i="24"/>
  <c r="DT208" i="24"/>
  <c r="DT189" i="24"/>
  <c r="DT177" i="24"/>
  <c r="DT179" i="24"/>
  <c r="DT190" i="24"/>
  <c r="DT195" i="24"/>
  <c r="DT186" i="24"/>
  <c r="DT215" i="24"/>
  <c r="DT204" i="24"/>
  <c r="DT200" i="24"/>
  <c r="DT203" i="24"/>
  <c r="DT193" i="24"/>
  <c r="DT202" i="24"/>
  <c r="DT211" i="24"/>
  <c r="DT214" i="24"/>
  <c r="DT224" i="24"/>
  <c r="DT188" i="24"/>
  <c r="DT198" i="24"/>
  <c r="DT212" i="24"/>
  <c r="DT187" i="24"/>
  <c r="DT206" i="24"/>
  <c r="DT210" i="24"/>
  <c r="DT201" i="24"/>
  <c r="DT217" i="24"/>
  <c r="DT205" i="24"/>
  <c r="DT219" i="24"/>
  <c r="DT216" i="24"/>
  <c r="DT213" i="24"/>
  <c r="DT233" i="24"/>
  <c r="DT226" i="24"/>
  <c r="DT231" i="24"/>
  <c r="DT218" i="24"/>
  <c r="DT237" i="24"/>
  <c r="DT221" i="24"/>
  <c r="DT227" i="24"/>
  <c r="DT225" i="24"/>
  <c r="DT220" i="24"/>
  <c r="DT232" i="24"/>
  <c r="DT240" i="24"/>
  <c r="DT223" i="24"/>
  <c r="DT222" i="24"/>
  <c r="DT239" i="24"/>
  <c r="DT229" i="24"/>
  <c r="DT234" i="24"/>
  <c r="DT230" i="24"/>
  <c r="DT241" i="24"/>
  <c r="DT254" i="24"/>
  <c r="DT246" i="24"/>
  <c r="DT236" i="24"/>
  <c r="DT235" i="24"/>
  <c r="DT228" i="24"/>
  <c r="DT238" i="24"/>
  <c r="DT242" i="24"/>
  <c r="DT248" i="24"/>
  <c r="DT247" i="24"/>
  <c r="DT253" i="24"/>
  <c r="DT245" i="24"/>
  <c r="DT249" i="24"/>
  <c r="DT244" i="24"/>
  <c r="DT250" i="24"/>
  <c r="DT256" i="24"/>
  <c r="DT265" i="24"/>
  <c r="DT243" i="24"/>
  <c r="DT277" i="24"/>
  <c r="DT252" i="24"/>
  <c r="DT255" i="24"/>
  <c r="DT257" i="24"/>
  <c r="DT279" i="24"/>
  <c r="DT272" i="24"/>
  <c r="DT271" i="24"/>
  <c r="DT258" i="24"/>
  <c r="DT286" i="24"/>
  <c r="DT251" i="24"/>
  <c r="DT270" i="24"/>
  <c r="DT266" i="24"/>
  <c r="DT267" i="24"/>
  <c r="DT263" i="24"/>
  <c r="DT275" i="24"/>
  <c r="DT278" i="24"/>
  <c r="DT276" i="24"/>
  <c r="DT273" i="24"/>
  <c r="DT261" i="24"/>
  <c r="DT259" i="24"/>
  <c r="DT280" i="24"/>
  <c r="DT260" i="24"/>
  <c r="DT284" i="24"/>
  <c r="DT269" i="24"/>
  <c r="DT264" i="24"/>
  <c r="DT262" i="24"/>
  <c r="DT283" i="24"/>
  <c r="DT285" i="24"/>
  <c r="DT281" i="24"/>
  <c r="DT268" i="24"/>
  <c r="DT300" i="24"/>
  <c r="DT290" i="24"/>
  <c r="DT301" i="24"/>
  <c r="DT292" i="24"/>
  <c r="DT282" i="24"/>
  <c r="DT274" i="24"/>
  <c r="DT293" i="24"/>
  <c r="DT288" i="24"/>
  <c r="DT289" i="24"/>
  <c r="DT287" i="24"/>
  <c r="DT302" i="24"/>
  <c r="DT297" i="24"/>
  <c r="DT296" i="24"/>
  <c r="DT303" i="24"/>
  <c r="DT295" i="24"/>
  <c r="DT298" i="24"/>
  <c r="DT294" i="24"/>
  <c r="DT314" i="24"/>
  <c r="DT315" i="24"/>
  <c r="DT304" i="24"/>
  <c r="DT318" i="24"/>
  <c r="DT291" i="24"/>
  <c r="DT299" i="24"/>
  <c r="DT306" i="24"/>
  <c r="DT317" i="24"/>
  <c r="DT312" i="24"/>
  <c r="DT327" i="24"/>
  <c r="DT328" i="24"/>
  <c r="DT310" i="24"/>
  <c r="DT311" i="24"/>
  <c r="DT316" i="24"/>
  <c r="DT308" i="24"/>
  <c r="DT319" i="24"/>
  <c r="DT309" i="24"/>
  <c r="DT305" i="24"/>
  <c r="DT307" i="24"/>
  <c r="DT313" i="24"/>
  <c r="DT331" i="24"/>
  <c r="DT325" i="24"/>
  <c r="DT320" i="24"/>
  <c r="DT351" i="24"/>
  <c r="DT353" i="24"/>
  <c r="DT322" i="24"/>
  <c r="DT339" i="24"/>
  <c r="DT326" i="24"/>
  <c r="DT333" i="24"/>
  <c r="DT324" i="24"/>
  <c r="DT321" i="24"/>
  <c r="DT323" i="24"/>
  <c r="DT337" i="24"/>
  <c r="DT329" i="24"/>
  <c r="DT338" i="24"/>
  <c r="DT332" i="24"/>
  <c r="DT335" i="24"/>
  <c r="DT336" i="24"/>
  <c r="DT340" i="24"/>
  <c r="DT344" i="24"/>
  <c r="DT356" i="24"/>
  <c r="DT342" i="24"/>
  <c r="DT341" i="24"/>
  <c r="DT330" i="24"/>
  <c r="DT346" i="24"/>
  <c r="DT343" i="24"/>
  <c r="DT334" i="24"/>
  <c r="DT352" i="24"/>
  <c r="DT357" i="24"/>
  <c r="DT360" i="24"/>
  <c r="DT349" i="24"/>
  <c r="DT347" i="24"/>
  <c r="DT350" i="24"/>
  <c r="DT345" i="24"/>
  <c r="DT354" i="24"/>
  <c r="DT348" i="24"/>
  <c r="DT355" i="24"/>
  <c r="DT363" i="24"/>
  <c r="DT370" i="24"/>
  <c r="DT380" i="24"/>
  <c r="DT373" i="24"/>
  <c r="DT375" i="24"/>
  <c r="DT369" i="24"/>
  <c r="DT359" i="24"/>
  <c r="DT376" i="24"/>
  <c r="DT366" i="24"/>
  <c r="DT377" i="24"/>
  <c r="DT358" i="24"/>
  <c r="DT367" i="24"/>
  <c r="DT364" i="24"/>
  <c r="DT368" i="24"/>
  <c r="DT371" i="24"/>
  <c r="DT374" i="24"/>
  <c r="DT361" i="24"/>
  <c r="DT372" i="24"/>
  <c r="DT362" i="24"/>
  <c r="DT396" i="24"/>
  <c r="DT383" i="24"/>
  <c r="DT365" i="24"/>
  <c r="DT386" i="24"/>
  <c r="DT382" i="24"/>
  <c r="DT378" i="24"/>
  <c r="DT379" i="24"/>
  <c r="DT391" i="24"/>
  <c r="DT395" i="24"/>
  <c r="DT384" i="24"/>
  <c r="DT381" i="24"/>
  <c r="DT389" i="24"/>
  <c r="DT385" i="24"/>
  <c r="DT398" i="24"/>
  <c r="DT399" i="24"/>
  <c r="DT390" i="24"/>
  <c r="DT397" i="24"/>
  <c r="DT400" i="24"/>
  <c r="DT392" i="24"/>
  <c r="DT387" i="24"/>
  <c r="DT393" i="24"/>
  <c r="DT388" i="24"/>
  <c r="DT409" i="24"/>
  <c r="DT404" i="24"/>
  <c r="DT402" i="24"/>
  <c r="DT405" i="24"/>
  <c r="DT408" i="24"/>
  <c r="DT406" i="24"/>
  <c r="DT407" i="24"/>
  <c r="DT394" i="24"/>
  <c r="DT403" i="24"/>
  <c r="DT401" i="24"/>
  <c r="DT426" i="24"/>
  <c r="DT410" i="24"/>
  <c r="DT434" i="24"/>
  <c r="DT412" i="24"/>
  <c r="DT422" i="24"/>
  <c r="DT423" i="24"/>
  <c r="DT411" i="24"/>
  <c r="DT414" i="24"/>
  <c r="DT429" i="24"/>
  <c r="DT415" i="24"/>
  <c r="DT428" i="24"/>
  <c r="DT432" i="24"/>
  <c r="DT413" i="24"/>
  <c r="DT416" i="24"/>
  <c r="DT425" i="24"/>
  <c r="DT417" i="24"/>
  <c r="DT419" i="24"/>
  <c r="DT421" i="24"/>
  <c r="DT424" i="24"/>
  <c r="DT420" i="24"/>
  <c r="DT431" i="24"/>
  <c r="DT437" i="24"/>
  <c r="DT418" i="24"/>
  <c r="DT447" i="24"/>
  <c r="DT446" i="24"/>
  <c r="DT430" i="24"/>
  <c r="DT452" i="24"/>
  <c r="DT444" i="24"/>
  <c r="DT436" i="24"/>
  <c r="DT427" i="24"/>
  <c r="DT445" i="24"/>
  <c r="DT440" i="24"/>
  <c r="DT439" i="24"/>
  <c r="DT438" i="24"/>
  <c r="DT450" i="24"/>
  <c r="DT451" i="24"/>
  <c r="DT456" i="24"/>
  <c r="DT449" i="24"/>
  <c r="DT453" i="24"/>
  <c r="DT433" i="24"/>
  <c r="DT443" i="24"/>
  <c r="DT435" i="24"/>
  <c r="DT448" i="24"/>
  <c r="DT454" i="24"/>
  <c r="DT471" i="24"/>
  <c r="DT464" i="24"/>
  <c r="DT455" i="24"/>
  <c r="DT441" i="24"/>
  <c r="DT442" i="24"/>
  <c r="DT462" i="24"/>
  <c r="DT458" i="24"/>
  <c r="DT472" i="24"/>
  <c r="DT487" i="24"/>
  <c r="DT465" i="24"/>
  <c r="DT460" i="24"/>
  <c r="DT459" i="24"/>
  <c r="DT470" i="24"/>
  <c r="DT457" i="24"/>
  <c r="DT479" i="24"/>
  <c r="DT477" i="24"/>
  <c r="DT480" i="24"/>
  <c r="DT461" i="24"/>
  <c r="DT469" i="24"/>
  <c r="DT484" i="24"/>
  <c r="DT463" i="24"/>
  <c r="DT476" i="24"/>
  <c r="DT473" i="24"/>
  <c r="DT475" i="24"/>
  <c r="DT466" i="24"/>
  <c r="DT486" i="24"/>
  <c r="DT485" i="24"/>
  <c r="DT478" i="24"/>
  <c r="DT488" i="24"/>
  <c r="DT493" i="24"/>
  <c r="DT468" i="24"/>
  <c r="DT474" i="24"/>
  <c r="DT494" i="24"/>
  <c r="DT467" i="24"/>
  <c r="DT490" i="24"/>
  <c r="DT482" i="24"/>
  <c r="DT481" i="24"/>
  <c r="DT496" i="24"/>
  <c r="DT491" i="24"/>
  <c r="DT511" i="24"/>
  <c r="DT498" i="24"/>
  <c r="DT500" i="24"/>
  <c r="DT483" i="24"/>
  <c r="DT489" i="24"/>
  <c r="DT495" i="24"/>
  <c r="DT519" i="24"/>
  <c r="DT501" i="24"/>
  <c r="DT505" i="24"/>
  <c r="DT508" i="24"/>
  <c r="DT512" i="24"/>
  <c r="DT492" i="24"/>
  <c r="DT499" i="24"/>
  <c r="DT503" i="24"/>
  <c r="DT510" i="24"/>
  <c r="DT502" i="24"/>
  <c r="DT506" i="24"/>
  <c r="DT497" i="24"/>
  <c r="DT507" i="24"/>
  <c r="DT526" i="24"/>
  <c r="DT527" i="24"/>
  <c r="DT514" i="24"/>
  <c r="DT523" i="24"/>
  <c r="DT509" i="24"/>
  <c r="DT525" i="24"/>
  <c r="DT530" i="24"/>
  <c r="DT504" i="24"/>
  <c r="DT517" i="24"/>
  <c r="DT516" i="24"/>
  <c r="DT515" i="24"/>
  <c r="DT524" i="24"/>
  <c r="DT521" i="24"/>
  <c r="DT532" i="24"/>
  <c r="DT540" i="24"/>
  <c r="DT518" i="24"/>
  <c r="DT528" i="24"/>
  <c r="DT520" i="24"/>
  <c r="DT534" i="24"/>
  <c r="DT522" i="24"/>
  <c r="DT536" i="24"/>
  <c r="DT513" i="24"/>
  <c r="DT539" i="24"/>
  <c r="DT537" i="24"/>
  <c r="DT535" i="24"/>
  <c r="DT531" i="24"/>
  <c r="DT529" i="24"/>
  <c r="DT533" i="24"/>
  <c r="DT538" i="24"/>
  <c r="DT541" i="24"/>
  <c r="DT550" i="24"/>
  <c r="DT542" i="24"/>
  <c r="DT547" i="24"/>
  <c r="DT552" i="24"/>
  <c r="DT544" i="24"/>
  <c r="DT551" i="24"/>
  <c r="DT549" i="24"/>
  <c r="DT548" i="24"/>
  <c r="DT545" i="24"/>
  <c r="DT546" i="24"/>
  <c r="DT543" i="24"/>
  <c r="DT555" i="24"/>
  <c r="DT554" i="24"/>
  <c r="DT553" i="24"/>
  <c r="DT558" i="24"/>
  <c r="DT571" i="24"/>
  <c r="DT556" i="24"/>
  <c r="DT567" i="24"/>
  <c r="DT564" i="24"/>
  <c r="DT563" i="24"/>
  <c r="DT559" i="24"/>
  <c r="DT561" i="24"/>
  <c r="DT565" i="24"/>
  <c r="DT557" i="24"/>
  <c r="DT560" i="24"/>
  <c r="DT576" i="24"/>
  <c r="DT570" i="24"/>
  <c r="DT574" i="24"/>
  <c r="DT569" i="24"/>
  <c r="DT581" i="24"/>
  <c r="DT568" i="24"/>
  <c r="DT572" i="24"/>
  <c r="DT573" i="24"/>
  <c r="DT575" i="24"/>
  <c r="DT583" i="24"/>
  <c r="DT578" i="24"/>
  <c r="DT580" i="24"/>
  <c r="DT562" i="24"/>
  <c r="DT566" i="24"/>
  <c r="DT582" i="24"/>
  <c r="DT579" i="24"/>
  <c r="DT589" i="24"/>
  <c r="DT584" i="24"/>
  <c r="DT595" i="24"/>
  <c r="DT590" i="24"/>
  <c r="DT592" i="24"/>
  <c r="DT585" i="24"/>
  <c r="DT588" i="24"/>
  <c r="DT577" i="24"/>
  <c r="DT591" i="24"/>
  <c r="DT586" i="24"/>
  <c r="DT587" i="24"/>
  <c r="DT603" i="24"/>
  <c r="DT599" i="24"/>
  <c r="DT598" i="24"/>
  <c r="DT600" i="24"/>
  <c r="DT601" i="24"/>
  <c r="DT594" i="24"/>
  <c r="DT593" i="24"/>
  <c r="DT615" i="24"/>
  <c r="DT23" i="24"/>
  <c r="DT31" i="24"/>
  <c r="DT597" i="24"/>
  <c r="DX597" i="24" s="1"/>
  <c r="DT75" i="24"/>
  <c r="DX556" i="24" l="1"/>
  <c r="DX168" i="24"/>
  <c r="DX142" i="24"/>
  <c r="DX85" i="24"/>
  <c r="DX187" i="24"/>
  <c r="DX599" i="24"/>
  <c r="DX369" i="24"/>
  <c r="DX430" i="24"/>
  <c r="DX336" i="24"/>
  <c r="DX736" i="24"/>
  <c r="DX280" i="24"/>
  <c r="DX358" i="24"/>
  <c r="DX238" i="24"/>
  <c r="DX457" i="24"/>
  <c r="DX540" i="24"/>
  <c r="DX577" i="24"/>
  <c r="DX558" i="24"/>
  <c r="DX285" i="24"/>
  <c r="DX345" i="24"/>
  <c r="DX542" i="24"/>
  <c r="DX507" i="24"/>
  <c r="DX445" i="24"/>
  <c r="DX372" i="24"/>
  <c r="DX87" i="24"/>
  <c r="DX10" i="24"/>
  <c r="DX11" i="24" s="1"/>
  <c r="EB54" i="24" s="1"/>
  <c r="DX362" i="24"/>
  <c r="DX249" i="24"/>
  <c r="DX731" i="24"/>
  <c r="DX343" i="24"/>
  <c r="DX713" i="24"/>
  <c r="DX154" i="24"/>
  <c r="DX561" i="24"/>
  <c r="DX522" i="24"/>
  <c r="DX364" i="24"/>
  <c r="DX114" i="24"/>
  <c r="DX676" i="24"/>
  <c r="DX559" i="24"/>
  <c r="DX470" i="24"/>
  <c r="DX446" i="24"/>
  <c r="DX735" i="24"/>
  <c r="DX587" i="24"/>
  <c r="DX459" i="24"/>
  <c r="DX404" i="24"/>
  <c r="DX318" i="24"/>
  <c r="DX261" i="24"/>
  <c r="DX235" i="24"/>
  <c r="DX198" i="24"/>
  <c r="DX138" i="24"/>
  <c r="DX739" i="24"/>
  <c r="DX672" i="24"/>
  <c r="DX586" i="24"/>
  <c r="DX483" i="24"/>
  <c r="DX418" i="24"/>
  <c r="DX409" i="24"/>
  <c r="DX377" i="24"/>
  <c r="DX338" i="24"/>
  <c r="DX304" i="24"/>
  <c r="DX181" i="24"/>
  <c r="DX148" i="24"/>
  <c r="DX329" i="24"/>
  <c r="DX246" i="24"/>
  <c r="DX211" i="24"/>
  <c r="DX140" i="24"/>
  <c r="DX684" i="24"/>
  <c r="DX147" i="24"/>
  <c r="DX193" i="24"/>
  <c r="DX705" i="24"/>
  <c r="DX571" i="24"/>
  <c r="DX697" i="24"/>
  <c r="DX710" i="24"/>
  <c r="DX688" i="24"/>
  <c r="DX179" i="24"/>
  <c r="DX693" i="24"/>
  <c r="DX678" i="24"/>
  <c r="DX478" i="24"/>
  <c r="DX453" i="24"/>
  <c r="DX307" i="24"/>
  <c r="DX717" i="24"/>
  <c r="DX218" i="24"/>
  <c r="DX117" i="24"/>
  <c r="DX674" i="24"/>
  <c r="DX497" i="24"/>
  <c r="DX357" i="24"/>
  <c r="DX243" i="24"/>
  <c r="DX506" i="24"/>
  <c r="DX538" i="24"/>
  <c r="DX502" i="24"/>
  <c r="DX89" i="24"/>
  <c r="DX591" i="24"/>
  <c r="DX500" i="24"/>
  <c r="DX437" i="24"/>
  <c r="DX315" i="24"/>
  <c r="DX573" i="24"/>
  <c r="DX184" i="24"/>
  <c r="DX263" i="24"/>
  <c r="DX509" i="24"/>
  <c r="DX388" i="24"/>
  <c r="DX276" i="24"/>
  <c r="DX746" i="24"/>
  <c r="DX202" i="24"/>
  <c r="DX375" i="24"/>
  <c r="DX481" i="24"/>
  <c r="DX270" i="24"/>
  <c r="DX729" i="24"/>
  <c r="DX313" i="24"/>
  <c r="DX119" i="24"/>
  <c r="DX720" i="24"/>
  <c r="DX91" i="24"/>
  <c r="DX332" i="24"/>
  <c r="DX110" i="24"/>
  <c r="DX759" i="24"/>
  <c r="DX518" i="24"/>
  <c r="DX491" i="24"/>
  <c r="DX298" i="24"/>
  <c r="DX400" i="24"/>
  <c r="DX252" i="24"/>
  <c r="DX547" i="24"/>
  <c r="DX456" i="24"/>
  <c r="DX125" i="24"/>
  <c r="DX426" i="24"/>
  <c r="DX216" i="24"/>
  <c r="DX259" i="24"/>
  <c r="DX689" i="24"/>
  <c r="DX680" i="24"/>
  <c r="DX393" i="24"/>
  <c r="DX376" i="24"/>
  <c r="DX223" i="24"/>
  <c r="DX354" i="24"/>
  <c r="DX227" i="24"/>
  <c r="DX301" i="24"/>
  <c r="DX725" i="24"/>
  <c r="DX349" i="24"/>
  <c r="DX433" i="24"/>
  <c r="DX196" i="24"/>
  <c r="DX290" i="24"/>
  <c r="DX158" i="24"/>
  <c r="DX533" i="24"/>
  <c r="DX519" i="24"/>
  <c r="DX405" i="24"/>
  <c r="DX299" i="24"/>
  <c r="DX169" i="24"/>
  <c r="DX756" i="24"/>
  <c r="DX212" i="24"/>
  <c r="DX127" i="24"/>
  <c r="DX750" i="24"/>
  <c r="DX442" i="24"/>
  <c r="DX203" i="24"/>
  <c r="DX517" i="24"/>
  <c r="DX297" i="24"/>
  <c r="DX706" i="24"/>
  <c r="DX240" i="24"/>
  <c r="DX589" i="24"/>
  <c r="DX271" i="24"/>
  <c r="DX109" i="24"/>
  <c r="DX566" i="24"/>
  <c r="DX381" i="24"/>
  <c r="DX493" i="24"/>
  <c r="DX415" i="24"/>
  <c r="DX325" i="24"/>
  <c r="DX279" i="24"/>
  <c r="DX129" i="24"/>
  <c r="DX112" i="24"/>
  <c r="DX551" i="24"/>
  <c r="DX544" i="24"/>
  <c r="DX514" i="24"/>
  <c r="DX488" i="24"/>
  <c r="DX443" i="24"/>
  <c r="DX395" i="24"/>
  <c r="DX331" i="24"/>
  <c r="DX177" i="24"/>
  <c r="DX165" i="24"/>
  <c r="DX136" i="24"/>
  <c r="DX711" i="24"/>
  <c r="DX578" i="24"/>
  <c r="DX527" i="24"/>
  <c r="DX391" i="24"/>
  <c r="DX255" i="24"/>
  <c r="DX575" i="24"/>
  <c r="DX423" i="24"/>
  <c r="DX360" i="24"/>
  <c r="DX103" i="24"/>
  <c r="DX742" i="24"/>
  <c r="DX422" i="24"/>
  <c r="DX231" i="24"/>
  <c r="DX702" i="24"/>
  <c r="DX685" i="24"/>
  <c r="DX466" i="24"/>
  <c r="DX572" i="24"/>
  <c r="DX541" i="24"/>
  <c r="DX265" i="24"/>
  <c r="DX568" i="24"/>
  <c r="DX473" i="24"/>
  <c r="DX334" i="24"/>
  <c r="DX268" i="24"/>
  <c r="DX194" i="24"/>
  <c r="DX438" i="24"/>
  <c r="DX316" i="24"/>
  <c r="DX250" i="24"/>
  <c r="DX463" i="24"/>
  <c r="DX311" i="24"/>
  <c r="DX207" i="24"/>
  <c r="DX341" i="24"/>
  <c r="DX537" i="24"/>
  <c r="DX149" i="24"/>
  <c r="DX534" i="24"/>
  <c r="DX402" i="24"/>
  <c r="DX367" i="24"/>
  <c r="DX335" i="24"/>
  <c r="DX291" i="24"/>
  <c r="DX228" i="24"/>
  <c r="DX254" i="24"/>
  <c r="DX98" i="24"/>
  <c r="DX666" i="24"/>
  <c r="DX532" i="24"/>
  <c r="DX701" i="24"/>
  <c r="DX755" i="24"/>
  <c r="DX462" i="24"/>
  <c r="DX554" i="24"/>
  <c r="DX373" i="24"/>
  <c r="DX266" i="24"/>
  <c r="DX162" i="24"/>
  <c r="DX733" i="24"/>
  <c r="DX683" i="24"/>
  <c r="DX585" i="24"/>
  <c r="DX441" i="24"/>
  <c r="DX695" i="24"/>
  <c r="DX504" i="24"/>
  <c r="DX464" i="24"/>
  <c r="DX398" i="24"/>
  <c r="DX363" i="24"/>
  <c r="DX322" i="24"/>
  <c r="DX215" i="24"/>
  <c r="DX141" i="24"/>
  <c r="DX579" i="24"/>
  <c r="DX545" i="24"/>
  <c r="DX530" i="24"/>
  <c r="DX494" i="24"/>
  <c r="DX413" i="24"/>
  <c r="DX353" i="24"/>
  <c r="DX287" i="24"/>
  <c r="DX258" i="24"/>
  <c r="DX172" i="24"/>
  <c r="DX133" i="24"/>
  <c r="DX94" i="24"/>
  <c r="DX727" i="24"/>
  <c r="DX724" i="24"/>
  <c r="DX669" i="24"/>
  <c r="DX548" i="24"/>
  <c r="DX525" i="24"/>
  <c r="DX474" i="24"/>
  <c r="DX454" i="24"/>
  <c r="DX432" i="24"/>
  <c r="DX389" i="24"/>
  <c r="DX195" i="24"/>
  <c r="DX582" i="24"/>
  <c r="DX549" i="24"/>
  <c r="DX468" i="24"/>
  <c r="DX448" i="24"/>
  <c r="DX428" i="24"/>
  <c r="DX320" i="24"/>
  <c r="DX288" i="24"/>
  <c r="DX272" i="24"/>
  <c r="DX220" i="24"/>
  <c r="DX164" i="24"/>
  <c r="DX135" i="24"/>
  <c r="DX714" i="24"/>
  <c r="DX707" i="24"/>
  <c r="DX435" i="24"/>
  <c r="DX384" i="24"/>
  <c r="DX225" i="24"/>
  <c r="DX274" i="24"/>
  <c r="DX257" i="24"/>
  <c r="DX744" i="24"/>
  <c r="DX347" i="24"/>
  <c r="DX282" i="24"/>
  <c r="DX189" i="24"/>
  <c r="DX175" i="24"/>
  <c r="DX130" i="24"/>
  <c r="DX92" i="24"/>
  <c r="DX698" i="24"/>
  <c r="DX485" i="24"/>
  <c r="DX411" i="24"/>
  <c r="DX379" i="24"/>
  <c r="DX237" i="24"/>
  <c r="DX208" i="24"/>
  <c r="DX159" i="24"/>
  <c r="DX122" i="24"/>
  <c r="DX100" i="24"/>
  <c r="DX681" i="24"/>
  <c r="DX378" i="24"/>
  <c r="DX305" i="24"/>
  <c r="DX277" i="24"/>
  <c r="DX721" i="24"/>
  <c r="DX309" i="24"/>
  <c r="DX155" i="24"/>
  <c r="DX104" i="24"/>
  <c r="DX748" i="24"/>
  <c r="DX106" i="24"/>
  <c r="DX410" i="24"/>
  <c r="DX328" i="24"/>
  <c r="DX153" i="24"/>
  <c r="DX145" i="24"/>
  <c r="DX513" i="24"/>
  <c r="DX248" i="24"/>
  <c r="DX210" i="24"/>
  <c r="DX408" i="24"/>
  <c r="DX146" i="24"/>
  <c r="DX447" i="24"/>
  <c r="DX564" i="24"/>
  <c r="DX528" i="24"/>
  <c r="DX460" i="24"/>
  <c r="DX273" i="24"/>
  <c r="DX236" i="24"/>
  <c r="DX188" i="24"/>
  <c r="DX120" i="24"/>
  <c r="DX751" i="24"/>
  <c r="DX753" i="24"/>
  <c r="DX700" i="24"/>
  <c r="DX489" i="24"/>
  <c r="DX567" i="24"/>
  <c r="DX465" i="24"/>
  <c r="DX366" i="24"/>
  <c r="DX224" i="24"/>
  <c r="DX191" i="24"/>
  <c r="DX131" i="24"/>
  <c r="DX105" i="24"/>
  <c r="DX747" i="24"/>
  <c r="DX520" i="24"/>
  <c r="DX498" i="24"/>
  <c r="DX487" i="24"/>
  <c r="DX431" i="24"/>
  <c r="DX337" i="24"/>
  <c r="DX314" i="24"/>
  <c r="DX278" i="24"/>
  <c r="DX214" i="24"/>
  <c r="DX137" i="24"/>
  <c r="DX749" i="24"/>
  <c r="DX703" i="24"/>
  <c r="DX185" i="24"/>
  <c r="DX588" i="24"/>
  <c r="DX511" i="24"/>
  <c r="DX472" i="24"/>
  <c r="DX420" i="24"/>
  <c r="DX387" i="24"/>
  <c r="DX359" i="24"/>
  <c r="DX323" i="24"/>
  <c r="DX294" i="24"/>
  <c r="DX275" i="24"/>
  <c r="DX241" i="24"/>
  <c r="DX160" i="24"/>
  <c r="DX99" i="24"/>
  <c r="DX745" i="24"/>
  <c r="DX521" i="24"/>
  <c r="DX458" i="24"/>
  <c r="DX424" i="24"/>
  <c r="DX392" i="24"/>
  <c r="DX321" i="24"/>
  <c r="DX230" i="24"/>
  <c r="DX163" i="24"/>
  <c r="DX102" i="24"/>
  <c r="DX718" i="24"/>
  <c r="DX690" i="24"/>
  <c r="DX592" i="24"/>
  <c r="DX553" i="24"/>
  <c r="DX524" i="24"/>
  <c r="DX496" i="24"/>
  <c r="DX421" i="24"/>
  <c r="DX324" i="24"/>
  <c r="DX295" i="24"/>
  <c r="DX267" i="24"/>
  <c r="DX234" i="24"/>
  <c r="DX161" i="24"/>
  <c r="DX121" i="24"/>
  <c r="DX111" i="24"/>
  <c r="DX730" i="24"/>
  <c r="DX682" i="24"/>
  <c r="DX495" i="24"/>
  <c r="DX515" i="24"/>
  <c r="DX419" i="24"/>
  <c r="DX397" i="24"/>
  <c r="DX333" i="24"/>
  <c r="DX303" i="24"/>
  <c r="DX229" i="24"/>
  <c r="DX128" i="24"/>
  <c r="DX101" i="24"/>
  <c r="DX760" i="24"/>
  <c r="DX590" i="24"/>
  <c r="DX595" i="24"/>
  <c r="DX596" i="24"/>
  <c r="DX555" i="24"/>
  <c r="DX516" i="24"/>
  <c r="DX482" i="24"/>
  <c r="DX417" i="24"/>
  <c r="DX390" i="24"/>
  <c r="DX380" i="24"/>
  <c r="DX326" i="24"/>
  <c r="DX296" i="24"/>
  <c r="DX239" i="24"/>
  <c r="DX200" i="24"/>
  <c r="DX167" i="24"/>
  <c r="DX126" i="24"/>
  <c r="DX96" i="24"/>
  <c r="DX715" i="24"/>
  <c r="DX563" i="24"/>
  <c r="DX584" i="24"/>
  <c r="DX543" i="24"/>
  <c r="DX490" i="24"/>
  <c r="DX455" i="24"/>
  <c r="DX425" i="24"/>
  <c r="DX399" i="24"/>
  <c r="DX370" i="24"/>
  <c r="DX339" i="24"/>
  <c r="DX251" i="24"/>
  <c r="DX222" i="24"/>
  <c r="DX204" i="24"/>
  <c r="DX171" i="24"/>
  <c r="DX132" i="24"/>
  <c r="DX124" i="24"/>
  <c r="DX723" i="24"/>
  <c r="DX708" i="24"/>
  <c r="DX603" i="24"/>
  <c r="DX604" i="24"/>
  <c r="DX546" i="24"/>
  <c r="DX467" i="24"/>
  <c r="DX416" i="24"/>
  <c r="DX302" i="24"/>
  <c r="DX286" i="24"/>
  <c r="DX170" i="24"/>
  <c r="DX107" i="24"/>
  <c r="DX758" i="24"/>
  <c r="DX691" i="24"/>
  <c r="DX471" i="24"/>
  <c r="DX385" i="24"/>
  <c r="DX355" i="24"/>
  <c r="DX186" i="24"/>
  <c r="DX348" i="24"/>
  <c r="DX351" i="24"/>
  <c r="DX289" i="24"/>
  <c r="DX232" i="24"/>
  <c r="DX166" i="24"/>
  <c r="DX143" i="24"/>
  <c r="DX741" i="24"/>
  <c r="DX190" i="24"/>
  <c r="DX95" i="24"/>
  <c r="DX293" i="24"/>
  <c r="DX173" i="24"/>
  <c r="DX743" i="24"/>
  <c r="DX722" i="24"/>
  <c r="DX429" i="24"/>
  <c r="DX350" i="24"/>
  <c r="DX93" i="24"/>
  <c r="DX552" i="24"/>
  <c r="DX414" i="24"/>
  <c r="DX221" i="24"/>
  <c r="DX740" i="24"/>
  <c r="DX673" i="24"/>
  <c r="DX523" i="24"/>
  <c r="DX292" i="24"/>
  <c r="DX757" i="24"/>
  <c r="DX150" i="24"/>
  <c r="DX199" i="24"/>
  <c r="DX583" i="24"/>
  <c r="DX475" i="24"/>
  <c r="DX451" i="24"/>
  <c r="DX412" i="24"/>
  <c r="DX386" i="24"/>
  <c r="DX352" i="24"/>
  <c r="DX319" i="24"/>
  <c r="DX300" i="24"/>
  <c r="DX226" i="24"/>
  <c r="DX182" i="24"/>
  <c r="DX157" i="24"/>
  <c r="DX123" i="24"/>
  <c r="DX97" i="24"/>
  <c r="DX754" i="24"/>
  <c r="DX686" i="24"/>
  <c r="DX679" i="24"/>
  <c r="DX562" i="24"/>
  <c r="DX434" i="24"/>
  <c r="DX365" i="24"/>
  <c r="DX308" i="24"/>
  <c r="DX256" i="24"/>
  <c r="DX233" i="24"/>
  <c r="DX699" i="24"/>
  <c r="DX670" i="24"/>
  <c r="DX581" i="24"/>
  <c r="DX281" i="24"/>
  <c r="DX213" i="24"/>
  <c r="DX197" i="24"/>
  <c r="DX156" i="24"/>
  <c r="DX134" i="24"/>
  <c r="DX752" i="24"/>
  <c r="DX694" i="24"/>
  <c r="DX23" i="24"/>
  <c r="DX24" i="24"/>
  <c r="DX244" i="24"/>
  <c r="DX115" i="24"/>
  <c r="DX726" i="24"/>
  <c r="DX671" i="24"/>
  <c r="DX382" i="24"/>
  <c r="DX510" i="24"/>
  <c r="DX615" i="24"/>
  <c r="DX616" i="24"/>
  <c r="DX574" i="24"/>
  <c r="DX531" i="24"/>
  <c r="DX499" i="24"/>
  <c r="DX484" i="24"/>
  <c r="DX440" i="24"/>
  <c r="DX401" i="24"/>
  <c r="DX330" i="24"/>
  <c r="DX310" i="24"/>
  <c r="DX283" i="24"/>
  <c r="DX219" i="24"/>
  <c r="DX209" i="24"/>
  <c r="DX174" i="24"/>
  <c r="DX144" i="24"/>
  <c r="DX732" i="24"/>
  <c r="DX692" i="24"/>
  <c r="DX449" i="24"/>
  <c r="DX439" i="24"/>
  <c r="DX593" i="24"/>
  <c r="DX570" i="24"/>
  <c r="DX535" i="24"/>
  <c r="DX492" i="24"/>
  <c r="DX469" i="24"/>
  <c r="DX403" i="24"/>
  <c r="DX262" i="24"/>
  <c r="DX245" i="24"/>
  <c r="DX205" i="24"/>
  <c r="DX183" i="24"/>
  <c r="DX116" i="24"/>
  <c r="DX734" i="24"/>
  <c r="DX716" i="24"/>
  <c r="DX667" i="24"/>
  <c r="DX75" i="24"/>
  <c r="DX76" i="24"/>
  <c r="DX450" i="24"/>
  <c r="DX476" i="24"/>
  <c r="DX529" i="24"/>
  <c r="DX594" i="24"/>
  <c r="DX576" i="24"/>
  <c r="DX512" i="24"/>
  <c r="DX461" i="24"/>
  <c r="DX427" i="24"/>
  <c r="DX394" i="24"/>
  <c r="DX361" i="24"/>
  <c r="DX342" i="24"/>
  <c r="DX327" i="24"/>
  <c r="DX264" i="24"/>
  <c r="DX253" i="24"/>
  <c r="DX217" i="24"/>
  <c r="DX180" i="24"/>
  <c r="DX152" i="24"/>
  <c r="DX88" i="24"/>
  <c r="DX737" i="24"/>
  <c r="DX712" i="24"/>
  <c r="DX668" i="24"/>
  <c r="DX580" i="24"/>
  <c r="DX526" i="24"/>
  <c r="DX569" i="24"/>
  <c r="DX601" i="24"/>
  <c r="DX602" i="24"/>
  <c r="DX560" i="24"/>
  <c r="DX539" i="24"/>
  <c r="DX508" i="24"/>
  <c r="DX480" i="24"/>
  <c r="DX436" i="24"/>
  <c r="DX407" i="24"/>
  <c r="DX374" i="24"/>
  <c r="DX356" i="24"/>
  <c r="DX312" i="24"/>
  <c r="DX269" i="24"/>
  <c r="DX247" i="24"/>
  <c r="DX201" i="24"/>
  <c r="DX178" i="24"/>
  <c r="DX151" i="24"/>
  <c r="DX118" i="24"/>
  <c r="DX90" i="24"/>
  <c r="DX728" i="24"/>
  <c r="DX719" i="24"/>
  <c r="DX675" i="24"/>
  <c r="DX486" i="24"/>
  <c r="DX503" i="24"/>
  <c r="DX346" i="24"/>
  <c r="DX600" i="24"/>
  <c r="DX557" i="24"/>
  <c r="DX505" i="24"/>
  <c r="DX477" i="24"/>
  <c r="DX444" i="24"/>
  <c r="DX406" i="24"/>
  <c r="DX371" i="24"/>
  <c r="DX344" i="24"/>
  <c r="DX317" i="24"/>
  <c r="DX284" i="24"/>
  <c r="DX192" i="24"/>
  <c r="DX139" i="24"/>
  <c r="DX113" i="24"/>
  <c r="DX86" i="24"/>
  <c r="DX738" i="24"/>
  <c r="DX709" i="24"/>
  <c r="DX677" i="24"/>
  <c r="DX550" i="24"/>
  <c r="DX31" i="24"/>
  <c r="DX32" i="24"/>
  <c r="DX383" i="24"/>
  <c r="DX396" i="24"/>
  <c r="DX598" i="24"/>
  <c r="DX565" i="24"/>
  <c r="DX536" i="24"/>
  <c r="DX501" i="24"/>
  <c r="DX479" i="24"/>
  <c r="DX452" i="24"/>
  <c r="DX368" i="24"/>
  <c r="DX340" i="24"/>
  <c r="DX306" i="24"/>
  <c r="DX260" i="24"/>
  <c r="DX242" i="24"/>
  <c r="DX206" i="24"/>
  <c r="DX176" i="24"/>
  <c r="DX108" i="24"/>
  <c r="DX704" i="24"/>
  <c r="DX687" i="24"/>
  <c r="DX696" i="24"/>
  <c r="EB651" i="24" l="1"/>
  <c r="EB36" i="24"/>
  <c r="EB27" i="24"/>
  <c r="EB69" i="24"/>
  <c r="EB62" i="24"/>
  <c r="EB84" i="24"/>
  <c r="EB612" i="24"/>
  <c r="EB246" i="24"/>
  <c r="EB663" i="24"/>
  <c r="EB243" i="24"/>
  <c r="EB16" i="24"/>
  <c r="EB602" i="24"/>
  <c r="EB726" i="24"/>
  <c r="EB386" i="24"/>
  <c r="EB96" i="24"/>
  <c r="EB267" i="24"/>
  <c r="EB703" i="24"/>
  <c r="EB408" i="24"/>
  <c r="EB347" i="24"/>
  <c r="EB172" i="24"/>
  <c r="EB228" i="24"/>
  <c r="EB575" i="24"/>
  <c r="EB442" i="24"/>
  <c r="EB298" i="24"/>
  <c r="EB659" i="24"/>
  <c r="EB284" i="24"/>
  <c r="EB183" i="24"/>
  <c r="EB355" i="24"/>
  <c r="EB569" i="24"/>
  <c r="EB245" i="24"/>
  <c r="EB244" i="24"/>
  <c r="EB451" i="24"/>
  <c r="EB471" i="24"/>
  <c r="EB167" i="24"/>
  <c r="EB324" i="24"/>
  <c r="EB137" i="24"/>
  <c r="EB248" i="24"/>
  <c r="EB257" i="24"/>
  <c r="EB287" i="24"/>
  <c r="EB335" i="24"/>
  <c r="EB391" i="24"/>
  <c r="EB127" i="24"/>
  <c r="EB518" i="24"/>
  <c r="EB344" i="24"/>
  <c r="EB199" i="24"/>
  <c r="EB418" i="24"/>
  <c r="EB179" i="24"/>
  <c r="EB288" i="24"/>
  <c r="EB316" i="24"/>
  <c r="EB514" i="24"/>
  <c r="EB433" i="24"/>
  <c r="EB375" i="24"/>
  <c r="EB628" i="24"/>
  <c r="EB552" i="24"/>
  <c r="EB464" i="24"/>
  <c r="EB438" i="24"/>
  <c r="EB544" i="24"/>
  <c r="EB349" i="24"/>
  <c r="EB202" i="24"/>
  <c r="EB652" i="24"/>
  <c r="EB581" i="24"/>
  <c r="EB105" i="24"/>
  <c r="EB481" i="24"/>
  <c r="EB368" i="24"/>
  <c r="EB131" i="24"/>
  <c r="EB327" i="24"/>
  <c r="EB392" i="24"/>
  <c r="EB479" i="24"/>
  <c r="EB723" i="24"/>
  <c r="EB551" i="24"/>
  <c r="EB209" i="24"/>
  <c r="EB124" i="24"/>
  <c r="EB760" i="24"/>
  <c r="EB458" i="24"/>
  <c r="EB366" i="24"/>
  <c r="EB378" i="24"/>
  <c r="EB448" i="24"/>
  <c r="EB695" i="24"/>
  <c r="EB268" i="24"/>
  <c r="EB112" i="24"/>
  <c r="EB301" i="24"/>
  <c r="EB276" i="24"/>
  <c r="EB340" i="24"/>
  <c r="EB230" i="24"/>
  <c r="EB675" i="24"/>
  <c r="EB603" i="24"/>
  <c r="EB452" i="24"/>
  <c r="EB277" i="24"/>
  <c r="EB728" i="24"/>
  <c r="EB93" i="24"/>
  <c r="EB428" i="24"/>
  <c r="EB725" i="24"/>
  <c r="EB394" i="24"/>
  <c r="EB132" i="24"/>
  <c r="EB521" i="24"/>
  <c r="EB465" i="24"/>
  <c r="EB681" i="24"/>
  <c r="EB468" i="24"/>
  <c r="EB441" i="24"/>
  <c r="EB334" i="24"/>
  <c r="EB129" i="24"/>
  <c r="EB227" i="24"/>
  <c r="EB388" i="24"/>
  <c r="EB486" i="24"/>
  <c r="EB604" i="24"/>
  <c r="EB272" i="24"/>
  <c r="EB196" i="24"/>
  <c r="EB264" i="24"/>
  <c r="EB321" i="24"/>
  <c r="EB719" i="24"/>
  <c r="EB191" i="24"/>
  <c r="EB342" i="24"/>
  <c r="EB590" i="24"/>
  <c r="EB504" i="24"/>
  <c r="EB90" i="24"/>
  <c r="EB171" i="24"/>
  <c r="EB567" i="24"/>
  <c r="EB549" i="24"/>
  <c r="EB585" i="24"/>
  <c r="EB473" i="24"/>
  <c r="EB279" i="24"/>
  <c r="EB37" i="24"/>
  <c r="EB253" i="24"/>
  <c r="EB555" i="24"/>
  <c r="EB363" i="24"/>
  <c r="EB250" i="24"/>
  <c r="EB488" i="24"/>
  <c r="EB670" i="24"/>
  <c r="EB398" i="24"/>
  <c r="EB144" i="24"/>
  <c r="EB708" i="24"/>
  <c r="EB174" i="24"/>
  <c r="EB305" i="24"/>
  <c r="EB361" i="24"/>
  <c r="EB536" i="24"/>
  <c r="EB308" i="24"/>
  <c r="EB427" i="24"/>
  <c r="EB745" i="24"/>
  <c r="EB692" i="24"/>
  <c r="EB309" i="24"/>
  <c r="EB577" i="24"/>
  <c r="EB414" i="24"/>
  <c r="EB721" i="24"/>
  <c r="EB699" i="24"/>
  <c r="EB595" i="24"/>
  <c r="EB424" i="24"/>
  <c r="EB256" i="24"/>
  <c r="EB219" i="24"/>
  <c r="EB101" i="24"/>
  <c r="EB565" i="24"/>
  <c r="EB283" i="24"/>
  <c r="EB365" i="24"/>
  <c r="EB128" i="24"/>
  <c r="EB396" i="24"/>
  <c r="EB330" i="24"/>
  <c r="EB562" i="24"/>
  <c r="EB173" i="24"/>
  <c r="EB222" i="24"/>
  <c r="EB303" i="24"/>
  <c r="EB160" i="24"/>
  <c r="EB453" i="24"/>
  <c r="EB221" i="24"/>
  <c r="EB732" i="24"/>
  <c r="EB596" i="24"/>
  <c r="EB320" i="24"/>
  <c r="EB233" i="24"/>
  <c r="EB224" i="24"/>
  <c r="EB194" i="24"/>
  <c r="EB746" i="24"/>
  <c r="EB501" i="24"/>
  <c r="EB350" i="24"/>
  <c r="EB118" i="24"/>
  <c r="EB429" i="24"/>
  <c r="EB151" i="24"/>
  <c r="EB722" i="24"/>
  <c r="EB100" i="24"/>
  <c r="EB598" i="24"/>
  <c r="EB201" i="24"/>
  <c r="EB512" i="24"/>
  <c r="EB247" i="24"/>
  <c r="EB576" i="24"/>
  <c r="EB679" i="24"/>
  <c r="EB354" i="24"/>
  <c r="EB509" i="24"/>
  <c r="EB87" i="24"/>
  <c r="EB556" i="24"/>
  <c r="EB631" i="24"/>
  <c r="EB739" i="24"/>
  <c r="EB73" i="24"/>
  <c r="EB571" i="24"/>
  <c r="EB605" i="24"/>
  <c r="EB616" i="24"/>
  <c r="EB490" i="24"/>
  <c r="EB420" i="24"/>
  <c r="EB460" i="24"/>
  <c r="EB669" i="24"/>
  <c r="EB701" i="24"/>
  <c r="EB502" i="24"/>
  <c r="EB738" i="24"/>
  <c r="EB75" i="24"/>
  <c r="EB182" i="24"/>
  <c r="EB232" i="24"/>
  <c r="EB730" i="24"/>
  <c r="EB92" i="24"/>
  <c r="EB508" i="24"/>
  <c r="EB597" i="24"/>
  <c r="EB633" i="24"/>
  <c r="EB44" i="24"/>
  <c r="EB630" i="24"/>
  <c r="EB436" i="24"/>
  <c r="EB113" i="24"/>
  <c r="EB716" i="24"/>
  <c r="EB510" i="24"/>
  <c r="EB300" i="24"/>
  <c r="EB650" i="24"/>
  <c r="EB45" i="24"/>
  <c r="EB249" i="24"/>
  <c r="EB67" i="24"/>
  <c r="EB30" i="24"/>
  <c r="EB611" i="24"/>
  <c r="EB534" i="24"/>
  <c r="EB169" i="24"/>
  <c r="EB332" i="24"/>
  <c r="EB674" i="24"/>
  <c r="EB50" i="24"/>
  <c r="EB668" i="24"/>
  <c r="EB296" i="24"/>
  <c r="EB153" i="24"/>
  <c r="EB117" i="24"/>
  <c r="EB17" i="24"/>
  <c r="EB619" i="24"/>
  <c r="EB444" i="24"/>
  <c r="EB314" i="24"/>
  <c r="EB638" i="24"/>
  <c r="EB735" i="24"/>
  <c r="EB694" i="24"/>
  <c r="EB711" i="24"/>
  <c r="EB657" i="24"/>
  <c r="EB645" i="24"/>
  <c r="EB142" i="24"/>
  <c r="EB469" i="24"/>
  <c r="EB524" i="24"/>
  <c r="EB384" i="24"/>
  <c r="EB717" i="24"/>
  <c r="EB613" i="24"/>
  <c r="EB704" i="24"/>
  <c r="EB107" i="24"/>
  <c r="EB494" i="24"/>
  <c r="EB307" i="24"/>
  <c r="EB470" i="24"/>
  <c r="EB218" i="24"/>
  <c r="EB68" i="24"/>
  <c r="EB53" i="24"/>
  <c r="EB629" i="24"/>
  <c r="EB138" i="24"/>
  <c r="EB607" i="24"/>
  <c r="EB178" i="24"/>
  <c r="EB461" i="24"/>
  <c r="EB310" i="24"/>
  <c r="EB434" i="24"/>
  <c r="EB743" i="24"/>
  <c r="EB204" i="24"/>
  <c r="EB229" i="24"/>
  <c r="EB99" i="24"/>
  <c r="EB489" i="24"/>
  <c r="EB122" i="24"/>
  <c r="EB582" i="24"/>
  <c r="EB683" i="24"/>
  <c r="EB568" i="24"/>
  <c r="EB325" i="24"/>
  <c r="EB223" i="24"/>
  <c r="EB263" i="24"/>
  <c r="EB642" i="24"/>
  <c r="EB641" i="24"/>
  <c r="EB198" i="24"/>
  <c r="EB71" i="24"/>
  <c r="EB700" i="24"/>
  <c r="EB159" i="24"/>
  <c r="EB195" i="24"/>
  <c r="EB733" i="24"/>
  <c r="EB265" i="24"/>
  <c r="EB70" i="24"/>
  <c r="EB372" i="24"/>
  <c r="EB653" i="24"/>
  <c r="EB235" i="24"/>
  <c r="EB661" i="24"/>
  <c r="EB241" i="24"/>
  <c r="EB208" i="24"/>
  <c r="EB389" i="24"/>
  <c r="EB46" i="24"/>
  <c r="EB654" i="24"/>
  <c r="EB33" i="24"/>
  <c r="EB261" i="24"/>
  <c r="EB58" i="24"/>
  <c r="EB293" i="24"/>
  <c r="EB753" i="24"/>
  <c r="EB32" i="24"/>
  <c r="EB269" i="24"/>
  <c r="EB594" i="24"/>
  <c r="EB440" i="24"/>
  <c r="EB686" i="24"/>
  <c r="EB95" i="24"/>
  <c r="EB339" i="24"/>
  <c r="EB397" i="24"/>
  <c r="EB275" i="24"/>
  <c r="EB751" i="24"/>
  <c r="EB237" i="24"/>
  <c r="EB432" i="24"/>
  <c r="EB266" i="24"/>
  <c r="EB572" i="24"/>
  <c r="EB381" i="24"/>
  <c r="EB82" i="24"/>
  <c r="EB625" i="24"/>
  <c r="EB318" i="24"/>
  <c r="EB61" i="24"/>
  <c r="EB383" i="24"/>
  <c r="EB484" i="24"/>
  <c r="EB370" i="24"/>
  <c r="EB294" i="24"/>
  <c r="EB379" i="24"/>
  <c r="EB454" i="24"/>
  <c r="EB678" i="24"/>
  <c r="EB662" i="24"/>
  <c r="EB684" i="24"/>
  <c r="EB358" i="24"/>
  <c r="EB74" i="24"/>
  <c r="EB333" i="24"/>
  <c r="EB31" i="24"/>
  <c r="EB529" i="24"/>
  <c r="EB190" i="24"/>
  <c r="EB120" i="24"/>
  <c r="EB550" i="24"/>
  <c r="EB356" i="24"/>
  <c r="EB476" i="24"/>
  <c r="EB499" i="24"/>
  <c r="EB97" i="24"/>
  <c r="EB741" i="24"/>
  <c r="EB399" i="24"/>
  <c r="EB515" i="24"/>
  <c r="EB323" i="24"/>
  <c r="EB188" i="24"/>
  <c r="EB411" i="24"/>
  <c r="EB474" i="24"/>
  <c r="EB554" i="24"/>
  <c r="EB685" i="24"/>
  <c r="EB109" i="24"/>
  <c r="EB259" i="24"/>
  <c r="EB500" i="24"/>
  <c r="EB25" i="24"/>
  <c r="EB656" i="24"/>
  <c r="EB140" i="24"/>
  <c r="EB404" i="24"/>
  <c r="EB713" i="24"/>
  <c r="EB251" i="24"/>
  <c r="EB312" i="24"/>
  <c r="EB754" i="24"/>
  <c r="EB419" i="24"/>
  <c r="EB677" i="24"/>
  <c r="EB374" i="24"/>
  <c r="EB450" i="24"/>
  <c r="EB531" i="24"/>
  <c r="EB123" i="24"/>
  <c r="EB143" i="24"/>
  <c r="EB425" i="24"/>
  <c r="EB495" i="24"/>
  <c r="EB359" i="24"/>
  <c r="EB236" i="24"/>
  <c r="EB485" i="24"/>
  <c r="EB525" i="24"/>
  <c r="EB462" i="24"/>
  <c r="EB702" i="24"/>
  <c r="EB271" i="24"/>
  <c r="EB216" i="24"/>
  <c r="EB591" i="24"/>
  <c r="EB59" i="24"/>
  <c r="EB56" i="24"/>
  <c r="EB211" i="24"/>
  <c r="EB459" i="24"/>
  <c r="EB154" i="24"/>
  <c r="EB401" i="24"/>
  <c r="EB709" i="24"/>
  <c r="EB407" i="24"/>
  <c r="EB76" i="24"/>
  <c r="EB574" i="24"/>
  <c r="EB157" i="24"/>
  <c r="EB166" i="24"/>
  <c r="EB455" i="24"/>
  <c r="EB682" i="24"/>
  <c r="EB387" i="24"/>
  <c r="EB273" i="24"/>
  <c r="EB698" i="24"/>
  <c r="EB548" i="24"/>
  <c r="EB693" i="24"/>
  <c r="EB14" i="24"/>
  <c r="EB445" i="24"/>
  <c r="EB587" i="24"/>
  <c r="EB285" i="24"/>
  <c r="EB731" i="24"/>
  <c r="EB658" i="24"/>
  <c r="EB599" i="24"/>
  <c r="EB38" i="24"/>
  <c r="EB86" i="24"/>
  <c r="EB480" i="24"/>
  <c r="EB667" i="24"/>
  <c r="EB615" i="24"/>
  <c r="EB226" i="24"/>
  <c r="EB345" i="24"/>
  <c r="EB193" i="24"/>
  <c r="EB26" i="24"/>
  <c r="EB22" i="24"/>
  <c r="EB39" i="24"/>
  <c r="EB139" i="24"/>
  <c r="EB539" i="24"/>
  <c r="EB734" i="24"/>
  <c r="EB382" i="24"/>
  <c r="EB319" i="24"/>
  <c r="EB348" i="24"/>
  <c r="EB563" i="24"/>
  <c r="EB161" i="24"/>
  <c r="EB588" i="24"/>
  <c r="EB447" i="24"/>
  <c r="EB189" i="24"/>
  <c r="EB94" i="24"/>
  <c r="EB98" i="24"/>
  <c r="EB360" i="24"/>
  <c r="EB517" i="24"/>
  <c r="EB252" i="24"/>
  <c r="EB617" i="24"/>
  <c r="EB57" i="24"/>
  <c r="EB618" i="24"/>
  <c r="EB168" i="24"/>
  <c r="EB51" i="24"/>
  <c r="EB343" i="24"/>
  <c r="EB317" i="24"/>
  <c r="EB601" i="24"/>
  <c r="EB205" i="24"/>
  <c r="EB115" i="24"/>
  <c r="EB412" i="24"/>
  <c r="EB385" i="24"/>
  <c r="EB126" i="24"/>
  <c r="EB295" i="24"/>
  <c r="EB749" i="24"/>
  <c r="EB210" i="24"/>
  <c r="EB744" i="24"/>
  <c r="EB258" i="24"/>
  <c r="EB291" i="24"/>
  <c r="EB255" i="24"/>
  <c r="EB750" i="24"/>
  <c r="EB491" i="24"/>
  <c r="EB506" i="24"/>
  <c r="EB688" i="24"/>
  <c r="EB644" i="24"/>
  <c r="EB52" i="24"/>
  <c r="EB446" i="24"/>
  <c r="EB696" i="24"/>
  <c r="EB371" i="24"/>
  <c r="EB526" i="24"/>
  <c r="EB262" i="24"/>
  <c r="EB24" i="24"/>
  <c r="EB475" i="24"/>
  <c r="EB691" i="24"/>
  <c r="EB200" i="24"/>
  <c r="EB421" i="24"/>
  <c r="EB214" i="24"/>
  <c r="EB513" i="24"/>
  <c r="EB274" i="24"/>
  <c r="EB353" i="24"/>
  <c r="EB367" i="24"/>
  <c r="EB527" i="24"/>
  <c r="EB212" i="24"/>
  <c r="EB759" i="24"/>
  <c r="EB63" i="24"/>
  <c r="EB85" i="24"/>
  <c r="EB606" i="24"/>
  <c r="EB329" i="24"/>
  <c r="EB559" i="24"/>
  <c r="EB687" i="24"/>
  <c r="EB406" i="24"/>
  <c r="EB580" i="24"/>
  <c r="EB403" i="24"/>
  <c r="EB23" i="24"/>
  <c r="EB583" i="24"/>
  <c r="EB758" i="24"/>
  <c r="EB239" i="24"/>
  <c r="EB496" i="24"/>
  <c r="EB278" i="24"/>
  <c r="EB145" i="24"/>
  <c r="EB225" i="24"/>
  <c r="EB413" i="24"/>
  <c r="EB402" i="24"/>
  <c r="EB578" i="24"/>
  <c r="EB756" i="24"/>
  <c r="EB110" i="24"/>
  <c r="EB78" i="24"/>
  <c r="EB55" i="24"/>
  <c r="EB624" i="24"/>
  <c r="EB636" i="24"/>
  <c r="EB83" i="24"/>
  <c r="EB108" i="24"/>
  <c r="EB477" i="24"/>
  <c r="EB712" i="24"/>
  <c r="EB492" i="24"/>
  <c r="EB752" i="24"/>
  <c r="EB150" i="24"/>
  <c r="EB170" i="24"/>
  <c r="EB326" i="24"/>
  <c r="EB553" i="24"/>
  <c r="EB337" i="24"/>
  <c r="EB328" i="24"/>
  <c r="EB435" i="24"/>
  <c r="EB530" i="24"/>
  <c r="EB149" i="24"/>
  <c r="EB136" i="24"/>
  <c r="EB299" i="24"/>
  <c r="EB91" i="24"/>
  <c r="EB357" i="24"/>
  <c r="EB66" i="24"/>
  <c r="EB41" i="24"/>
  <c r="EB676" i="24"/>
  <c r="EB380" i="24"/>
  <c r="EB148" i="24"/>
  <c r="EB135" i="24"/>
  <c r="EB207" i="24"/>
  <c r="EB331" i="24"/>
  <c r="EB533" i="24"/>
  <c r="EB313" i="24"/>
  <c r="EB20" i="24"/>
  <c r="EB40" i="24"/>
  <c r="EB634" i="24"/>
  <c r="EB622" i="24"/>
  <c r="EB176" i="24"/>
  <c r="EB535" i="24"/>
  <c r="EB757" i="24"/>
  <c r="EB431" i="24"/>
  <c r="EB545" i="24"/>
  <c r="EB165" i="24"/>
  <c r="EB720" i="24"/>
  <c r="EB557" i="24"/>
  <c r="EB570" i="24"/>
  <c r="EB156" i="24"/>
  <c r="EB302" i="24"/>
  <c r="EB390" i="24"/>
  <c r="EB487" i="24"/>
  <c r="EB106" i="24"/>
  <c r="EB579" i="24"/>
  <c r="EB341" i="24"/>
  <c r="EB519" i="24"/>
  <c r="EB119" i="24"/>
  <c r="EB647" i="24"/>
  <c r="EB637" i="24"/>
  <c r="EB181" i="24"/>
  <c r="EB600" i="24"/>
  <c r="EB593" i="24"/>
  <c r="EB523" i="24"/>
  <c r="EB416" i="24"/>
  <c r="EB417" i="24"/>
  <c r="EB718" i="24"/>
  <c r="EB498" i="24"/>
  <c r="EB748" i="24"/>
  <c r="EB141" i="24"/>
  <c r="EB260" i="24"/>
  <c r="EB346" i="24"/>
  <c r="EB180" i="24"/>
  <c r="EB439" i="24"/>
  <c r="EB213" i="24"/>
  <c r="EB673" i="24"/>
  <c r="EB467" i="24"/>
  <c r="EB482" i="24"/>
  <c r="EB102" i="24"/>
  <c r="EB520" i="24"/>
  <c r="EB104" i="24"/>
  <c r="EB164" i="24"/>
  <c r="EB215" i="24"/>
  <c r="EB311" i="24"/>
  <c r="EB395" i="24"/>
  <c r="EB158" i="24"/>
  <c r="EB729" i="24"/>
  <c r="EB47" i="24"/>
  <c r="EB540" i="24"/>
  <c r="EB64" i="24"/>
  <c r="EB505" i="24"/>
  <c r="EB737" i="24"/>
  <c r="EB134" i="24"/>
  <c r="EB286" i="24"/>
  <c r="EB592" i="24"/>
  <c r="EB410" i="24"/>
  <c r="EB707" i="24"/>
  <c r="EB537" i="24"/>
  <c r="EB405" i="24"/>
  <c r="EB497" i="24"/>
  <c r="EB19" i="24"/>
  <c r="EB114" i="24"/>
  <c r="EB206" i="24"/>
  <c r="EB88" i="24"/>
  <c r="EB292" i="24"/>
  <c r="EB690" i="24"/>
  <c r="EB714" i="24"/>
  <c r="EB177" i="24"/>
  <c r="EB542" i="24"/>
  <c r="EB242" i="24"/>
  <c r="EB152" i="24"/>
  <c r="EB197" i="24"/>
  <c r="EB306" i="24"/>
  <c r="EB503" i="24"/>
  <c r="EB217" i="24"/>
  <c r="EB449" i="24"/>
  <c r="EB281" i="24"/>
  <c r="EB740" i="24"/>
  <c r="EB546" i="24"/>
  <c r="EB516" i="24"/>
  <c r="EB163" i="24"/>
  <c r="EB747" i="24"/>
  <c r="EB155" i="24"/>
  <c r="EB220" i="24"/>
  <c r="EB322" i="24"/>
  <c r="EB463" i="24"/>
  <c r="EB443" i="24"/>
  <c r="EB290" i="24"/>
  <c r="EB270" i="24"/>
  <c r="EB664" i="24"/>
  <c r="EB665" i="24"/>
  <c r="EB21" i="24"/>
  <c r="EB29" i="24"/>
  <c r="EB623" i="24"/>
  <c r="EB755" i="24"/>
  <c r="EB231" i="24"/>
  <c r="EB589" i="24"/>
  <c r="EB426" i="24"/>
  <c r="EB28" i="24"/>
  <c r="EB478" i="24"/>
  <c r="EB643" i="24"/>
  <c r="EB81" i="24"/>
  <c r="EB304" i="24"/>
  <c r="EB280" i="24"/>
  <c r="EB422" i="24"/>
  <c r="EB240" i="24"/>
  <c r="EB125" i="24"/>
  <c r="EB639" i="24"/>
  <c r="EB632" i="24"/>
  <c r="EB627" i="24"/>
  <c r="EB609" i="24"/>
  <c r="EB338" i="24"/>
  <c r="EB289" i="24"/>
  <c r="EB543" i="24"/>
  <c r="EB111" i="24"/>
  <c r="EB472" i="24"/>
  <c r="EB528" i="24"/>
  <c r="EB130" i="24"/>
  <c r="EB724" i="24"/>
  <c r="EB532" i="24"/>
  <c r="EB742" i="24"/>
  <c r="EB706" i="24"/>
  <c r="EB456" i="24"/>
  <c r="EB34" i="24"/>
  <c r="EB65" i="24"/>
  <c r="EB705" i="24"/>
  <c r="EB72" i="24"/>
  <c r="EB377" i="24"/>
  <c r="EB351" i="24"/>
  <c r="EB584" i="24"/>
  <c r="EB121" i="24"/>
  <c r="EB511" i="24"/>
  <c r="EB564" i="24"/>
  <c r="EB175" i="24"/>
  <c r="EB727" i="24"/>
  <c r="EB666" i="24"/>
  <c r="EB103" i="24"/>
  <c r="EB297" i="24"/>
  <c r="EB547" i="24"/>
  <c r="EB89" i="24"/>
  <c r="EB620" i="24"/>
  <c r="EB655" i="24"/>
  <c r="EB646" i="24"/>
  <c r="EB409" i="24"/>
  <c r="EB192" i="24"/>
  <c r="EB560" i="24"/>
  <c r="EB116" i="24"/>
  <c r="EB671" i="24"/>
  <c r="EB352" i="24"/>
  <c r="EB186" i="24"/>
  <c r="EB715" i="24"/>
  <c r="EB234" i="24"/>
  <c r="EB185" i="24"/>
  <c r="EB146" i="24"/>
  <c r="EB282" i="24"/>
  <c r="EB133" i="24"/>
  <c r="EB254" i="24"/>
  <c r="EB423" i="24"/>
  <c r="EB203" i="24"/>
  <c r="EB400" i="24"/>
  <c r="EB538" i="24"/>
  <c r="EB60" i="24"/>
  <c r="EB18" i="24"/>
  <c r="EB43" i="24"/>
  <c r="EB640" i="24"/>
  <c r="EB736" i="24"/>
  <c r="EB621" i="24"/>
  <c r="EB48" i="24"/>
  <c r="EB483" i="24"/>
  <c r="EB336" i="24"/>
  <c r="EB507" i="24"/>
  <c r="EB635" i="24"/>
  <c r="EB42" i="24"/>
  <c r="EB13" i="24"/>
  <c r="EB586" i="24"/>
  <c r="EB364" i="24"/>
  <c r="EB415" i="24"/>
  <c r="EB376" i="24"/>
  <c r="EB184" i="24"/>
  <c r="EB558" i="24"/>
  <c r="EB710" i="24"/>
  <c r="EB35" i="24"/>
  <c r="EB608" i="24"/>
  <c r="EB626" i="24"/>
  <c r="EB430" i="24"/>
  <c r="EB162" i="24"/>
  <c r="EB541" i="24"/>
  <c r="EB493" i="24"/>
  <c r="EB393" i="24"/>
  <c r="EB573" i="24"/>
  <c r="EB362" i="24"/>
  <c r="EB697" i="24"/>
  <c r="EB15" i="24"/>
  <c r="EB614" i="24"/>
  <c r="EB649" i="24"/>
  <c r="EB457" i="24"/>
  <c r="EB680" i="24"/>
  <c r="EB315" i="24"/>
  <c r="EB610" i="24"/>
  <c r="EB648" i="24"/>
  <c r="EB77" i="24"/>
  <c r="EB147" i="24"/>
  <c r="EB660" i="24"/>
  <c r="EB522" i="24"/>
  <c r="EB373" i="24"/>
  <c r="EB466" i="24"/>
  <c r="EB566" i="24"/>
  <c r="EB689" i="24"/>
  <c r="EB437" i="24"/>
  <c r="EB80" i="24"/>
  <c r="EB49" i="24"/>
  <c r="EB79" i="24"/>
  <c r="EB369" i="24"/>
  <c r="EB672" i="24"/>
  <c r="EB561" i="24"/>
  <c r="EB187" i="24"/>
  <c r="EB238" i="24"/>
  <c r="EF97" i="24" l="1"/>
  <c r="EN97" i="24" s="1"/>
  <c r="EF96" i="24"/>
  <c r="EN96" i="24" s="1"/>
  <c r="EF93" i="24"/>
  <c r="EN93" i="24" s="1"/>
  <c r="EF94" i="24"/>
  <c r="EN94" i="24" s="1"/>
  <c r="EF95" i="24"/>
  <c r="EN95" i="24" s="1"/>
  <c r="EF89" i="24"/>
  <c r="EN89" i="24" s="1"/>
  <c r="EF88" i="24"/>
  <c r="EN88" i="24" s="1"/>
  <c r="EF92" i="24"/>
  <c r="EN92" i="24" s="1"/>
  <c r="EF90" i="24"/>
  <c r="EN90" i="24" s="1"/>
  <c r="EF91" i="24"/>
  <c r="EN91" i="24" s="1"/>
  <c r="EF32" i="24"/>
  <c r="EN32" i="24" s="1"/>
  <c r="EF36" i="24"/>
  <c r="EN36" i="24" s="1"/>
  <c r="EF80" i="24"/>
  <c r="EN80" i="24" s="1"/>
  <c r="EF64" i="24"/>
  <c r="EN64" i="24" s="1"/>
  <c r="EF72" i="24"/>
  <c r="EN72" i="24" s="1"/>
  <c r="EF50" i="24"/>
  <c r="EN50" i="24" s="1"/>
  <c r="EF79" i="24"/>
  <c r="EN79" i="24" s="1"/>
  <c r="EF47" i="24"/>
  <c r="EN47" i="24" s="1"/>
  <c r="EF41" i="24"/>
  <c r="EN41" i="24" s="1"/>
  <c r="EF69" i="24"/>
  <c r="EN69" i="24" s="1"/>
  <c r="EF39" i="24"/>
  <c r="EN39" i="24" s="1"/>
  <c r="EF85" i="24"/>
  <c r="EN85" i="24" s="1"/>
  <c r="EF52" i="24"/>
  <c r="EN52" i="24" s="1"/>
  <c r="EF61" i="24"/>
  <c r="EN61" i="24" s="1"/>
  <c r="EF65" i="24"/>
  <c r="EN65" i="24" s="1"/>
  <c r="EF67" i="24"/>
  <c r="EN67" i="24" s="1"/>
  <c r="EF25" i="24"/>
  <c r="EN25" i="24" s="1"/>
  <c r="EF54" i="24"/>
  <c r="EN54" i="24" s="1"/>
  <c r="EF60" i="24"/>
  <c r="EN60" i="24" s="1"/>
  <c r="EF19" i="24"/>
  <c r="EN19" i="24" s="1"/>
  <c r="EF87" i="24"/>
  <c r="EN87" i="24" s="1"/>
  <c r="EF46" i="24"/>
  <c r="EN46" i="24" s="1"/>
  <c r="EF29" i="24"/>
  <c r="EN29" i="24" s="1"/>
  <c r="EF16" i="24"/>
  <c r="EN16" i="24" s="1"/>
  <c r="EF35" i="24"/>
  <c r="EN35" i="24" s="1"/>
  <c r="EF86" i="24"/>
  <c r="EN86" i="24" s="1"/>
  <c r="EF84" i="24"/>
  <c r="EN84" i="24" s="1"/>
  <c r="EF75" i="24"/>
  <c r="EN75" i="24" s="1"/>
  <c r="EF73" i="24"/>
  <c r="EN73" i="24" s="1"/>
  <c r="EF40" i="24"/>
  <c r="EN40" i="24" s="1"/>
  <c r="EF15" i="24"/>
  <c r="EN15" i="24" s="1"/>
  <c r="EF78" i="24"/>
  <c r="EN78" i="24" s="1"/>
  <c r="EF53" i="24"/>
  <c r="EN53" i="24" s="1"/>
  <c r="EF58" i="24"/>
  <c r="EN58" i="24" s="1"/>
  <c r="EF26" i="24"/>
  <c r="EN26" i="24" s="1"/>
  <c r="EF24" i="24"/>
  <c r="EN24" i="24" s="1"/>
  <c r="EF70" i="24"/>
  <c r="EN70" i="24" s="1"/>
  <c r="EF59" i="24"/>
  <c r="EN59" i="24" s="1"/>
  <c r="EF74" i="24"/>
  <c r="EN74" i="24" s="1"/>
  <c r="EF22" i="24"/>
  <c r="EN22" i="24" s="1"/>
  <c r="EF49" i="24"/>
  <c r="EN49" i="24" s="1"/>
  <c r="EF17" i="24"/>
  <c r="EN17" i="24" s="1"/>
  <c r="EF20" i="24"/>
  <c r="EN20" i="24" s="1"/>
  <c r="EF55" i="24"/>
  <c r="EN55" i="24" s="1"/>
  <c r="EF37" i="24"/>
  <c r="EN37" i="24" s="1"/>
  <c r="EF76" i="24"/>
  <c r="EN76" i="24" s="1"/>
  <c r="EF62" i="24"/>
  <c r="EN62" i="24" s="1"/>
  <c r="EF83" i="24"/>
  <c r="EN83" i="24" s="1"/>
  <c r="EF63" i="24"/>
  <c r="EN63" i="24" s="1"/>
  <c r="EF44" i="24"/>
  <c r="EN44" i="24" s="1"/>
  <c r="EF28" i="24"/>
  <c r="EN28" i="24" s="1"/>
  <c r="EF31" i="24"/>
  <c r="EN31" i="24" s="1"/>
  <c r="EF43" i="24"/>
  <c r="EN43" i="24" s="1"/>
  <c r="EF82" i="24"/>
  <c r="EN82" i="24" s="1"/>
  <c r="EF38" i="24"/>
  <c r="EN38" i="24" s="1"/>
  <c r="EF27" i="24"/>
  <c r="EN27" i="24" s="1"/>
  <c r="EF51" i="24"/>
  <c r="EN51" i="24" s="1"/>
  <c r="EF66" i="24"/>
  <c r="EN66" i="24" s="1"/>
  <c r="EF33" i="24"/>
  <c r="EN33" i="24" s="1"/>
  <c r="EF30" i="24"/>
  <c r="EN30" i="24" s="1"/>
  <c r="EF57" i="24"/>
  <c r="EN57" i="24" s="1"/>
  <c r="EF18" i="24"/>
  <c r="EN18" i="24" s="1"/>
  <c r="EF81" i="24"/>
  <c r="EN81" i="24" s="1"/>
  <c r="EF68" i="24"/>
  <c r="EN68" i="24" s="1"/>
  <c r="EF23" i="24"/>
  <c r="EN23" i="24" s="1"/>
  <c r="EF21" i="24"/>
  <c r="EN21" i="24" s="1"/>
  <c r="EF71" i="24"/>
  <c r="EN71" i="24" s="1"/>
  <c r="EF48" i="24"/>
  <c r="EN48" i="24" s="1"/>
  <c r="EF77" i="24"/>
  <c r="EN77" i="24" s="1"/>
  <c r="EF45" i="24"/>
  <c r="EN45" i="24" s="1"/>
  <c r="EF56" i="24"/>
  <c r="EN56" i="24" s="1"/>
  <c r="EF42" i="24"/>
  <c r="EN42" i="24" s="1"/>
  <c r="EF34" i="24"/>
  <c r="EN3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tc={C2760EEE-1907-49C4-8424-F01F5FFA0B0C}</author>
  </authors>
  <commentList>
    <comment ref="B14" authorId="0" shapeId="0" xr:uid="{C2760EEE-1907-49C4-8424-F01F5FFA0B0C}">
      <text>
        <t>[Threaded comment]
Your version of Excel allows you to read this threaded comment; however, any edits to it will get removed if the file is opened in a newer version of Excel. Learn more: https://go.microsoft.com/fwlink/?linkid=870924
Comment:
    SNRFIN entry px missing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<sst xmlns="http://schemas.openxmlformats.org/spreadsheetml/2006/main" count="1259" uniqueCount="246">
  <si>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</si>
  <si>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</si>
  <si>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</si>
  <si>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</si>
  <si>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</si>
  <si>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</si>
  <si>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</si>
  <si>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</si>
  <si>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</si>
  <si>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</si>
  <si>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</si>
  <si>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</si>
  <si>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</si>
  <si>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</si>
  <si>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</si>
  <si>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</si>
  <si>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</si>
  <si>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</si>
  <si>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</si>
  <si>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</si>
  <si>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</si>
  <si>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</si>
  <si>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</si>
  <si>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</si>
  <si>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</si>
  <si>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</si>
  <si>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</si>
  <si>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</si>
  <si>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</si>
  <si>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</si>
  <si>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</si>
  <si>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</si>
  <si>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</si>
  <si>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</si>
  <si>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</si>
  <si>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</si>
  <si>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</si>
  <si>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</si>
  <si>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</si>
  <si>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</si>
  <si>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</si>
  <si>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</si>
  <si>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</si>
  <si>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</si>
  <si>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</si>
  <si>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</si>
  <si>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</si>
  <si>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</si>
  <si>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</si>
  <si>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</si>
  <si>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</si>
  <si>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</si>
  <si>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</si>
  <si>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</si>
  <si>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</si>
  <si>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</si>
  <si>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</si>
  <si>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</si>
  <si>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</si>
  <si>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</si>
  <si>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</si>
  <si>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</si>
  <si>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</si>
  <si>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</si>
  <si>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</si>
  <si>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</si>
  <si>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</si>
  <si>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</si>
  <si>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</si>
  <si>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</si>
  <si>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</si>
  <si>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</si>
  <si>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</si>
  <si>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</si>
  <si>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</si>
  <si>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</si>
  <si>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</si>
  <si>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</si>
  <si>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</si>
  <si>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</si>
  <si>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</si>
  <si>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</si>
  <si>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</si>
  <si>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</si>
  <si>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</si>
  <si>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</si>
  <si>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</si>
  <si>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</si>
  <si>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</si>
  <si>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</si>
  <si>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</si>
  <si>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</si>
  <si>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</si>
  <si>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</si>
  <si>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</si>
  <si>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</si>
  <si>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</si>
  <si>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</si>
  <si>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</si>
  <si>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</si>
  <si>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</si>
  <si>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</si>
  <si>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</si>
  <si>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</si>
  <si>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</si>
  <si>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</si>
  <si>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</si>
  <si>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</si>
  <si>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</si>
  <si>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</si>
  <si>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</si>
  <si>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</si>
  <si>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</si>
  <si>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</si>
  <si>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</si>
  <si>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</si>
  <si>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</si>
  <si>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</si>
  <si>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</si>
  <si>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</si>
  <si>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</si>
  <si>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</si>
  <si>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</si>
  <si>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</si>
  <si>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</si>
  <si>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</si>
  <si>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</si>
  <si>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</si>
  <si>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</si>
  <si>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</si>
  <si>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</si>
  <si>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</si>
  <si>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</si>
  <si>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</si>
  <si>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</si>
  <si>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</si>
  <si>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</si>
  <si>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</si>
  <si>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</si>
  <si>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</si>
  <si>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</si>
  <si>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</si>
  <si>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</si>
  <si>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</si>
  <si>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</si>
  <si>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</si>
  <si>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</si>
  <si>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</si>
  <si>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</si>
  <si>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</si>
  <si>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</si>
  <si>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</si>
  <si>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</si>
  <si>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</si>
  <si>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</si>
  <si>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</si>
  <si>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</si>
  <si>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</si>
  <si>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</si>
  <si>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</si>
  <si>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</si>
  <si>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</si>
  <si>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</si>
  <si>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</si>
  <si>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</si>
  <si>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</si>
  <si>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</si>
  <si>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</si>
  <si>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</si>
  <si>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</si>
  <si>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</si>
  <si>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</si>
  <si>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</si>
  <si>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</si>
  <si>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</si>
  <si>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</si>
  <si>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</si>
  <si>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</si>
  <si>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</si>
  <si>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</si>
  <si>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</si>
  <si>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</si>
  <si>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</si>
  <si>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</si>
  <si>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</si>
  <si>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</si>
  <si>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</si>
  <si>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</si>
  <si>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</si>
  <si>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</si>
  <si>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</si>
  <si>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</si>
  <si>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</si>
  <si>
    <t>UCGIM Sub 5Y</t>
  </si>
  <si>
    <t>UCGIM Snr 5Y</t>
  </si>
  <si>
    <t>UCGIM CDS EUR SUB 5Y D14 Corp</t>
  </si>
  <si>
    <t>UCGIM CDS EUR SR 5Y D14 Corp</t>
  </si>
  <si>
    <t>UCGIM RV</t>
  </si>
  <si>
    <t>SNRFIN vs SX7E</t>
  </si>
  <si>
    <t>SNRFIN 5Y</t>
  </si>
  <si>
    <t>SX7E Puts</t>
  </si>
  <si>
    <t>SNRFIN CDSI S44 5Y CORP</t>
  </si>
  <si>
    <t>SX7E 01/16/26 P235 Index</t>
  </si>
  <si>
    <t>Contract Size =</t>
  </si>
  <si>
    <t>New_SNRFIN vs SX7E</t>
  </si>
  <si>
    <t>SX7E 01/16/26 P250 Index</t>
  </si>
  <si>
    <t>SPX vs HYG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</si>
  <si>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</si>
  <si>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</si>
  <si>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</si>
  <si>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</si>
  <si>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</si>
  <si>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</si>
  <si>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F</t>
  </si>
  <si>
    <t>GM Basis</t>
  </si>
  <si>
    <t>GM 5Y CDS</t>
  </si>
  <si>
    <t>GM CDS USD SR 5Y D14 Corp</t>
  </si>
  <si>
    <t>GM 6.15 07/15/35 Corp</t>
  </si>
  <si>
    <t>91282CPJ@BGN Govt</t>
  </si>
  <si>
    <t>BNP Report:</t>
  </si>
  <si>
    <t>GM CDS Sprd =</t>
  </si>
  <si>
    <t>GM 6.15 due 35 bond G-Sprd=</t>
  </si>
  <si>
    <t>125 bps</t>
  </si>
  <si>
    <t>100 bps</t>
  </si>
  <si>
    <t>BBG Data (9/12 close 4PM):</t>
  </si>
  <si>
    <t>123.47 bps</t>
  </si>
  <si>
    <t>101.44 bps</t>
  </si>
  <si>
    <t>UK Bank AT1</t>
  </si>
  <si>
    <t>BACR GBP 9.25% 09/28</t>
  </si>
  <si>
    <t>LLOYDS GBP 7.5% 06/30</t>
  </si>
  <si>
    <t>ZL319130@BGN Corp</t>
  </si>
  <si>
    <t>YR794484@BGN Corp</t>
  </si>
  <si>
    <t>GBP/USD=</t>
  </si>
  <si>
    <t>INDOIS Basis</t>
  </si>
  <si>
    <t>INDON 5Y CDS</t>
  </si>
  <si>
    <t>INDOIS 4 ½ 12/01/30</t>
  </si>
  <si>
    <t>T 3 ⅝ 10/31/30</t>
  </si>
  <si>
    <t>INDON CDS USD SR 5Y D14 Corp</t>
  </si>
  <si>
    <t>91282CPD@BGN Govt</t>
  </si>
  <si>
    <t>DA615159@IBVL Corp</t>
  </si>
  <si>
    <t>CDX EM S44</t>
  </si>
  <si>
    <t>EMB</t>
  </si>
  <si>
    <t>T 4 11/15/35</t>
  </si>
  <si>
    <t>CDX EM CDSI S44 5Y CORP</t>
  </si>
  <si>
    <t>EMB US EQUITY</t>
  </si>
  <si>
    <t>EM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</si>
</sst>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6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3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Data...4149353518</v>
        <stp/>
        <stp>BDP|18410541755614855691</stp>
        <tr r="B9" s="25"/>
      </tp>
      <tp t="s">
        <v>#N/A Requesting Data...4212514424</v>
        <stp/>
        <stp>BDH|17915543495161002064</stp>
        <tr r="M3" s="17"/>
      </tp>
      <tp t="s">
        <v>#N/A Requesting Data...3949440278</v>
        <stp/>
        <stp>BDP|11989678989534863075</stp>
        <tr r="C10" s="38"/>
      </tp>
      <tp t="s">
        <v>#N/A Requesting Data...4133635574</v>
        <stp/>
        <stp>BDP|16708674282135388664</stp>
        <tr r="B10" s="43"/>
        <tr r="B10" s="44"/>
      </tp>
      <tp t="s">
        <v>#N/A Requesting Data...4031822309</v>
        <stp/>
        <stp>BDH|13983994623146887584</stp>
        <tr r="L3" s="49"/>
      </tp>
      <tp t="s">
        <v>#N/A Requesting Data...3883532906</v>
        <stp/>
        <stp>BDH|14935268074772348826</stp>
        <tr r="AF3" s="14"/>
      </tp>
      <tp t="s">
        <v>#N/A Requesting Data...4062673855</v>
        <stp/>
        <stp>BDP|15731348379060152804</stp>
        <tr r="C10" s="43"/>
      </tp>
      <tp t="s">
        <v>#N/A Requesting Data...4259608682</v>
        <stp/>
        <stp>BDP|11883986536691201393</stp>
        <tr r="C10" s="10"/>
        <tr r="C10" s="24"/>
      </tp>
      <tp t="s">
        <v>#N/A Requesting Data...4038904030</v>
        <stp/>
        <stp>BDH|16843069983234274367</stp>
        <tr r="V3" s="10"/>
        <tr r="Z3" s="24"/>
      </tp>
      <tp t="s">
        <v>#N/A Requesting Data...3948169734</v>
        <stp/>
        <stp>BDP|18062887627254797806</stp>
        <tr r="C10" s="12"/>
        <tr r="E10" s="12"/>
      </tp>
      <tp t="s">
        <v>#N/A Requesting Data...3960435434</v>
        <stp/>
        <stp>BDP|16545953933052450030</stp>
        <tr r="B10" s="5"/>
      </tp>
      <tp t="s">
        <v>#N/A Requesting Data...4063685682</v>
        <stp/>
        <stp>BDH|14940963064576963389</stp>
        <tr r="L3" s="44"/>
      </tp>
      <tp t="s">
        <v>#N/A Requesting Data...4021111212</v>
        <stp/>
        <stp>BDP|14897905801297317505</stp>
        <tr r="C10" s="44"/>
      </tp>
      <tp t="s">
        <v>#N/A Requesting Data...3878913493</v>
        <stp/>
        <stp>BDP|18204419960952934455</stp>
        <tr r="CS10" s="24"/>
      </tp>
      <tp t="s">
        <v>#N/A Requesting Data...4073939909</v>
        <stp/>
        <stp>BDP|14650062796027575721</stp>
        <tr r="G10" s="12"/>
        <tr r="E10" s="14"/>
      </tp>
      <tp t="s">
        <v>#N/A Requesting Data...3994777754</v>
        <stp/>
        <stp>BDP|11067053283831622529</stp>
        <tr r="B10" s="28"/>
      </tp>
      <tp t="s">
        <v>#N/A Requesting Data...4100663160</v>
        <stp/>
        <stp>BDP|18057297809613769423</stp>
        <tr r="B10" s="40"/>
      </tp>
      <tp t="s">
        <v>#N/A Requesting Data...3974052298</v>
        <stp/>
        <stp>BDH|11243448991603920239</stp>
        <tr r="Q3" s="32"/>
      </tp>
      <tp t="s">
        <v>#N/A Requesting Data...4054084980</v>
        <stp/>
        <stp>BDH|15312623506177852676</stp>
        <tr r="L3" s="28"/>
      </tp>
      <tp t="s">
        <v>#N/A Requesting Data...4230477246</v>
        <stp/>
        <stp>BDH|14869131777499414979</stp>
        <tr r="O3" s="25"/>
      </tp>
      <tp t="s">
        <v>#N/A Requesting Data...4118898480</v>
        <stp/>
        <stp>BDP|12076286461161277423</stp>
        <tr r="C10" s="5"/>
      </tp>
      <tp t="s">
        <v>#N/A Requesting Data...4284088290</v>
        <stp/>
        <stp>BDP|17373558257440214425</stp>
        <tr r="B9" s="26"/>
        <tr r="B9" s="28"/>
      </tp>
      <tp t="s">
        <v>#N/A Requesting Data...4115222662</v>
        <stp/>
        <stp>BDP|12589639615841827791</stp>
        <tr r="C10" s="45"/>
      </tp>
      <tp t="s">
        <v>#N/A Requesting Data...3914811379</v>
        <stp/>
        <stp>BDH|15135414629444979492</stp>
        <tr r="L3" s="3"/>
      </tp>
      <tp t="s">
        <v>#N/A Requesting Data...4293159558</v>
        <stp/>
        <stp>BDH|11474375954954911055</stp>
        <tr r="O3" s="2"/>
      </tp>
      <tp t="s">
        <v>#N/A Requesting Data...4004401999</v>
        <stp/>
        <stp>BDP|12434581074695430515</stp>
        <tr r="B9" s="51"/>
      </tp>
      <tp t="s">
        <v>#N/A Requesting Data...4004426504</v>
        <stp/>
        <stp>BDP|10956115201502270340</stp>
        <tr r="C10" s="34"/>
      </tp>
      <tp t="s">
        <v>#N/A Requesting Data...4230855538</v>
        <stp/>
        <stp>BDP|18219294914923540841</stp>
        <tr r="C10" s="9"/>
      </tp>
      <tp t="s">
        <v>#N/A Requesting Data...4126721629</v>
        <stp/>
        <stp>BDP|16089389865142788192</stp>
        <tr r="B9" s="52"/>
      </tp>
      <tp t="s">
        <v>#N/A Requesting Data...4288491438</v>
        <stp/>
        <stp>BDP|15078521350756584317</stp>
        <tr r="D9" s="51"/>
      </tp>
      <tp t="s">
        <v>#N/A Requesting Data...4193407358</v>
        <stp/>
        <stp>BDH|16765499162490120452</stp>
        <tr r="L3" s="43"/>
      </tp>
      <tp t="s">
        <v>#N/A Requesting Data...4262355241</v>
        <stp/>
        <stp>BDH|11627291771431067517</stp>
        <tr r="M3" s="2"/>
      </tp>
      <tp t="s">
        <v>#N/A Requesting Data...4129445082</v>
        <stp/>
        <stp>BDP|13030111079165378191</stp>
        <tr r="F10" s="14"/>
      </tp>
      <tp t="s">
        <v>#N/A Requesting Data...3926012069</v>
        <stp/>
        <stp>BDP|17674809694487604003</stp>
        <tr r="B10" s="10"/>
        <tr r="B10" s="24"/>
      </tp>
      <tp t="s">
        <v>#N/A Requesting Data...3992092330</v>
        <stp/>
        <stp>BDH|13964635671847154499</stp>
        <tr r="AB3" s="12"/>
        <tr r="X3" s="12"/>
      </tp>
      <tp t="s">
        <v>#N/A Requesting Data...4070586760</v>
        <stp/>
        <stp>BDH|10470381330673107206</stp>
        <tr r="J3" s="35"/>
      </tp>
      <tp t="s">
        <v>#N/A Requesting Data...4219904369</v>
        <stp/>
        <stp>BDH|12554098720260205122</stp>
        <tr r="L3" s="19"/>
      </tp>
      <tp t="s">
        <v>#N/A Requesting Data...4273574005</v>
        <stp/>
        <stp>BDP|11799606091880340846</stp>
        <tr r="B10" s="26"/>
      </tp>
      <tp t="s">
        <v>#N/A Requesting Data...4145738159</v>
        <stp/>
        <stp>BDH|18162560590571847378</stp>
        <tr r="X3" s="14"/>
      </tp>
      <tp t="s">
        <v>#N/A Requesting Data...4149837846</v>
        <stp/>
        <stp>BDH|15220259244966593388</stp>
        <tr r="O3" s="52"/>
      </tp>
      <tp t="s">
        <v>#N/A Requesting Data...4254523853</v>
        <stp/>
        <stp>BDP|11473368239062878490</stp>
        <tr r="F10" s="12"/>
        <tr r="D10" s="14"/>
      </tp>
      <tp t="s">
        <v>#N/A Requesting Data...4225231236</v>
        <stp/>
        <stp>BDP|16973413046402654363</stp>
        <tr r="CT10" s="24"/>
      </tp>
      <tp t="s">
        <v>#N/A Requesting Data...4103335014</v>
        <stp/>
        <stp>BDP|14572736216992007722</stp>
        <tr r="B10" s="2"/>
      </tp>
      <tp t="s">
        <v>#N/A Requesting Data...4128391545</v>
        <stp/>
        <stp>BDP|14927281040555700036</stp>
        <tr r="B10" s="41"/>
      </tp>
      <tp t="s">
        <v>#N/A Requesting Data...3929454024</v>
        <stp/>
        <stp>BDP|10366004336830158435</stp>
        <tr r="C10" s="41"/>
      </tp>
      <tp t="s">
        <v>#N/A Requesting Data...4011992337</v>
        <stp/>
        <stp>BDH|15267460911865140226</stp>
        <tr r="T3" s="24"/>
        <tr r="M3" s="25"/>
        <tr r="P3" s="10"/>
      </tp>
      <tp t="s">
        <v>#N/A Requesting Data...4269412643</v>
        <stp/>
        <stp>BDP|10399025979511404223</stp>
        <tr r="B9" s="50"/>
      </tp>
      <tp t="s">
        <v>#N/A Requesting Data...4222202267</v>
        <stp/>
        <stp>BDP|13060443244535072213</stp>
        <tr r="B10" s="32"/>
        <tr r="B10" s="31"/>
      </tp>
      <tp t="s">
        <v>#N/A Requesting Data...4243086234</v>
        <stp/>
        <stp>BDP|11311655600176944581</stp>
        <tr r="D9" s="25"/>
      </tp>
      <tp t="s">
        <v>#N/A Requesting Data...4075470969</v>
        <stp/>
        <stp>BDH|11484576345481562505</stp>
        <tr r="L3" s="5"/>
      </tp>
      <tp t="s">
        <v>#N/A Requesting Data...4061353070</v>
        <stp/>
        <stp>BDH|16296926698911282392</stp>
        <tr r="Q3" s="52"/>
      </tp>
      <tp t="s">
        <v>#N/A Requesting Data...4138851644</v>
        <stp/>
        <stp>BDP|17166731865344641740</stp>
        <tr r="C10" s="32"/>
      </tp>
      <tp t="s">
        <v>#N/A Requesting Data...4078353897</v>
        <stp/>
        <stp>BDH|12647009602432219551</stp>
        <tr r="V3" s="12"/>
        <tr r="BG3" s="24"/>
      </tp>
      <tp t="s">
        <v>#N/A Requesting Data...4058820121</v>
        <stp/>
        <stp>BDH|16467316579085746262</stp>
        <tr r="CH2" s="24"/>
      </tp>
    </main>
    <main first="bofaddin.rtdserver">
      <tp t="s">
        <v>#N/A Requesting Data...4074307937</v>
        <stp/>
        <stp>BDP|9103099545023424</stp>
        <tr r="C10" s="26"/>
        <tr r="C10" s="40"/>
      </tp>
      <tp t="s">
        <v>#N/A Requesting Data...4126649563</v>
        <stp/>
        <stp>BDH|2149836513547965024</stp>
        <tr r="J3" s="26"/>
      </tp>
      <tp t="s">
        <v>#N/A Requesting Data...4263441287</v>
        <stp/>
        <stp>BDH|8556362000035153235</stp>
        <tr r="Q3" s="17"/>
      </tp>
      <tp t="s">
        <v>#N/A Requesting Data...3998222078</v>
        <stp/>
        <stp>BDH|9186517077447967092</stp>
        <tr r="L3" s="9"/>
      </tp>
      <tp t="s">
        <v>#N/A Requesting Data...4102417971</v>
        <stp/>
        <stp>BDP|3460485652728707721</stp>
        <tr r="C9" s="52"/>
      </tp>
      <tp t="s">
        <v>#N/A Requesting Data...4250181360</v>
        <stp/>
        <stp>BDP|2526609345899937424</stp>
        <tr r="B10" s="49"/>
      </tp>
      <tp t="s">
        <v>#N/A Requesting Data...4288797970</v>
        <stp/>
        <stp>BDH|9994458954740059513</stp>
        <tr r="L3" s="26"/>
      </tp>
      <tp t="s">
        <v>#N/A Requesting Data...4009809660</v>
        <stp/>
        <stp>BDH|2901825743918517868</stp>
        <tr r="L3" s="40"/>
      </tp>
      <tp t="s">
        <v>#N/A Requesting Data...3931258658</v>
        <stp/>
        <stp>BDH|5317864766721891432</stp>
        <tr r="BI3" s="24"/>
        <tr r="BM3" s="24"/>
      </tp>
      <tp t="s">
        <v>#N/A Requesting Data...4294436876</v>
        <stp/>
        <stp>BDH|8239406711955186605</stp>
        <tr r="M3" s="52"/>
      </tp>
      <tp t="s">
        <v>#N/A Requesting Data...4202169719</v>
        <stp/>
        <stp>BDH|2597640107492392838</stp>
        <tr r="M3" s="50"/>
      </tp>
      <tp t="s">
        <v>#N/A Requesting Data...4225159521</v>
        <stp/>
        <stp>BDH|8290031046486688454</stp>
        <tr r="L3" s="31"/>
        <tr r="L3" s="38"/>
      </tp>
      <tp t="s">
        <v>#N/A Requesting Data...4092315329</v>
        <stp/>
        <stp>BDP|4941013259557987979</stp>
        <tr r="CA10" s="24"/>
      </tp>
      <tp t="s">
        <v>#N/A Requesting Data...4097154613</v>
        <stp/>
        <stp>BDH|5510051574459006483</stp>
        <tr r="Q3" s="25"/>
      </tp>
      <tp t="s">
        <v>#N/A Requesting Data...4001486184</v>
        <stp/>
        <stp>BDH|7599666085603637537</stp>
        <tr r="J3" s="28"/>
      </tp>
      <tp t="s">
        <v>#N/A Requesting Data...4232921476</v>
        <stp/>
        <stp>BDP|9132220866750336583</stp>
        <tr r="BZ10" s="24"/>
      </tp>
      <tp t="s">
        <v>#N/A Requesting Data...4259265537</v>
        <stp/>
        <stp>BDP|9706553668206945454</stp>
        <tr r="D10" s="8"/>
      </tp>
      <tp t="s">
        <v>#N/A Requesting Data...4128624601</v>
        <stp/>
        <stp>BDP|7397654889472929338</stp>
        <tr r="C10" s="31"/>
      </tp>
      <tp t="s">
        <v>#N/A Requesting Data...4268186339</v>
        <stp/>
        <stp>BDH|5918147585735448050</stp>
        <tr r="L3" s="45"/>
      </tp>
      <tp t="s">
        <v>#N/A Requesting Data...4173006043</v>
        <stp/>
        <stp>BDH|8152848245364562958</stp>
        <tr r="DC2" s="24"/>
      </tp>
      <tp t="s">
        <v>#N/A Requesting Data...3949690151</v>
        <stp/>
        <stp>BDH|1927510881687886212</stp>
        <tr r="J3" s="19"/>
        <tr r="J3" s="34"/>
      </tp>
      <tp t="s">
        <v>#N/A Requesting Data...4229351797</v>
        <stp/>
        <stp>BDH|5539333081823417452</stp>
        <tr r="T3" s="10"/>
        <tr r="X3" s="24"/>
      </tp>
      <tp t="s">
        <v>#N/A Requesting Data...4270617469</v>
        <stp/>
        <stp>BDH|3383287456119929433</stp>
        <tr r="O3" s="51"/>
      </tp>
      <tp t="s">
        <v>#N/A Requesting Data...4264802610</v>
        <stp/>
        <stp>BDH|5305015229268789697</stp>
        <tr r="Q3" s="51"/>
      </tp>
      <tp t="s">
        <v>#N/A Requesting Data...4292939038</v>
        <stp/>
        <stp>BDH|1329569449212382861</stp>
        <tr r="J3" s="5"/>
      </tp>
      <tp t="s">
        <v>#N/A Requesting Data...4117876817</v>
        <stp/>
        <stp>BDH|1638971538329390838</stp>
        <tr r="J3" s="31"/>
        <tr r="O3" s="32"/>
      </tp>
      <tp t="s">
        <v>#N/A Requesting Data...4110614778</v>
        <stp/>
        <stp>BDP|4329662592027264695</stp>
        <tr r="B10" s="12"/>
        <tr r="AI10" s="24"/>
      </tp>
      <tp t="s">
        <v>#N/A Requesting Data...4037068252</v>
        <stp/>
        <stp>BDH|8396836745647025953</stp>
        <tr r="L3" s="35"/>
        <tr r="L3" s="36"/>
      </tp>
      <tp t="s">
        <v>#N/A Requesting Data...3963501824</v>
        <stp/>
        <stp>BDP|4304578592480280251</stp>
        <tr r="AJ10" s="24"/>
        <tr r="AL10" s="24"/>
      </tp>
      <tp t="s">
        <v>#N/A Requesting Data...4207083422</v>
        <stp/>
        <stp>BDP|1299427371301445928</stp>
        <tr r="C9" s="50"/>
      </tp>
      <tp t="s">
        <v>#N/A Requesting Data...3971573251</v>
        <stp/>
        <stp>BDP|8882432461303263203</stp>
        <tr r="C10" s="49"/>
      </tp>
      <tp t="s">
        <v>#N/A Requesting Data...4044361885</v>
        <stp/>
        <stp>BDH|5136548023480949962</stp>
        <tr r="BQ3" s="24"/>
      </tp>
      <tp t="s">
        <v>#N/A Requesting Data...4007773252</v>
        <stp/>
        <stp>BDP|5165842220126033281</stp>
        <tr r="C10" s="19"/>
      </tp>
      <tp t="s">
        <v>#N/A Requesting Data...4002848161</v>
        <stp/>
        <stp>BDH|2606501181454536025</stp>
        <tr r="V3" s="14"/>
        <tr r="Z3" s="12"/>
        <tr r="BK3" s="24"/>
      </tp>
      <tp t="s">
        <v>#N/A Requesting Data...4127540006</v>
        <stp/>
        <stp>BDH|9961223569737022163</stp>
        <tr r="J3" s="40"/>
      </tp>
      <tp t="s">
        <v>#N/A Requesting Data...4208048806</v>
        <stp/>
        <stp>BDH|1880951080028895305</stp>
        <tr r="O3" s="50"/>
      </tp>
      <tp t="s">
        <v>#N/A Requesting Data...4280775001</v>
        <stp/>
        <stp>BDP|3445302272426769594</stp>
        <tr r="B10" s="19"/>
        <tr r="B10" s="34"/>
      </tp>
      <tp t="s">
        <v>#N/A Requesting Data...3960000221</v>
        <stp/>
        <stp>BDH|5761591176155605677</stp>
        <tr r="AB3" s="14"/>
        <tr r="AF3" s="12"/>
      </tp>
      <tp t="s">
        <v>#N/A Requesting Data...4097602269</v>
        <stp/>
        <stp>BDH|4754210311230384391</stp>
        <tr r="AD3" s="12"/>
        <tr r="Z3" s="14"/>
      </tp>
      <tp t="s">
        <v>#N/A Requesting Data...3943253203</v>
        <stp/>
        <stp>BDP|6614610459362681385</stp>
        <tr r="E10" s="10"/>
        <tr r="E10" s="24"/>
      </tp>
      <tp t="s">
        <v>#N/A Requesting Data...4078487770</v>
        <stp/>
        <stp>BDP|3319743066524665396</stp>
        <tr r="B10" s="45"/>
      </tp>
      <tp t="s">
        <v>#N/A Requesting Data...4160050984</v>
        <stp/>
        <stp>BDP|5804258266044939072</stp>
        <tr r="C10" s="35"/>
        <tr r="C10" s="36"/>
      </tp>
      <tp t="s">
        <v>#N/A Requesting Data...4246961192</v>
        <stp/>
        <stp>BDP|6448505878173550142</stp>
        <tr r="B10" s="38"/>
      </tp>
      <tp t="s">
        <v>#N/A Requesting Data...4009659819</v>
        <stp/>
        <stp>BDH|6222353356993481559</stp>
        <tr r="J3" s="38"/>
      </tp>
      <tp t="s">
        <v>#N/A Requesting Data...4012586523</v>
        <stp/>
        <stp>BDH|2445581231684851648</stp>
        <tr r="J3" s="49"/>
      </tp>
      <tp t="s">
        <v>#N/A Requesting Data...4292662992</v>
        <stp/>
        <stp>BDH|7993332115062112042</stp>
        <tr r="J3" s="43"/>
        <tr r="J3" s="44"/>
      </tp>
      <tp t="s">
        <v>#N/A Requesting Data...4246470344</v>
        <stp/>
        <stp>BDP|1172893493475295227</stp>
        <tr r="B9" s="49"/>
      </tp>
      <tp t="s">
        <v>#N/A Requesting Data...4205655062</v>
        <stp/>
        <stp>BDH|2223092252715027510</stp>
        <tr r="P3" s="8"/>
      </tp>
      <tp t="s">
        <v>#N/A Requesting Data...3983457571</v>
        <stp/>
        <stp>BDP|3122389811593012513</stp>
        <tr r="C10" s="14"/>
      </tp>
      <tp t="s">
        <v>#N/A Requesting Data...4207002557</v>
        <stp/>
        <stp>BDH|1277585307535431603</stp>
        <tr r="M3" s="51"/>
      </tp>
      <tp t="s">
        <v>#N/A Requesting Data...4237378833</v>
        <stp/>
        <stp>BDH|2149093781559007481</stp>
        <tr r="V3" s="8"/>
      </tp>
      <tp t="s">
        <v>#N/A Requesting Data...4198957725</v>
        <stp/>
        <stp>BDP|3398280159944498722</stp>
        <tr r="C9" s="25"/>
      </tp>
      <tp t="s">
        <v>#N/A Requesting Data...4157413991</v>
        <stp/>
        <stp>BDH|1103516323078538924</stp>
        <tr r="O3" s="17"/>
      </tp>
      <tp t="s">
        <v>#N/A Requesting Data...4288049290</v>
        <stp/>
        <stp>BDP|1931107217112743305</stp>
        <tr r="D10" s="2"/>
      </tp>
      <tp t="s">
        <v>#N/A Requesting Data...4206001440</v>
        <stp/>
        <stp>BDP|8919074471278682748</stp>
        <tr r="C10" s="3"/>
      </tp>
      <tp t="s">
        <v>#N/A Requesting Data...4137611338</v>
        <stp/>
        <stp>BDP|6499873574608943180</stp>
        <tr r="B10" s="8"/>
      </tp>
      <tp t="s">
        <v>#N/A Requesting Data...4052579730</v>
        <stp/>
        <stp>BDP|9073119891745028595</stp>
        <tr r="E10" s="8"/>
      </tp>
      <tp t="s">
        <v>#N/A Requesting Data...4129492907</v>
        <stp/>
        <stp>BDP|4610105114553254638</stp>
        <tr r="B10" s="35"/>
      </tp>
      <tp t="s">
        <v>#N/A Requesting Data...4266590200</v>
        <stp/>
        <stp>BDP|5170677870280471510</stp>
        <tr r="C9" s="51"/>
      </tp>
      <tp t="s">
        <v>#N/A Requesting Data...4171053252</v>
        <stp/>
        <stp>BDP|7280882837258491593</stp>
        <tr r="D10" s="10"/>
        <tr r="D10" s="24"/>
      </tp>
      <tp t="s">
        <v>#N/A Requesting Data...4094129532</v>
        <stp/>
        <stp>BDP|7292532636709731973</stp>
        <tr r="AN10" s="24"/>
      </tp>
      <tp t="s">
        <v>#N/A Requesting Data...4087160648</v>
        <stp/>
        <stp>BDH|4463772806153247286</stp>
        <tr r="Q3" s="2"/>
      </tp>
      <tp t="s">
        <v>#N/A Requesting Data...4138156583</v>
        <stp/>
        <stp>BDH|4510789450054244024</stp>
        <tr r="J3" s="9"/>
      </tp>
      <tp t="s">
        <v>#N/A Requesting Data...4162511511</v>
        <stp/>
        <stp>BDP|4720520890802409863</stp>
        <tr r="B10" s="3"/>
      </tp>
      <tp t="s">
        <v>#N/A Requesting Data...3964710151</v>
        <stp/>
        <stp>BDH|3739880719930641876</stp>
        <tr r="R3" s="8"/>
      </tp>
      <tp t="s">
        <v>#N/A Requesting Data...4030984797</v>
        <stp/>
        <stp>BDH|6711683923657654615</stp>
        <tr r="BO3" s="24"/>
      </tp>
      <tp t="s">
        <v>#N/A Requesting Data...4135077220</v>
        <stp/>
        <stp>BDH|2146480761487665479</stp>
        <tr r="CJ2" s="24"/>
      </tp>
      <tp t="s">
        <v>#N/A Requesting Data...4090540301</v>
        <stp/>
        <stp>BDP|2192385730727379645</stp>
        <tr r="C10" s="8"/>
      </tp>
      <tp t="s">
        <v>#N/A Requesting Data...4230539768</v>
        <stp/>
        <stp>BDH|3147139633083919160</stp>
        <tr r="L3" s="34"/>
      </tp>
      <tp t="s">
        <v>#N/A Requesting Data...4109889677</v>
        <stp/>
        <stp>BDH|3477527779532621052</stp>
        <tr r="AD3" s="14"/>
      </tp>
      <tp t="s">
        <v>#N/A Requesting Data...4195600890</v>
        <stp/>
        <stp>BDH|9751246166757581908</stp>
        <tr r="J3" s="45"/>
      </tp>
      <tp t="s">
        <v>#N/A Requesting Data...4233199958</v>
        <stp/>
        <stp>BDH|9037857722230571030</stp>
        <tr r="Q3" s="50"/>
      </tp>
      <tp t="s">
        <v>#N/A Requesting Data...4071418278</v>
        <stp/>
        <stp>BDP|2176230454944066217</stp>
        <tr r="AM10" s="24"/>
      </tp>
      <tp t="s">
        <v>#N/A Requesting Data...4154166413</v>
        <stp/>
        <stp>BDH|684437316877499728</stp>
        <tr r="J3" s="41"/>
      </tp>
      <tp t="s">
        <v>#N/A Requesting Data...4093521228</v>
        <stp/>
        <stp>BDP|519161733290183679</stp>
        <tr r="B10" s="9"/>
      </tp>
      <tp t="s">
        <v>#N/A Requesting Data...4111703947</v>
        <stp/>
        <stp>BDH|220464810598007945</stp>
        <tr r="R3" s="10"/>
        <tr r="V3" s="24"/>
      </tp>
      <tp t="s">
        <v>#N/A Requesting Data...4228834708</v>
        <stp/>
        <stp>BDH|706323504421359590</stp>
        <tr r="T3" s="8"/>
      </tp>
      <tp t="s">
        <v>#N/A Requesting Data...4052074010</v>
        <stp/>
        <stp>BDP|332801733094788947</stp>
        <tr r="D10" s="12"/>
        <tr r="B10" s="14"/>
        <tr r="AK10" s="24"/>
      </tp>
      <tp t="s">
        <v>#N/A Requesting Data...4108210679</v>
        <stp/>
        <stp>BDH|302218578833222733</stp>
        <tr r="J3" s="36"/>
      </tp>
      <tp t="s">
        <v>#N/A Requesting Data...4176222476</v>
        <stp/>
        <stp>BDH|929235834849982901</stp>
        <tr r="J3" s="3"/>
      </tp>
      <tp t="s">
        <v>#N/A Requesting Data...4001571681</v>
        <stp/>
        <stp>BDP|416056535068485843</stp>
        <tr r="C10" s="2"/>
      </tp>
      <tp t="s">
        <v>#N/A Requesting Data...4091034045</v>
        <stp/>
        <stp>BDH|394318915605183544</stp>
        <tr r="DA2" s="24"/>
      </tp>
      <tp t="s">
        <v>#N/A Requesting Data...4091910116</v>
        <stp/>
        <stp>BDP|967432059673127000</stp>
        <tr r="G10" s="14"/>
      </tp>
      <tp t="s">
        <v>#N/A Requesting Data...4083560806</v>
        <stp/>
        <stp>BDP|906361534719619793</stp>
        <tr r="B10" s="36"/>
      </tp>
      <tp t="s">
        <v>#N/A Requesting Data...4080917048</v>
        <stp/>
        <stp>BDH|322858307810313041</stp>
        <tr r="L3" s="41"/>
      </tp>
      <tp t="s">
        <v>#N/A Requesting Data...4277049678</v>
        <stp/>
        <stp>BDP|850857998183759901</stp>
        <tr r="D9" s="50"/>
        <tr r="D9" s="52"/>
      </tp>
      <tp t="s">
        <v>#N/A Requesting Data...4058968958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11-Dec-25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-88351.185742063797</c:v>
                </c:pt>
                <c:pt idx="63">
                  <c:v>-90852.018186982139</c:v>
                </c:pt>
                <c:pt idx="64">
                  <c:v>-53570.325091401493</c:v>
                </c:pt>
                <c:pt idx="65">
                  <c:v>-71813.526865391264</c:v>
                </c:pt>
                <c:pt idx="66">
                  <c:v>-44460.086334558931</c:v>
                </c:pt>
                <c:pt idx="67">
                  <c:v>-33080.20290871858</c:v>
                </c:pt>
                <c:pt idx="68">
                  <c:v>-77784.986264008388</c:v>
                </c:pt>
                <c:pt idx="69">
                  <c:v>-108952.21498827901</c:v>
                </c:pt>
                <c:pt idx="70">
                  <c:v>-87047.928674358322</c:v>
                </c:pt>
                <c:pt idx="71">
                  <c:v>-65282.086245667102</c:v>
                </c:pt>
                <c:pt idx="72">
                  <c:v>-83289.383717436722</c:v>
                </c:pt>
                <c:pt idx="73">
                  <c:v>-71541.326075573423</c:v>
                </c:pt>
                <c:pt idx="74">
                  <c:v>-71262.104450407409</c:v>
                </c:pt>
                <c:pt idx="75">
                  <c:v>-3532.5113080730371</c:v>
                </c:pt>
                <c:pt idx="76">
                  <c:v>-58681.143221579638</c:v>
                </c:pt>
                <c:pt idx="77">
                  <c:v>-55186.680233954772</c:v>
                </c:pt>
                <c:pt idx="78">
                  <c:v>-79359.515687676234</c:v>
                </c:pt>
                <c:pt idx="79">
                  <c:v>-87563.854353315051</c:v>
                </c:pt>
                <c:pt idx="80">
                  <c:v>-81788.946410813689</c:v>
                </c:pt>
                <c:pt idx="81">
                  <c:v>-106744.18187638282</c:v>
                </c:pt>
                <c:pt idx="82">
                  <c:v>-49260.550798843411</c:v>
                </c:pt>
                <c:pt idx="83">
                  <c:v>-84033.748147850885</c:v>
                </c:pt>
                <c:pt idx="84">
                  <c:v>-71899.634296609875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11-Dec-25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-160837.30917976273</c:v>
                </c:pt>
                <c:pt idx="63">
                  <c:v>-164828.31025364896</c:v>
                </c:pt>
                <c:pt idx="64">
                  <c:v>-202252.03823885202</c:v>
                </c:pt>
                <c:pt idx="65">
                  <c:v>-148357.86132968293</c:v>
                </c:pt>
                <c:pt idx="66">
                  <c:v>-87045.434133562027</c:v>
                </c:pt>
                <c:pt idx="67">
                  <c:v>-126941.11721811295</c:v>
                </c:pt>
                <c:pt idx="68">
                  <c:v>-170337.00352431153</c:v>
                </c:pt>
                <c:pt idx="69">
                  <c:v>-146187.0693068027</c:v>
                </c:pt>
                <c:pt idx="70">
                  <c:v>-181433.5205234164</c:v>
                </c:pt>
                <c:pt idx="71">
                  <c:v>-187739.0433893374</c:v>
                </c:pt>
                <c:pt idx="72">
                  <c:v>-190315.10117040144</c:v>
                </c:pt>
                <c:pt idx="73">
                  <c:v>-185107.04416603604</c:v>
                </c:pt>
                <c:pt idx="74">
                  <c:v>-170741.57392019805</c:v>
                </c:pt>
                <c:pt idx="75">
                  <c:v>-155759.78206520114</c:v>
                </c:pt>
                <c:pt idx="76">
                  <c:v>-184069.01133768848</c:v>
                </c:pt>
                <c:pt idx="77">
                  <c:v>-146090.86886135256</c:v>
                </c:pt>
                <c:pt idx="78">
                  <c:v>-157968.86059686288</c:v>
                </c:pt>
                <c:pt idx="79">
                  <c:v>-144053.25551582262</c:v>
                </c:pt>
                <c:pt idx="80">
                  <c:v>-165400.04860259051</c:v>
                </c:pt>
                <c:pt idx="81">
                  <c:v>-204182.69712966267</c:v>
                </c:pt>
                <c:pt idx="82">
                  <c:v>-200562.24634818864</c:v>
                </c:pt>
                <c:pt idx="83">
                  <c:v>-170212.97291028703</c:v>
                </c:pt>
                <c:pt idx="84">
                  <c:v>-170025.33075233042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11-Dec-25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41724.923333333281</c:v>
                </c:pt>
                <c:pt idx="63">
                  <c:v>32156.249999999971</c:v>
                </c:pt>
                <c:pt idx="64">
                  <c:v>7251.2766666667012</c:v>
                </c:pt>
                <c:pt idx="65">
                  <c:v>44312.683333333611</c:v>
                </c:pt>
                <c:pt idx="66">
                  <c:v>46366.623333333555</c:v>
                </c:pt>
                <c:pt idx="67">
                  <c:v>46212.016666666867</c:v>
                </c:pt>
                <c:pt idx="68">
                  <c:v>39612.533333333529</c:v>
                </c:pt>
                <c:pt idx="69">
                  <c:v>38872.890000000159</c:v>
                </c:pt>
                <c:pt idx="70">
                  <c:v>9298.7300000001851</c:v>
                </c:pt>
                <c:pt idx="71">
                  <c:v>20934.38666666692</c:v>
                </c:pt>
                <c:pt idx="72">
                  <c:v>39247.623333333438</c:v>
                </c:pt>
                <c:pt idx="73">
                  <c:v>32152.726666666946</c:v>
                </c:pt>
                <c:pt idx="74">
                  <c:v>33229.95666666652</c:v>
                </c:pt>
                <c:pt idx="75">
                  <c:v>5073.740000000078</c:v>
                </c:pt>
                <c:pt idx="76">
                  <c:v>-6270.7866666665359</c:v>
                </c:pt>
                <c:pt idx="77">
                  <c:v>-6238.2599999998638</c:v>
                </c:pt>
                <c:pt idx="78">
                  <c:v>-7742.0933333330613</c:v>
                </c:pt>
                <c:pt idx="79">
                  <c:v>-5759.5066666666244</c:v>
                </c:pt>
                <c:pt idx="80">
                  <c:v>-938.97999999971944</c:v>
                </c:pt>
                <c:pt idx="81">
                  <c:v>-4850.5100000000384</c:v>
                </c:pt>
                <c:pt idx="82">
                  <c:v>-10973.92333333331</c:v>
                </c:pt>
                <c:pt idx="83">
                  <c:v>-13934.129999999917</c:v>
                </c:pt>
                <c:pt idx="84">
                  <c:v>-13898.547599999903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85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  <c:pt idx="63">
                  <c:v>5-Nov-25</c:v>
                </c:pt>
                <c:pt idx="64">
                  <c:v>6-Nov-25</c:v>
                </c:pt>
                <c:pt idx="65">
                  <c:v>7-Nov-25</c:v>
                </c:pt>
                <c:pt idx="66">
                  <c:v>10-Nov-25</c:v>
                </c:pt>
                <c:pt idx="67">
                  <c:v>12-Nov-25</c:v>
                </c:pt>
                <c:pt idx="68">
                  <c:v>13-Nov-25</c:v>
                </c:pt>
                <c:pt idx="69">
                  <c:v>14-Nov-25</c:v>
                </c:pt>
                <c:pt idx="70">
                  <c:v>17-Nov-25</c:v>
                </c:pt>
                <c:pt idx="71">
                  <c:v>18-Nov-25</c:v>
                </c:pt>
                <c:pt idx="72">
                  <c:v>19-Nov-25</c:v>
                </c:pt>
                <c:pt idx="73">
                  <c:v>21-Nov-25</c:v>
                </c:pt>
                <c:pt idx="74">
                  <c:v>24-Nov-25</c:v>
                </c:pt>
                <c:pt idx="75">
                  <c:v>26-Nov-25</c:v>
                </c:pt>
                <c:pt idx="76">
                  <c:v>1-Dec-25</c:v>
                </c:pt>
                <c:pt idx="77">
                  <c:v>2-Dec-25</c:v>
                </c:pt>
                <c:pt idx="78">
                  <c:v>3-Dec-25</c:v>
                </c:pt>
                <c:pt idx="79">
                  <c:v>4-Dec-25</c:v>
                </c:pt>
                <c:pt idx="80">
                  <c:v>5-Dec-25</c:v>
                </c:pt>
                <c:pt idx="81">
                  <c:v>8-Dec-25</c:v>
                </c:pt>
                <c:pt idx="82">
                  <c:v>9-Dec-25</c:v>
                </c:pt>
                <c:pt idx="83">
                  <c:v>11-Dec-25</c:v>
                </c:pt>
                <c:pt idx="84">
                  <c:v>11-Dec-25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-102268.74999999772</c:v>
                </c:pt>
                <c:pt idx="63">
                  <c:v>-92968.749999998821</c:v>
                </c:pt>
                <c:pt idx="64">
                  <c:v>-100868.7499999978</c:v>
                </c:pt>
                <c:pt idx="65">
                  <c:v>-89012.499999998967</c:v>
                </c:pt>
                <c:pt idx="66">
                  <c:v>-91712.500000000189</c:v>
                </c:pt>
                <c:pt idx="67">
                  <c:v>-98543.750000000015</c:v>
                </c:pt>
                <c:pt idx="68">
                  <c:v>-114262.49999999981</c:v>
                </c:pt>
                <c:pt idx="69">
                  <c:v>-128474.99999999946</c:v>
                </c:pt>
                <c:pt idx="70">
                  <c:v>-126406.24999999876</c:v>
                </c:pt>
                <c:pt idx="71">
                  <c:v>-128281.24999999847</c:v>
                </c:pt>
                <c:pt idx="72">
                  <c:v>-131643.74999999744</c:v>
                </c:pt>
                <c:pt idx="73">
                  <c:v>-131212.49999999927</c:v>
                </c:pt>
                <c:pt idx="74">
                  <c:v>-136256.24999999808</c:v>
                </c:pt>
                <c:pt idx="75">
                  <c:v>-126131.24999999977</c:v>
                </c:pt>
                <c:pt idx="76">
                  <c:v>-130168.74999999953</c:v>
                </c:pt>
                <c:pt idx="77">
                  <c:v>-130868.7499999993</c:v>
                </c:pt>
                <c:pt idx="78">
                  <c:v>-125612.50000000047</c:v>
                </c:pt>
                <c:pt idx="79">
                  <c:v>-118487.49999999709</c:v>
                </c:pt>
                <c:pt idx="80">
                  <c:v>-122512.49999999756</c:v>
                </c:pt>
                <c:pt idx="81">
                  <c:v>-144143.74999999965</c:v>
                </c:pt>
                <c:pt idx="82">
                  <c:v>-152987.49999999953</c:v>
                </c:pt>
                <c:pt idx="83">
                  <c:v>-146231.24999999802</c:v>
                </c:pt>
                <c:pt idx="84">
                  <c:v>-146853.37499999802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'EM Basis'!$K$12:$K$13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'EM Basis'!$A$14:$A$250</c:f>
              <c:strCache>
                <c:ptCount val="4"/>
                <c:pt idx="0">
                  <c:v>12/09/2025 15:00</c:v>
                </c:pt>
                <c:pt idx="1">
                  <c:v>12/10/2025 15:00</c:v>
                </c:pt>
                <c:pt idx="2">
                  <c:v>12/11/2025 15:00</c:v>
                </c:pt>
                <c:pt idx="3">
                  <c:v>12/11/2025 15:39</c:v>
                </c:pt>
              </c:strCache>
            </c:strRef>
          </c:cat>
          <c:val>
            <c:numRef>
              <c:f>'EM Basis'!$K$14:$K$250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23840.814734022646</c:v>
                </c:pt>
                <c:pt idx="2">
                  <c:v>12951.57689795519</c:v>
                </c:pt>
                <c:pt idx="3">
                  <c:v>13035.576897956984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D-40DB-AE92-02DE5CF9C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AD-40DB-AE92-02DE5CF9C4F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D-40DB-AE92-02DE5CF9C4F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AD-40DB-AE92-02DE5CF9C4F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AD-40DB-AE92-02DE5CF9C4F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AD-40DB-AE92-02DE5CF9C4F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AD-40DB-AE92-02DE5CF9C4F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 Basis'!$A$14:$A$250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15:00</c:v>
                      </c:pt>
                      <c:pt idx="1">
                        <c:v>12/10/2025 15:00</c:v>
                      </c:pt>
                      <c:pt idx="2">
                        <c:v>12/11/2025 15:00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AD-40DB-AE92-02DE5CF9C4F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69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11/04/2025 15:00</c:v>
                </c:pt>
                <c:pt idx="43">
                  <c:v>11/05/2025 15:00</c:v>
                </c:pt>
                <c:pt idx="44">
                  <c:v>11/06/2025 15:00</c:v>
                </c:pt>
                <c:pt idx="45">
                  <c:v>11/07/2025 15:00</c:v>
                </c:pt>
                <c:pt idx="46">
                  <c:v>11/10/2025 15:00</c:v>
                </c:pt>
                <c:pt idx="47">
                  <c:v>11/12/2025 15:00</c:v>
                </c:pt>
                <c:pt idx="48">
                  <c:v>11/13/2025 15:00</c:v>
                </c:pt>
                <c:pt idx="49">
                  <c:v>11/14/2025 15:00</c:v>
                </c:pt>
                <c:pt idx="50">
                  <c:v>11/17/2025 15:00</c:v>
                </c:pt>
                <c:pt idx="51">
                  <c:v>11/18/2025 15:00</c:v>
                </c:pt>
                <c:pt idx="52">
                  <c:v>11/19/2025 15:00</c:v>
                </c:pt>
                <c:pt idx="53">
                  <c:v>11/20/2025 15:00</c:v>
                </c:pt>
                <c:pt idx="54">
                  <c:v>11/21/2025 15:00</c:v>
                </c:pt>
                <c:pt idx="55">
                  <c:v>11/24/2025 15:00</c:v>
                </c:pt>
                <c:pt idx="56">
                  <c:v>11/25/2025 15:00</c:v>
                </c:pt>
                <c:pt idx="57">
                  <c:v>11/26/2025 15:00</c:v>
                </c:pt>
                <c:pt idx="58">
                  <c:v>11/28/2025 15:00</c:v>
                </c:pt>
                <c:pt idx="59">
                  <c:v>12/01/2025 15:00</c:v>
                </c:pt>
                <c:pt idx="60">
                  <c:v>12/02/2025 15:00</c:v>
                </c:pt>
                <c:pt idx="61">
                  <c:v>12/03/2025 15:00</c:v>
                </c:pt>
                <c:pt idx="62">
                  <c:v>12/04/2025 15:00</c:v>
                </c:pt>
                <c:pt idx="63">
                  <c:v>12/05/2025 15:00</c:v>
                </c:pt>
                <c:pt idx="64">
                  <c:v>12/08/2025 15:00</c:v>
                </c:pt>
                <c:pt idx="65">
                  <c:v>12/09/2025 15:00</c:v>
                </c:pt>
                <c:pt idx="66">
                  <c:v>12/10/2025 15:00</c:v>
                </c:pt>
                <c:pt idx="67">
                  <c:v>12/11/2025 15:00</c:v>
                </c:pt>
                <c:pt idx="68">
                  <c:v>12/11/2025 15:39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47416.942416666949</c:v>
                </c:pt>
                <c:pt idx="43">
                  <c:v>64452.772875000395</c:v>
                </c:pt>
                <c:pt idx="44">
                  <c:v>66712.533833333611</c:v>
                </c:pt>
                <c:pt idx="45">
                  <c:v>61736.681791666095</c:v>
                </c:pt>
                <c:pt idx="46">
                  <c:v>80583.173666666888</c:v>
                </c:pt>
                <c:pt idx="47">
                  <c:v>79237.056583333484</c:v>
                </c:pt>
                <c:pt idx="48">
                  <c:v>76034.677041666422</c:v>
                </c:pt>
                <c:pt idx="49">
                  <c:v>82720.339499999624</c:v>
                </c:pt>
                <c:pt idx="50">
                  <c:v>90741.967374999571</c:v>
                </c:pt>
                <c:pt idx="51">
                  <c:v>87821.566833332836</c:v>
                </c:pt>
                <c:pt idx="52">
                  <c:v>114927.45379166621</c:v>
                </c:pt>
                <c:pt idx="53">
                  <c:v>128644.37224999955</c:v>
                </c:pt>
                <c:pt idx="54">
                  <c:v>112856.93420833301</c:v>
                </c:pt>
                <c:pt idx="55">
                  <c:v>116317.86308333326</c:v>
                </c:pt>
                <c:pt idx="56">
                  <c:v>125843.15904166666</c:v>
                </c:pt>
                <c:pt idx="57">
                  <c:v>133071.68499999942</c:v>
                </c:pt>
                <c:pt idx="58">
                  <c:v>145072.48091666694</c:v>
                </c:pt>
                <c:pt idx="59">
                  <c:v>138748.79129166668</c:v>
                </c:pt>
                <c:pt idx="60">
                  <c:v>143600.99024999986</c:v>
                </c:pt>
                <c:pt idx="61">
                  <c:v>140179.58070833361</c:v>
                </c:pt>
                <c:pt idx="62">
                  <c:v>145027.48366666678</c:v>
                </c:pt>
                <c:pt idx="63">
                  <c:v>146250.84812499996</c:v>
                </c:pt>
                <c:pt idx="64">
                  <c:v>159948.49549999987</c:v>
                </c:pt>
                <c:pt idx="65">
                  <c:v>170331.67895833307</c:v>
                </c:pt>
                <c:pt idx="66">
                  <c:v>155986.65741666639</c:v>
                </c:pt>
                <c:pt idx="67">
                  <c:v>170173.74337499979</c:v>
                </c:pt>
                <c:pt idx="68">
                  <c:v>174682.46191499956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69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11/06/2025 15:00</c:v>
                      </c:pt>
                      <c:pt idx="45">
                        <c:v>11/07/2025 15:00</c:v>
                      </c:pt>
                      <c:pt idx="46">
                        <c:v>11/10/2025 15:00</c:v>
                      </c:pt>
                      <c:pt idx="47">
                        <c:v>11/12/2025 15:00</c:v>
                      </c:pt>
                      <c:pt idx="48">
                        <c:v>11/13/2025 15:00</c:v>
                      </c:pt>
                      <c:pt idx="49">
                        <c:v>11/14/2025 15:00</c:v>
                      </c:pt>
                      <c:pt idx="50">
                        <c:v>11/17/2025 15:00</c:v>
                      </c:pt>
                      <c:pt idx="51">
                        <c:v>11/18/2025 15:00</c:v>
                      </c:pt>
                      <c:pt idx="52">
                        <c:v>11/19/2025 15:00</c:v>
                      </c:pt>
                      <c:pt idx="53">
                        <c:v>11/20/2025 15:00</c:v>
                      </c:pt>
                      <c:pt idx="54">
                        <c:v>11/21/2025 15:00</c:v>
                      </c:pt>
                      <c:pt idx="55">
                        <c:v>11/24/2025 15:00</c:v>
                      </c:pt>
                      <c:pt idx="56">
                        <c:v>11/25/2025 15:00</c:v>
                      </c:pt>
                      <c:pt idx="57">
                        <c:v>11/26/2025 15:00</c:v>
                      </c:pt>
                      <c:pt idx="58">
                        <c:v>11/28/2025 15:00</c:v>
                      </c:pt>
                      <c:pt idx="59">
                        <c:v>12/01/2025 15:00</c:v>
                      </c:pt>
                      <c:pt idx="60">
                        <c:v>12/02/2025 15:00</c:v>
                      </c:pt>
                      <c:pt idx="61">
                        <c:v>12/03/2025 15:00</c:v>
                      </c:pt>
                      <c:pt idx="62">
                        <c:v>12/04/2025 15:00</c:v>
                      </c:pt>
                      <c:pt idx="63">
                        <c:v>12/05/2025 15:00</c:v>
                      </c:pt>
                      <c:pt idx="64">
                        <c:v>12/08/2025 15:00</c:v>
                      </c:pt>
                      <c:pt idx="65">
                        <c:v>12/09/2025 15:00</c:v>
                      </c:pt>
                      <c:pt idx="66">
                        <c:v>12/10/2025 15:00</c:v>
                      </c:pt>
                      <c:pt idx="67">
                        <c:v>12/11/2025 15:00</c:v>
                      </c:pt>
                      <c:pt idx="6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57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11/06/2025 15:00</c:v>
                </c:pt>
                <c:pt idx="32">
                  <c:v>11/07/2025 15:00</c:v>
                </c:pt>
                <c:pt idx="33">
                  <c:v>11/10/2025 15:00</c:v>
                </c:pt>
                <c:pt idx="34">
                  <c:v>11/11/2025 15:00</c:v>
                </c:pt>
                <c:pt idx="35">
                  <c:v>11/12/2025 15:00</c:v>
                </c:pt>
                <c:pt idx="36">
                  <c:v>11/13/2025 15:00</c:v>
                </c:pt>
                <c:pt idx="37">
                  <c:v>11/14/2025 15:00</c:v>
                </c:pt>
                <c:pt idx="38">
                  <c:v>11/17/2025 15:00</c:v>
                </c:pt>
                <c:pt idx="39">
                  <c:v>11/18/2025 15:00</c:v>
                </c:pt>
                <c:pt idx="40">
                  <c:v>11/19/2025 15:00</c:v>
                </c:pt>
                <c:pt idx="41">
                  <c:v>11/20/2025 15:00</c:v>
                </c:pt>
                <c:pt idx="42">
                  <c:v>11/21/2025 15:00</c:v>
                </c:pt>
                <c:pt idx="43">
                  <c:v>11/24/2025 15:00</c:v>
                </c:pt>
                <c:pt idx="44">
                  <c:v>11/25/2025 15:00</c:v>
                </c:pt>
                <c:pt idx="45">
                  <c:v>11/26/2025 15:00</c:v>
                </c:pt>
                <c:pt idx="46">
                  <c:v>11/27/2025 15:00</c:v>
                </c:pt>
                <c:pt idx="47">
                  <c:v>11/28/2025 15:00</c:v>
                </c:pt>
                <c:pt idx="48">
                  <c:v>12/01/2025 15:00</c:v>
                </c:pt>
                <c:pt idx="49">
                  <c:v>12/02/2025 15:00</c:v>
                </c:pt>
                <c:pt idx="50">
                  <c:v>12/03/2025 15:00</c:v>
                </c:pt>
                <c:pt idx="51">
                  <c:v>12/04/2025 15:00</c:v>
                </c:pt>
                <c:pt idx="52">
                  <c:v>12/05/2025 15:00</c:v>
                </c:pt>
                <c:pt idx="53">
                  <c:v>12/08/2025 15:00</c:v>
                </c:pt>
                <c:pt idx="54">
                  <c:v>12/09/2025 15:00</c:v>
                </c:pt>
                <c:pt idx="55">
                  <c:v>12/11/2025 15:00</c:v>
                </c:pt>
                <c:pt idx="56">
                  <c:v>12/11/2025 15:39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52186.047111111096</c:v>
                </c:pt>
                <c:pt idx="32">
                  <c:v>60419.267555555511</c:v>
                </c:pt>
                <c:pt idx="33">
                  <c:v>71398.396888888921</c:v>
                </c:pt>
                <c:pt idx="34">
                  <c:v>75403.841333333345</c:v>
                </c:pt>
                <c:pt idx="35">
                  <c:v>87746.737777777758</c:v>
                </c:pt>
                <c:pt idx="36">
                  <c:v>85585.182222222211</c:v>
                </c:pt>
                <c:pt idx="37">
                  <c:v>77013.662666666627</c:v>
                </c:pt>
                <c:pt idx="38">
                  <c:v>98353.995999999956</c:v>
                </c:pt>
                <c:pt idx="39">
                  <c:v>93835.780444444419</c:v>
                </c:pt>
                <c:pt idx="40">
                  <c:v>99342.752888888892</c:v>
                </c:pt>
                <c:pt idx="41">
                  <c:v>98159.701333333331</c:v>
                </c:pt>
                <c:pt idx="42">
                  <c:v>94372.629777777795</c:v>
                </c:pt>
                <c:pt idx="43">
                  <c:v>96767.45511111115</c:v>
                </c:pt>
                <c:pt idx="44">
                  <c:v>97982.259555555502</c:v>
                </c:pt>
                <c:pt idx="45">
                  <c:v>98357.132000000012</c:v>
                </c:pt>
                <c:pt idx="46">
                  <c:v>89796.644444444479</c:v>
                </c:pt>
                <c:pt idx="47">
                  <c:v>88348.116888888864</c:v>
                </c:pt>
                <c:pt idx="48">
                  <c:v>91247.094222222251</c:v>
                </c:pt>
                <c:pt idx="49">
                  <c:v>89259.606666666703</c:v>
                </c:pt>
                <c:pt idx="50">
                  <c:v>86086.795111111132</c:v>
                </c:pt>
                <c:pt idx="51">
                  <c:v>92892.575555555595</c:v>
                </c:pt>
                <c:pt idx="52">
                  <c:v>83534.024000000063</c:v>
                </c:pt>
                <c:pt idx="53">
                  <c:v>90093.489333333302</c:v>
                </c:pt>
                <c:pt idx="54">
                  <c:v>90584.173777777818</c:v>
                </c:pt>
                <c:pt idx="55">
                  <c:v>97648.450666666671</c:v>
                </c:pt>
                <c:pt idx="56">
                  <c:v>97308.123186666693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46.325000000000003</c:v>
                      </c:pt>
                      <c:pt idx="32">
                        <c:v>46.53</c:v>
                      </c:pt>
                      <c:pt idx="33">
                        <c:v>46.223999999999997</c:v>
                      </c:pt>
                      <c:pt idx="34">
                        <c:v>45.91</c:v>
                      </c:pt>
                      <c:pt idx="35">
                        <c:v>45.177</c:v>
                      </c:pt>
                      <c:pt idx="36">
                        <c:v>45.423000000000002</c:v>
                      </c:pt>
                      <c:pt idx="37">
                        <c:v>46.866</c:v>
                      </c:pt>
                      <c:pt idx="38">
                        <c:v>46.216000000000001</c:v>
                      </c:pt>
                      <c:pt idx="39">
                        <c:v>47.113</c:v>
                      </c:pt>
                      <c:pt idx="40">
                        <c:v>46.935000000000002</c:v>
                      </c:pt>
                      <c:pt idx="41">
                        <c:v>46.57</c:v>
                      </c:pt>
                      <c:pt idx="42">
                        <c:v>47.654000000000003</c:v>
                      </c:pt>
                      <c:pt idx="43">
                        <c:v>47.448999999999998</c:v>
                      </c:pt>
                      <c:pt idx="44">
                        <c:v>46.07</c:v>
                      </c:pt>
                      <c:pt idx="45">
                        <c:v>45.801000000000002</c:v>
                      </c:pt>
                      <c:pt idx="46">
                        <c:v>46.01</c:v>
                      </c:pt>
                      <c:pt idx="47">
                        <c:v>45.764000000000003</c:v>
                      </c:pt>
                      <c:pt idx="48">
                        <c:v>45.509</c:v>
                      </c:pt>
                      <c:pt idx="49">
                        <c:v>45.298999999999999</c:v>
                      </c:pt>
                      <c:pt idx="50">
                        <c:v>44.412999999999997</c:v>
                      </c:pt>
                      <c:pt idx="51">
                        <c:v>44.226999999999997</c:v>
                      </c:pt>
                      <c:pt idx="52">
                        <c:v>44.805999999999997</c:v>
                      </c:pt>
                      <c:pt idx="53">
                        <c:v>45.09</c:v>
                      </c:pt>
                      <c:pt idx="54">
                        <c:v>45.597999999999999</c:v>
                      </c:pt>
                      <c:pt idx="55">
                        <c:v>44.921999999999997</c:v>
                      </c:pt>
                      <c:pt idx="56">
                        <c:v>44.923099999999998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-14972.300000000025</c:v>
                      </c:pt>
                      <c:pt idx="32">
                        <c:v>-16654.120000000014</c:v>
                      </c:pt>
                      <c:pt idx="33">
                        <c:v>-14143.695999999974</c:v>
                      </c:pt>
                      <c:pt idx="34">
                        <c:v>-11567.639999999972</c:v>
                      </c:pt>
                      <c:pt idx="35">
                        <c:v>-5554.1079999999974</c:v>
                      </c:pt>
                      <c:pt idx="36">
                        <c:v>-7572.2920000000158</c:v>
                      </c:pt>
                      <c:pt idx="37">
                        <c:v>-19410.664000000001</c:v>
                      </c:pt>
                      <c:pt idx="38">
                        <c:v>-14078.064000000009</c:v>
                      </c:pt>
                      <c:pt idx="39">
                        <c:v>-21437.051999999996</c:v>
                      </c:pt>
                      <c:pt idx="40">
                        <c:v>-19976.74000000002</c:v>
                      </c:pt>
                      <c:pt idx="41">
                        <c:v>-16982.280000000006</c:v>
                      </c:pt>
                      <c:pt idx="42">
                        <c:v>-25875.41600000003</c:v>
                      </c:pt>
                      <c:pt idx="43">
                        <c:v>-24193.595999999983</c:v>
                      </c:pt>
                      <c:pt idx="44">
                        <c:v>-12880.280000000004</c:v>
                      </c:pt>
                      <c:pt idx="45">
                        <c:v>-10673.404000000019</c:v>
                      </c:pt>
                      <c:pt idx="46">
                        <c:v>-12388.039999999986</c:v>
                      </c:pt>
                      <c:pt idx="47">
                        <c:v>-10369.856000000025</c:v>
                      </c:pt>
                      <c:pt idx="48">
                        <c:v>-8277.836000000003</c:v>
                      </c:pt>
                      <c:pt idx="49">
                        <c:v>-6554.9959999999965</c:v>
                      </c:pt>
                      <c:pt idx="50">
                        <c:v>713.7480000000271</c:v>
                      </c:pt>
                      <c:pt idx="51">
                        <c:v>2239.6920000000268</c:v>
                      </c:pt>
                      <c:pt idx="52">
                        <c:v>-2510.4239999999786</c:v>
                      </c:pt>
                      <c:pt idx="53">
                        <c:v>-4840.3600000000288</c:v>
                      </c:pt>
                      <c:pt idx="54">
                        <c:v>-9007.9919999999929</c:v>
                      </c:pt>
                      <c:pt idx="55">
                        <c:v>-3462.0879999999761</c:v>
                      </c:pt>
                      <c:pt idx="56">
                        <c:v>-3471.1123999999845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83611.111111111109</c:v>
                      </c:pt>
                      <c:pt idx="32">
                        <c:v>85555.555555555562</c:v>
                      </c:pt>
                      <c:pt idx="33">
                        <c:v>91388.888888888891</c:v>
                      </c:pt>
                      <c:pt idx="34">
                        <c:v>93333.333333333358</c:v>
                      </c:pt>
                      <c:pt idx="35">
                        <c:v>95277.777777777781</c:v>
                      </c:pt>
                      <c:pt idx="36">
                        <c:v>97222.222222222219</c:v>
                      </c:pt>
                      <c:pt idx="37">
                        <c:v>99166.666666666672</c:v>
                      </c:pt>
                      <c:pt idx="38">
                        <c:v>105000.00000000001</c:v>
                      </c:pt>
                      <c:pt idx="39">
                        <c:v>106944.44444444444</c:v>
                      </c:pt>
                      <c:pt idx="40">
                        <c:v>108888.88888888891</c:v>
                      </c:pt>
                      <c:pt idx="41">
                        <c:v>110833.33333333334</c:v>
                      </c:pt>
                      <c:pt idx="42">
                        <c:v>112777.7777777778</c:v>
                      </c:pt>
                      <c:pt idx="43">
                        <c:v>118611.11111111112</c:v>
                      </c:pt>
                      <c:pt idx="44">
                        <c:v>120555.55555555555</c:v>
                      </c:pt>
                      <c:pt idx="45">
                        <c:v>122500.00000000001</c:v>
                      </c:pt>
                      <c:pt idx="46">
                        <c:v>124444.44444444444</c:v>
                      </c:pt>
                      <c:pt idx="47">
                        <c:v>126388.88888888888</c:v>
                      </c:pt>
                      <c:pt idx="48">
                        <c:v>132222.22222222225</c:v>
                      </c:pt>
                      <c:pt idx="49">
                        <c:v>134166.66666666669</c:v>
                      </c:pt>
                      <c:pt idx="50">
                        <c:v>136111.11111111112</c:v>
                      </c:pt>
                      <c:pt idx="51">
                        <c:v>138055.55555555556</c:v>
                      </c:pt>
                      <c:pt idx="52">
                        <c:v>140000</c:v>
                      </c:pt>
                      <c:pt idx="53">
                        <c:v>145833.33333333331</c:v>
                      </c:pt>
                      <c:pt idx="54">
                        <c:v>147777.77777777778</c:v>
                      </c:pt>
                      <c:pt idx="55">
                        <c:v>151666.66666666669</c:v>
                      </c:pt>
                      <c:pt idx="56">
                        <c:v>151666.66666666669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33.408999999999999</c:v>
                      </c:pt>
                      <c:pt idx="32">
                        <c:v>33.408000000000001</c:v>
                      </c:pt>
                      <c:pt idx="33">
                        <c:v>32.451000000000001</c:v>
                      </c:pt>
                      <c:pt idx="34">
                        <c:v>32.212000000000003</c:v>
                      </c:pt>
                      <c:pt idx="35">
                        <c:v>31.692</c:v>
                      </c:pt>
                      <c:pt idx="36">
                        <c:v>31.638000000000002</c:v>
                      </c:pt>
                      <c:pt idx="37">
                        <c:v>32.54</c:v>
                      </c:pt>
                      <c:pt idx="38">
                        <c:v>31.765000000000001</c:v>
                      </c:pt>
                      <c:pt idx="39">
                        <c:v>32.521999999999998</c:v>
                      </c:pt>
                      <c:pt idx="40">
                        <c:v>32.426000000000002</c:v>
                      </c:pt>
                      <c:pt idx="41">
                        <c:v>31.087</c:v>
                      </c:pt>
                      <c:pt idx="42">
                        <c:v>32.241999999999997</c:v>
                      </c:pt>
                      <c:pt idx="43">
                        <c:v>31.734999999999999</c:v>
                      </c:pt>
                      <c:pt idx="44">
                        <c:v>31.396000000000001</c:v>
                      </c:pt>
                      <c:pt idx="45">
                        <c:v>31.109000000000002</c:v>
                      </c:pt>
                      <c:pt idx="46">
                        <c:v>31.184999999999999</c:v>
                      </c:pt>
                      <c:pt idx="47">
                        <c:v>31.295999999999999</c:v>
                      </c:pt>
                      <c:pt idx="48">
                        <c:v>31.852</c:v>
                      </c:pt>
                      <c:pt idx="49">
                        <c:v>31.709</c:v>
                      </c:pt>
                      <c:pt idx="50">
                        <c:v>32.084000000000003</c:v>
                      </c:pt>
                      <c:pt idx="51">
                        <c:v>31.882000000000001</c:v>
                      </c:pt>
                      <c:pt idx="52">
                        <c:v>32.536999999999999</c:v>
                      </c:pt>
                      <c:pt idx="53">
                        <c:v>32.228999999999999</c:v>
                      </c:pt>
                      <c:pt idx="54">
                        <c:v>32.146999999999998</c:v>
                      </c:pt>
                      <c:pt idx="55">
                        <c:v>32.042999999999999</c:v>
                      </c:pt>
                      <c:pt idx="56">
                        <c:v>31.957979999999999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4784.7360000000081</c:v>
                      </c:pt>
                      <c:pt idx="32">
                        <c:v>4792.8319999999903</c:v>
                      </c:pt>
                      <c:pt idx="33">
                        <c:v>12540.703999999994</c:v>
                      </c:pt>
                      <c:pt idx="34">
                        <c:v>14475.647999999974</c:v>
                      </c:pt>
                      <c:pt idx="35">
                        <c:v>18685.567999999999</c:v>
                      </c:pt>
                      <c:pt idx="36">
                        <c:v>19122.751999999986</c:v>
                      </c:pt>
                      <c:pt idx="37">
                        <c:v>11820.160000000005</c:v>
                      </c:pt>
                      <c:pt idx="38">
                        <c:v>18094.559999999994</c:v>
                      </c:pt>
                      <c:pt idx="39">
                        <c:v>11965.888000000012</c:v>
                      </c:pt>
                      <c:pt idx="40">
                        <c:v>12743.103999999985</c:v>
                      </c:pt>
                      <c:pt idx="41">
                        <c:v>23583.648000000001</c:v>
                      </c:pt>
                      <c:pt idx="42">
                        <c:v>14232.768000000022</c:v>
                      </c:pt>
                      <c:pt idx="43">
                        <c:v>18337.440000000002</c:v>
                      </c:pt>
                      <c:pt idx="44">
                        <c:v>21081.983999999993</c:v>
                      </c:pt>
                      <c:pt idx="45">
                        <c:v>23405.535999999986</c:v>
                      </c:pt>
                      <c:pt idx="46">
                        <c:v>22790.240000000005</c:v>
                      </c:pt>
                      <c:pt idx="47">
                        <c:v>21891.584000000003</c:v>
                      </c:pt>
                      <c:pt idx="48">
                        <c:v>17390.207999999999</c:v>
                      </c:pt>
                      <c:pt idx="49">
                        <c:v>18547.936000000002</c:v>
                      </c:pt>
                      <c:pt idx="50">
                        <c:v>15511.935999999974</c:v>
                      </c:pt>
                      <c:pt idx="51">
                        <c:v>17147.327999999987</c:v>
                      </c:pt>
                      <c:pt idx="52">
                        <c:v>11844.448000000009</c:v>
                      </c:pt>
                      <c:pt idx="53">
                        <c:v>14338.016000000005</c:v>
                      </c:pt>
                      <c:pt idx="54">
                        <c:v>15001.888000000012</c:v>
                      </c:pt>
                      <c:pt idx="55">
                        <c:v>15843.872000000005</c:v>
                      </c:pt>
                      <c:pt idx="56">
                        <c:v>16532.193920000009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19111.111111111109</c:v>
                      </c:pt>
                      <c:pt idx="32">
                        <c:v>19555.555555555555</c:v>
                      </c:pt>
                      <c:pt idx="33">
                        <c:v>20888.888888888891</c:v>
                      </c:pt>
                      <c:pt idx="34">
                        <c:v>21333.333333333332</c:v>
                      </c:pt>
                      <c:pt idx="35">
                        <c:v>21777.777777777777</c:v>
                      </c:pt>
                      <c:pt idx="36">
                        <c:v>22222.222222222223</c:v>
                      </c:pt>
                      <c:pt idx="37">
                        <c:v>22666.666666666668</c:v>
                      </c:pt>
                      <c:pt idx="38">
                        <c:v>24000</c:v>
                      </c:pt>
                      <c:pt idx="39">
                        <c:v>24444.444444444445</c:v>
                      </c:pt>
                      <c:pt idx="40">
                        <c:v>24888.888888888891</c:v>
                      </c:pt>
                      <c:pt idx="41">
                        <c:v>25333.333333333336</c:v>
                      </c:pt>
                      <c:pt idx="42">
                        <c:v>25777.777777777774</c:v>
                      </c:pt>
                      <c:pt idx="43">
                        <c:v>27111.111111111109</c:v>
                      </c:pt>
                      <c:pt idx="44">
                        <c:v>27555.555555555555</c:v>
                      </c:pt>
                      <c:pt idx="45">
                        <c:v>28000</c:v>
                      </c:pt>
                      <c:pt idx="46">
                        <c:v>28444.444444444445</c:v>
                      </c:pt>
                      <c:pt idx="47">
                        <c:v>28888.888888888891</c:v>
                      </c:pt>
                      <c:pt idx="48">
                        <c:v>30222.222222222223</c:v>
                      </c:pt>
                      <c:pt idx="49">
                        <c:v>30666.666666666668</c:v>
                      </c:pt>
                      <c:pt idx="50">
                        <c:v>31111.111111111113</c:v>
                      </c:pt>
                      <c:pt idx="51">
                        <c:v>31555.555555555551</c:v>
                      </c:pt>
                      <c:pt idx="52">
                        <c:v>32000</c:v>
                      </c:pt>
                      <c:pt idx="53">
                        <c:v>33333.333333333336</c:v>
                      </c:pt>
                      <c:pt idx="54">
                        <c:v>33777.777777777781</c:v>
                      </c:pt>
                      <c:pt idx="55">
                        <c:v>34666.666666666664</c:v>
                      </c:pt>
                      <c:pt idx="56">
                        <c:v>34666.666666666664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50.161000000000001</c:v>
                      </c:pt>
                      <c:pt idx="32">
                        <c:v>50.817999999999998</c:v>
                      </c:pt>
                      <c:pt idx="33">
                        <c:v>50.469000000000001</c:v>
                      </c:pt>
                      <c:pt idx="34">
                        <c:v>50.292999999999999</c:v>
                      </c:pt>
                      <c:pt idx="35">
                        <c:v>50.326999999999998</c:v>
                      </c:pt>
                      <c:pt idx="36">
                        <c:v>50.145000000000003</c:v>
                      </c:pt>
                      <c:pt idx="37">
                        <c:v>50.854999999999997</c:v>
                      </c:pt>
                      <c:pt idx="38">
                        <c:v>51.226999999999997</c:v>
                      </c:pt>
                      <c:pt idx="39">
                        <c:v>51.808999999999997</c:v>
                      </c:pt>
                      <c:pt idx="40">
                        <c:v>51.935000000000002</c:v>
                      </c:pt>
                      <c:pt idx="41">
                        <c:v>50.597999999999999</c:v>
                      </c:pt>
                      <c:pt idx="42">
                        <c:v>51.619</c:v>
                      </c:pt>
                      <c:pt idx="43">
                        <c:v>50.941000000000003</c:v>
                      </c:pt>
                      <c:pt idx="44">
                        <c:v>49.777999999999999</c:v>
                      </c:pt>
                      <c:pt idx="45">
                        <c:v>49.31</c:v>
                      </c:pt>
                      <c:pt idx="46">
                        <c:v>48.676000000000002</c:v>
                      </c:pt>
                      <c:pt idx="47">
                        <c:v>48.335000000000001</c:v>
                      </c:pt>
                      <c:pt idx="48">
                        <c:v>48.353000000000002</c:v>
                      </c:pt>
                      <c:pt idx="49">
                        <c:v>47.828000000000003</c:v>
                      </c:pt>
                      <c:pt idx="50">
                        <c:v>47.1</c:v>
                      </c:pt>
                      <c:pt idx="51">
                        <c:v>47.256</c:v>
                      </c:pt>
                      <c:pt idx="52">
                        <c:v>47.176000000000002</c:v>
                      </c:pt>
                      <c:pt idx="53">
                        <c:v>47.280999999999999</c:v>
                      </c:pt>
                      <c:pt idx="54">
                        <c:v>47.465000000000003</c:v>
                      </c:pt>
                      <c:pt idx="55">
                        <c:v>47.247999999999998</c:v>
                      </c:pt>
                      <c:pt idx="56">
                        <c:v>47.166429999999998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10487.499999999984</c:v>
                      </c:pt>
                      <c:pt idx="32">
                        <c:v>2275.0000000000268</c:v>
                      </c:pt>
                      <c:pt idx="33">
                        <c:v>6637.4999999999854</c:v>
                      </c:pt>
                      <c:pt idx="34">
                        <c:v>8837.5000000000109</c:v>
                      </c:pt>
                      <c:pt idx="35">
                        <c:v>8412.5000000000236</c:v>
                      </c:pt>
                      <c:pt idx="36">
                        <c:v>10687.499999999962</c:v>
                      </c:pt>
                      <c:pt idx="37">
                        <c:v>1812.5000000000393</c:v>
                      </c:pt>
                      <c:pt idx="38">
                        <c:v>-2837.49999999996</c:v>
                      </c:pt>
                      <c:pt idx="39">
                        <c:v>-10112.499999999969</c:v>
                      </c:pt>
                      <c:pt idx="40">
                        <c:v>-11687.500000000027</c:v>
                      </c:pt>
                      <c:pt idx="41">
                        <c:v>5025.0000000000127</c:v>
                      </c:pt>
                      <c:pt idx="42">
                        <c:v>-7737.4999999999982</c:v>
                      </c:pt>
                      <c:pt idx="43">
                        <c:v>737.49999999996885</c:v>
                      </c:pt>
                      <c:pt idx="44">
                        <c:v>15275.000000000016</c:v>
                      </c:pt>
                      <c:pt idx="45">
                        <c:v>21124.999999999971</c:v>
                      </c:pt>
                      <c:pt idx="46">
                        <c:v>29049.999999999978</c:v>
                      </c:pt>
                      <c:pt idx="47">
                        <c:v>33312.499999999985</c:v>
                      </c:pt>
                      <c:pt idx="48">
                        <c:v>33087.499999999985</c:v>
                      </c:pt>
                      <c:pt idx="49">
                        <c:v>39649.999999999964</c:v>
                      </c:pt>
                      <c:pt idx="50">
                        <c:v>48749.999999999985</c:v>
                      </c:pt>
                      <c:pt idx="51">
                        <c:v>46800</c:v>
                      </c:pt>
                      <c:pt idx="52">
                        <c:v>47799.999999999978</c:v>
                      </c:pt>
                      <c:pt idx="53">
                        <c:v>46487.500000000015</c:v>
                      </c:pt>
                      <c:pt idx="54">
                        <c:v>44187.499999999964</c:v>
                      </c:pt>
                      <c:pt idx="55">
                        <c:v>46900.000000000036</c:v>
                      </c:pt>
                      <c:pt idx="56">
                        <c:v>47919.625000000022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57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11/06/2025 15:00</c:v>
                      </c:pt>
                      <c:pt idx="32">
                        <c:v>11/07/2025 15:00</c:v>
                      </c:pt>
                      <c:pt idx="33">
                        <c:v>11/10/2025 15:00</c:v>
                      </c:pt>
                      <c:pt idx="34">
                        <c:v>11/11/2025 15:00</c:v>
                      </c:pt>
                      <c:pt idx="35">
                        <c:v>11/12/2025 15:00</c:v>
                      </c:pt>
                      <c:pt idx="36">
                        <c:v>11/13/2025 15:00</c:v>
                      </c:pt>
                      <c:pt idx="37">
                        <c:v>11/14/2025 15:00</c:v>
                      </c:pt>
                      <c:pt idx="38">
                        <c:v>11/17/2025 15:00</c:v>
                      </c:pt>
                      <c:pt idx="39">
                        <c:v>11/18/2025 15:00</c:v>
                      </c:pt>
                      <c:pt idx="40">
                        <c:v>11/19/2025 15:00</c:v>
                      </c:pt>
                      <c:pt idx="41">
                        <c:v>11/20/2025 15:00</c:v>
                      </c:pt>
                      <c:pt idx="42">
                        <c:v>11/21/2025 15:00</c:v>
                      </c:pt>
                      <c:pt idx="43">
                        <c:v>11/24/2025 15:00</c:v>
                      </c:pt>
                      <c:pt idx="44">
                        <c:v>11/25/2025 15:00</c:v>
                      </c:pt>
                      <c:pt idx="45">
                        <c:v>11/26/2025 15:00</c:v>
                      </c:pt>
                      <c:pt idx="46">
                        <c:v>11/27/2025 15:00</c:v>
                      </c:pt>
                      <c:pt idx="47">
                        <c:v>11/28/2025 15:00</c:v>
                      </c:pt>
                      <c:pt idx="48">
                        <c:v>12/01/2025 15:00</c:v>
                      </c:pt>
                      <c:pt idx="49">
                        <c:v>12/02/2025 15:00</c:v>
                      </c:pt>
                      <c:pt idx="50">
                        <c:v>12/03/2025 15:00</c:v>
                      </c:pt>
                      <c:pt idx="51">
                        <c:v>12/04/2025 15:00</c:v>
                      </c:pt>
                      <c:pt idx="52">
                        <c:v>12/05/2025 15:00</c:v>
                      </c:pt>
                      <c:pt idx="53">
                        <c:v>12/08/2025 15:00</c:v>
                      </c:pt>
                      <c:pt idx="54">
                        <c:v>12/09/2025 15:00</c:v>
                      </c:pt>
                      <c:pt idx="55">
                        <c:v>12/11/2025 15:00</c:v>
                      </c:pt>
                      <c:pt idx="5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29861.111111111109</c:v>
                      </c:pt>
                      <c:pt idx="32">
                        <c:v>30555.555555555555</c:v>
                      </c:pt>
                      <c:pt idx="33">
                        <c:v>32638.888888888891</c:v>
                      </c:pt>
                      <c:pt idx="34">
                        <c:v>33333.333333333336</c:v>
                      </c:pt>
                      <c:pt idx="35">
                        <c:v>34027.777777777781</c:v>
                      </c:pt>
                      <c:pt idx="36">
                        <c:v>34722.222222222226</c:v>
                      </c:pt>
                      <c:pt idx="37">
                        <c:v>35416.666666666672</c:v>
                      </c:pt>
                      <c:pt idx="38">
                        <c:v>37500</c:v>
                      </c:pt>
                      <c:pt idx="39">
                        <c:v>38194.444444444445</c:v>
                      </c:pt>
                      <c:pt idx="40">
                        <c:v>38888.888888888891</c:v>
                      </c:pt>
                      <c:pt idx="41">
                        <c:v>39583.333333333336</c:v>
                      </c:pt>
                      <c:pt idx="42">
                        <c:v>40277.777777777774</c:v>
                      </c:pt>
                      <c:pt idx="43">
                        <c:v>42361.111111111109</c:v>
                      </c:pt>
                      <c:pt idx="44">
                        <c:v>43055.555555555555</c:v>
                      </c:pt>
                      <c:pt idx="45">
                        <c:v>43750</c:v>
                      </c:pt>
                      <c:pt idx="46">
                        <c:v>44444.444444444445</c:v>
                      </c:pt>
                      <c:pt idx="47">
                        <c:v>45138.888888888891</c:v>
                      </c:pt>
                      <c:pt idx="48">
                        <c:v>47222.222222222226</c:v>
                      </c:pt>
                      <c:pt idx="49">
                        <c:v>47916.666666666672</c:v>
                      </c:pt>
                      <c:pt idx="50">
                        <c:v>48611.111111111117</c:v>
                      </c:pt>
                      <c:pt idx="51">
                        <c:v>49305.555555555547</c:v>
                      </c:pt>
                      <c:pt idx="52">
                        <c:v>50000</c:v>
                      </c:pt>
                      <c:pt idx="53">
                        <c:v>52083.333333333336</c:v>
                      </c:pt>
                      <c:pt idx="54">
                        <c:v>52777.777777777781</c:v>
                      </c:pt>
                      <c:pt idx="55">
                        <c:v>54166.666666666664</c:v>
                      </c:pt>
                      <c:pt idx="56">
                        <c:v>54166.666666666664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54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11/27/2025 15:00</c:v>
                </c:pt>
                <c:pt idx="46">
                  <c:v>11/28/2025 15:00</c:v>
                </c:pt>
                <c:pt idx="47">
                  <c:v>12/01/2025 15:00</c:v>
                </c:pt>
                <c:pt idx="48">
                  <c:v>12/02/2025 15:00</c:v>
                </c:pt>
                <c:pt idx="49">
                  <c:v>12/03/2025 15:00</c:v>
                </c:pt>
                <c:pt idx="50">
                  <c:v>12/09/2025 15:00</c:v>
                </c:pt>
                <c:pt idx="51">
                  <c:v>12/10/2025 15:00</c:v>
                </c:pt>
                <c:pt idx="52">
                  <c:v>12/11/2025 15:00</c:v>
                </c:pt>
                <c:pt idx="53">
                  <c:v>12/11/2025 15:39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759.51866666667775</c:v>
                </c:pt>
                <c:pt idx="31">
                  <c:v>6776.4084444444961</c:v>
                </c:pt>
                <c:pt idx="32">
                  <c:v>9690.2177777777615</c:v>
                </c:pt>
                <c:pt idx="33">
                  <c:v>5681.9635555555651</c:v>
                </c:pt>
                <c:pt idx="34">
                  <c:v>7818.84533333336</c:v>
                </c:pt>
                <c:pt idx="35">
                  <c:v>9630.1151111110739</c:v>
                </c:pt>
                <c:pt idx="36">
                  <c:v>5958.4768888888793</c:v>
                </c:pt>
                <c:pt idx="37">
                  <c:v>5563.6902222222125</c:v>
                </c:pt>
                <c:pt idx="38">
                  <c:v>13255.848000000013</c:v>
                </c:pt>
                <c:pt idx="39">
                  <c:v>14447.525777777795</c:v>
                </c:pt>
                <c:pt idx="40">
                  <c:v>11082.955555555534</c:v>
                </c:pt>
                <c:pt idx="41">
                  <c:v>14228.065333333398</c:v>
                </c:pt>
                <c:pt idx="42">
                  <c:v>14753.026666666716</c:v>
                </c:pt>
                <c:pt idx="43">
                  <c:v>11788.560444444469</c:v>
                </c:pt>
                <c:pt idx="44">
                  <c:v>7558.5022222221814</c:v>
                </c:pt>
                <c:pt idx="45">
                  <c:v>8391.8360000000248</c:v>
                </c:pt>
                <c:pt idx="46">
                  <c:v>8231.4457777778298</c:v>
                </c:pt>
                <c:pt idx="47">
                  <c:v>11121.183111111081</c:v>
                </c:pt>
                <c:pt idx="48">
                  <c:v>8044.1728888889338</c:v>
                </c:pt>
                <c:pt idx="49">
                  <c:v>8431.4826666666559</c:v>
                </c:pt>
                <c:pt idx="50">
                  <c:v>8745.8533333332671</c:v>
                </c:pt>
                <c:pt idx="51">
                  <c:v>14122.431111111109</c:v>
                </c:pt>
                <c:pt idx="52">
                  <c:v>13120.180888888819</c:v>
                </c:pt>
                <c:pt idx="53">
                  <c:v>12241.972288888923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54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11/27/2025 15:00</c:v>
                      </c:pt>
                      <c:pt idx="46">
                        <c:v>11/28/2025 15:00</c:v>
                      </c:pt>
                      <c:pt idx="47">
                        <c:v>12/01/2025 15:00</c:v>
                      </c:pt>
                      <c:pt idx="48">
                        <c:v>12/02/2025 15:00</c:v>
                      </c:pt>
                      <c:pt idx="49">
                        <c:v>12/03/2025 15:00</c:v>
                      </c:pt>
                      <c:pt idx="50">
                        <c:v>12/09/2025 15:00</c:v>
                      </c:pt>
                      <c:pt idx="51">
                        <c:v>12/10/2025 15:00</c:v>
                      </c:pt>
                      <c:pt idx="52">
                        <c:v>12/11/2025 15:00</c:v>
                      </c:pt>
                      <c:pt idx="5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50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11/28/2025 15:00</c:v>
                </c:pt>
                <c:pt idx="40">
                  <c:v>12/01/2025 15:00</c:v>
                </c:pt>
                <c:pt idx="41">
                  <c:v>12/02/2025 15:00</c:v>
                </c:pt>
                <c:pt idx="42">
                  <c:v>12/03/2025 15:00</c:v>
                </c:pt>
                <c:pt idx="43">
                  <c:v>12/04/2025 15:00</c:v>
                </c:pt>
                <c:pt idx="44">
                  <c:v>12/05/2025 15:00</c:v>
                </c:pt>
                <c:pt idx="45">
                  <c:v>12/08/2025 15:00</c:v>
                </c:pt>
                <c:pt idx="46">
                  <c:v>12/09/2025 15:00</c:v>
                </c:pt>
                <c:pt idx="47">
                  <c:v>12/10/2025 15:00</c:v>
                </c:pt>
                <c:pt idx="48">
                  <c:v>12/11/2025 15:00</c:v>
                </c:pt>
                <c:pt idx="49">
                  <c:v>12/11/2025 15:39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87709.024305554121</c:v>
                </c:pt>
                <c:pt idx="24">
                  <c:v>81094.424999998708</c:v>
                </c:pt>
                <c:pt idx="25">
                  <c:v>120379.82569444507</c:v>
                </c:pt>
                <c:pt idx="26">
                  <c:v>70285.226388888084</c:v>
                </c:pt>
                <c:pt idx="27">
                  <c:v>110141.42847222219</c:v>
                </c:pt>
                <c:pt idx="28">
                  <c:v>142872.22986111138</c:v>
                </c:pt>
                <c:pt idx="29">
                  <c:v>132137.6305555554</c:v>
                </c:pt>
                <c:pt idx="30">
                  <c:v>118383.03125000055</c:v>
                </c:pt>
                <c:pt idx="31">
                  <c:v>123119.23333333293</c:v>
                </c:pt>
                <c:pt idx="32">
                  <c:v>149324.63402777674</c:v>
                </c:pt>
                <c:pt idx="33">
                  <c:v>152830.03472222193</c:v>
                </c:pt>
                <c:pt idx="34">
                  <c:v>123135.43541666574</c:v>
                </c:pt>
                <c:pt idx="35">
                  <c:v>133100.83611111136</c:v>
                </c:pt>
                <c:pt idx="36">
                  <c:v>174377.03819444485</c:v>
                </c:pt>
                <c:pt idx="37">
                  <c:v>162302.4388888898</c:v>
                </c:pt>
                <c:pt idx="38">
                  <c:v>183927.83958333312</c:v>
                </c:pt>
                <c:pt idx="39">
                  <c:v>173758.64097222299</c:v>
                </c:pt>
                <c:pt idx="40">
                  <c:v>194854.84305555583</c:v>
                </c:pt>
                <c:pt idx="41">
                  <c:v>180260.2437500004</c:v>
                </c:pt>
                <c:pt idx="42">
                  <c:v>200405.64444444407</c:v>
                </c:pt>
                <c:pt idx="43">
                  <c:v>185471.04513889019</c:v>
                </c:pt>
                <c:pt idx="44">
                  <c:v>187996.44583333289</c:v>
                </c:pt>
                <c:pt idx="45">
                  <c:v>201592.64791666638</c:v>
                </c:pt>
                <c:pt idx="46">
                  <c:v>228778.04861111264</c:v>
                </c:pt>
                <c:pt idx="47">
                  <c:v>203003.44930555439</c:v>
                </c:pt>
                <c:pt idx="48">
                  <c:v>192588.85000000161</c:v>
                </c:pt>
                <c:pt idx="49">
                  <c:v>206948.84999999998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50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11/28/2025 15:00</c:v>
                      </c:pt>
                      <c:pt idx="40">
                        <c:v>12/01/2025 15:00</c:v>
                      </c:pt>
                      <c:pt idx="41">
                        <c:v>12/02/2025 15:00</c:v>
                      </c:pt>
                      <c:pt idx="42">
                        <c:v>12/03/2025 15:00</c:v>
                      </c:pt>
                      <c:pt idx="43">
                        <c:v>12/04/2025 15:00</c:v>
                      </c:pt>
                      <c:pt idx="44">
                        <c:v>12/05/2025 15:00</c:v>
                      </c:pt>
                      <c:pt idx="45">
                        <c:v>12/08/2025 15:00</c:v>
                      </c:pt>
                      <c:pt idx="46">
                        <c:v>12/09/2025 15:00</c:v>
                      </c:pt>
                      <c:pt idx="47">
                        <c:v>12/10/2025 15:00</c:v>
                      </c:pt>
                      <c:pt idx="48">
                        <c:v>12/11/2025 15:00</c:v>
                      </c:pt>
                      <c:pt idx="4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49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11/06/2025 15:00</c:v>
                </c:pt>
                <c:pt idx="26">
                  <c:v>11/07/2025 15:00</c:v>
                </c:pt>
                <c:pt idx="27">
                  <c:v>11/10/2025 15:00</c:v>
                </c:pt>
                <c:pt idx="28">
                  <c:v>11/12/2025 15:00</c:v>
                </c:pt>
                <c:pt idx="29">
                  <c:v>11/13/2025 15:00</c:v>
                </c:pt>
                <c:pt idx="30">
                  <c:v>11/14/2025 15:00</c:v>
                </c:pt>
                <c:pt idx="31">
                  <c:v>11/17/2025 15:00</c:v>
                </c:pt>
                <c:pt idx="32">
                  <c:v>11/18/2025 15:00</c:v>
                </c:pt>
                <c:pt idx="33">
                  <c:v>11/19/2025 15:00</c:v>
                </c:pt>
                <c:pt idx="34">
                  <c:v>11/20/2025 15:00</c:v>
                </c:pt>
                <c:pt idx="35">
                  <c:v>11/21/2025 15:00</c:v>
                </c:pt>
                <c:pt idx="36">
                  <c:v>11/24/2025 15:00</c:v>
                </c:pt>
                <c:pt idx="37">
                  <c:v>11/25/2025 15:00</c:v>
                </c:pt>
                <c:pt idx="38">
                  <c:v>11/26/2025 15:00</c:v>
                </c:pt>
                <c:pt idx="39">
                  <c:v>12/01/2025 15:00</c:v>
                </c:pt>
                <c:pt idx="40">
                  <c:v>12/02/2025 15:00</c:v>
                </c:pt>
                <c:pt idx="41">
                  <c:v>12/03/2025 15:00</c:v>
                </c:pt>
                <c:pt idx="42">
                  <c:v>12/04/2025 15:00</c:v>
                </c:pt>
                <c:pt idx="43">
                  <c:v>12/05/2025 15:00</c:v>
                </c:pt>
                <c:pt idx="44">
                  <c:v>12/08/2025 15:00</c:v>
                </c:pt>
                <c:pt idx="45">
                  <c:v>12/09/2025 15:00</c:v>
                </c:pt>
                <c:pt idx="46">
                  <c:v>12/10/2025 15:00</c:v>
                </c:pt>
                <c:pt idx="47">
                  <c:v>12/11/2025 15:00</c:v>
                </c:pt>
                <c:pt idx="48">
                  <c:v>12/11/2025 15:39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3245.5340099986151</c:v>
                </c:pt>
                <c:pt idx="23">
                  <c:v>-7755.404353334834</c:v>
                </c:pt>
                <c:pt idx="24">
                  <c:v>5019.9072833321516</c:v>
                </c:pt>
                <c:pt idx="25">
                  <c:v>-25658.531080000244</c:v>
                </c:pt>
                <c:pt idx="26">
                  <c:v>-38789.469443335089</c:v>
                </c:pt>
                <c:pt idx="27">
                  <c:v>-11658.534533333896</c:v>
                </c:pt>
                <c:pt idx="28">
                  <c:v>-17085.411260000968</c:v>
                </c:pt>
                <c:pt idx="29">
                  <c:v>-27925.099623335027</c:v>
                </c:pt>
                <c:pt idx="30">
                  <c:v>-20013.537986668802</c:v>
                </c:pt>
                <c:pt idx="31">
                  <c:v>-32388.853076668824</c:v>
                </c:pt>
                <c:pt idx="32">
                  <c:v>-32031.0414400013</c:v>
                </c:pt>
                <c:pt idx="33">
                  <c:v>-36653.229803334223</c:v>
                </c:pt>
                <c:pt idx="34">
                  <c:v>-40086.668166667383</c:v>
                </c:pt>
                <c:pt idx="35">
                  <c:v>-54253.856530002216</c:v>
                </c:pt>
                <c:pt idx="36">
                  <c:v>-51769.171620000634</c:v>
                </c:pt>
                <c:pt idx="37">
                  <c:v>-61192.609983334012</c:v>
                </c:pt>
                <c:pt idx="38">
                  <c:v>-51637.298346667929</c:v>
                </c:pt>
                <c:pt idx="39">
                  <c:v>-28103.240163334056</c:v>
                </c:pt>
                <c:pt idx="40">
                  <c:v>-27042.928526667089</c:v>
                </c:pt>
                <c:pt idx="41">
                  <c:v>-20315.116890001842</c:v>
                </c:pt>
                <c:pt idx="42">
                  <c:v>-29402.305253335253</c:v>
                </c:pt>
                <c:pt idx="43">
                  <c:v>-11281.993616667714</c:v>
                </c:pt>
                <c:pt idx="44">
                  <c:v>-16664.808706668104</c:v>
                </c:pt>
                <c:pt idx="45">
                  <c:v>-3275.7470700003541</c:v>
                </c:pt>
                <c:pt idx="46">
                  <c:v>4274.5645666642522</c:v>
                </c:pt>
                <c:pt idx="47">
                  <c:v>3.6262033314123983</c:v>
                </c:pt>
                <c:pt idx="48">
                  <c:v>3.6262033314123983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9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9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9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9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9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9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49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11/06/2025 15:00</c:v>
                      </c:pt>
                      <c:pt idx="26">
                        <c:v>11/07/2025 15:00</c:v>
                      </c:pt>
                      <c:pt idx="27">
                        <c:v>11/10/2025 15:00</c:v>
                      </c:pt>
                      <c:pt idx="28">
                        <c:v>11/12/2025 15:00</c:v>
                      </c:pt>
                      <c:pt idx="29">
                        <c:v>11/13/2025 15:00</c:v>
                      </c:pt>
                      <c:pt idx="30">
                        <c:v>11/14/2025 15:00</c:v>
                      </c:pt>
                      <c:pt idx="31">
                        <c:v>11/17/2025 15:00</c:v>
                      </c:pt>
                      <c:pt idx="32">
                        <c:v>11/18/2025 15:00</c:v>
                      </c:pt>
                      <c:pt idx="33">
                        <c:v>11/19/2025 15:00</c:v>
                      </c:pt>
                      <c:pt idx="34">
                        <c:v>11/20/2025 15:00</c:v>
                      </c:pt>
                      <c:pt idx="35">
                        <c:v>11/21/2025 15:00</c:v>
                      </c:pt>
                      <c:pt idx="36">
                        <c:v>11/24/2025 15:00</c:v>
                      </c:pt>
                      <c:pt idx="37">
                        <c:v>11/25/2025 15:00</c:v>
                      </c:pt>
                      <c:pt idx="38">
                        <c:v>11/26/2025 15:00</c:v>
                      </c:pt>
                      <c:pt idx="39">
                        <c:v>12/01/2025 15:00</c:v>
                      </c:pt>
                      <c:pt idx="40">
                        <c:v>12/02/2025 15:00</c:v>
                      </c:pt>
                      <c:pt idx="41">
                        <c:v>12/03/2025 15:00</c:v>
                      </c:pt>
                      <c:pt idx="42">
                        <c:v>12/04/2025 15:00</c:v>
                      </c:pt>
                      <c:pt idx="43">
                        <c:v>12/05/2025 15:00</c:v>
                      </c:pt>
                      <c:pt idx="44">
                        <c:v>12/08/2025 15:00</c:v>
                      </c:pt>
                      <c:pt idx="45">
                        <c:v>12/09/2025 15:00</c:v>
                      </c:pt>
                      <c:pt idx="46">
                        <c:v>12/10/2025 15:00</c:v>
                      </c:pt>
                      <c:pt idx="47">
                        <c:v>12/11/2025 15:00</c:v>
                      </c:pt>
                      <c:pt idx="4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10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11/13/2025 15:00</c:v>
                </c:pt>
                <c:pt idx="6">
                  <c:v>11/17/2025 15:00</c:v>
                </c:pt>
                <c:pt idx="7">
                  <c:v>11/25/2025 15:00</c:v>
                </c:pt>
                <c:pt idx="8">
                  <c:v>11/26/2025 15:00</c:v>
                </c:pt>
                <c:pt idx="9">
                  <c:v>12/11/2025 15:39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-31763.058888888907</c:v>
                </c:pt>
                <c:pt idx="6">
                  <c:v>-25212.295999999966</c:v>
                </c:pt>
                <c:pt idx="7">
                  <c:v>-34261.951222222182</c:v>
                </c:pt>
                <c:pt idx="8">
                  <c:v>-43693.021000000022</c:v>
                </c:pt>
                <c:pt idx="9">
                  <c:v>-71666.760586666627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10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11/13/2025 15:00</c:v>
                      </c:pt>
                      <c:pt idx="6">
                        <c:v>11/17/2025 15:00</c:v>
                      </c:pt>
                      <c:pt idx="7">
                        <c:v>11/25/2025 15:00</c:v>
                      </c:pt>
                      <c:pt idx="8">
                        <c:v>11/26/2025 15:00</c:v>
                      </c:pt>
                      <c:pt idx="9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45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11/06/2025 15:00</c:v>
                </c:pt>
                <c:pt idx="22">
                  <c:v>11/07/2025 15:00</c:v>
                </c:pt>
                <c:pt idx="23">
                  <c:v>11/10/2025 15:00</c:v>
                </c:pt>
                <c:pt idx="24">
                  <c:v>11/11/2025 15:00</c:v>
                </c:pt>
                <c:pt idx="25">
                  <c:v>11/12/2025 15:00</c:v>
                </c:pt>
                <c:pt idx="26">
                  <c:v>11/13/2025 15:00</c:v>
                </c:pt>
                <c:pt idx="27">
                  <c:v>11/14/2025 15:00</c:v>
                </c:pt>
                <c:pt idx="28">
                  <c:v>11/17/2025 15:00</c:v>
                </c:pt>
                <c:pt idx="29">
                  <c:v>11/18/2025 15:00</c:v>
                </c:pt>
                <c:pt idx="30">
                  <c:v>11/19/2025 15:00</c:v>
                </c:pt>
                <c:pt idx="31">
                  <c:v>11/21/2025 15:00</c:v>
                </c:pt>
                <c:pt idx="32">
                  <c:v>11/24/2025 15:00</c:v>
                </c:pt>
                <c:pt idx="33">
                  <c:v>11/26/2025 15:00</c:v>
                </c:pt>
                <c:pt idx="34">
                  <c:v>11/27/2025 15:00</c:v>
                </c:pt>
                <c:pt idx="35">
                  <c:v>11/28/2025 15:00</c:v>
                </c:pt>
                <c:pt idx="36">
                  <c:v>12/01/2025 15:00</c:v>
                </c:pt>
                <c:pt idx="37">
                  <c:v>12/02/2025 15:00</c:v>
                </c:pt>
                <c:pt idx="38">
                  <c:v>12/03/2025 15:00</c:v>
                </c:pt>
                <c:pt idx="39">
                  <c:v>12/04/2025 15:00</c:v>
                </c:pt>
                <c:pt idx="40">
                  <c:v>12/05/2025 15:00</c:v>
                </c:pt>
                <c:pt idx="41">
                  <c:v>12/08/2025 15:00</c:v>
                </c:pt>
                <c:pt idx="42">
                  <c:v>12/09/2025 15:00</c:v>
                </c:pt>
                <c:pt idx="43">
                  <c:v>12/11/2025 15:00</c:v>
                </c:pt>
                <c:pt idx="44">
                  <c:v>12/11/2025 15:39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11013.362756034388</c:v>
                </c:pt>
                <c:pt idx="22">
                  <c:v>-11244.714759414172</c:v>
                </c:pt>
                <c:pt idx="23">
                  <c:v>22338.043499626714</c:v>
                </c:pt>
                <c:pt idx="24">
                  <c:v>39826.371789291166</c:v>
                </c:pt>
                <c:pt idx="25">
                  <c:v>36104.724892851198</c:v>
                </c:pt>
                <c:pt idx="26">
                  <c:v>-17702.009851557261</c:v>
                </c:pt>
                <c:pt idx="27">
                  <c:v>-55094.821370479229</c:v>
                </c:pt>
                <c:pt idx="28">
                  <c:v>-28886.493516070761</c:v>
                </c:pt>
                <c:pt idx="29">
                  <c:v>-3324.7726131976524</c:v>
                </c:pt>
                <c:pt idx="30">
                  <c:v>-24842.749183350519</c:v>
                </c:pt>
                <c:pt idx="31">
                  <c:v>-10874.523437404772</c:v>
                </c:pt>
                <c:pt idx="32">
                  <c:v>-10009.411428433639</c:v>
                </c:pt>
                <c:pt idx="33">
                  <c:v>71853.880422083021</c:v>
                </c:pt>
                <c:pt idx="34">
                  <c:v>37735.776711948638</c:v>
                </c:pt>
                <c:pt idx="35">
                  <c:v>56882.917254951069</c:v>
                </c:pt>
                <c:pt idx="36">
                  <c:v>6506.3078344871756</c:v>
                </c:pt>
                <c:pt idx="37">
                  <c:v>10848.256822651136</c:v>
                </c:pt>
                <c:pt idx="38">
                  <c:v>-18126.353328977886</c:v>
                </c:pt>
                <c:pt idx="39">
                  <c:v>-27756.98617602684</c:v>
                </c:pt>
                <c:pt idx="40">
                  <c:v>-20408.453234176355</c:v>
                </c:pt>
                <c:pt idx="41">
                  <c:v>-49446.501610766049</c:v>
                </c:pt>
                <c:pt idx="42">
                  <c:v>19282.967868279549</c:v>
                </c:pt>
                <c:pt idx="43">
                  <c:v>-22422.35264259376</c:v>
                </c:pt>
                <c:pt idx="44">
                  <c:v>-8051.592873184738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45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11/06/2025 15:00</c:v>
                      </c:pt>
                      <c:pt idx="22">
                        <c:v>11/07/2025 15:00</c:v>
                      </c:pt>
                      <c:pt idx="23">
                        <c:v>11/10/2025 15:00</c:v>
                      </c:pt>
                      <c:pt idx="24">
                        <c:v>11/11/2025 15:00</c:v>
                      </c:pt>
                      <c:pt idx="25">
                        <c:v>11/12/2025 15:00</c:v>
                      </c:pt>
                      <c:pt idx="26">
                        <c:v>11/13/2025 15:00</c:v>
                      </c:pt>
                      <c:pt idx="27">
                        <c:v>11/14/2025 15:00</c:v>
                      </c:pt>
                      <c:pt idx="28">
                        <c:v>11/17/2025 15:00</c:v>
                      </c:pt>
                      <c:pt idx="29">
                        <c:v>11/18/2025 15:00</c:v>
                      </c:pt>
                      <c:pt idx="30">
                        <c:v>11/19/2025 15:00</c:v>
                      </c:pt>
                      <c:pt idx="31">
                        <c:v>11/21/2025 15:00</c:v>
                      </c:pt>
                      <c:pt idx="32">
                        <c:v>11/24/2025 15:00</c:v>
                      </c:pt>
                      <c:pt idx="33">
                        <c:v>11/26/2025 15:00</c:v>
                      </c:pt>
                      <c:pt idx="34">
                        <c:v>11/27/2025 15:00</c:v>
                      </c:pt>
                      <c:pt idx="35">
                        <c:v>11/28/2025 15:00</c:v>
                      </c:pt>
                      <c:pt idx="36">
                        <c:v>12/01/2025 15:00</c:v>
                      </c:pt>
                      <c:pt idx="37">
                        <c:v>12/02/2025 15:00</c:v>
                      </c:pt>
                      <c:pt idx="38">
                        <c:v>12/03/2025 15:00</c:v>
                      </c:pt>
                      <c:pt idx="39">
                        <c:v>12/04/2025 15:00</c:v>
                      </c:pt>
                      <c:pt idx="40">
                        <c:v>12/05/2025 15:00</c:v>
                      </c:pt>
                      <c:pt idx="41">
                        <c:v>12/08/2025 15:00</c:v>
                      </c:pt>
                      <c:pt idx="42">
                        <c:v>12/09/2025 15:00</c:v>
                      </c:pt>
                      <c:pt idx="43">
                        <c:v>12/11/2025 15:00</c:v>
                      </c:pt>
                      <c:pt idx="4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'8'!$A$13:$A$62</c:f>
              <c:numCache>
                <c:formatCode>mm/dd/yyyy\ hh:mm</c:formatCode>
                <c:ptCount val="50"/>
                <c:pt idx="1">
                  <c:v>45915.625</c:v>
                </c:pt>
                <c:pt idx="2">
                  <c:v>45916.625</c:v>
                </c:pt>
                <c:pt idx="3">
                  <c:v>45917.625</c:v>
                </c:pt>
                <c:pt idx="4">
                  <c:v>45918.625</c:v>
                </c:pt>
                <c:pt idx="5">
                  <c:v>45919.625</c:v>
                </c:pt>
                <c:pt idx="6">
                  <c:v>45922.625</c:v>
                </c:pt>
                <c:pt idx="7">
                  <c:v>45923.625</c:v>
                </c:pt>
                <c:pt idx="8">
                  <c:v>45924.625</c:v>
                </c:pt>
                <c:pt idx="9">
                  <c:v>45925.625</c:v>
                </c:pt>
                <c:pt idx="10">
                  <c:v>45926.625</c:v>
                </c:pt>
                <c:pt idx="11">
                  <c:v>45929.625</c:v>
                </c:pt>
                <c:pt idx="12">
                  <c:v>45930.625</c:v>
                </c:pt>
                <c:pt idx="13">
                  <c:v>45931.625</c:v>
                </c:pt>
                <c:pt idx="14">
                  <c:v>45932.625</c:v>
                </c:pt>
                <c:pt idx="15">
                  <c:v>45933.625</c:v>
                </c:pt>
                <c:pt idx="16">
                  <c:v>45936.625</c:v>
                </c:pt>
                <c:pt idx="17">
                  <c:v>45937.625</c:v>
                </c:pt>
                <c:pt idx="18">
                  <c:v>45938.625</c:v>
                </c:pt>
                <c:pt idx="19">
                  <c:v>45939.625</c:v>
                </c:pt>
                <c:pt idx="20">
                  <c:v>45940.625</c:v>
                </c:pt>
                <c:pt idx="21">
                  <c:v>45943.625</c:v>
                </c:pt>
                <c:pt idx="22">
                  <c:v>45944.625</c:v>
                </c:pt>
                <c:pt idx="23">
                  <c:v>45945.625</c:v>
                </c:pt>
                <c:pt idx="24">
                  <c:v>45946.625</c:v>
                </c:pt>
                <c:pt idx="25">
                  <c:v>45947.625</c:v>
                </c:pt>
                <c:pt idx="26">
                  <c:v>45950.625</c:v>
                </c:pt>
                <c:pt idx="27">
                  <c:v>45951.625</c:v>
                </c:pt>
                <c:pt idx="28">
                  <c:v>45952.625</c:v>
                </c:pt>
                <c:pt idx="29">
                  <c:v>45953.625</c:v>
                </c:pt>
                <c:pt idx="30">
                  <c:v>45954.625</c:v>
                </c:pt>
                <c:pt idx="31">
                  <c:v>45957.625</c:v>
                </c:pt>
                <c:pt idx="32">
                  <c:v>45958.625</c:v>
                </c:pt>
                <c:pt idx="33">
                  <c:v>45959.625</c:v>
                </c:pt>
                <c:pt idx="34">
                  <c:v>45960.625</c:v>
                </c:pt>
                <c:pt idx="35">
                  <c:v>45961.625</c:v>
                </c:pt>
                <c:pt idx="36">
                  <c:v>45964.625</c:v>
                </c:pt>
                <c:pt idx="37">
                  <c:v>45965.625</c:v>
                </c:pt>
                <c:pt idx="38">
                  <c:v>45966.625</c:v>
                </c:pt>
                <c:pt idx="39">
                  <c:v>45967.625</c:v>
                </c:pt>
                <c:pt idx="40">
                  <c:v>45968.625</c:v>
                </c:pt>
                <c:pt idx="41">
                  <c:v>45971.625</c:v>
                </c:pt>
                <c:pt idx="42">
                  <c:v>45972.625</c:v>
                </c:pt>
                <c:pt idx="43">
                  <c:v>45973.625</c:v>
                </c:pt>
                <c:pt idx="44">
                  <c:v>45974.625</c:v>
                </c:pt>
                <c:pt idx="45">
                  <c:v>45975.625</c:v>
                </c:pt>
                <c:pt idx="46">
                  <c:v>45978.625</c:v>
                </c:pt>
                <c:pt idx="47">
                  <c:v>45979.625</c:v>
                </c:pt>
                <c:pt idx="48">
                  <c:v>45980.625</c:v>
                </c:pt>
                <c:pt idx="49">
                  <c:v>45981.625</c:v>
                </c:pt>
              </c:numCache>
            </c:num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107678.5086884492</c:v>
                </c:pt>
                <c:pt idx="38">
                  <c:v>94541.959416894999</c:v>
                </c:pt>
                <c:pt idx="39">
                  <c:v>50767.958326170912</c:v>
                </c:pt>
                <c:pt idx="40">
                  <c:v>122311.33985343672</c:v>
                </c:pt>
                <c:pt idx="41">
                  <c:v>205599.86902470747</c:v>
                </c:pt>
                <c:pt idx="42">
                  <c:v>91009.526132976316</c:v>
                </c:pt>
                <c:pt idx="43">
                  <c:v>156153.42316691036</c:v>
                </c:pt>
                <c:pt idx="44">
                  <c:v>87372.88524940658</c:v>
                </c:pt>
                <c:pt idx="45">
                  <c:v>116607.41844403389</c:v>
                </c:pt>
                <c:pt idx="46">
                  <c:v>69361.636569110458</c:v>
                </c:pt>
                <c:pt idx="47">
                  <c:v>58738.04605637677</c:v>
                </c:pt>
                <c:pt idx="48">
                  <c:v>53142.29103936434</c:v>
                </c:pt>
                <c:pt idx="49">
                  <c:v>35348.142215334752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63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15:00</c:v>
                </c:pt>
                <c:pt idx="38">
                  <c:v>11/06/2025 15:00</c:v>
                </c:pt>
                <c:pt idx="39">
                  <c:v>11/07/2025 15:00</c:v>
                </c:pt>
                <c:pt idx="40">
                  <c:v>11/10/2025 15:00</c:v>
                </c:pt>
                <c:pt idx="41">
                  <c:v>11/11/2025 15:00</c:v>
                </c:pt>
                <c:pt idx="42">
                  <c:v>11/12/2025 15:00</c:v>
                </c:pt>
                <c:pt idx="43">
                  <c:v>11/13/2025 15:00</c:v>
                </c:pt>
                <c:pt idx="44">
                  <c:v>11/14/2025 15:00</c:v>
                </c:pt>
                <c:pt idx="45">
                  <c:v>11/17/2025 15:00</c:v>
                </c:pt>
                <c:pt idx="46">
                  <c:v>11/18/2025 15:00</c:v>
                </c:pt>
                <c:pt idx="47">
                  <c:v>11/19/2025 15:00</c:v>
                </c:pt>
                <c:pt idx="48">
                  <c:v>11/20/2025 15:00</c:v>
                </c:pt>
                <c:pt idx="49">
                  <c:v>11/21/2025 15:00</c:v>
                </c:pt>
                <c:pt idx="50">
                  <c:v>11/24/2025 15:00</c:v>
                </c:pt>
                <c:pt idx="51">
                  <c:v>11/25/2025 15:00</c:v>
                </c:pt>
                <c:pt idx="52">
                  <c:v>11/26/2025 15:00</c:v>
                </c:pt>
                <c:pt idx="53">
                  <c:v>12/01/2025 15:00</c:v>
                </c:pt>
                <c:pt idx="54">
                  <c:v>12/02/2025 15:00</c:v>
                </c:pt>
                <c:pt idx="55">
                  <c:v>12/03/2025 15:00</c:v>
                </c:pt>
                <c:pt idx="56">
                  <c:v>12/04/2025 15:00</c:v>
                </c:pt>
                <c:pt idx="57">
                  <c:v>12/05/2025 15:00</c:v>
                </c:pt>
                <c:pt idx="58">
                  <c:v>12/08/2025 15:00</c:v>
                </c:pt>
                <c:pt idx="59">
                  <c:v>12/09/2025 15:00</c:v>
                </c:pt>
                <c:pt idx="60">
                  <c:v>12/10/2025 15:00</c:v>
                </c:pt>
                <c:pt idx="61">
                  <c:v>12/11/2025 15:00</c:v>
                </c:pt>
                <c:pt idx="62">
                  <c:v>12/11/2025 15:39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107678.5086884492</c:v>
                </c:pt>
                <c:pt idx="37">
                  <c:v>94541.959416894999</c:v>
                </c:pt>
                <c:pt idx="38">
                  <c:v>50767.958326170912</c:v>
                </c:pt>
                <c:pt idx="39">
                  <c:v>122311.33985343672</c:v>
                </c:pt>
                <c:pt idx="40">
                  <c:v>205599.86902470747</c:v>
                </c:pt>
                <c:pt idx="41">
                  <c:v>91009.526132976316</c:v>
                </c:pt>
                <c:pt idx="42">
                  <c:v>156153.42316691036</c:v>
                </c:pt>
                <c:pt idx="43">
                  <c:v>87372.88524940658</c:v>
                </c:pt>
                <c:pt idx="44">
                  <c:v>116607.41844403389</c:v>
                </c:pt>
                <c:pt idx="45">
                  <c:v>69361.636569110458</c:v>
                </c:pt>
                <c:pt idx="46">
                  <c:v>58738.04605637677</c:v>
                </c:pt>
                <c:pt idx="47">
                  <c:v>53142.29103936434</c:v>
                </c:pt>
                <c:pt idx="48">
                  <c:v>35348.142215334752</c:v>
                </c:pt>
                <c:pt idx="49">
                  <c:v>67983.311001348484</c:v>
                </c:pt>
                <c:pt idx="50">
                  <c:v>94464.18996746109</c:v>
                </c:pt>
                <c:pt idx="51">
                  <c:v>159530.91913687304</c:v>
                </c:pt>
                <c:pt idx="52">
                  <c:v>123866.32784467618</c:v>
                </c:pt>
                <c:pt idx="53">
                  <c:v>66359.305945747095</c:v>
                </c:pt>
                <c:pt idx="54">
                  <c:v>119490.37929518345</c:v>
                </c:pt>
                <c:pt idx="55">
                  <c:v>106613.78934399709</c:v>
                </c:pt>
                <c:pt idx="56">
                  <c:v>124979.19062340829</c:v>
                </c:pt>
                <c:pt idx="57">
                  <c:v>89821.469233453186</c:v>
                </c:pt>
                <c:pt idx="58">
                  <c:v>33033.163284213821</c:v>
                </c:pt>
                <c:pt idx="59">
                  <c:v>38477.556387971767</c:v>
                </c:pt>
                <c:pt idx="60">
                  <c:v>43308.689902894286</c:v>
                </c:pt>
                <c:pt idx="61">
                  <c:v>82904.732646395219</c:v>
                </c:pt>
                <c:pt idx="62">
                  <c:v>83126.037317828392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63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15:00</c:v>
                      </c:pt>
                      <c:pt idx="38">
                        <c:v>11/06/2025 15:00</c:v>
                      </c:pt>
                      <c:pt idx="39">
                        <c:v>11/07/2025 15:00</c:v>
                      </c:pt>
                      <c:pt idx="40">
                        <c:v>11/10/2025 15:00</c:v>
                      </c:pt>
                      <c:pt idx="41">
                        <c:v>11/11/2025 15:00</c:v>
                      </c:pt>
                      <c:pt idx="42">
                        <c:v>11/12/2025 15:00</c:v>
                      </c:pt>
                      <c:pt idx="43">
                        <c:v>11/13/2025 15:00</c:v>
                      </c:pt>
                      <c:pt idx="44">
                        <c:v>11/14/2025 15:00</c:v>
                      </c:pt>
                      <c:pt idx="45">
                        <c:v>11/17/2025 15:00</c:v>
                      </c:pt>
                      <c:pt idx="46">
                        <c:v>11/18/2025 15:00</c:v>
                      </c:pt>
                      <c:pt idx="47">
                        <c:v>11/19/2025 15:00</c:v>
                      </c:pt>
                      <c:pt idx="48">
                        <c:v>11/20/2025 15:00</c:v>
                      </c:pt>
                      <c:pt idx="49">
                        <c:v>11/21/2025 15:00</c:v>
                      </c:pt>
                      <c:pt idx="50">
                        <c:v>11/24/2025 15:00</c:v>
                      </c:pt>
                      <c:pt idx="51">
                        <c:v>11/25/2025 15:00</c:v>
                      </c:pt>
                      <c:pt idx="52">
                        <c:v>11/26/2025 15:00</c:v>
                      </c:pt>
                      <c:pt idx="53">
                        <c:v>12/01/2025 15:00</c:v>
                      </c:pt>
                      <c:pt idx="54">
                        <c:v>12/02/2025 15:00</c:v>
                      </c:pt>
                      <c:pt idx="55">
                        <c:v>12/03/2025 15:00</c:v>
                      </c:pt>
                      <c:pt idx="56">
                        <c:v>12/04/2025 15:00</c:v>
                      </c:pt>
                      <c:pt idx="57">
                        <c:v>12/05/2025 15:00</c:v>
                      </c:pt>
                      <c:pt idx="58">
                        <c:v>12/08/2025 15:00</c:v>
                      </c:pt>
                      <c:pt idx="59">
                        <c:v>12/09/2025 15:00</c:v>
                      </c:pt>
                      <c:pt idx="60">
                        <c:v>12/10/2025 15:00</c:v>
                      </c:pt>
                      <c:pt idx="61">
                        <c:v>12/11/2025 15:00</c:v>
                      </c:pt>
                      <c:pt idx="62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55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11/06/2025 15:00</c:v>
                </c:pt>
                <c:pt idx="31">
                  <c:v>11/07/2025 15:00</c:v>
                </c:pt>
                <c:pt idx="32">
                  <c:v>11/10/2025 15:00</c:v>
                </c:pt>
                <c:pt idx="33">
                  <c:v>11/11/2025 15:00</c:v>
                </c:pt>
                <c:pt idx="34">
                  <c:v>11/12/2025 15:00</c:v>
                </c:pt>
                <c:pt idx="35">
                  <c:v>11/13/2025 15:00</c:v>
                </c:pt>
                <c:pt idx="36">
                  <c:v>11/14/2025 15:00</c:v>
                </c:pt>
                <c:pt idx="37">
                  <c:v>11/17/2025 15:00</c:v>
                </c:pt>
                <c:pt idx="38">
                  <c:v>11/18/2025 15:00</c:v>
                </c:pt>
                <c:pt idx="39">
                  <c:v>11/19/2025 15:00</c:v>
                </c:pt>
                <c:pt idx="40">
                  <c:v>11/20/2025 15:00</c:v>
                </c:pt>
                <c:pt idx="41">
                  <c:v>11/21/2025 15:00</c:v>
                </c:pt>
                <c:pt idx="42">
                  <c:v>11/24/2025 15:00</c:v>
                </c:pt>
                <c:pt idx="43">
                  <c:v>11/25/2025 15:00</c:v>
                </c:pt>
                <c:pt idx="44">
                  <c:v>11/26/2025 15:00</c:v>
                </c:pt>
                <c:pt idx="45">
                  <c:v>12/01/2025 15:00</c:v>
                </c:pt>
                <c:pt idx="46">
                  <c:v>12/02/2025 15:00</c:v>
                </c:pt>
                <c:pt idx="47">
                  <c:v>12/03/2025 15:00</c:v>
                </c:pt>
                <c:pt idx="48">
                  <c:v>12/04/2025 15:00</c:v>
                </c:pt>
                <c:pt idx="49">
                  <c:v>12/05/2025 15:00</c:v>
                </c:pt>
                <c:pt idx="50">
                  <c:v>12/08/2025 15:00</c:v>
                </c:pt>
                <c:pt idx="51">
                  <c:v>12/09/2025 15:00</c:v>
                </c:pt>
                <c:pt idx="52">
                  <c:v>12/10/2025 15:00</c:v>
                </c:pt>
                <c:pt idx="53">
                  <c:v>12/11/2025 15:00</c:v>
                </c:pt>
                <c:pt idx="54">
                  <c:v>12/11/2025 15:39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-141695.86716110073</c:v>
                </c:pt>
                <c:pt idx="30">
                  <c:v>-95818.799537372033</c:v>
                </c:pt>
                <c:pt idx="31">
                  <c:v>-111898.99354666368</c:v>
                </c:pt>
                <c:pt idx="32">
                  <c:v>-123140.85956303916</c:v>
                </c:pt>
                <c:pt idx="33">
                  <c:v>-155985.45045937615</c:v>
                </c:pt>
                <c:pt idx="34">
                  <c:v>-108497.52545301004</c:v>
                </c:pt>
                <c:pt idx="35">
                  <c:v>-134122.24207108869</c:v>
                </c:pt>
                <c:pt idx="36">
                  <c:v>-130307.83367871887</c:v>
                </c:pt>
                <c:pt idx="37">
                  <c:v>-116829.6993925959</c:v>
                </c:pt>
                <c:pt idx="38">
                  <c:v>-97705.197939532882</c:v>
                </c:pt>
                <c:pt idx="39">
                  <c:v>-72432.6783980092</c:v>
                </c:pt>
                <c:pt idx="40">
                  <c:v>-63858.789813237483</c:v>
                </c:pt>
                <c:pt idx="41">
                  <c:v>-59816.74615042597</c:v>
                </c:pt>
                <c:pt idx="42">
                  <c:v>-73367.594512514988</c:v>
                </c:pt>
                <c:pt idx="43">
                  <c:v>-62729.174544962807</c:v>
                </c:pt>
                <c:pt idx="44">
                  <c:v>-68470.012651653247</c:v>
                </c:pt>
                <c:pt idx="45">
                  <c:v>-56133.673903020899</c:v>
                </c:pt>
                <c:pt idx="46">
                  <c:v>-44972.618856738831</c:v>
                </c:pt>
                <c:pt idx="47">
                  <c:v>-52323.814632529553</c:v>
                </c:pt>
                <c:pt idx="48">
                  <c:v>-50647.160664640352</c:v>
                </c:pt>
                <c:pt idx="49">
                  <c:v>-38243.293553628537</c:v>
                </c:pt>
                <c:pt idx="50">
                  <c:v>-66042.185573447423</c:v>
                </c:pt>
                <c:pt idx="51">
                  <c:v>-92977.478362211186</c:v>
                </c:pt>
                <c:pt idx="52">
                  <c:v>-65650.693123520046</c:v>
                </c:pt>
                <c:pt idx="53">
                  <c:v>-82305.332192128277</c:v>
                </c:pt>
                <c:pt idx="54">
                  <c:v>-84035.65605202764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55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11/06/2025 15:00</c:v>
                      </c:pt>
                      <c:pt idx="31">
                        <c:v>11/07/2025 15:00</c:v>
                      </c:pt>
                      <c:pt idx="32">
                        <c:v>11/10/2025 15:00</c:v>
                      </c:pt>
                      <c:pt idx="33">
                        <c:v>11/11/2025 15:00</c:v>
                      </c:pt>
                      <c:pt idx="34">
                        <c:v>11/12/2025 15:00</c:v>
                      </c:pt>
                      <c:pt idx="35">
                        <c:v>11/13/2025 15:00</c:v>
                      </c:pt>
                      <c:pt idx="36">
                        <c:v>11/14/2025 15:00</c:v>
                      </c:pt>
                      <c:pt idx="37">
                        <c:v>11/17/2025 15:00</c:v>
                      </c:pt>
                      <c:pt idx="38">
                        <c:v>11/18/2025 15:00</c:v>
                      </c:pt>
                      <c:pt idx="39">
                        <c:v>11/19/2025 15:00</c:v>
                      </c:pt>
                      <c:pt idx="40">
                        <c:v>11/20/2025 15:00</c:v>
                      </c:pt>
                      <c:pt idx="41">
                        <c:v>11/21/2025 15:00</c:v>
                      </c:pt>
                      <c:pt idx="42">
                        <c:v>11/24/2025 15:00</c:v>
                      </c:pt>
                      <c:pt idx="43">
                        <c:v>11/25/2025 15:00</c:v>
                      </c:pt>
                      <c:pt idx="44">
                        <c:v>11/26/2025 15:00</c:v>
                      </c:pt>
                      <c:pt idx="45">
                        <c:v>12/01/2025 15:00</c:v>
                      </c:pt>
                      <c:pt idx="46">
                        <c:v>12/02/2025 15:00</c:v>
                      </c:pt>
                      <c:pt idx="47">
                        <c:v>12/03/2025 15:00</c:v>
                      </c:pt>
                      <c:pt idx="48">
                        <c:v>12/04/2025 15:00</c:v>
                      </c:pt>
                      <c:pt idx="49">
                        <c:v>12/05/2025 15:00</c:v>
                      </c:pt>
                      <c:pt idx="50">
                        <c:v>12/08/2025 15:00</c:v>
                      </c:pt>
                      <c:pt idx="51">
                        <c:v>12/09/2025 15:00</c:v>
                      </c:pt>
                      <c:pt idx="52">
                        <c:v>12/10/2025 15:00</c:v>
                      </c:pt>
                      <c:pt idx="53">
                        <c:v>12/11/2025 15:00</c:v>
                      </c:pt>
                      <c:pt idx="5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45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11/06/2025</c:v>
                </c:pt>
                <c:pt idx="21">
                  <c:v>11/07/2025</c:v>
                </c:pt>
                <c:pt idx="22">
                  <c:v>11/10/2025</c:v>
                </c:pt>
                <c:pt idx="23">
                  <c:v>11/12/2025</c:v>
                </c:pt>
                <c:pt idx="24">
                  <c:v>11/13/2025</c:v>
                </c:pt>
                <c:pt idx="25">
                  <c:v>11/14/2025</c:v>
                </c:pt>
                <c:pt idx="26">
                  <c:v>11/17/2025</c:v>
                </c:pt>
                <c:pt idx="27">
                  <c:v>11/18/2025</c:v>
                </c:pt>
                <c:pt idx="28">
                  <c:v>11/19/2025</c:v>
                </c:pt>
                <c:pt idx="29">
                  <c:v>11/20/2025</c:v>
                </c:pt>
                <c:pt idx="30">
                  <c:v>11/21/2025</c:v>
                </c:pt>
                <c:pt idx="31">
                  <c:v>11/24/2025</c:v>
                </c:pt>
                <c:pt idx="32">
                  <c:v>11/25/2025</c:v>
                </c:pt>
                <c:pt idx="33">
                  <c:v>11/26/2025</c:v>
                </c:pt>
                <c:pt idx="34">
                  <c:v>11/28/2025</c:v>
                </c:pt>
                <c:pt idx="35">
                  <c:v>12/01/2025</c:v>
                </c:pt>
                <c:pt idx="36">
                  <c:v>12/02/2025</c:v>
                </c:pt>
                <c:pt idx="37">
                  <c:v>12/03/2025</c:v>
                </c:pt>
                <c:pt idx="38">
                  <c:v>12/04/2025</c:v>
                </c:pt>
                <c:pt idx="39">
                  <c:v>12/05/2025</c:v>
                </c:pt>
                <c:pt idx="40">
                  <c:v>12/08/2025</c:v>
                </c:pt>
                <c:pt idx="41">
                  <c:v>12/09/2025</c:v>
                </c:pt>
                <c:pt idx="42">
                  <c:v>12/10/2025</c:v>
                </c:pt>
                <c:pt idx="43">
                  <c:v>12/11/2025</c:v>
                </c:pt>
                <c:pt idx="44">
                  <c:v>12/11/2025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10212.953851563383</c:v>
                </c:pt>
                <c:pt idx="19">
                  <c:v>1951.7808923620978</c:v>
                </c:pt>
                <c:pt idx="20">
                  <c:v>4843.7554331597421</c:v>
                </c:pt>
                <c:pt idx="21">
                  <c:v>288.56497395850602</c:v>
                </c:pt>
                <c:pt idx="22">
                  <c:v>-9901.877903645709</c:v>
                </c:pt>
                <c:pt idx="23">
                  <c:v>10944.990177952248</c:v>
                </c:pt>
                <c:pt idx="24">
                  <c:v>8070.8057187507911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45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11/06/2025</c:v>
                      </c:pt>
                      <c:pt idx="21">
                        <c:v>11/07/2025</c:v>
                      </c:pt>
                      <c:pt idx="22">
                        <c:v>11/10/2025</c:v>
                      </c:pt>
                      <c:pt idx="23">
                        <c:v>11/12/2025</c:v>
                      </c:pt>
                      <c:pt idx="24">
                        <c:v>11/13/2025</c:v>
                      </c:pt>
                      <c:pt idx="25">
                        <c:v>11/14/2025</c:v>
                      </c:pt>
                      <c:pt idx="26">
                        <c:v>11/17/2025</c:v>
                      </c:pt>
                      <c:pt idx="27">
                        <c:v>11/18/2025</c:v>
                      </c:pt>
                      <c:pt idx="28">
                        <c:v>11/19/2025</c:v>
                      </c:pt>
                      <c:pt idx="29">
                        <c:v>11/20/2025</c:v>
                      </c:pt>
                      <c:pt idx="30">
                        <c:v>11/21/2025</c:v>
                      </c:pt>
                      <c:pt idx="31">
                        <c:v>11/24/2025</c:v>
                      </c:pt>
                      <c:pt idx="32">
                        <c:v>11/25/2025</c:v>
                      </c:pt>
                      <c:pt idx="33">
                        <c:v>11/26/2025</c:v>
                      </c:pt>
                      <c:pt idx="34">
                        <c:v>11/28/2025</c:v>
                      </c:pt>
                      <c:pt idx="35">
                        <c:v>12/01/2025</c:v>
                      </c:pt>
                      <c:pt idx="36">
                        <c:v>12/02/2025</c:v>
                      </c:pt>
                      <c:pt idx="37">
                        <c:v>12/03/2025</c:v>
                      </c:pt>
                      <c:pt idx="38">
                        <c:v>12/04/2025</c:v>
                      </c:pt>
                      <c:pt idx="39">
                        <c:v>12/05/2025</c:v>
                      </c:pt>
                      <c:pt idx="40">
                        <c:v>12/08/2025</c:v>
                      </c:pt>
                      <c:pt idx="41">
                        <c:v>12/09/2025</c:v>
                      </c:pt>
                      <c:pt idx="42">
                        <c:v>12/10/2025</c:v>
                      </c:pt>
                      <c:pt idx="43">
                        <c:v>12/11/2025</c:v>
                      </c:pt>
                      <c:pt idx="4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43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  <c:pt idx="19">
                  <c:v>11/06/2025</c:v>
                </c:pt>
                <c:pt idx="20">
                  <c:v>11/07/2025</c:v>
                </c:pt>
                <c:pt idx="21">
                  <c:v>11/10/2025</c:v>
                </c:pt>
                <c:pt idx="22">
                  <c:v>11/12/2025</c:v>
                </c:pt>
                <c:pt idx="23">
                  <c:v>11/13/2025</c:v>
                </c:pt>
                <c:pt idx="24">
                  <c:v>11/14/2025</c:v>
                </c:pt>
                <c:pt idx="25">
                  <c:v>11/17/2025</c:v>
                </c:pt>
                <c:pt idx="26">
                  <c:v>11/18/2025</c:v>
                </c:pt>
                <c:pt idx="27">
                  <c:v>11/19/2025</c:v>
                </c:pt>
                <c:pt idx="28">
                  <c:v>11/20/2025</c:v>
                </c:pt>
                <c:pt idx="29">
                  <c:v>11/21/2025</c:v>
                </c:pt>
                <c:pt idx="30">
                  <c:v>11/24/2025</c:v>
                </c:pt>
                <c:pt idx="31">
                  <c:v>11/25/2025</c:v>
                </c:pt>
                <c:pt idx="32">
                  <c:v>11/26/2025</c:v>
                </c:pt>
                <c:pt idx="33">
                  <c:v>11/28/2025</c:v>
                </c:pt>
                <c:pt idx="34">
                  <c:v>12/01/2025</c:v>
                </c:pt>
                <c:pt idx="35">
                  <c:v>12/02/2025</c:v>
                </c:pt>
                <c:pt idx="36">
                  <c:v>12/03/2025</c:v>
                </c:pt>
                <c:pt idx="37">
                  <c:v>12/04/2025</c:v>
                </c:pt>
                <c:pt idx="38">
                  <c:v>12/05/2025</c:v>
                </c:pt>
                <c:pt idx="39">
                  <c:v>12/08/2025</c:v>
                </c:pt>
                <c:pt idx="40">
                  <c:v>12/09/2025</c:v>
                </c:pt>
                <c:pt idx="41">
                  <c:v>12/10/2025</c:v>
                </c:pt>
                <c:pt idx="42">
                  <c:v>12/11/2025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-8324.9999999999272</c:v>
                </c:pt>
                <c:pt idx="19">
                  <c:v>22867.222222222346</c:v>
                </c:pt>
                <c:pt idx="20">
                  <c:v>17039.444444444543</c:v>
                </c:pt>
                <c:pt idx="21">
                  <c:v>24093.111111111299</c:v>
                </c:pt>
                <c:pt idx="22">
                  <c:v>-7365.4444444443798</c:v>
                </c:pt>
                <c:pt idx="23">
                  <c:v>-5138.2222222223427</c:v>
                </c:pt>
                <c:pt idx="24">
                  <c:v>26405.000000000044</c:v>
                </c:pt>
                <c:pt idx="25">
                  <c:v>43160.666666666548</c:v>
                </c:pt>
                <c:pt idx="26">
                  <c:v>25773.888888888971</c:v>
                </c:pt>
                <c:pt idx="27">
                  <c:v>110423.1111111112</c:v>
                </c:pt>
                <c:pt idx="28">
                  <c:v>140064.3333333336</c:v>
                </c:pt>
                <c:pt idx="29">
                  <c:v>133882.55555555545</c:v>
                </c:pt>
                <c:pt idx="30">
                  <c:v>70565.222222222335</c:v>
                </c:pt>
                <c:pt idx="31">
                  <c:v>35739.4444444447</c:v>
                </c:pt>
                <c:pt idx="32">
                  <c:v>29311.666666666861</c:v>
                </c:pt>
                <c:pt idx="33">
                  <c:v>47668.111111111037</c:v>
                </c:pt>
                <c:pt idx="34">
                  <c:v>64402.777777777665</c:v>
                </c:pt>
                <c:pt idx="35">
                  <c:v>61265.999999999942</c:v>
                </c:pt>
                <c:pt idx="36">
                  <c:v>41977.222222222335</c:v>
                </c:pt>
                <c:pt idx="37">
                  <c:v>51926.444444444496</c:v>
                </c:pt>
                <c:pt idx="38">
                  <c:v>56058.666666666744</c:v>
                </c:pt>
                <c:pt idx="39">
                  <c:v>60898.333333333459</c:v>
                </c:pt>
                <c:pt idx="40">
                  <c:v>43250.555555555708</c:v>
                </c:pt>
                <c:pt idx="41">
                  <c:v>86382.777777777752</c:v>
                </c:pt>
                <c:pt idx="42">
                  <c:v>62120.59999999986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43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  <c:pt idx="19">
                        <c:v>11/06/2025</c:v>
                      </c:pt>
                      <c:pt idx="20">
                        <c:v>11/07/2025</c:v>
                      </c:pt>
                      <c:pt idx="21">
                        <c:v>11/10/2025</c:v>
                      </c:pt>
                      <c:pt idx="22">
                        <c:v>11/12/2025</c:v>
                      </c:pt>
                      <c:pt idx="23">
                        <c:v>11/13/2025</c:v>
                      </c:pt>
                      <c:pt idx="24">
                        <c:v>11/14/2025</c:v>
                      </c:pt>
                      <c:pt idx="25">
                        <c:v>11/17/2025</c:v>
                      </c:pt>
                      <c:pt idx="26">
                        <c:v>11/18/2025</c:v>
                      </c:pt>
                      <c:pt idx="27">
                        <c:v>11/19/2025</c:v>
                      </c:pt>
                      <c:pt idx="28">
                        <c:v>11/20/2025</c:v>
                      </c:pt>
                      <c:pt idx="29">
                        <c:v>11/21/2025</c:v>
                      </c:pt>
                      <c:pt idx="30">
                        <c:v>11/24/2025</c:v>
                      </c:pt>
                      <c:pt idx="31">
                        <c:v>11/25/2025</c:v>
                      </c:pt>
                      <c:pt idx="32">
                        <c:v>11/26/2025</c:v>
                      </c:pt>
                      <c:pt idx="33">
                        <c:v>11/28/2025</c:v>
                      </c:pt>
                      <c:pt idx="34">
                        <c:v>12/01/2025</c:v>
                      </c:pt>
                      <c:pt idx="35">
                        <c:v>12/02/2025</c:v>
                      </c:pt>
                      <c:pt idx="36">
                        <c:v>12/03/2025</c:v>
                      </c:pt>
                      <c:pt idx="37">
                        <c:v>12/04/2025</c:v>
                      </c:pt>
                      <c:pt idx="38">
                        <c:v>12/05/2025</c:v>
                      </c:pt>
                      <c:pt idx="39">
                        <c:v>12/08/2025</c:v>
                      </c:pt>
                      <c:pt idx="40">
                        <c:v>12/09/2025</c:v>
                      </c:pt>
                      <c:pt idx="41">
                        <c:v>12/10/2025</c:v>
                      </c:pt>
                      <c:pt idx="42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29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  <c:pt idx="5">
                  <c:v>11/06/2025</c:v>
                </c:pt>
                <c:pt idx="6">
                  <c:v>11/07/2025</c:v>
                </c:pt>
                <c:pt idx="7">
                  <c:v>11/10/2025</c:v>
                </c:pt>
                <c:pt idx="8">
                  <c:v>11/12/2025</c:v>
                </c:pt>
                <c:pt idx="9">
                  <c:v>11/13/2025</c:v>
                </c:pt>
                <c:pt idx="10">
                  <c:v>11/14/2025</c:v>
                </c:pt>
                <c:pt idx="11">
                  <c:v>11/17/2025</c:v>
                </c:pt>
                <c:pt idx="12">
                  <c:v>11/18/2025</c:v>
                </c:pt>
                <c:pt idx="13">
                  <c:v>11/19/2025</c:v>
                </c:pt>
                <c:pt idx="14">
                  <c:v>11/20/2025</c:v>
                </c:pt>
                <c:pt idx="15">
                  <c:v>11/21/2025</c:v>
                </c:pt>
                <c:pt idx="16">
                  <c:v>11/24/2025</c:v>
                </c:pt>
                <c:pt idx="17">
                  <c:v>11/25/2025</c:v>
                </c:pt>
                <c:pt idx="18">
                  <c:v>11/26/2025</c:v>
                </c:pt>
                <c:pt idx="19">
                  <c:v>11/28/2025</c:v>
                </c:pt>
                <c:pt idx="20">
                  <c:v>12/01/2025</c:v>
                </c:pt>
                <c:pt idx="21">
                  <c:v>12/02/2025</c:v>
                </c:pt>
                <c:pt idx="22">
                  <c:v>12/03/2025</c:v>
                </c:pt>
                <c:pt idx="23">
                  <c:v>12/04/2025</c:v>
                </c:pt>
                <c:pt idx="24">
                  <c:v>12/05/2025</c:v>
                </c:pt>
                <c:pt idx="25">
                  <c:v>12/08/2025</c:v>
                </c:pt>
                <c:pt idx="26">
                  <c:v>12/09/2025</c:v>
                </c:pt>
                <c:pt idx="27">
                  <c:v>12/10/2025</c:v>
                </c:pt>
                <c:pt idx="28">
                  <c:v>12/11/2025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-16366.666666666868</c:v>
                </c:pt>
                <c:pt idx="5">
                  <c:v>27545.555555555446</c:v>
                </c:pt>
                <c:pt idx="6">
                  <c:v>136877.77777777769</c:v>
                </c:pt>
                <c:pt idx="7">
                  <c:v>23994.444444444398</c:v>
                </c:pt>
                <c:pt idx="8">
                  <c:v>-11681.111111111259</c:v>
                </c:pt>
                <c:pt idx="9">
                  <c:v>17571.111111110804</c:v>
                </c:pt>
                <c:pt idx="10">
                  <c:v>113043.33333333314</c:v>
                </c:pt>
                <c:pt idx="11">
                  <c:v>102479.99999999965</c:v>
                </c:pt>
                <c:pt idx="12">
                  <c:v>49792.222222222132</c:v>
                </c:pt>
                <c:pt idx="13">
                  <c:v>194264.44444444432</c:v>
                </c:pt>
                <c:pt idx="14">
                  <c:v>49896.666666666773</c:v>
                </c:pt>
                <c:pt idx="15">
                  <c:v>83788.888888888541</c:v>
                </c:pt>
                <c:pt idx="16">
                  <c:v>99565.55555555546</c:v>
                </c:pt>
                <c:pt idx="17">
                  <c:v>81057.777777777737</c:v>
                </c:pt>
                <c:pt idx="18">
                  <c:v>49869.999999999971</c:v>
                </c:pt>
                <c:pt idx="19">
                  <c:v>62854.444444444132</c:v>
                </c:pt>
                <c:pt idx="20">
                  <c:v>87291.111111110746</c:v>
                </c:pt>
                <c:pt idx="21">
                  <c:v>74883.333333333052</c:v>
                </c:pt>
                <c:pt idx="22">
                  <c:v>64095.55555555546</c:v>
                </c:pt>
                <c:pt idx="23">
                  <c:v>72047.777777777519</c:v>
                </c:pt>
                <c:pt idx="24">
                  <c:v>72439.999999999825</c:v>
                </c:pt>
                <c:pt idx="25">
                  <c:v>94596.666666666599</c:v>
                </c:pt>
                <c:pt idx="26">
                  <c:v>76508.888888888774</c:v>
                </c:pt>
                <c:pt idx="27">
                  <c:v>97841.111111110862</c:v>
                </c:pt>
                <c:pt idx="28">
                  <c:v>72576.933333333029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29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  <c:pt idx="5">
                        <c:v>11/06/2025</c:v>
                      </c:pt>
                      <c:pt idx="6">
                        <c:v>11/07/2025</c:v>
                      </c:pt>
                      <c:pt idx="7">
                        <c:v>11/10/2025</c:v>
                      </c:pt>
                      <c:pt idx="8">
                        <c:v>11/12/2025</c:v>
                      </c:pt>
                      <c:pt idx="9">
                        <c:v>11/13/2025</c:v>
                      </c:pt>
                      <c:pt idx="10">
                        <c:v>11/14/2025</c:v>
                      </c:pt>
                      <c:pt idx="11">
                        <c:v>11/17/2025</c:v>
                      </c:pt>
                      <c:pt idx="12">
                        <c:v>11/18/2025</c:v>
                      </c:pt>
                      <c:pt idx="13">
                        <c:v>11/19/2025</c:v>
                      </c:pt>
                      <c:pt idx="14">
                        <c:v>11/20/2025</c:v>
                      </c:pt>
                      <c:pt idx="15">
                        <c:v>11/21/2025</c:v>
                      </c:pt>
                      <c:pt idx="16">
                        <c:v>11/24/2025</c:v>
                      </c:pt>
                      <c:pt idx="17">
                        <c:v>11/25/2025</c:v>
                      </c:pt>
                      <c:pt idx="18">
                        <c:v>11/26/2025</c:v>
                      </c:pt>
                      <c:pt idx="19">
                        <c:v>11/28/2025</c:v>
                      </c:pt>
                      <c:pt idx="20">
                        <c:v>12/01/2025</c:v>
                      </c:pt>
                      <c:pt idx="21">
                        <c:v>12/02/2025</c:v>
                      </c:pt>
                      <c:pt idx="22">
                        <c:v>12/03/2025</c:v>
                      </c:pt>
                      <c:pt idx="23">
                        <c:v>12/04/2025</c:v>
                      </c:pt>
                      <c:pt idx="24">
                        <c:v>12/05/2025</c:v>
                      </c:pt>
                      <c:pt idx="25">
                        <c:v>12/08/2025</c:v>
                      </c:pt>
                      <c:pt idx="26">
                        <c:v>12/09/2025</c:v>
                      </c:pt>
                      <c:pt idx="27">
                        <c:v>12/10/2025</c:v>
                      </c:pt>
                      <c:pt idx="28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38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11/06/2025 15:00</c:v>
                </c:pt>
                <c:pt idx="13">
                  <c:v>11/07/2025 15:00</c:v>
                </c:pt>
                <c:pt idx="14">
                  <c:v>11/10/2025 15:00</c:v>
                </c:pt>
                <c:pt idx="15">
                  <c:v>11/11/2025 15:00</c:v>
                </c:pt>
                <c:pt idx="16">
                  <c:v>11/12/2025 15:00</c:v>
                </c:pt>
                <c:pt idx="17">
                  <c:v>11/13/2025 15:00</c:v>
                </c:pt>
                <c:pt idx="18">
                  <c:v>11/14/2025 15:00</c:v>
                </c:pt>
                <c:pt idx="19">
                  <c:v>11/17/2025 15:00</c:v>
                </c:pt>
                <c:pt idx="20">
                  <c:v>11/18/2025 15:00</c:v>
                </c:pt>
                <c:pt idx="21">
                  <c:v>11/19/2025 15:00</c:v>
                </c:pt>
                <c:pt idx="22">
                  <c:v>11/20/2025 15:00</c:v>
                </c:pt>
                <c:pt idx="23">
                  <c:v>11/21/2025 15:00</c:v>
                </c:pt>
                <c:pt idx="24">
                  <c:v>11/24/2025 15:00</c:v>
                </c:pt>
                <c:pt idx="25">
                  <c:v>11/26/2025 15:00</c:v>
                </c:pt>
                <c:pt idx="26">
                  <c:v>11/27/2025 15:00</c:v>
                </c:pt>
                <c:pt idx="27">
                  <c:v>11/28/2025 15:00</c:v>
                </c:pt>
                <c:pt idx="28">
                  <c:v>12/01/2025 15:00</c:v>
                </c:pt>
                <c:pt idx="29">
                  <c:v>12/02/2025 15:00</c:v>
                </c:pt>
                <c:pt idx="30">
                  <c:v>12/03/2025 15:00</c:v>
                </c:pt>
                <c:pt idx="31">
                  <c:v>12/04/2025 15:00</c:v>
                </c:pt>
                <c:pt idx="32">
                  <c:v>12/05/2025 15:00</c:v>
                </c:pt>
                <c:pt idx="33">
                  <c:v>12/08/2025 15:00</c:v>
                </c:pt>
                <c:pt idx="34">
                  <c:v>12/09/2025 15:00</c:v>
                </c:pt>
                <c:pt idx="35">
                  <c:v>12/10/2025 15:00</c:v>
                </c:pt>
                <c:pt idx="36">
                  <c:v>12/11/2025 15:00</c:v>
                </c:pt>
                <c:pt idx="37">
                  <c:v>12/11/2025 15:39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-10410.069732666489</c:v>
                </c:pt>
                <c:pt idx="13">
                  <c:v>-41432.371985897218</c:v>
                </c:pt>
                <c:pt idx="14">
                  <c:v>-27290.021017346211</c:v>
                </c:pt>
                <c:pt idx="15">
                  <c:v>-16843.451425877094</c:v>
                </c:pt>
                <c:pt idx="16">
                  <c:v>-21766.908574409536</c:v>
                </c:pt>
                <c:pt idx="17">
                  <c:v>-51249.762178167693</c:v>
                </c:pt>
                <c:pt idx="18">
                  <c:v>-61950.950700857808</c:v>
                </c:pt>
                <c:pt idx="19">
                  <c:v>-65236.359344426623</c:v>
                </c:pt>
                <c:pt idx="20">
                  <c:v>-83822.392570927506</c:v>
                </c:pt>
                <c:pt idx="21">
                  <c:v>-122720.43321291733</c:v>
                </c:pt>
                <c:pt idx="22">
                  <c:v>-97840.926950208901</c:v>
                </c:pt>
                <c:pt idx="23">
                  <c:v>-93243.070147241859</c:v>
                </c:pt>
                <c:pt idx="24">
                  <c:v>-128151.1853695687</c:v>
                </c:pt>
                <c:pt idx="25">
                  <c:v>-57860.027345405411</c:v>
                </c:pt>
                <c:pt idx="26">
                  <c:v>-62397.058470662698</c:v>
                </c:pt>
                <c:pt idx="27">
                  <c:v>-25470.523362122171</c:v>
                </c:pt>
                <c:pt idx="28">
                  <c:v>-65375.591839672881</c:v>
                </c:pt>
                <c:pt idx="29">
                  <c:v>-72271.578221659525</c:v>
                </c:pt>
                <c:pt idx="30">
                  <c:v>-68015.134123647586</c:v>
                </c:pt>
                <c:pt idx="31">
                  <c:v>-55365.983509259764</c:v>
                </c:pt>
                <c:pt idx="32">
                  <c:v>-53611.047911245812</c:v>
                </c:pt>
                <c:pt idx="33">
                  <c:v>-15748.651934993395</c:v>
                </c:pt>
                <c:pt idx="34">
                  <c:v>-23391.44943732777</c:v>
                </c:pt>
                <c:pt idx="35">
                  <c:v>-56542.068700202537</c:v>
                </c:pt>
                <c:pt idx="36">
                  <c:v>-83805.467288205517</c:v>
                </c:pt>
                <c:pt idx="37">
                  <c:v>-113159.7896148384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38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11/06/2025 15:00</c:v>
                      </c:pt>
                      <c:pt idx="13">
                        <c:v>11/07/2025 15:00</c:v>
                      </c:pt>
                      <c:pt idx="14">
                        <c:v>11/10/2025 15:00</c:v>
                      </c:pt>
                      <c:pt idx="15">
                        <c:v>11/11/2025 15:00</c:v>
                      </c:pt>
                      <c:pt idx="16">
                        <c:v>11/12/2025 15:00</c:v>
                      </c:pt>
                      <c:pt idx="17">
                        <c:v>11/13/2025 15:00</c:v>
                      </c:pt>
                      <c:pt idx="18">
                        <c:v>11/14/2025 15:00</c:v>
                      </c:pt>
                      <c:pt idx="19">
                        <c:v>11/17/2025 15:00</c:v>
                      </c:pt>
                      <c:pt idx="20">
                        <c:v>11/18/2025 15:00</c:v>
                      </c:pt>
                      <c:pt idx="21">
                        <c:v>11/19/2025 15:00</c:v>
                      </c:pt>
                      <c:pt idx="22">
                        <c:v>11/20/2025 15:00</c:v>
                      </c:pt>
                      <c:pt idx="23">
                        <c:v>11/21/2025 15:00</c:v>
                      </c:pt>
                      <c:pt idx="24">
                        <c:v>11/24/2025 15:00</c:v>
                      </c:pt>
                      <c:pt idx="25">
                        <c:v>11/26/2025 15:00</c:v>
                      </c:pt>
                      <c:pt idx="26">
                        <c:v>11/27/2025 15:00</c:v>
                      </c:pt>
                      <c:pt idx="27">
                        <c:v>11/28/2025 15:00</c:v>
                      </c:pt>
                      <c:pt idx="28">
                        <c:v>12/01/2025 15:00</c:v>
                      </c:pt>
                      <c:pt idx="29">
                        <c:v>12/02/2025 15:00</c:v>
                      </c:pt>
                      <c:pt idx="30">
                        <c:v>12/03/2025 15:00</c:v>
                      </c:pt>
                      <c:pt idx="31">
                        <c:v>12/04/2025 15:00</c:v>
                      </c:pt>
                      <c:pt idx="32">
                        <c:v>12/05/2025 15:00</c:v>
                      </c:pt>
                      <c:pt idx="33">
                        <c:v>12/08/2025 15:00</c:v>
                      </c:pt>
                      <c:pt idx="34">
                        <c:v>12/09/2025 15:00</c:v>
                      </c:pt>
                      <c:pt idx="35">
                        <c:v>12/10/2025 15:00</c:v>
                      </c:pt>
                      <c:pt idx="36">
                        <c:v>12/11/2025 15:00</c:v>
                      </c:pt>
                      <c:pt idx="3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37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12:00</c:v>
                </c:pt>
                <c:pt idx="12">
                  <c:v>11/06/2025 12:00</c:v>
                </c:pt>
                <c:pt idx="13">
                  <c:v>11/07/2025 12:00</c:v>
                </c:pt>
                <c:pt idx="14">
                  <c:v>11/10/2025 12:00</c:v>
                </c:pt>
                <c:pt idx="15">
                  <c:v>11/12/2025 12:00</c:v>
                </c:pt>
                <c:pt idx="16">
                  <c:v>11/13/2025 12:00</c:v>
                </c:pt>
                <c:pt idx="17">
                  <c:v>11/14/2025 12:00</c:v>
                </c:pt>
                <c:pt idx="18">
                  <c:v>11/17/2025 12:00</c:v>
                </c:pt>
                <c:pt idx="19">
                  <c:v>11/18/2025 12:00</c:v>
                </c:pt>
                <c:pt idx="20">
                  <c:v>11/19/2025 12:00</c:v>
                </c:pt>
                <c:pt idx="21">
                  <c:v>11/20/2025 12:00</c:v>
                </c:pt>
                <c:pt idx="22">
                  <c:v>11/21/2025 12:00</c:v>
                </c:pt>
                <c:pt idx="23">
                  <c:v>11/24/2025 12:00</c:v>
                </c:pt>
                <c:pt idx="24">
                  <c:v>11/25/2025 12:00</c:v>
                </c:pt>
                <c:pt idx="25">
                  <c:v>11/26/2025 12:00</c:v>
                </c:pt>
                <c:pt idx="26">
                  <c:v>11/28/2025 12:00</c:v>
                </c:pt>
                <c:pt idx="27">
                  <c:v>12/01/2025 12:00</c:v>
                </c:pt>
                <c:pt idx="28">
                  <c:v>12/02/2025 12:00</c:v>
                </c:pt>
                <c:pt idx="29">
                  <c:v>12/03/2025 12:00</c:v>
                </c:pt>
                <c:pt idx="30">
                  <c:v>12/04/2025 12:00</c:v>
                </c:pt>
                <c:pt idx="31">
                  <c:v>12/05/2025 12:00</c:v>
                </c:pt>
                <c:pt idx="32">
                  <c:v>12/08/2025 12:00</c:v>
                </c:pt>
                <c:pt idx="33">
                  <c:v>12/09/2025 12:00</c:v>
                </c:pt>
                <c:pt idx="34">
                  <c:v>12/10/2025 12:00</c:v>
                </c:pt>
                <c:pt idx="35">
                  <c:v>12/11/2025 12:00</c:v>
                </c:pt>
                <c:pt idx="36">
                  <c:v>12/11/2025 15:39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-41635.911238541303</c:v>
                </c:pt>
                <c:pt idx="2">
                  <c:v>-36181.002477083937</c:v>
                </c:pt>
                <c:pt idx="3">
                  <c:v>-27903.693715624318</c:v>
                </c:pt>
                <c:pt idx="4">
                  <c:v>-4860.1274312511769</c:v>
                </c:pt>
                <c:pt idx="5">
                  <c:v>9780.6013302082829</c:v>
                </c:pt>
                <c:pt idx="6">
                  <c:v>14662.000091667196</c:v>
                </c:pt>
                <c:pt idx="7">
                  <c:v>-13547.561146875365</c:v>
                </c:pt>
                <c:pt idx="8">
                  <c:v>-10627.772385416727</c:v>
                </c:pt>
                <c:pt idx="9">
                  <c:v>-15687.666101042518</c:v>
                </c:pt>
                <c:pt idx="10">
                  <c:v>-20892.987339584011</c:v>
                </c:pt>
                <c:pt idx="11">
                  <c:v>-7146.0185781240061</c:v>
                </c:pt>
                <c:pt idx="12">
                  <c:v>-30319.779816665985</c:v>
                </c:pt>
                <c:pt idx="13">
                  <c:v>-73823.011055208714</c:v>
                </c:pt>
                <c:pt idx="14">
                  <c:v>-32222.16477083254</c:v>
                </c:pt>
                <c:pt idx="15">
                  <c:v>-3613.3372479163581</c:v>
                </c:pt>
                <c:pt idx="16">
                  <c:v>-30600.27848645729</c:v>
                </c:pt>
                <c:pt idx="17">
                  <c:v>-55329.08972499895</c:v>
                </c:pt>
                <c:pt idx="18">
                  <c:v>-50849.313440624581</c:v>
                </c:pt>
                <c:pt idx="19">
                  <c:v>-78134.874679166896</c:v>
                </c:pt>
                <c:pt idx="20">
                  <c:v>-61006.905917707511</c:v>
                </c:pt>
                <c:pt idx="21">
                  <c:v>-39841.267156250338</c:v>
                </c:pt>
                <c:pt idx="22">
                  <c:v>-51363.808394791857</c:v>
                </c:pt>
                <c:pt idx="23">
                  <c:v>-48168.812110417333</c:v>
                </c:pt>
                <c:pt idx="24">
                  <c:v>-41199.803348958158</c:v>
                </c:pt>
                <c:pt idx="25">
                  <c:v>-18862.574587500516</c:v>
                </c:pt>
                <c:pt idx="26">
                  <c:v>-13698.357064583279</c:v>
                </c:pt>
                <c:pt idx="27">
                  <c:v>-26447.190780208006</c:v>
                </c:pt>
                <c:pt idx="28">
                  <c:v>-12683.002018749918</c:v>
                </c:pt>
                <c:pt idx="29">
                  <c:v>-8576.2932572920545</c:v>
                </c:pt>
                <c:pt idx="30">
                  <c:v>-2668.204495832706</c:v>
                </c:pt>
                <c:pt idx="31">
                  <c:v>-6654.2657343747123</c:v>
                </c:pt>
                <c:pt idx="32">
                  <c:v>-30709.289449999636</c:v>
                </c:pt>
                <c:pt idx="33">
                  <c:v>-38238.050688542797</c:v>
                </c:pt>
                <c:pt idx="34">
                  <c:v>-45508.511927082218</c:v>
                </c:pt>
                <c:pt idx="35">
                  <c:v>-40738.833165624485</c:v>
                </c:pt>
                <c:pt idx="36">
                  <c:v>-39772.833165624645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11/06/2025 12:00</c:v>
                      </c:pt>
                      <c:pt idx="13">
                        <c:v>11/07/2025 12:00</c:v>
                      </c:pt>
                      <c:pt idx="14">
                        <c:v>11/10/2025 12:00</c:v>
                      </c:pt>
                      <c:pt idx="15">
                        <c:v>11/12/2025 12:00</c:v>
                      </c:pt>
                      <c:pt idx="16">
                        <c:v>11/13/2025 12:00</c:v>
                      </c:pt>
                      <c:pt idx="17">
                        <c:v>11/14/2025 12:00</c:v>
                      </c:pt>
                      <c:pt idx="18">
                        <c:v>11/17/2025 12:00</c:v>
                      </c:pt>
                      <c:pt idx="19">
                        <c:v>11/18/2025 12:00</c:v>
                      </c:pt>
                      <c:pt idx="20">
                        <c:v>11/19/2025 12:00</c:v>
                      </c:pt>
                      <c:pt idx="21">
                        <c:v>11/20/2025 12:00</c:v>
                      </c:pt>
                      <c:pt idx="22">
                        <c:v>11/21/2025 12:00</c:v>
                      </c:pt>
                      <c:pt idx="23">
                        <c:v>11/24/2025 12:00</c:v>
                      </c:pt>
                      <c:pt idx="24">
                        <c:v>11/25/2025 12:00</c:v>
                      </c:pt>
                      <c:pt idx="25">
                        <c:v>11/26/2025 12:00</c:v>
                      </c:pt>
                      <c:pt idx="26">
                        <c:v>11/28/2025 12:00</c:v>
                      </c:pt>
                      <c:pt idx="27">
                        <c:v>12/01/2025 12:00</c:v>
                      </c:pt>
                      <c:pt idx="28">
                        <c:v>12/02/2025 12:00</c:v>
                      </c:pt>
                      <c:pt idx="29">
                        <c:v>12/03/2025 12:00</c:v>
                      </c:pt>
                      <c:pt idx="30">
                        <c:v>12/04/2025 12:00</c:v>
                      </c:pt>
                      <c:pt idx="31">
                        <c:v>12/05/2025 12:00</c:v>
                      </c:pt>
                      <c:pt idx="32">
                        <c:v>12/08/2025 12:00</c:v>
                      </c:pt>
                      <c:pt idx="33">
                        <c:v>12/09/2025 12:00</c:v>
                      </c:pt>
                      <c:pt idx="34">
                        <c:v>12/10/2025 12:00</c:v>
                      </c:pt>
                      <c:pt idx="35">
                        <c:v>12/11/2025 12:00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37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11/06/2025 11:00</c:v>
                </c:pt>
                <c:pt idx="13">
                  <c:v>11/07/2025 11:00</c:v>
                </c:pt>
                <c:pt idx="14">
                  <c:v>11/10/2025 11:00</c:v>
                </c:pt>
                <c:pt idx="15">
                  <c:v>11/12/2025 11:00</c:v>
                </c:pt>
                <c:pt idx="16">
                  <c:v>11/13/2025 11:00</c:v>
                </c:pt>
                <c:pt idx="17">
                  <c:v>11/14/2025 11:00</c:v>
                </c:pt>
                <c:pt idx="18">
                  <c:v>11/17/2025 11:00</c:v>
                </c:pt>
                <c:pt idx="19">
                  <c:v>11/18/2025 11:00</c:v>
                </c:pt>
                <c:pt idx="20">
                  <c:v>11/19/2025 11:00</c:v>
                </c:pt>
                <c:pt idx="21">
                  <c:v>11/20/2025 11:00</c:v>
                </c:pt>
                <c:pt idx="22">
                  <c:v>11/21/2025 11:00</c:v>
                </c:pt>
                <c:pt idx="23">
                  <c:v>11/24/2025 11:00</c:v>
                </c:pt>
                <c:pt idx="24">
                  <c:v>11/25/2025 11:00</c:v>
                </c:pt>
                <c:pt idx="25">
                  <c:v>11/26/2025 11:00</c:v>
                </c:pt>
                <c:pt idx="26">
                  <c:v>11/28/2025 11:00</c:v>
                </c:pt>
                <c:pt idx="27">
                  <c:v>12/01/2025 11:00</c:v>
                </c:pt>
                <c:pt idx="28">
                  <c:v>12/02/2025 11:00</c:v>
                </c:pt>
                <c:pt idx="29">
                  <c:v>12/03/2025 11:00</c:v>
                </c:pt>
                <c:pt idx="30">
                  <c:v>12/04/2025 11:00</c:v>
                </c:pt>
                <c:pt idx="31">
                  <c:v>12/05/2025 11:00</c:v>
                </c:pt>
                <c:pt idx="32">
                  <c:v>12/08/2025 11:00</c:v>
                </c:pt>
                <c:pt idx="33">
                  <c:v>12/09/2025 11:00</c:v>
                </c:pt>
                <c:pt idx="34">
                  <c:v>12/10/2025 11:00</c:v>
                </c:pt>
                <c:pt idx="35">
                  <c:v>12/11/2025 11:00</c:v>
                </c:pt>
                <c:pt idx="36">
                  <c:v>12/11/2025 15:39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-17849.216437092655</c:v>
                </c:pt>
                <c:pt idx="2">
                  <c:v>-7997.8328741799533</c:v>
                </c:pt>
                <c:pt idx="3">
                  <c:v>16411.97568872802</c:v>
                </c:pt>
                <c:pt idx="4">
                  <c:v>-4460.448622543011</c:v>
                </c:pt>
                <c:pt idx="5">
                  <c:v>10750.159940366693</c:v>
                </c:pt>
                <c:pt idx="6">
                  <c:v>578.86850327405409</c:v>
                </c:pt>
                <c:pt idx="7">
                  <c:v>-60046.197933813412</c:v>
                </c:pt>
                <c:pt idx="8">
                  <c:v>-75919.189370904453</c:v>
                </c:pt>
                <c:pt idx="9">
                  <c:v>-68972.888682174293</c:v>
                </c:pt>
                <c:pt idx="10">
                  <c:v>-27342.680119265537</c:v>
                </c:pt>
                <c:pt idx="11">
                  <c:v>-68303.271556356849</c:v>
                </c:pt>
                <c:pt idx="12">
                  <c:v>-16531.512993444092</c:v>
                </c:pt>
                <c:pt idx="13">
                  <c:v>23359.120569464478</c:v>
                </c:pt>
                <c:pt idx="14">
                  <c:v>-8638.1287418061365</c:v>
                </c:pt>
                <c:pt idx="15">
                  <c:v>12269.838384012361</c:v>
                </c:pt>
                <c:pt idx="16">
                  <c:v>16857.9469469203</c:v>
                </c:pt>
                <c:pt idx="17">
                  <c:v>39992.605509831556</c:v>
                </c:pt>
                <c:pt idx="18">
                  <c:v>44031.006198559939</c:v>
                </c:pt>
                <c:pt idx="19">
                  <c:v>61031.789761470143</c:v>
                </c:pt>
                <c:pt idx="20">
                  <c:v>71252.048324381307</c:v>
                </c:pt>
                <c:pt idx="21">
                  <c:v>56042.231887290407</c:v>
                </c:pt>
                <c:pt idx="22">
                  <c:v>83511.115450199228</c:v>
                </c:pt>
                <c:pt idx="23">
                  <c:v>99894.866138929996</c:v>
                </c:pt>
                <c:pt idx="24">
                  <c:v>125724.14970183736</c:v>
                </c:pt>
                <c:pt idx="25">
                  <c:v>148295.60826474967</c:v>
                </c:pt>
                <c:pt idx="26">
                  <c:v>164244.47539056788</c:v>
                </c:pt>
                <c:pt idx="27">
                  <c:v>102912.47607929696</c:v>
                </c:pt>
                <c:pt idx="28">
                  <c:v>89362.20964220546</c:v>
                </c:pt>
                <c:pt idx="29">
                  <c:v>99656.043205115799</c:v>
                </c:pt>
                <c:pt idx="30">
                  <c:v>87264.626768025715</c:v>
                </c:pt>
                <c:pt idx="31">
                  <c:v>83672.285330935149</c:v>
                </c:pt>
                <c:pt idx="32">
                  <c:v>106131.06101966382</c:v>
                </c:pt>
                <c:pt idx="33">
                  <c:v>100767.69458257243</c:v>
                </c:pt>
                <c:pt idx="34">
                  <c:v>118790.45314548363</c:v>
                </c:pt>
                <c:pt idx="35">
                  <c:v>158066.88670839247</c:v>
                </c:pt>
                <c:pt idx="36">
                  <c:v>142387.31170839269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37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11/06/2025 11:00</c:v>
                      </c:pt>
                      <c:pt idx="13">
                        <c:v>11/07/2025 11:00</c:v>
                      </c:pt>
                      <c:pt idx="14">
                        <c:v>11/10/2025 11:00</c:v>
                      </c:pt>
                      <c:pt idx="15">
                        <c:v>11/12/2025 11:00</c:v>
                      </c:pt>
                      <c:pt idx="16">
                        <c:v>11/13/2025 11:00</c:v>
                      </c:pt>
                      <c:pt idx="17">
                        <c:v>11/14/2025 11:00</c:v>
                      </c:pt>
                      <c:pt idx="18">
                        <c:v>11/17/2025 11:00</c:v>
                      </c:pt>
                      <c:pt idx="19">
                        <c:v>11/18/2025 11:00</c:v>
                      </c:pt>
                      <c:pt idx="20">
                        <c:v>11/19/2025 11:00</c:v>
                      </c:pt>
                      <c:pt idx="21">
                        <c:v>11/20/2025 11:00</c:v>
                      </c:pt>
                      <c:pt idx="22">
                        <c:v>11/21/2025 11:00</c:v>
                      </c:pt>
                      <c:pt idx="23">
                        <c:v>11/24/2025 11:00</c:v>
                      </c:pt>
                      <c:pt idx="24">
                        <c:v>11/25/2025 11:00</c:v>
                      </c:pt>
                      <c:pt idx="25">
                        <c:v>11/26/2025 11:00</c:v>
                      </c:pt>
                      <c:pt idx="26">
                        <c:v>11/28/2025 11:00</c:v>
                      </c:pt>
                      <c:pt idx="27">
                        <c:v>12/01/2025 11:00</c:v>
                      </c:pt>
                      <c:pt idx="28">
                        <c:v>12/02/2025 11:00</c:v>
                      </c:pt>
                      <c:pt idx="29">
                        <c:v>12/03/2025 11:00</c:v>
                      </c:pt>
                      <c:pt idx="30">
                        <c:v>12/04/2025 11:00</c:v>
                      </c:pt>
                      <c:pt idx="31">
                        <c:v>12/05/2025 11:00</c:v>
                      </c:pt>
                      <c:pt idx="32">
                        <c:v>12/08/2025 11:00</c:v>
                      </c:pt>
                      <c:pt idx="33">
                        <c:v>12/09/2025 11:00</c:v>
                      </c:pt>
                      <c:pt idx="34">
                        <c:v>12/10/2025 11:00</c:v>
                      </c:pt>
                      <c:pt idx="35">
                        <c:v>12/11/2025 11:00</c:v>
                      </c:pt>
                      <c:pt idx="3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19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15:00</c:v>
                </c:pt>
                <c:pt idx="8">
                  <c:v>11/06/2025 15:00</c:v>
                </c:pt>
                <c:pt idx="9">
                  <c:v>12/01/2025 15:00</c:v>
                </c:pt>
                <c:pt idx="10">
                  <c:v>12/02/2025 15:00</c:v>
                </c:pt>
                <c:pt idx="11">
                  <c:v>12/03/2025 15:00</c:v>
                </c:pt>
                <c:pt idx="12">
                  <c:v>12/04/2025 15:00</c:v>
                </c:pt>
                <c:pt idx="13">
                  <c:v>12/05/2025 15:00</c:v>
                </c:pt>
                <c:pt idx="14">
                  <c:v>12/08/2025 15:00</c:v>
                </c:pt>
                <c:pt idx="15">
                  <c:v>12/09/2025 15:00</c:v>
                </c:pt>
                <c:pt idx="16">
                  <c:v>12/10/2025 15:00</c:v>
                </c:pt>
                <c:pt idx="17">
                  <c:v>12/11/2025 15:00</c:v>
                </c:pt>
                <c:pt idx="18">
                  <c:v>12/11/2025 15:39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-52343.812133333697</c:v>
                </c:pt>
                <c:pt idx="2">
                  <c:v>-61889.2292666668</c:v>
                </c:pt>
                <c:pt idx="3">
                  <c:v>-39744.576600000204</c:v>
                </c:pt>
                <c:pt idx="4">
                  <c:v>-47102.906533333437</c:v>
                </c:pt>
                <c:pt idx="5">
                  <c:v>-44078.922533332858</c:v>
                </c:pt>
                <c:pt idx="6">
                  <c:v>-64551.29526666677</c:v>
                </c:pt>
                <c:pt idx="7">
                  <c:v>-59121.843199999683</c:v>
                </c:pt>
                <c:pt idx="8">
                  <c:v>-33287.847333333695</c:v>
                </c:pt>
                <c:pt idx="9">
                  <c:v>16078.607933333835</c:v>
                </c:pt>
                <c:pt idx="10">
                  <c:v>23441.084599999915</c:v>
                </c:pt>
                <c:pt idx="11">
                  <c:v>33670.552666666343</c:v>
                </c:pt>
                <c:pt idx="12">
                  <c:v>45482.795733333252</c:v>
                </c:pt>
                <c:pt idx="13">
                  <c:v>42684.242200000415</c:v>
                </c:pt>
                <c:pt idx="14">
                  <c:v>54402.808000000165</c:v>
                </c:pt>
                <c:pt idx="15">
                  <c:v>76866.254866665986</c:v>
                </c:pt>
                <c:pt idx="16">
                  <c:v>80613.023733333481</c:v>
                </c:pt>
                <c:pt idx="17">
                  <c:v>69501.489600000219</c:v>
                </c:pt>
                <c:pt idx="18">
                  <c:v>85420.370663999725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1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11/06/2025 15:00</c:v>
                      </c:pt>
                      <c:pt idx="9">
                        <c:v>12/01/2025 15:00</c:v>
                      </c:pt>
                      <c:pt idx="10">
                        <c:v>12/02/2025 15:00</c:v>
                      </c:pt>
                      <c:pt idx="11">
                        <c:v>12/03/2025 15:00</c:v>
                      </c:pt>
                      <c:pt idx="12">
                        <c:v>12/04/2025 15:00</c:v>
                      </c:pt>
                      <c:pt idx="13">
                        <c:v>12/05/2025 15:00</c:v>
                      </c:pt>
                      <c:pt idx="14">
                        <c:v>12/08/2025 15:00</c:v>
                      </c:pt>
                      <c:pt idx="15">
                        <c:v>12/09/2025 15:00</c:v>
                      </c:pt>
                      <c:pt idx="16">
                        <c:v>12/10/2025 15:00</c:v>
                      </c:pt>
                      <c:pt idx="17">
                        <c:v>12/11/2025 15:00</c:v>
                      </c:pt>
                      <c:pt idx="1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8"/>
                <c:pt idx="0">
                  <c:v>11/03/2025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11/11/2025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12/03/2025 15:00</c:v>
                </c:pt>
                <c:pt idx="14">
                  <c:v>12/09/2025 15:00</c:v>
                </c:pt>
                <c:pt idx="15">
                  <c:v>12/10/2025 15:00</c:v>
                </c:pt>
                <c:pt idx="16">
                  <c:v>12/11/2025 15:00</c:v>
                </c:pt>
                <c:pt idx="17">
                  <c:v>12/11/2025 15:39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-11988.573666666602</c:v>
                </c:pt>
                <c:pt idx="2">
                  <c:v>-14072.392888888815</c:v>
                </c:pt>
                <c:pt idx="3">
                  <c:v>-7940.8867777777978</c:v>
                </c:pt>
                <c:pt idx="4">
                  <c:v>-10237.307999999972</c:v>
                </c:pt>
                <c:pt idx="5">
                  <c:v>-12605.844222222224</c:v>
                </c:pt>
                <c:pt idx="6">
                  <c:v>-28615.487444444418</c:v>
                </c:pt>
                <c:pt idx="7">
                  <c:v>-20884.713111111141</c:v>
                </c:pt>
                <c:pt idx="8">
                  <c:v>-14301.481777777788</c:v>
                </c:pt>
                <c:pt idx="9">
                  <c:v>-12737.624666666678</c:v>
                </c:pt>
                <c:pt idx="10">
                  <c:v>-12937.33888888882</c:v>
                </c:pt>
                <c:pt idx="11">
                  <c:v>-8414.7111111111808</c:v>
                </c:pt>
                <c:pt idx="12">
                  <c:v>-4002.998222222297</c:v>
                </c:pt>
                <c:pt idx="13">
                  <c:v>11008.168333333284</c:v>
                </c:pt>
                <c:pt idx="14">
                  <c:v>3650.605999999927</c:v>
                </c:pt>
                <c:pt idx="15">
                  <c:v>9980.4927777778212</c:v>
                </c:pt>
                <c:pt idx="16">
                  <c:v>7943.0005555554671</c:v>
                </c:pt>
                <c:pt idx="17">
                  <c:v>6798.0998355554839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8"/>
                      <c:pt idx="0">
                        <c:v>11/03/2025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11/11/2025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12/03/2025 15:00</c:v>
                      </c:pt>
                      <c:pt idx="14">
                        <c:v>12/09/2025 15:00</c:v>
                      </c:pt>
                      <c:pt idx="15">
                        <c:v>12/10/2025 15:00</c:v>
                      </c:pt>
                      <c:pt idx="16">
                        <c:v>12/11/2025 15:00</c:v>
                      </c:pt>
                      <c:pt idx="17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17"/>
                <c:pt idx="0">
                  <c:v>11/03/2025 15:00</c:v>
                </c:pt>
                <c:pt idx="1">
                  <c:v>11/05/2025 15:00</c:v>
                </c:pt>
                <c:pt idx="2">
                  <c:v>11/06/2025 15:00</c:v>
                </c:pt>
                <c:pt idx="3">
                  <c:v>11/07/2025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11/20/2025 15:00</c:v>
                </c:pt>
                <c:pt idx="9">
                  <c:v>11/24/2025 15:00</c:v>
                </c:pt>
                <c:pt idx="10">
                  <c:v>11/25/2025 15:00</c:v>
                </c:pt>
                <c:pt idx="11">
                  <c:v>11/26/2025 15:00</c:v>
                </c:pt>
                <c:pt idx="12">
                  <c:v>12/01/2025 15:00</c:v>
                </c:pt>
                <c:pt idx="13">
                  <c:v>12/09/2025 15:00</c:v>
                </c:pt>
                <c:pt idx="14">
                  <c:v>12/10/2025 15:00</c:v>
                </c:pt>
                <c:pt idx="15">
                  <c:v>12/11/2025 15:00</c:v>
                </c:pt>
                <c:pt idx="16">
                  <c:v>12/11/2025 15:39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-8298.3679999999913</c:v>
                </c:pt>
                <c:pt idx="3">
                  <c:v>-6979.7653333332319</c:v>
                </c:pt>
                <c:pt idx="4">
                  <c:v>-2763.4239999999345</c:v>
                </c:pt>
                <c:pt idx="5">
                  <c:v>-2382.5013333333363</c:v>
                </c:pt>
                <c:pt idx="6">
                  <c:v>-7730.3306666666576</c:v>
                </c:pt>
                <c:pt idx="7">
                  <c:v>-239.54666666666162</c:v>
                </c:pt>
                <c:pt idx="8">
                  <c:v>6254.565333333283</c:v>
                </c:pt>
                <c:pt idx="9">
                  <c:v>1886.2880000000223</c:v>
                </c:pt>
                <c:pt idx="10">
                  <c:v>-2383.5413333333054</c:v>
                </c:pt>
                <c:pt idx="11">
                  <c:v>1984.8853333333245</c:v>
                </c:pt>
                <c:pt idx="12">
                  <c:v>1799.162666666627</c:v>
                </c:pt>
                <c:pt idx="13">
                  <c:v>22103.663999999961</c:v>
                </c:pt>
                <c:pt idx="14">
                  <c:v>19749.770666666678</c:v>
                </c:pt>
                <c:pt idx="15">
                  <c:v>15848.149333333284</c:v>
                </c:pt>
                <c:pt idx="16">
                  <c:v>17660.221653333305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17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11/06/2025 15:00</c:v>
                      </c:pt>
                      <c:pt idx="3">
                        <c:v>11/07/2025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11/20/2025 15:00</c:v>
                      </c:pt>
                      <c:pt idx="9">
                        <c:v>11/24/2025 15:00</c:v>
                      </c:pt>
                      <c:pt idx="10">
                        <c:v>11/25/2025 15:00</c:v>
                      </c:pt>
                      <c:pt idx="11">
                        <c:v>11/26/2025 15:00</c:v>
                      </c:pt>
                      <c:pt idx="12">
                        <c:v>12/01/2025 15:00</c:v>
                      </c:pt>
                      <c:pt idx="13">
                        <c:v>12/09/2025 15:00</c:v>
                      </c:pt>
                      <c:pt idx="14">
                        <c:v>12/10/2025 15:00</c:v>
                      </c:pt>
                      <c:pt idx="15">
                        <c:v>12/11/2025 15:00</c:v>
                      </c:pt>
                      <c:pt idx="16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29"/>
                <c:pt idx="0">
                  <c:v>10/31/2025 15:00</c:v>
                </c:pt>
                <c:pt idx="1">
                  <c:v>11/03/2025 15:00</c:v>
                </c:pt>
                <c:pt idx="2">
                  <c:v>11/04/2025 15:00</c:v>
                </c:pt>
                <c:pt idx="3">
                  <c:v>11/05/2025 15:00</c:v>
                </c:pt>
                <c:pt idx="4">
                  <c:v>11/06/2025 15:00</c:v>
                </c:pt>
                <c:pt idx="5">
                  <c:v>11/07/2025 15:00</c:v>
                </c:pt>
                <c:pt idx="6">
                  <c:v>11/10/2025 15:00</c:v>
                </c:pt>
                <c:pt idx="7">
                  <c:v>11/12/2025 15:00</c:v>
                </c:pt>
                <c:pt idx="8">
                  <c:v>11/13/2025 15:00</c:v>
                </c:pt>
                <c:pt idx="9">
                  <c:v>11/14/2025 15:00</c:v>
                </c:pt>
                <c:pt idx="10">
                  <c:v>11/17/2025 15:00</c:v>
                </c:pt>
                <c:pt idx="11">
                  <c:v>11/18/2025 15:00</c:v>
                </c:pt>
                <c:pt idx="12">
                  <c:v>11/19/2025 15:00</c:v>
                </c:pt>
                <c:pt idx="13">
                  <c:v>11/20/2025 15:00</c:v>
                </c:pt>
                <c:pt idx="14">
                  <c:v>11/21/2025 15:00</c:v>
                </c:pt>
                <c:pt idx="15">
                  <c:v>11/24/2025 15:00</c:v>
                </c:pt>
                <c:pt idx="16">
                  <c:v>11/25/2025 15:00</c:v>
                </c:pt>
                <c:pt idx="17">
                  <c:v>11/26/2025 15:00</c:v>
                </c:pt>
                <c:pt idx="18">
                  <c:v>11/28/2025 15:00</c:v>
                </c:pt>
                <c:pt idx="19">
                  <c:v>12/01/2025 15:00</c:v>
                </c:pt>
                <c:pt idx="20">
                  <c:v>12/02/2025 15:00</c:v>
                </c:pt>
                <c:pt idx="21">
                  <c:v>12/03/2025 15:00</c:v>
                </c:pt>
                <c:pt idx="22">
                  <c:v>12/04/2025 15:00</c:v>
                </c:pt>
                <c:pt idx="23">
                  <c:v>12/05/2025 15:00</c:v>
                </c:pt>
                <c:pt idx="24">
                  <c:v>12/08/2025 15:00</c:v>
                </c:pt>
                <c:pt idx="25">
                  <c:v>12/09/2025 15:00</c:v>
                </c:pt>
                <c:pt idx="26">
                  <c:v>12/10/2025 15:00</c:v>
                </c:pt>
                <c:pt idx="27">
                  <c:v>12/11/2025 15:00</c:v>
                </c:pt>
                <c:pt idx="28">
                  <c:v>12/11/2025 15:39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-33675.740729166202</c:v>
                </c:pt>
                <c:pt idx="2">
                  <c:v>-26387.654305555072</c:v>
                </c:pt>
                <c:pt idx="3">
                  <c:v>-34099.567881944698</c:v>
                </c:pt>
                <c:pt idx="4">
                  <c:v>-16809.48145833415</c:v>
                </c:pt>
                <c:pt idx="5">
                  <c:v>-67199.395034721543</c:v>
                </c:pt>
                <c:pt idx="6">
                  <c:v>-16017.135763888382</c:v>
                </c:pt>
                <c:pt idx="7">
                  <c:v>-5022.9629166662016</c:v>
                </c:pt>
                <c:pt idx="8">
                  <c:v>-17928.876493055723</c:v>
                </c:pt>
                <c:pt idx="9">
                  <c:v>-27806.790069445255</c:v>
                </c:pt>
                <c:pt idx="10">
                  <c:v>-11157.530798611373</c:v>
                </c:pt>
                <c:pt idx="11">
                  <c:v>-14282.444375000448</c:v>
                </c:pt>
                <c:pt idx="12">
                  <c:v>-20870.357951388029</c:v>
                </c:pt>
                <c:pt idx="13">
                  <c:v>-22476.271527777797</c:v>
                </c:pt>
                <c:pt idx="14">
                  <c:v>-40542.18510416682</c:v>
                </c:pt>
                <c:pt idx="15">
                  <c:v>-32546.925833333644</c:v>
                </c:pt>
                <c:pt idx="16">
                  <c:v>-32836.839409722044</c:v>
                </c:pt>
                <c:pt idx="17">
                  <c:v>-33917.752986111795</c:v>
                </c:pt>
                <c:pt idx="18">
                  <c:v>-76332.580138888341</c:v>
                </c:pt>
                <c:pt idx="19">
                  <c:v>-33271.32086805538</c:v>
                </c:pt>
                <c:pt idx="20">
                  <c:v>-57879.234444444053</c:v>
                </c:pt>
                <c:pt idx="21">
                  <c:v>-40008.148020834182</c:v>
                </c:pt>
                <c:pt idx="22">
                  <c:v>-28655.061597221946</c:v>
                </c:pt>
                <c:pt idx="23">
                  <c:v>-30276.975173610652</c:v>
                </c:pt>
                <c:pt idx="24">
                  <c:v>-34138.715902777818</c:v>
                </c:pt>
                <c:pt idx="25">
                  <c:v>-24056.629479167219</c:v>
                </c:pt>
                <c:pt idx="26">
                  <c:v>-12563.543055555754</c:v>
                </c:pt>
                <c:pt idx="27">
                  <c:v>-33094.456631944486</c:v>
                </c:pt>
                <c:pt idx="28">
                  <c:v>-25871.131631944358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29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11/06/2025 15:00</c:v>
                      </c:pt>
                      <c:pt idx="5">
                        <c:v>11/07/2025 15:00</c:v>
                      </c:pt>
                      <c:pt idx="6">
                        <c:v>11/10/2025 15:00</c:v>
                      </c:pt>
                      <c:pt idx="7">
                        <c:v>11/12/2025 15:00</c:v>
                      </c:pt>
                      <c:pt idx="8">
                        <c:v>11/13/2025 15:00</c:v>
                      </c:pt>
                      <c:pt idx="9">
                        <c:v>11/14/2025 15:00</c:v>
                      </c:pt>
                      <c:pt idx="10">
                        <c:v>11/17/2025 15:00</c:v>
                      </c:pt>
                      <c:pt idx="11">
                        <c:v>11/18/2025 15:00</c:v>
                      </c:pt>
                      <c:pt idx="12">
                        <c:v>11/19/2025 15:00</c:v>
                      </c:pt>
                      <c:pt idx="13">
                        <c:v>11/20/2025 15:00</c:v>
                      </c:pt>
                      <c:pt idx="14">
                        <c:v>11/21/2025 15:00</c:v>
                      </c:pt>
                      <c:pt idx="15">
                        <c:v>11/24/2025 15:00</c:v>
                      </c:pt>
                      <c:pt idx="16">
                        <c:v>11/25/2025 15:00</c:v>
                      </c:pt>
                      <c:pt idx="17">
                        <c:v>11/26/2025 15:00</c:v>
                      </c:pt>
                      <c:pt idx="18">
                        <c:v>11/28/2025 15:00</c:v>
                      </c:pt>
                      <c:pt idx="19">
                        <c:v>12/01/2025 15:00</c:v>
                      </c:pt>
                      <c:pt idx="20">
                        <c:v>12/02/2025 15:00</c:v>
                      </c:pt>
                      <c:pt idx="21">
                        <c:v>12/03/2025 15:00</c:v>
                      </c:pt>
                      <c:pt idx="22">
                        <c:v>12/04/2025 15:00</c:v>
                      </c:pt>
                      <c:pt idx="23">
                        <c:v>12/05/2025 15:00</c:v>
                      </c:pt>
                      <c:pt idx="24">
                        <c:v>12/08/2025 15:00</c:v>
                      </c:pt>
                      <c:pt idx="25">
                        <c:v>12/09/2025 15:00</c:v>
                      </c:pt>
                      <c:pt idx="26">
                        <c:v>12/10/2025 15:00</c:v>
                      </c:pt>
                      <c:pt idx="27">
                        <c:v>12/11/2025 15:00</c:v>
                      </c:pt>
                      <c:pt idx="28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26"/>
                <c:pt idx="0">
                  <c:v>11/05/2025 15:00</c:v>
                </c:pt>
                <c:pt idx="1">
                  <c:v>11/06/2025 15:00</c:v>
                </c:pt>
                <c:pt idx="2">
                  <c:v>11/07/2025 15:00</c:v>
                </c:pt>
                <c:pt idx="3">
                  <c:v>11/10/2025 15:00</c:v>
                </c:pt>
                <c:pt idx="4">
                  <c:v>11/12/2025 15:00</c:v>
                </c:pt>
                <c:pt idx="5">
                  <c:v>11/13/2025 15:00</c:v>
                </c:pt>
                <c:pt idx="6">
                  <c:v>11/14/2025 15:00</c:v>
                </c:pt>
                <c:pt idx="7">
                  <c:v>11/17/2025 15:00</c:v>
                </c:pt>
                <c:pt idx="8">
                  <c:v>11/18/2025 15:00</c:v>
                </c:pt>
                <c:pt idx="9">
                  <c:v>11/19/2025 15:00</c:v>
                </c:pt>
                <c:pt idx="10">
                  <c:v>11/20/2025 15:00</c:v>
                </c:pt>
                <c:pt idx="11">
                  <c:v>11/21/2025 15:00</c:v>
                </c:pt>
                <c:pt idx="12">
                  <c:v>11/24/2025 15:00</c:v>
                </c:pt>
                <c:pt idx="13">
                  <c:v>11/25/2025 15:00</c:v>
                </c:pt>
                <c:pt idx="14">
                  <c:v>11/26/2025 15:00</c:v>
                </c:pt>
                <c:pt idx="15">
                  <c:v>11/28/2025 15:00</c:v>
                </c:pt>
                <c:pt idx="16">
                  <c:v>12/01/2025 15:00</c:v>
                </c:pt>
                <c:pt idx="17">
                  <c:v>12/02/2025 15:00</c:v>
                </c:pt>
                <c:pt idx="18">
                  <c:v>12/03/2025 15:00</c:v>
                </c:pt>
                <c:pt idx="19">
                  <c:v>12/04/2025 15:00</c:v>
                </c:pt>
                <c:pt idx="20">
                  <c:v>12/05/2025 15:00</c:v>
                </c:pt>
                <c:pt idx="21">
                  <c:v>12/08/2025 15:00</c:v>
                </c:pt>
                <c:pt idx="22">
                  <c:v>12/09/2025 15:00</c:v>
                </c:pt>
                <c:pt idx="23">
                  <c:v>12/10/2025 15:00</c:v>
                </c:pt>
                <c:pt idx="24">
                  <c:v>12/11/2025 15:00</c:v>
                </c:pt>
                <c:pt idx="25">
                  <c:v>12/11/2025 15:39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-12787.739583332866</c:v>
                </c:pt>
                <c:pt idx="2">
                  <c:v>-8275.4791666669753</c:v>
                </c:pt>
                <c:pt idx="3">
                  <c:v>761.30208333337941</c:v>
                </c:pt>
                <c:pt idx="4">
                  <c:v>-12014.177083333767</c:v>
                </c:pt>
                <c:pt idx="5">
                  <c:v>-8701.9166666664969</c:v>
                </c:pt>
                <c:pt idx="6">
                  <c:v>-1589.6562499995562</c:v>
                </c:pt>
                <c:pt idx="7">
                  <c:v>-3252.8750000005602</c:v>
                </c:pt>
                <c:pt idx="8">
                  <c:v>-15040.614583332916</c:v>
                </c:pt>
                <c:pt idx="9">
                  <c:v>-11728.354166665653</c:v>
                </c:pt>
                <c:pt idx="10">
                  <c:v>-28316.093749999603</c:v>
                </c:pt>
                <c:pt idx="11">
                  <c:v>-21203.833333332663</c:v>
                </c:pt>
                <c:pt idx="12">
                  <c:v>-30567.052083332059</c:v>
                </c:pt>
                <c:pt idx="13">
                  <c:v>-23254.791666667003</c:v>
                </c:pt>
                <c:pt idx="14">
                  <c:v>-31042.531250000156</c:v>
                </c:pt>
                <c:pt idx="15">
                  <c:v>-49718.010416667064</c:v>
                </c:pt>
                <c:pt idx="16">
                  <c:v>-40281.229166667632</c:v>
                </c:pt>
                <c:pt idx="17">
                  <c:v>-37268.968749998952</c:v>
                </c:pt>
                <c:pt idx="18">
                  <c:v>-27756.708333333343</c:v>
                </c:pt>
                <c:pt idx="19">
                  <c:v>-33644.447916667377</c:v>
                </c:pt>
                <c:pt idx="20">
                  <c:v>-22732.187499999323</c:v>
                </c:pt>
                <c:pt idx="21">
                  <c:v>-72895.406250000262</c:v>
                </c:pt>
                <c:pt idx="22">
                  <c:v>-28383.145833333838</c:v>
                </c:pt>
                <c:pt idx="23">
                  <c:v>-39470.885416667108</c:v>
                </c:pt>
                <c:pt idx="24">
                  <c:v>-34358.624999999782</c:v>
                </c:pt>
                <c:pt idx="25">
                  <c:v>-36769.000000000291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26"/>
                      <c:pt idx="0">
                        <c:v>11/05/2025 15:00</c:v>
                      </c:pt>
                      <c:pt idx="1">
                        <c:v>11/06/2025 15:00</c:v>
                      </c:pt>
                      <c:pt idx="2">
                        <c:v>11/07/2025 15:00</c:v>
                      </c:pt>
                      <c:pt idx="3">
                        <c:v>11/10/2025 15:00</c:v>
                      </c:pt>
                      <c:pt idx="4">
                        <c:v>11/12/2025 15:00</c:v>
                      </c:pt>
                      <c:pt idx="5">
                        <c:v>11/13/2025 15:00</c:v>
                      </c:pt>
                      <c:pt idx="6">
                        <c:v>11/14/2025 15:00</c:v>
                      </c:pt>
                      <c:pt idx="7">
                        <c:v>11/17/2025 15:00</c:v>
                      </c:pt>
                      <c:pt idx="8">
                        <c:v>11/18/2025 15:00</c:v>
                      </c:pt>
                      <c:pt idx="9">
                        <c:v>11/19/2025 15:00</c:v>
                      </c:pt>
                      <c:pt idx="10">
                        <c:v>11/20/2025 15:00</c:v>
                      </c:pt>
                      <c:pt idx="11">
                        <c:v>11/21/2025 15:00</c:v>
                      </c:pt>
                      <c:pt idx="12">
                        <c:v>11/24/2025 15:00</c:v>
                      </c:pt>
                      <c:pt idx="13">
                        <c:v>11/25/2025 15:00</c:v>
                      </c:pt>
                      <c:pt idx="14">
                        <c:v>11/26/2025 15:00</c:v>
                      </c:pt>
                      <c:pt idx="15">
                        <c:v>11/28/2025 15:00</c:v>
                      </c:pt>
                      <c:pt idx="16">
                        <c:v>12/01/2025 15:00</c:v>
                      </c:pt>
                      <c:pt idx="17">
                        <c:v>12/02/2025 15:00</c:v>
                      </c:pt>
                      <c:pt idx="18">
                        <c:v>12/03/2025 15:00</c:v>
                      </c:pt>
                      <c:pt idx="19">
                        <c:v>12/04/2025 15:00</c:v>
                      </c:pt>
                      <c:pt idx="20">
                        <c:v>12/05/2025 15:00</c:v>
                      </c:pt>
                      <c:pt idx="21">
                        <c:v>12/08/2025 15:00</c:v>
                      </c:pt>
                      <c:pt idx="22">
                        <c:v>12/09/2025 15:00</c:v>
                      </c:pt>
                      <c:pt idx="23">
                        <c:v>12/10/2025 15:00</c:v>
                      </c:pt>
                      <c:pt idx="24">
                        <c:v>12/11/2025 15:00</c:v>
                      </c:pt>
                      <c:pt idx="25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'21'!$A$14:$A$250</c:f>
              <c:strCache>
                <c:ptCount val="15"/>
                <c:pt idx="0">
                  <c:v>11/06/2025 15:00</c:v>
                </c:pt>
                <c:pt idx="1">
                  <c:v>11/07/2025 15:00</c:v>
                </c:pt>
                <c:pt idx="2">
                  <c:v>11/12/2025 15:00</c:v>
                </c:pt>
                <c:pt idx="3">
                  <c:v>11/13/2025 15:00</c:v>
                </c:pt>
                <c:pt idx="4">
                  <c:v>11/14/2025 15:00</c:v>
                </c:pt>
                <c:pt idx="5">
                  <c:v>11/17/2025 15:00</c:v>
                </c:pt>
                <c:pt idx="6">
                  <c:v>11/20/2025 15:00</c:v>
                </c:pt>
                <c:pt idx="7">
                  <c:v>11/24/2025 15:00</c:v>
                </c:pt>
                <c:pt idx="8">
                  <c:v>11/25/2025 15:00</c:v>
                </c:pt>
                <c:pt idx="9">
                  <c:v>11/26/2025 15:00</c:v>
                </c:pt>
                <c:pt idx="10">
                  <c:v>12/01/2025 15:00</c:v>
                </c:pt>
                <c:pt idx="11">
                  <c:v>12/09/2025 15:00</c:v>
                </c:pt>
                <c:pt idx="12">
                  <c:v>12/10/2025 15:00</c:v>
                </c:pt>
                <c:pt idx="13">
                  <c:v>12/11/2025 15:00</c:v>
                </c:pt>
                <c:pt idx="14">
                  <c:v>12/11/2025 15:39</c:v>
                </c:pt>
              </c:strCache>
            </c:strRef>
          </c:cat>
          <c:val>
            <c:numRef>
              <c:f>'21'!$H$14:$H$250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-12255.467466666727</c:v>
                </c:pt>
                <c:pt idx="2">
                  <c:v>-5835.675600000056</c:v>
                </c:pt>
                <c:pt idx="3">
                  <c:v>-10643.791466666617</c:v>
                </c:pt>
                <c:pt idx="4">
                  <c:v>-10147.230533333344</c:v>
                </c:pt>
                <c:pt idx="5">
                  <c:v>-4524.3645333333279</c:v>
                </c:pt>
                <c:pt idx="6">
                  <c:v>-5207.2365333333528</c:v>
                </c:pt>
                <c:pt idx="7">
                  <c:v>-5153.6400000000503</c:v>
                </c:pt>
                <c:pt idx="8">
                  <c:v>-4366.7978666666895</c:v>
                </c:pt>
                <c:pt idx="9">
                  <c:v>-1217.8709333333827</c:v>
                </c:pt>
                <c:pt idx="10">
                  <c:v>-8584.5150666665759</c:v>
                </c:pt>
                <c:pt idx="11">
                  <c:v>-24121.30240000007</c:v>
                </c:pt>
                <c:pt idx="12">
                  <c:v>-18458.70386666659</c:v>
                </c:pt>
                <c:pt idx="13">
                  <c:v>-24647.229333333395</c:v>
                </c:pt>
                <c:pt idx="14">
                  <c:v>-24204.946061333234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D-4A49-9F9A-AB1D3337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B4D-4A49-9F9A-AB1D33373C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B4D-4A49-9F9A-AB1D33373C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B4D-4A49-9F9A-AB1D33373C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B4D-4A49-9F9A-AB1D33373C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B4D-4A49-9F9A-AB1D33373C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B4D-4A49-9F9A-AB1D33373C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'21'!$A$14:$A$250</c15:sqref>
                        </c15:formulaRef>
                      </c:ext>
                    </c:extLst>
                    <c:strCache>
                      <c:ptCount val="15"/>
                      <c:pt idx="0">
                        <c:v>11/06/2025 15:00</c:v>
                      </c:pt>
                      <c:pt idx="1">
                        <c:v>11/07/2025 15:00</c:v>
                      </c:pt>
                      <c:pt idx="2">
                        <c:v>11/12/2025 15:00</c:v>
                      </c:pt>
                      <c:pt idx="3">
                        <c:v>11/13/2025 15:00</c:v>
                      </c:pt>
                      <c:pt idx="4">
                        <c:v>11/14/2025 15:00</c:v>
                      </c:pt>
                      <c:pt idx="5">
                        <c:v>11/17/2025 15:00</c:v>
                      </c:pt>
                      <c:pt idx="6">
                        <c:v>11/20/2025 15:00</c:v>
                      </c:pt>
                      <c:pt idx="7">
                        <c:v>11/24/2025 15:00</c:v>
                      </c:pt>
                      <c:pt idx="8">
                        <c:v>11/25/2025 15:00</c:v>
                      </c:pt>
                      <c:pt idx="9">
                        <c:v>11/26/2025 15:00</c:v>
                      </c:pt>
                      <c:pt idx="10">
                        <c:v>12/01/2025 15:00</c:v>
                      </c:pt>
                      <c:pt idx="11">
                        <c:v>12/09/2025 15:00</c:v>
                      </c:pt>
                      <c:pt idx="12">
                        <c:v>12/10/2025 15:00</c:v>
                      </c:pt>
                      <c:pt idx="13">
                        <c:v>12/11/2025 15:00</c:v>
                      </c:pt>
                      <c:pt idx="1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B4D-4A49-9F9A-AB1D33373C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'22'!$A$14:$A$250</c:f>
              <c:strCache>
                <c:ptCount val="25"/>
                <c:pt idx="0">
                  <c:v>11/07/2025</c:v>
                </c:pt>
                <c:pt idx="1">
                  <c:v>11/10/2025</c:v>
                </c:pt>
                <c:pt idx="2">
                  <c:v>11/11/2025</c:v>
                </c:pt>
                <c:pt idx="3">
                  <c:v>11/12/2025</c:v>
                </c:pt>
                <c:pt idx="4">
                  <c:v>11/13/2025</c:v>
                </c:pt>
                <c:pt idx="5">
                  <c:v>11/14/2025</c:v>
                </c:pt>
                <c:pt idx="6">
                  <c:v>11/17/2025</c:v>
                </c:pt>
                <c:pt idx="7">
                  <c:v>11/18/2025</c:v>
                </c:pt>
                <c:pt idx="8">
                  <c:v>11/19/2025</c:v>
                </c:pt>
                <c:pt idx="9">
                  <c:v>11/20/2025</c:v>
                </c:pt>
                <c:pt idx="10">
                  <c:v>11/21/2025</c:v>
                </c:pt>
                <c:pt idx="11">
                  <c:v>11/24/2025</c:v>
                </c:pt>
                <c:pt idx="12">
                  <c:v>11/25/2025</c:v>
                </c:pt>
                <c:pt idx="13">
                  <c:v>11/26/2025</c:v>
                </c:pt>
                <c:pt idx="14">
                  <c:v>11/27/2025</c:v>
                </c:pt>
                <c:pt idx="15">
                  <c:v>11/28/2025</c:v>
                </c:pt>
                <c:pt idx="16">
                  <c:v>12/01/2025</c:v>
                </c:pt>
                <c:pt idx="17">
                  <c:v>12/02/2025</c:v>
                </c:pt>
                <c:pt idx="18">
                  <c:v>12/03/2025</c:v>
                </c:pt>
                <c:pt idx="19">
                  <c:v>12/04/2025</c:v>
                </c:pt>
                <c:pt idx="20">
                  <c:v>12/05/2025</c:v>
                </c:pt>
                <c:pt idx="21">
                  <c:v>12/08/2025</c:v>
                </c:pt>
                <c:pt idx="22">
                  <c:v>12/09/2025</c:v>
                </c:pt>
                <c:pt idx="23">
                  <c:v>12/10/2025</c:v>
                </c:pt>
                <c:pt idx="24">
                  <c:v>12/11/2025</c:v>
                </c:pt>
              </c:strCache>
            </c:strRef>
          </c:cat>
          <c:val>
            <c:numRef>
              <c:f>'22'!$G$14:$G$250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-2784.7083333332848</c:v>
                </c:pt>
                <c:pt idx="2">
                  <c:v>-16013.111111111182</c:v>
                </c:pt>
                <c:pt idx="3">
                  <c:v>-56970.763888888876</c:v>
                </c:pt>
                <c:pt idx="4">
                  <c:v>-120887.1666666666</c:v>
                </c:pt>
                <c:pt idx="5">
                  <c:v>-29372.569444444671</c:v>
                </c:pt>
                <c:pt idx="6">
                  <c:v>-14162.152777777912</c:v>
                </c:pt>
                <c:pt idx="7">
                  <c:v>50005.569444444525</c:v>
                </c:pt>
                <c:pt idx="8">
                  <c:v>78641.041666666599</c:v>
                </c:pt>
                <c:pt idx="9">
                  <c:v>44939.138888888658</c:v>
                </c:pt>
                <c:pt idx="10">
                  <c:v>72709.73611111127</c:v>
                </c:pt>
                <c:pt idx="11">
                  <c:v>52921.777777777534</c:v>
                </c:pt>
                <c:pt idx="12">
                  <c:v>54210.000000000116</c:v>
                </c:pt>
                <c:pt idx="13">
                  <c:v>35501.472222222073</c:v>
                </c:pt>
                <c:pt idx="14">
                  <c:v>41055.06944444438</c:v>
                </c:pt>
                <c:pt idx="15">
                  <c:v>54784.041666666511</c:v>
                </c:pt>
                <c:pt idx="16">
                  <c:v>48976.833333333372</c:v>
                </c:pt>
                <c:pt idx="17">
                  <c:v>29223.180555555387</c:v>
                </c:pt>
                <c:pt idx="18">
                  <c:v>49430.90277777781</c:v>
                </c:pt>
                <c:pt idx="19">
                  <c:v>20825.749999999767</c:v>
                </c:pt>
                <c:pt idx="20">
                  <c:v>58412.597222222481</c:v>
                </c:pt>
                <c:pt idx="21">
                  <c:v>5585.2638888886431</c:v>
                </c:pt>
                <c:pt idx="22">
                  <c:v>10882.361111111008</c:v>
                </c:pt>
                <c:pt idx="23">
                  <c:v>28964.583333333372</c:v>
                </c:pt>
                <c:pt idx="24">
                  <c:v>76804.233055555727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F-4DFA-B13A-38DC12F10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1EF-4DFA-B13A-38DC12F10FE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EF-4DFA-B13A-38DC12F10FE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EF-4DFA-B13A-38DC12F10F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EF-4DFA-B13A-38DC12F10F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EF-4DFA-B13A-38DC12F10F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EF-4DFA-B13A-38DC12F10F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'22'!$A$14:$A$250</c15:sqref>
                        </c15:formulaRef>
                      </c:ext>
                    </c:extLst>
                    <c:strCache>
                      <c:ptCount val="25"/>
                      <c:pt idx="0">
                        <c:v>11/07/2025</c:v>
                      </c:pt>
                      <c:pt idx="1">
                        <c:v>11/10/2025</c:v>
                      </c:pt>
                      <c:pt idx="2">
                        <c:v>11/11/2025</c:v>
                      </c:pt>
                      <c:pt idx="3">
                        <c:v>11/12/2025</c:v>
                      </c:pt>
                      <c:pt idx="4">
                        <c:v>11/13/2025</c:v>
                      </c:pt>
                      <c:pt idx="5">
                        <c:v>11/14/2025</c:v>
                      </c:pt>
                      <c:pt idx="6">
                        <c:v>11/17/2025</c:v>
                      </c:pt>
                      <c:pt idx="7">
                        <c:v>11/18/2025</c:v>
                      </c:pt>
                      <c:pt idx="8">
                        <c:v>11/19/2025</c:v>
                      </c:pt>
                      <c:pt idx="9">
                        <c:v>11/20/2025</c:v>
                      </c:pt>
                      <c:pt idx="10">
                        <c:v>11/21/2025</c:v>
                      </c:pt>
                      <c:pt idx="11">
                        <c:v>11/24/2025</c:v>
                      </c:pt>
                      <c:pt idx="12">
                        <c:v>11/25/2025</c:v>
                      </c:pt>
                      <c:pt idx="13">
                        <c:v>11/26/2025</c:v>
                      </c:pt>
                      <c:pt idx="14">
                        <c:v>11/27/2025</c:v>
                      </c:pt>
                      <c:pt idx="15">
                        <c:v>11/28/2025</c:v>
                      </c:pt>
                      <c:pt idx="16">
                        <c:v>12/01/2025</c:v>
                      </c:pt>
                      <c:pt idx="17">
                        <c:v>12/02/2025</c:v>
                      </c:pt>
                      <c:pt idx="18">
                        <c:v>12/03/2025</c:v>
                      </c:pt>
                      <c:pt idx="19">
                        <c:v>12/04/2025</c:v>
                      </c:pt>
                      <c:pt idx="20">
                        <c:v>12/05/2025</c:v>
                      </c:pt>
                      <c:pt idx="21">
                        <c:v>12/08/2025</c:v>
                      </c:pt>
                      <c:pt idx="22">
                        <c:v>12/09/2025</c:v>
                      </c:pt>
                      <c:pt idx="23">
                        <c:v>12/10/2025</c:v>
                      </c:pt>
                      <c:pt idx="24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EF-4DFA-B13A-38DC12F10FE7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'23'!$G$12:$G$13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'23'!$A$14:$A$250</c:f>
              <c:strCache>
                <c:ptCount val="21"/>
                <c:pt idx="0">
                  <c:v>11/13/2025</c:v>
                </c:pt>
                <c:pt idx="1">
                  <c:v>11/14/2025</c:v>
                </c:pt>
                <c:pt idx="2">
                  <c:v>11/17/2025</c:v>
                </c:pt>
                <c:pt idx="3">
                  <c:v>11/18/2025</c:v>
                </c:pt>
                <c:pt idx="4">
                  <c:v>11/19/2025</c:v>
                </c:pt>
                <c:pt idx="5">
                  <c:v>11/20/2025</c:v>
                </c:pt>
                <c:pt idx="6">
                  <c:v>11/21/2025</c:v>
                </c:pt>
                <c:pt idx="7">
                  <c:v>11/24/2025</c:v>
                </c:pt>
                <c:pt idx="8">
                  <c:v>11/25/2025</c:v>
                </c:pt>
                <c:pt idx="9">
                  <c:v>11/26/2025</c:v>
                </c:pt>
                <c:pt idx="10">
                  <c:v>11/27/2025</c:v>
                </c:pt>
                <c:pt idx="11">
                  <c:v>11/28/2025</c:v>
                </c:pt>
                <c:pt idx="12">
                  <c:v>12/01/2025</c:v>
                </c:pt>
                <c:pt idx="13">
                  <c:v>12/02/2025</c:v>
                </c:pt>
                <c:pt idx="14">
                  <c:v>12/03/2025</c:v>
                </c:pt>
                <c:pt idx="15">
                  <c:v>12/04/2025</c:v>
                </c:pt>
                <c:pt idx="16">
                  <c:v>12/05/2025</c:v>
                </c:pt>
                <c:pt idx="17">
                  <c:v>12/08/2025</c:v>
                </c:pt>
                <c:pt idx="18">
                  <c:v>12/09/2025</c:v>
                </c:pt>
                <c:pt idx="19">
                  <c:v>12/10/2025</c:v>
                </c:pt>
                <c:pt idx="20">
                  <c:v>12/11/2025</c:v>
                </c:pt>
              </c:strCache>
            </c:strRef>
          </c:cat>
          <c:val>
            <c:numRef>
              <c:f>'23'!$G$14:$G$250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140257.53472222193</c:v>
                </c:pt>
                <c:pt idx="2">
                  <c:v>197758.5763888887</c:v>
                </c:pt>
                <c:pt idx="3">
                  <c:v>340171.79861111118</c:v>
                </c:pt>
                <c:pt idx="4">
                  <c:v>351842.39583333308</c:v>
                </c:pt>
                <c:pt idx="5">
                  <c:v>288542.93055555527</c:v>
                </c:pt>
                <c:pt idx="6">
                  <c:v>333238.46527777787</c:v>
                </c:pt>
                <c:pt idx="7">
                  <c:v>292284.94444444409</c:v>
                </c:pt>
                <c:pt idx="8">
                  <c:v>251251.66666666669</c:v>
                </c:pt>
                <c:pt idx="9">
                  <c:v>186028.01388888864</c:v>
                </c:pt>
                <c:pt idx="10">
                  <c:v>187345.79861111101</c:v>
                </c:pt>
                <c:pt idx="11">
                  <c:v>203165.89583333311</c:v>
                </c:pt>
                <c:pt idx="12">
                  <c:v>186802</c:v>
                </c:pt>
                <c:pt idx="13">
                  <c:v>124789.65972222199</c:v>
                </c:pt>
                <c:pt idx="14">
                  <c:v>176682.88194444447</c:v>
                </c:pt>
                <c:pt idx="15">
                  <c:v>107936.2916666664</c:v>
                </c:pt>
                <c:pt idx="16">
                  <c:v>158167.45138888899</c:v>
                </c:pt>
                <c:pt idx="17">
                  <c:v>84264.868055555256</c:v>
                </c:pt>
                <c:pt idx="18">
                  <c:v>57850.902777777635</c:v>
                </c:pt>
                <c:pt idx="19">
                  <c:v>71693.125</c:v>
                </c:pt>
                <c:pt idx="20">
                  <c:v>72981.858472222346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B-4BB0-8427-1CB25140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F7B-4BB0-8427-1CB25140308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F7B-4BB0-8427-1CB25140308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F7B-4BB0-8427-1CB25140308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F7B-4BB0-8427-1CB25140308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F7B-4BB0-8427-1CB25140308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F7B-4BB0-8427-1CB25140308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'23'!$A$14:$A$250</c15:sqref>
                        </c15:formulaRef>
                      </c:ext>
                    </c:extLst>
                    <c:strCache>
                      <c:ptCount val="21"/>
                      <c:pt idx="0">
                        <c:v>11/13/2025</c:v>
                      </c:pt>
                      <c:pt idx="1">
                        <c:v>11/14/2025</c:v>
                      </c:pt>
                      <c:pt idx="2">
                        <c:v>11/17/2025</c:v>
                      </c:pt>
                      <c:pt idx="3">
                        <c:v>11/18/2025</c:v>
                      </c:pt>
                      <c:pt idx="4">
                        <c:v>11/19/2025</c:v>
                      </c:pt>
                      <c:pt idx="5">
                        <c:v>11/20/2025</c:v>
                      </c:pt>
                      <c:pt idx="6">
                        <c:v>11/21/2025</c:v>
                      </c:pt>
                      <c:pt idx="7">
                        <c:v>11/24/2025</c:v>
                      </c:pt>
                      <c:pt idx="8">
                        <c:v>11/25/2025</c:v>
                      </c:pt>
                      <c:pt idx="9">
                        <c:v>11/26/2025</c:v>
                      </c:pt>
                      <c:pt idx="10">
                        <c:v>11/27/2025</c:v>
                      </c:pt>
                      <c:pt idx="11">
                        <c:v>11/28/2025</c:v>
                      </c:pt>
                      <c:pt idx="12">
                        <c:v>12/01/2025</c:v>
                      </c:pt>
                      <c:pt idx="13">
                        <c:v>12/02/2025</c:v>
                      </c:pt>
                      <c:pt idx="14">
                        <c:v>12/03/2025</c:v>
                      </c:pt>
                      <c:pt idx="15">
                        <c:v>12/04/2025</c:v>
                      </c:pt>
                      <c:pt idx="16">
                        <c:v>12/05/2025</c:v>
                      </c:pt>
                      <c:pt idx="17">
                        <c:v>12/08/2025</c:v>
                      </c:pt>
                      <c:pt idx="18">
                        <c:v>12/09/2025</c:v>
                      </c:pt>
                      <c:pt idx="19">
                        <c:v>12/10/2025</c:v>
                      </c:pt>
                      <c:pt idx="20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F7B-4BB0-8427-1CB25140308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'24'!$F$12:$F$13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'24'!$A$14:$A$250</c:f>
              <c:strCache>
                <c:ptCount val="17"/>
                <c:pt idx="0">
                  <c:v>11/12/2025</c:v>
                </c:pt>
                <c:pt idx="1">
                  <c:v>11/14/2025</c:v>
                </c:pt>
                <c:pt idx="2">
                  <c:v>11/18/2025</c:v>
                </c:pt>
                <c:pt idx="3">
                  <c:v>11/19/2025</c:v>
                </c:pt>
                <c:pt idx="4">
                  <c:v>11/21/2025</c:v>
                </c:pt>
                <c:pt idx="5">
                  <c:v>11/24/2025</c:v>
                </c:pt>
                <c:pt idx="6">
                  <c:v>11/26/2025</c:v>
                </c:pt>
                <c:pt idx="7">
                  <c:v>11/28/2025</c:v>
                </c:pt>
                <c:pt idx="8">
                  <c:v>12/01/2025</c:v>
                </c:pt>
                <c:pt idx="9">
                  <c:v>12/02/2025</c:v>
                </c:pt>
                <c:pt idx="10">
                  <c:v>12/03/2025</c:v>
                </c:pt>
                <c:pt idx="11">
                  <c:v>12/04/2025</c:v>
                </c:pt>
                <c:pt idx="12">
                  <c:v>12/05/2025</c:v>
                </c:pt>
                <c:pt idx="13">
                  <c:v>12/08/2025</c:v>
                </c:pt>
                <c:pt idx="14">
                  <c:v>12/09/2025</c:v>
                </c:pt>
                <c:pt idx="15">
                  <c:v>12/10/2025</c:v>
                </c:pt>
                <c:pt idx="16">
                  <c:v>12/11/2025</c:v>
                </c:pt>
              </c:strCache>
            </c:strRef>
          </c:cat>
          <c:val>
            <c:numRef>
              <c:f>'24'!$F$14:$F$250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-3502.2819157721533</c:v>
                </c:pt>
                <c:pt idx="2">
                  <c:v>-40542.017417873671</c:v>
                </c:pt>
                <c:pt idx="3">
                  <c:v>-29494.235439995493</c:v>
                </c:pt>
                <c:pt idx="4">
                  <c:v>-41712.935721834503</c:v>
                </c:pt>
                <c:pt idx="5">
                  <c:v>-38165.966847581098</c:v>
                </c:pt>
                <c:pt idx="6">
                  <c:v>-53099.165130088906</c:v>
                </c:pt>
                <c:pt idx="7">
                  <c:v>-53613.237346225062</c:v>
                </c:pt>
                <c:pt idx="8">
                  <c:v>-40742.711779473364</c:v>
                </c:pt>
                <c:pt idx="9">
                  <c:v>-36444.933487807037</c:v>
                </c:pt>
                <c:pt idx="10">
                  <c:v>-31827.39349039266</c:v>
                </c:pt>
                <c:pt idx="11">
                  <c:v>-10064.358942807557</c:v>
                </c:pt>
                <c:pt idx="12">
                  <c:v>-12114.263956140458</c:v>
                </c:pt>
                <c:pt idx="13">
                  <c:v>2653.8169754381524</c:v>
                </c:pt>
                <c:pt idx="14">
                  <c:v>8276.6920968775084</c:v>
                </c:pt>
                <c:pt idx="15">
                  <c:v>-12844.092942612355</c:v>
                </c:pt>
                <c:pt idx="16">
                  <c:v>-4663.6244429155631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'24'!$A$14:$A$250</c15:sqref>
                        </c15:formulaRef>
                      </c:ext>
                    </c:extLst>
                    <c:strCache>
                      <c:ptCount val="17"/>
                      <c:pt idx="0">
                        <c:v>11/12/2025</c:v>
                      </c:pt>
                      <c:pt idx="1">
                        <c:v>11/14/2025</c:v>
                      </c:pt>
                      <c:pt idx="2">
                        <c:v>11/18/2025</c:v>
                      </c:pt>
                      <c:pt idx="3">
                        <c:v>11/19/2025</c:v>
                      </c:pt>
                      <c:pt idx="4">
                        <c:v>11/21/2025</c:v>
                      </c:pt>
                      <c:pt idx="5">
                        <c:v>11/24/2025</c:v>
                      </c:pt>
                      <c:pt idx="6">
                        <c:v>11/26/2025</c:v>
                      </c:pt>
                      <c:pt idx="7">
                        <c:v>11/28/2025</c:v>
                      </c:pt>
                      <c:pt idx="8">
                        <c:v>12/01/2025</c:v>
                      </c:pt>
                      <c:pt idx="9">
                        <c:v>12/02/2025</c:v>
                      </c:pt>
                      <c:pt idx="10">
                        <c:v>12/03/2025</c:v>
                      </c:pt>
                      <c:pt idx="11">
                        <c:v>12/04/2025</c:v>
                      </c:pt>
                      <c:pt idx="12">
                        <c:v>12/05/2025</c:v>
                      </c:pt>
                      <c:pt idx="13">
                        <c:v>12/08/2025</c:v>
                      </c:pt>
                      <c:pt idx="14">
                        <c:v>12/09/2025</c:v>
                      </c:pt>
                      <c:pt idx="15">
                        <c:v>12/10/2025</c:v>
                      </c:pt>
                      <c:pt idx="16">
                        <c:v>12/11/2025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'25'!$K$12:$K$13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'25'!$A$14:$A$250</c:f>
              <c:strCache>
                <c:ptCount val="5"/>
                <c:pt idx="0">
                  <c:v>12/08/2025 15:00</c:v>
                </c:pt>
                <c:pt idx="1">
                  <c:v>12/09/2025 15:00</c:v>
                </c:pt>
                <c:pt idx="2">
                  <c:v>12/10/2025 15:00</c:v>
                </c:pt>
                <c:pt idx="3">
                  <c:v>12/11/2025 15:00</c:v>
                </c:pt>
                <c:pt idx="4">
                  <c:v>12/11/2025 15:39</c:v>
                </c:pt>
              </c:strCache>
            </c:strRef>
          </c:cat>
          <c:val>
            <c:numRef>
              <c:f>'25'!$K$14:$K$250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16152.123874978211</c:v>
                </c:pt>
                <c:pt idx="2">
                  <c:v>18259.799299957162</c:v>
                </c:pt>
                <c:pt idx="3">
                  <c:v>20013.8628874358</c:v>
                </c:pt>
                <c:pt idx="4">
                  <c:v>34686.472725435597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E-4690-BDF4-FB098F038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0E-4690-BDF4-FB098F0380F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0E-4690-BDF4-FB098F0380F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0E-4690-BDF4-FB098F0380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0E-4690-BDF4-FB098F0380F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0E-4690-BDF4-FB098F0380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30E-4690-BDF4-FB098F0380F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'25'!$A$14:$A$250</c15:sqref>
                        </c15:formulaRef>
                      </c:ext>
                    </c:extLst>
                    <c:strCache>
                      <c:ptCount val="5"/>
                      <c:pt idx="0">
                        <c:v>12/08/2025 15:00</c:v>
                      </c:pt>
                      <c:pt idx="1">
                        <c:v>12/09/2025 15:00</c:v>
                      </c:pt>
                      <c:pt idx="2">
                        <c:v>12/10/2025 15:00</c:v>
                      </c:pt>
                      <c:pt idx="3">
                        <c:v>12/11/2025 15:00</c:v>
                      </c:pt>
                      <c:pt idx="4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0E-4690-BDF4-FB098F0380F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'26'!$A$14:$A$250</c:f>
              <c:strCache>
                <c:ptCount val="4"/>
                <c:pt idx="0">
                  <c:v>12/09/2025 12:00</c:v>
                </c:pt>
                <c:pt idx="1">
                  <c:v>12/10/2025 12:00</c:v>
                </c:pt>
                <c:pt idx="2">
                  <c:v>12/11/2025 12:00</c:v>
                </c:pt>
                <c:pt idx="3">
                  <c:v>12/11/2025 15:39</c:v>
                </c:pt>
              </c:strCache>
            </c:strRef>
          </c:cat>
          <c:val>
            <c:numRef>
              <c:f>'26'!$H$14:$H$250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-23213.699483334254</c:v>
                </c:pt>
                <c:pt idx="2">
                  <c:v>-47552.494966666265</c:v>
                </c:pt>
                <c:pt idx="3">
                  <c:v>-47552.494966666265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3-4D89-A0A0-57947287F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FD3-4D89-A0A0-57947287F70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D3-4D89-A0A0-57947287F70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FD3-4D89-A0A0-57947287F70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D3-4D89-A0A0-57947287F70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FD3-4D89-A0A0-57947287F70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FD3-4D89-A0A0-57947287F70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'26'!$A$14:$A$250</c15:sqref>
                        </c15:formulaRef>
                      </c:ext>
                    </c:extLst>
                    <c:strCache>
                      <c:ptCount val="4"/>
                      <c:pt idx="0">
                        <c:v>12/09/2025 12:00</c:v>
                      </c:pt>
                      <c:pt idx="1">
                        <c:v>12/10/2025 12:00</c:v>
                      </c:pt>
                      <c:pt idx="2">
                        <c:v>12/11/2025 12:00</c:v>
                      </c:pt>
                      <c:pt idx="3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FD3-4D89-A0A0-57947287F70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'27'!$K$12:$K$13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'27'!$A$14:$A$250</c:f>
              <c:strCache>
                <c:ptCount val="12"/>
                <c:pt idx="0">
                  <c:v>11/25/2025 15:00</c:v>
                </c:pt>
                <c:pt idx="1">
                  <c:v>11/26/2025 15:00</c:v>
                </c:pt>
                <c:pt idx="2">
                  <c:v>12/01/2025 15:00</c:v>
                </c:pt>
                <c:pt idx="3">
                  <c:v>12/02/2025 15:00</c:v>
                </c:pt>
                <c:pt idx="4">
                  <c:v>12/03/2025 15:00</c:v>
                </c:pt>
                <c:pt idx="5">
                  <c:v>12/04/2025 15:00</c:v>
                </c:pt>
                <c:pt idx="6">
                  <c:v>12/05/2025 15:00</c:v>
                </c:pt>
                <c:pt idx="7">
                  <c:v>12/08/2025 15:00</c:v>
                </c:pt>
                <c:pt idx="8">
                  <c:v>12/09/2025 15:00</c:v>
                </c:pt>
                <c:pt idx="9">
                  <c:v>12/10/2025 15:00</c:v>
                </c:pt>
                <c:pt idx="10">
                  <c:v>12/11/2025 15:00</c:v>
                </c:pt>
                <c:pt idx="11">
                  <c:v>12/11/2025 15:39</c:v>
                </c:pt>
              </c:strCache>
            </c:strRef>
          </c:cat>
          <c:val>
            <c:numRef>
              <c:f>'27'!$K$14:$K$250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-8367.2716633335203</c:v>
                </c:pt>
                <c:pt idx="2">
                  <c:v>84140.730019998868</c:v>
                </c:pt>
                <c:pt idx="3">
                  <c:v>56953.673356666273</c:v>
                </c:pt>
                <c:pt idx="4">
                  <c:v>44003.46669333351</c:v>
                </c:pt>
                <c:pt idx="5">
                  <c:v>58005.57502999901</c:v>
                </c:pt>
                <c:pt idx="6">
                  <c:v>77685.038366667461</c:v>
                </c:pt>
                <c:pt idx="7">
                  <c:v>101361.13337666618</c:v>
                </c:pt>
                <c:pt idx="8">
                  <c:v>107904.81171333278</c:v>
                </c:pt>
                <c:pt idx="9">
                  <c:v>85917.145049999206</c:v>
                </c:pt>
                <c:pt idx="10">
                  <c:v>56862.298386666429</c:v>
                </c:pt>
                <c:pt idx="11">
                  <c:v>56860.721736666426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3-4D9E-A3A5-B16B5613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2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12/11/2025 15:39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102.63</c:v>
                      </c:pt>
                      <c:pt idx="45">
                        <c:v>104.30200000000001</c:v>
                      </c:pt>
                      <c:pt idx="46">
                        <c:v>102.262</c:v>
                      </c:pt>
                      <c:pt idx="47">
                        <c:v>100.69199999999999</c:v>
                      </c:pt>
                      <c:pt idx="48">
                        <c:v>100.96899999999999</c:v>
                      </c:pt>
                      <c:pt idx="49">
                        <c:v>102.322</c:v>
                      </c:pt>
                      <c:pt idx="50">
                        <c:v>101.29</c:v>
                      </c:pt>
                      <c:pt idx="51">
                        <c:v>104.029</c:v>
                      </c:pt>
                      <c:pt idx="52">
                        <c:v>103.443</c:v>
                      </c:pt>
                      <c:pt idx="53">
                        <c:v>101.164</c:v>
                      </c:pt>
                      <c:pt idx="54">
                        <c:v>103.72799999999999</c:v>
                      </c:pt>
                      <c:pt idx="55">
                        <c:v>102.074</c:v>
                      </c:pt>
                      <c:pt idx="56">
                        <c:v>100.49</c:v>
                      </c:pt>
                      <c:pt idx="57">
                        <c:v>97.846000000000004</c:v>
                      </c:pt>
                      <c:pt idx="58">
                        <c:v>96.19</c:v>
                      </c:pt>
                      <c:pt idx="59">
                        <c:v>97.143000000000001</c:v>
                      </c:pt>
                      <c:pt idx="60">
                        <c:v>95.692999999999998</c:v>
                      </c:pt>
                      <c:pt idx="61">
                        <c:v>94.63</c:v>
                      </c:pt>
                      <c:pt idx="62">
                        <c:v>93.691999999999993</c:v>
                      </c:pt>
                      <c:pt idx="63">
                        <c:v>93.600999999999999</c:v>
                      </c:pt>
                      <c:pt idx="64">
                        <c:v>93.14</c:v>
                      </c:pt>
                      <c:pt idx="65">
                        <c:v>93.031000000000006</c:v>
                      </c:pt>
                      <c:pt idx="66">
                        <c:v>93.432000000000002</c:v>
                      </c:pt>
                      <c:pt idx="67">
                        <c:v>92.468000000000004</c:v>
                      </c:pt>
                      <c:pt idx="68">
                        <c:v>92.220119999999994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73-4D9E-A3A5-B16B561386B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2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91.088999999999999</c:v>
                      </c:pt>
                      <c:pt idx="45">
                        <c:v>92.76100000000001</c:v>
                      </c:pt>
                      <c:pt idx="46">
                        <c:v>90.721000000000004</c:v>
                      </c:pt>
                      <c:pt idx="47">
                        <c:v>89.150999999999996</c:v>
                      </c:pt>
                      <c:pt idx="48">
                        <c:v>89.427999999999997</c:v>
                      </c:pt>
                      <c:pt idx="49">
                        <c:v>90.781000000000006</c:v>
                      </c:pt>
                      <c:pt idx="50">
                        <c:v>89.749000000000009</c:v>
                      </c:pt>
                      <c:pt idx="51">
                        <c:v>92.488</c:v>
                      </c:pt>
                      <c:pt idx="52">
                        <c:v>91.902000000000001</c:v>
                      </c:pt>
                      <c:pt idx="53">
                        <c:v>89.623000000000005</c:v>
                      </c:pt>
                      <c:pt idx="54">
                        <c:v>92.186999999999998</c:v>
                      </c:pt>
                      <c:pt idx="55">
                        <c:v>90.533000000000001</c:v>
                      </c:pt>
                      <c:pt idx="56">
                        <c:v>88.948999999999998</c:v>
                      </c:pt>
                      <c:pt idx="57">
                        <c:v>86.305000000000007</c:v>
                      </c:pt>
                      <c:pt idx="58">
                        <c:v>84.649000000000001</c:v>
                      </c:pt>
                      <c:pt idx="59">
                        <c:v>85.602000000000004</c:v>
                      </c:pt>
                      <c:pt idx="60">
                        <c:v>84.152000000000001</c:v>
                      </c:pt>
                      <c:pt idx="61">
                        <c:v>83.088999999999999</c:v>
                      </c:pt>
                      <c:pt idx="62">
                        <c:v>82.150999999999996</c:v>
                      </c:pt>
                      <c:pt idx="63">
                        <c:v>82.06</c:v>
                      </c:pt>
                      <c:pt idx="64">
                        <c:v>81.599000000000004</c:v>
                      </c:pt>
                      <c:pt idx="65">
                        <c:v>81.490000000000009</c:v>
                      </c:pt>
                      <c:pt idx="66">
                        <c:v>81.891000000000005</c:v>
                      </c:pt>
                      <c:pt idx="67">
                        <c:v>80.927000000000007</c:v>
                      </c:pt>
                      <c:pt idx="68">
                        <c:v>80.679119999999998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73-4D9E-A3A5-B16B561386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2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171832.65</c:v>
                      </c:pt>
                      <c:pt idx="45">
                        <c:v>153189.84999999989</c:v>
                      </c:pt>
                      <c:pt idx="46">
                        <c:v>175935.84999999998</c:v>
                      </c:pt>
                      <c:pt idx="47">
                        <c:v>193441.35000000003</c:v>
                      </c:pt>
                      <c:pt idx="48">
                        <c:v>190352.80000000002</c:v>
                      </c:pt>
                      <c:pt idx="49">
                        <c:v>175266.84999999995</c:v>
                      </c:pt>
                      <c:pt idx="50">
                        <c:v>186773.64999999988</c:v>
                      </c:pt>
                      <c:pt idx="51">
                        <c:v>156233.79999999999</c:v>
                      </c:pt>
                      <c:pt idx="52">
                        <c:v>162767.70000000001</c:v>
                      </c:pt>
                      <c:pt idx="53">
                        <c:v>188178.54999999996</c:v>
                      </c:pt>
                      <c:pt idx="54">
                        <c:v>159589.95000000004</c:v>
                      </c:pt>
                      <c:pt idx="55">
                        <c:v>178032.05</c:v>
                      </c:pt>
                      <c:pt idx="56">
                        <c:v>195693.65000000005</c:v>
                      </c:pt>
                      <c:pt idx="57">
                        <c:v>225174.24999999994</c:v>
                      </c:pt>
                      <c:pt idx="58">
                        <c:v>243638.65000000002</c:v>
                      </c:pt>
                      <c:pt idx="59">
                        <c:v>233012.69999999995</c:v>
                      </c:pt>
                      <c:pt idx="60">
                        <c:v>249180.2</c:v>
                      </c:pt>
                      <c:pt idx="61">
                        <c:v>261032.65000000002</c:v>
                      </c:pt>
                      <c:pt idx="62">
                        <c:v>271491.35000000009</c:v>
                      </c:pt>
                      <c:pt idx="63">
                        <c:v>272506</c:v>
                      </c:pt>
                      <c:pt idx="64">
                        <c:v>277646.14999999997</c:v>
                      </c:pt>
                      <c:pt idx="65">
                        <c:v>278861.49999999988</c:v>
                      </c:pt>
                      <c:pt idx="66">
                        <c:v>274390.34999999992</c:v>
                      </c:pt>
                      <c:pt idx="67">
                        <c:v>285138.9499999999</c:v>
                      </c:pt>
                      <c:pt idx="68">
                        <c:v>287902.81199999998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73-4D9E-A3A5-B16B561386B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2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44444.444444444445</c:v>
                      </c:pt>
                      <c:pt idx="45">
                        <c:v>45138.888888888891</c:v>
                      </c:pt>
                      <c:pt idx="46">
                        <c:v>47222.222222222226</c:v>
                      </c:pt>
                      <c:pt idx="47">
                        <c:v>48611.111111111117</c:v>
                      </c:pt>
                      <c:pt idx="48">
                        <c:v>49305.555555555547</c:v>
                      </c:pt>
                      <c:pt idx="49">
                        <c:v>50000</c:v>
                      </c:pt>
                      <c:pt idx="50">
                        <c:v>52083.333333333336</c:v>
                      </c:pt>
                      <c:pt idx="51">
                        <c:v>52777.777777777781</c:v>
                      </c:pt>
                      <c:pt idx="52">
                        <c:v>53472.222222222226</c:v>
                      </c:pt>
                      <c:pt idx="53">
                        <c:v>54166.666666666664</c:v>
                      </c:pt>
                      <c:pt idx="54">
                        <c:v>54861.111111111117</c:v>
                      </c:pt>
                      <c:pt idx="55">
                        <c:v>56944.444444444445</c:v>
                      </c:pt>
                      <c:pt idx="56">
                        <c:v>57638.888888888898</c:v>
                      </c:pt>
                      <c:pt idx="57">
                        <c:v>58333.333333333328</c:v>
                      </c:pt>
                      <c:pt idx="58">
                        <c:v>59722.222222222219</c:v>
                      </c:pt>
                      <c:pt idx="59">
                        <c:v>61805.555555555562</c:v>
                      </c:pt>
                      <c:pt idx="60">
                        <c:v>62500</c:v>
                      </c:pt>
                      <c:pt idx="61">
                        <c:v>63194.444444444438</c:v>
                      </c:pt>
                      <c:pt idx="62">
                        <c:v>63888.888888888891</c:v>
                      </c:pt>
                      <c:pt idx="63">
                        <c:v>64583.333333333336</c:v>
                      </c:pt>
                      <c:pt idx="64">
                        <c:v>66666.666666666672</c:v>
                      </c:pt>
                      <c:pt idx="65">
                        <c:v>67361.111111111109</c:v>
                      </c:pt>
                      <c:pt idx="66">
                        <c:v>68055.555555555562</c:v>
                      </c:pt>
                      <c:pt idx="67">
                        <c:v>68750</c:v>
                      </c:pt>
                      <c:pt idx="68">
                        <c:v>68750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73-4D9E-A3A5-B16B561386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2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100.889</c:v>
                      </c:pt>
                      <c:pt idx="45">
                        <c:v>100.66800000000001</c:v>
                      </c:pt>
                      <c:pt idx="46">
                        <c:v>100.782</c:v>
                      </c:pt>
                      <c:pt idx="47">
                        <c:v>101.08</c:v>
                      </c:pt>
                      <c:pt idx="48">
                        <c:v>101.078</c:v>
                      </c:pt>
                      <c:pt idx="49">
                        <c:v>100.75700000000001</c:v>
                      </c:pt>
                      <c:pt idx="50">
                        <c:v>100.84</c:v>
                      </c:pt>
                      <c:pt idx="51">
                        <c:v>100.40600000000001</c:v>
                      </c:pt>
                      <c:pt idx="52">
                        <c:v>100.15</c:v>
                      </c:pt>
                      <c:pt idx="53">
                        <c:v>100.367</c:v>
                      </c:pt>
                      <c:pt idx="54">
                        <c:v>100.13500000000001</c:v>
                      </c:pt>
                      <c:pt idx="55">
                        <c:v>100.387</c:v>
                      </c:pt>
                      <c:pt idx="56">
                        <c:v>100.539</c:v>
                      </c:pt>
                      <c:pt idx="57">
                        <c:v>100.90600000000001</c:v>
                      </c:pt>
                      <c:pt idx="58">
                        <c:v>101.041</c:v>
                      </c:pt>
                      <c:pt idx="59">
                        <c:v>100.97</c:v>
                      </c:pt>
                      <c:pt idx="60">
                        <c:v>101.161</c:v>
                      </c:pt>
                      <c:pt idx="61">
                        <c:v>101.395</c:v>
                      </c:pt>
                      <c:pt idx="62">
                        <c:v>101.497</c:v>
                      </c:pt>
                      <c:pt idx="63">
                        <c:v>101.5</c:v>
                      </c:pt>
                      <c:pt idx="64">
                        <c:v>101.408</c:v>
                      </c:pt>
                      <c:pt idx="65">
                        <c:v>101.292</c:v>
                      </c:pt>
                      <c:pt idx="66">
                        <c:v>101.417</c:v>
                      </c:pt>
                      <c:pt idx="67">
                        <c:v>101.399</c:v>
                      </c:pt>
                      <c:pt idx="68">
                        <c:v>101.38200000000001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73-4D9E-A3A5-B16B561386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2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151049.99999999968</c:v>
                      </c:pt>
                      <c:pt idx="45">
                        <c:v>134475.00000000047</c:v>
                      </c:pt>
                      <c:pt idx="46">
                        <c:v>143024.99999999974</c:v>
                      </c:pt>
                      <c:pt idx="47">
                        <c:v>165374.99999999988</c:v>
                      </c:pt>
                      <c:pt idx="48">
                        <c:v>165225.0000000002</c:v>
                      </c:pt>
                      <c:pt idx="49">
                        <c:v>141150.00000000035</c:v>
                      </c:pt>
                      <c:pt idx="50">
                        <c:v>147375.00000000026</c:v>
                      </c:pt>
                      <c:pt idx="51">
                        <c:v>114825.00000000045</c:v>
                      </c:pt>
                      <c:pt idx="52">
                        <c:v>95625.000000000422</c:v>
                      </c:pt>
                      <c:pt idx="53">
                        <c:v>111900.00000000033</c:v>
                      </c:pt>
                      <c:pt idx="54">
                        <c:v>94500.000000000378</c:v>
                      </c:pt>
                      <c:pt idx="55">
                        <c:v>113400.00000000004</c:v>
                      </c:pt>
                      <c:pt idx="56">
                        <c:v>124800.00000000012</c:v>
                      </c:pt>
                      <c:pt idx="57">
                        <c:v>152325.00000000047</c:v>
                      </c:pt>
                      <c:pt idx="58">
                        <c:v>162449.99999999977</c:v>
                      </c:pt>
                      <c:pt idx="59">
                        <c:v>157124.99999999991</c:v>
                      </c:pt>
                      <c:pt idx="60">
                        <c:v>171450.00000000009</c:v>
                      </c:pt>
                      <c:pt idx="61">
                        <c:v>188999.99999999968</c:v>
                      </c:pt>
                      <c:pt idx="62">
                        <c:v>196650</c:v>
                      </c:pt>
                      <c:pt idx="63">
                        <c:v>196875</c:v>
                      </c:pt>
                      <c:pt idx="64">
                        <c:v>189975.00000000009</c:v>
                      </c:pt>
                      <c:pt idx="65">
                        <c:v>181275.00000000012</c:v>
                      </c:pt>
                      <c:pt idx="66">
                        <c:v>190650.00000000012</c:v>
                      </c:pt>
                      <c:pt idx="67">
                        <c:v>189300.00000000006</c:v>
                      </c:pt>
                      <c:pt idx="68">
                        <c:v>188025.00000000038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73-4D9E-A3A5-B16B561386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'27'!$A$14:$A$250</c15:sqref>
                        </c15:formulaRef>
                      </c:ext>
                    </c:extLst>
                    <c:strCache>
                      <c:ptCount val="12"/>
                      <c:pt idx="0">
                        <c:v>11/25/2025 15:00</c:v>
                      </c:pt>
                      <c:pt idx="1">
                        <c:v>11/26/2025 15:00</c:v>
                      </c:pt>
                      <c:pt idx="2">
                        <c:v>12/01/2025 15:00</c:v>
                      </c:pt>
                      <c:pt idx="3">
                        <c:v>12/02/2025 15:00</c:v>
                      </c:pt>
                      <c:pt idx="4">
                        <c:v>12/03/2025 15:00</c:v>
                      </c:pt>
                      <c:pt idx="5">
                        <c:v>12/04/2025 15:00</c:v>
                      </c:pt>
                      <c:pt idx="6">
                        <c:v>12/05/2025 15:00</c:v>
                      </c:pt>
                      <c:pt idx="7">
                        <c:v>12/08/2025 15:00</c:v>
                      </c:pt>
                      <c:pt idx="8">
                        <c:v>12/09/2025 15:00</c:v>
                      </c:pt>
                      <c:pt idx="9">
                        <c:v>12/10/2025 15:00</c:v>
                      </c:pt>
                      <c:pt idx="10">
                        <c:v>12/11/2025 15:00</c:v>
                      </c:pt>
                      <c:pt idx="11">
                        <c:v>12/11/2025 15:39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35281.666666666686</c:v>
                      </c:pt>
                      <c:pt idx="45">
                        <c:v>35832.942708333328</c:v>
                      </c:pt>
                      <c:pt idx="46">
                        <c:v>37486.770833333328</c:v>
                      </c:pt>
                      <c:pt idx="47">
                        <c:v>38589.322916666672</c:v>
                      </c:pt>
                      <c:pt idx="48">
                        <c:v>39140.598958333328</c:v>
                      </c:pt>
                      <c:pt idx="49">
                        <c:v>39691.874999999978</c:v>
                      </c:pt>
                      <c:pt idx="50">
                        <c:v>41345.703125000007</c:v>
                      </c:pt>
                      <c:pt idx="51">
                        <c:v>41896.979166666686</c:v>
                      </c:pt>
                      <c:pt idx="52">
                        <c:v>42448.255208333358</c:v>
                      </c:pt>
                      <c:pt idx="53">
                        <c:v>42999.53125</c:v>
                      </c:pt>
                      <c:pt idx="54">
                        <c:v>43550.807291666672</c:v>
                      </c:pt>
                      <c:pt idx="55">
                        <c:v>45204.635416666672</c:v>
                      </c:pt>
                      <c:pt idx="56">
                        <c:v>45755.911458333314</c:v>
                      </c:pt>
                      <c:pt idx="57">
                        <c:v>46307.1875</c:v>
                      </c:pt>
                      <c:pt idx="58">
                        <c:v>47409.739583333343</c:v>
                      </c:pt>
                      <c:pt idx="59">
                        <c:v>49063.567708333328</c:v>
                      </c:pt>
                      <c:pt idx="60">
                        <c:v>49614.843750000015</c:v>
                      </c:pt>
                      <c:pt idx="61">
                        <c:v>50166.119791666686</c:v>
                      </c:pt>
                      <c:pt idx="62">
                        <c:v>50717.395833333328</c:v>
                      </c:pt>
                      <c:pt idx="63">
                        <c:v>51268.671875000015</c:v>
                      </c:pt>
                      <c:pt idx="64">
                        <c:v>52922.5</c:v>
                      </c:pt>
                      <c:pt idx="65">
                        <c:v>53473.776041666657</c:v>
                      </c:pt>
                      <c:pt idx="66">
                        <c:v>54025.052083333358</c:v>
                      </c:pt>
                      <c:pt idx="67">
                        <c:v>54576.328125</c:v>
                      </c:pt>
                      <c:pt idx="68">
                        <c:v>54576.328125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73-4D9E-A3A5-B16B561386B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38F85-7D71-4BC7-9EFD-C754D2229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638175</xdr:colOff>
      <xdr:row>2</xdr:row>
      <xdr:rowOff>161925</xdr:rowOff>
    </xdr:from>
    <xdr:to>
      <xdr:col>20</xdr:col>
      <xdr:colOff>400050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40DE3-58D4-4C4A-8324-E6D184346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717DF-5F6A-495E-B276-6AFC5AA55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04BC3-9FF4-412B-9557-F0207D2D3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2D062-DE5F-43ED-9073-3019A355A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AEC27F-BC45-4E89-B262-BF419B82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9DEC2-B56B-4FD1-9CD9-702B3BE95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11-13T15:11:59.81" personId="{9426523D-2FCC-4617-9CC7-B5FDDF3E311D}" id="{C2760EEE-1907-49C4-8424-F01F5FFA0B0C}">
    <text>SNRFIN entry px missing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91282CPJ@BGN%20Gov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mailto:ZK885444@BGN%20Corp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mailto:BP772773@IBVL%20Corp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5.xml"/><Relationship Id="rId4" Type="http://schemas.microsoft.com/office/2017/10/relationships/threadedComment" Target="../threadedComments/threadedComment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6.xml"/><Relationship Id="rId4" Type="http://schemas.microsoft.com/office/2017/10/relationships/threadedComment" Target="../threadedComments/threadedComment2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hyperlink" Target="mailto:ZK885444@BGN%20Corp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hyperlink" Target="mailto:YR794484@BGN%20Corp" TargetMode="External"/><Relationship Id="rId1" Type="http://schemas.openxmlformats.org/officeDocument/2006/relationships/hyperlink" Target="mailto:ZL319130@BGN%20Corp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hyperlink" Target="mailto:91282CPD@BGN%20Govt" TargetMode="External"/><Relationship Id="rId1" Type="http://schemas.openxmlformats.org/officeDocument/2006/relationships/hyperlink" Target="mailto:DA615159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29"/>
  <sheetViews>
    <sheetView tabSelected="1" workbookViewId="0">
      <selection activeCell="E3" sqref="E3"/>
    </sheetView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0</v>
      </c>
      <c r="B2" s="135" t="s">
        <v>245</v>
      </c>
      <c r="C2" s="137">
        <v>46000</v>
      </c>
      <c r="D2" s="137" t="s">
        <v>166</v>
      </c>
      <c r="E2" s="139" cm="1">
        <f t="array" aca="1" ref="E2" ca="1">_xlfn.LET(_xlpm.r,INDIRECT("'" &amp; "EM Basis" &amp; "'!" &amp; D2 &amp; ":" &amp; D2),LOOKUP(2,1/(ISNUMBER(_xlpm.r)),_xlpm.r))</f>
        <v>13035.576897956984</v>
      </c>
    </row>
    <row r="3" spans="1:5">
      <c r="A3" s="3">
        <v>1</v>
      </c>
      <c r="B3" s="135" t="s">
        <v>150</v>
      </c>
      <c r="C3" s="137" cm="1">
        <f t="array" aca="1" ref="C3" ca="1">INDIRECT("'" &amp; A3 &amp; "'!A14")</f>
        <v>45903.625</v>
      </c>
      <c r="D3" s="137" t="s">
        <v>165</v>
      </c>
      <c r="E3" s="139" cm="1">
        <f t="array" aca="1" ref="E3" ca="1">_xlfn.LET(_xlpm.r,INDIRECT("'" &amp; A3 &amp; "'!" &amp; D3 &amp; ":" &amp; D3),LOOKUP(2,1/(ISNUMBER(_xlpm.r)),_xlpm.r))</f>
        <v>174682.46191499956</v>
      </c>
    </row>
    <row r="4" spans="1:5">
      <c r="A4" s="3">
        <v>2</v>
      </c>
      <c r="B4" s="135" t="s">
        <v>163</v>
      </c>
      <c r="C4" s="137" cm="1">
        <f t="array" aca="1" ref="C4" ca="1">INDIRECT("'" &amp; A4 &amp; "'!A14")</f>
        <v>45924.625</v>
      </c>
      <c r="D4" s="137" t="s">
        <v>166</v>
      </c>
      <c r="E4" s="139" cm="1">
        <f t="array" aca="1" ref="E4" ca="1">_xlfn.LET(_xlpm.r,INDIRECT("'" &amp; A4 &amp; "'!" &amp; D4 &amp; ":" &amp; D4),LOOKUP(2,1/(ISNUMBER(_xlpm.r)),_xlpm.r))</f>
        <v>97308.123186666693</v>
      </c>
    </row>
    <row r="5" spans="1:5">
      <c r="A5" s="3">
        <v>3</v>
      </c>
      <c r="B5" s="135" t="s">
        <v>151</v>
      </c>
      <c r="C5" s="137" cm="1">
        <f t="array" aca="1" ref="C5" ca="1">INDIRECT("'" &amp; A5 &amp; "'!A14")</f>
        <v>45925.625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12241.972288888923</v>
      </c>
    </row>
    <row r="6" spans="1:5">
      <c r="A6" s="3">
        <v>4</v>
      </c>
      <c r="B6" s="135" t="s">
        <v>152</v>
      </c>
      <c r="C6" s="137" cm="1">
        <f t="array" aca="1" ref="C6" ca="1">INDIRECT("'" &amp; A6 &amp; "'!A14")</f>
        <v>45930.625</v>
      </c>
      <c r="D6" s="137" t="s">
        <v>167</v>
      </c>
      <c r="E6" s="139" cm="1">
        <f t="array" aca="1" ref="E6" ca="1">_xlfn.LET(_xlpm.r,INDIRECT("'" &amp; A6 &amp; "'!" &amp; D6 &amp; ":" &amp; D6),LOOKUP(2,1/(ISNUMBER(_xlpm.r)),_xlpm.r))</f>
        <v>206948.84999999998</v>
      </c>
    </row>
    <row r="7" spans="1:5">
      <c r="A7" s="3">
        <v>5</v>
      </c>
      <c r="B7" s="135" t="s">
        <v>153</v>
      </c>
      <c r="C7" s="137" cm="1">
        <f t="array" aca="1" ref="C7" ca="1">INDIRECT("'" &amp; A7 &amp; "'!A14")</f>
        <v>45931.625</v>
      </c>
      <c r="D7" s="137" t="s">
        <v>168</v>
      </c>
      <c r="E7" s="139" cm="1">
        <f t="array" aca="1" ref="E7" ca="1">_xlfn.LET(_xlpm.r,INDIRECT("'" &amp; A7 &amp; "'!" &amp; D7 &amp; ":" &amp; D7),LOOKUP(2,1/(ISNUMBER(_xlpm.r)),_xlpm.r))</f>
        <v>3.6262033314123983</v>
      </c>
    </row>
    <row r="8" spans="1:5">
      <c r="A8" s="3">
        <v>6</v>
      </c>
      <c r="B8" s="135" t="s">
        <v>154</v>
      </c>
      <c r="C8" s="137" cm="1">
        <f t="array" aca="1" ref="C8" ca="1">INDIRECT("'" &amp; A8 &amp; "'!A14")</f>
        <v>45933.625</v>
      </c>
      <c r="D8" s="137" t="s">
        <v>167</v>
      </c>
      <c r="E8" s="139" cm="1">
        <f t="array" aca="1" ref="E8" ca="1">_xlfn.LET(_xlpm.r,INDIRECT("'" &amp; A8 &amp; "'!" &amp; D8 &amp; ":" &amp; D8),LOOKUP(2,1/(ISNUMBER(_xlpm.r)),_xlpm.r))</f>
        <v>-71666.760586666627</v>
      </c>
    </row>
    <row r="9" spans="1:5">
      <c r="A9" s="3">
        <v>7</v>
      </c>
      <c r="B9" s="135" t="s">
        <v>155</v>
      </c>
      <c r="C9" s="137" cm="1">
        <f t="array" aca="1" ref="C9" ca="1">INDIRECT("'" &amp; A9 &amp; "'!A14")</f>
        <v>45937.625</v>
      </c>
      <c r="D9" s="137" t="s">
        <v>168</v>
      </c>
      <c r="E9" s="139" cm="1">
        <f t="array" aca="1" ref="E9" ca="1">_xlfn.LET(_xlpm.r,INDIRECT("'" &amp; A9 &amp; "'!" &amp; D9 &amp; ":" &amp; D9),LOOKUP(2,1/(ISNUMBER(_xlpm.r)),_xlpm.r))</f>
        <v>-8051.592873184738</v>
      </c>
    </row>
    <row r="10" spans="1:5">
      <c r="A10" s="3">
        <v>8</v>
      </c>
      <c r="B10" s="135" t="s">
        <v>156</v>
      </c>
      <c r="C10" s="137" cm="1">
        <f t="array" aca="1" ref="C10" ca="1">INDIRECT("'" &amp; A10 &amp; "'!A14")</f>
        <v>45915.625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83126.037317828392</v>
      </c>
    </row>
    <row r="11" spans="1:5">
      <c r="A11" s="3">
        <v>9</v>
      </c>
      <c r="B11" s="135" t="s">
        <v>157</v>
      </c>
      <c r="C11" s="137" cm="1">
        <f t="array" aca="1" ref="C11" ca="1">INDIRECT("'" &amp; A11 &amp; "'!A14")</f>
        <v>45925.625</v>
      </c>
      <c r="D11" s="137" t="s">
        <v>169</v>
      </c>
      <c r="E11" s="139" cm="1">
        <f t="array" aca="1" ref="E11" ca="1">_xlfn.LET(_xlpm.r,INDIRECT("'" &amp; A11 &amp; "'!" &amp; D11 &amp; ":" &amp; D11),LOOKUP(2,1/(ISNUMBER(_xlpm.r)),_xlpm.r))</f>
        <v>-84035.65605202764</v>
      </c>
    </row>
    <row r="12" spans="1:5">
      <c r="A12" s="3">
        <v>10</v>
      </c>
      <c r="B12" s="135" t="s">
        <v>158</v>
      </c>
      <c r="C12" s="137" cm="1">
        <f t="array" aca="1" ref="C12" ca="1">INDIRECT("'" &amp; A12 &amp; "'!A14")</f>
        <v>45938</v>
      </c>
      <c r="D12" s="137" t="s">
        <v>166</v>
      </c>
      <c r="E12" s="139" cm="1">
        <f t="array" aca="1" ref="E12" ca="1">_xlfn.LET(_xlpm.r,INDIRECT("'" &amp; A12 &amp; "'!" &amp; D12 &amp; ":" &amp; D12),LOOKUP(2,1/(ISNUMBER(_xlpm.r)),_xlpm.r))</f>
        <v>8070.8057187507911</v>
      </c>
    </row>
    <row r="13" spans="1:5">
      <c r="A13" s="3">
        <v>11</v>
      </c>
      <c r="B13" s="135" t="s">
        <v>159</v>
      </c>
      <c r="C13" s="137" cm="1">
        <f t="array" aca="1" ref="C13" ca="1">INDIRECT("'" &amp; A13 &amp; "'!A14")</f>
        <v>45939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62120.59999999986</v>
      </c>
    </row>
    <row r="14" spans="1:5">
      <c r="A14" s="3">
        <v>12</v>
      </c>
      <c r="B14" s="135" t="s">
        <v>175</v>
      </c>
      <c r="C14" s="137" cm="1">
        <f t="array" aca="1" ref="C14" ca="1">INDIRECT("'" &amp; A14 &amp; "'!A14")</f>
        <v>45960</v>
      </c>
      <c r="D14" s="137" t="s">
        <v>170</v>
      </c>
      <c r="E14" s="139" cm="1">
        <f t="array" aca="1" ref="E14" ca="1">_xlfn.LET(_xlpm.r,INDIRECT("'" &amp; A14 &amp; "'!" &amp; D14 &amp; ":" &amp; D14),LOOKUP(2,1/(ISNUMBER(_xlpm.r)),_xlpm.r))</f>
        <v>72576.933333333029</v>
      </c>
    </row>
    <row r="15" spans="1:5">
      <c r="A15" s="3">
        <v>13</v>
      </c>
      <c r="B15" s="135" t="s">
        <v>160</v>
      </c>
      <c r="C15" s="137" cm="1">
        <f t="array" aca="1" ref="C15" ca="1">INDIRECT("'" &amp; A15 &amp; "'!A14")</f>
        <v>45950.625</v>
      </c>
      <c r="D15" s="137" t="s">
        <v>166</v>
      </c>
      <c r="E15" s="139" cm="1">
        <f t="array" aca="1" ref="E15" ca="1">_xlfn.LET(_xlpm.r,INDIRECT("'" &amp; A15 &amp; "'!" &amp; D15 &amp; ":" &amp; D15),LOOKUP(2,1/(ISNUMBER(_xlpm.r)),_xlpm.r))</f>
        <v>-113159.7896148384</v>
      </c>
    </row>
    <row r="16" spans="1:5">
      <c r="A16" s="3">
        <v>14</v>
      </c>
      <c r="B16" s="135" t="s">
        <v>161</v>
      </c>
      <c r="C16" s="137" cm="1">
        <f t="array" aca="1" ref="C16" ca="1">INDIRECT("'" &amp; A16 &amp; "'!A14")</f>
        <v>45951.5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-39772.833165624645</v>
      </c>
    </row>
    <row r="17" spans="1:5">
      <c r="A17" s="3">
        <v>15</v>
      </c>
      <c r="B17" s="135" t="s">
        <v>162</v>
      </c>
      <c r="C17" s="137" cm="1">
        <f t="array" aca="1" ref="C17" ca="1">INDIRECT("'" &amp; A17 &amp; "'!A14")</f>
        <v>45951.458333333336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142387.31170839269</v>
      </c>
    </row>
    <row r="18" spans="1:5">
      <c r="A18" s="3">
        <v>16</v>
      </c>
      <c r="B18" s="135" t="s">
        <v>173</v>
      </c>
      <c r="C18" s="137" cm="1">
        <f t="array" aca="1" ref="C18" ca="1">INDIRECT("'" &amp; A18 &amp; "'!A14")</f>
        <v>45957.625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85420.370663999725</v>
      </c>
    </row>
    <row r="19" spans="1:5">
      <c r="A19" s="3">
        <v>17</v>
      </c>
      <c r="B19" s="135" t="s">
        <v>183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6798.0998355554839</v>
      </c>
    </row>
    <row r="20" spans="1:5">
      <c r="A20" s="3">
        <v>18</v>
      </c>
      <c r="B20" s="135" t="s">
        <v>184</v>
      </c>
      <c r="C20" s="137" cm="1">
        <f t="array" aca="1" ref="C20" ca="1">INDIRECT("'" &amp; A20 &amp; "'!A14")</f>
        <v>45964.625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17660.221653333305</v>
      </c>
    </row>
    <row r="21" spans="1:5">
      <c r="A21" s="3">
        <v>19</v>
      </c>
      <c r="B21" s="135" t="s">
        <v>188</v>
      </c>
      <c r="C21" s="137" cm="1">
        <f t="array" aca="1" ref="C21" ca="1">INDIRECT("'" &amp; A21 &amp; "'!A14")</f>
        <v>45961.625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-25871.131631944358</v>
      </c>
    </row>
    <row r="22" spans="1:5">
      <c r="A22" s="3">
        <v>20</v>
      </c>
      <c r="B22" s="135" t="s">
        <v>192</v>
      </c>
      <c r="C22" s="137" cm="1">
        <f t="array" aca="1" ref="C22" ca="1">INDIRECT("'" &amp; A22 &amp; "'!A14")</f>
        <v>45966.625</v>
      </c>
      <c r="D22" s="137" t="s">
        <v>167</v>
      </c>
      <c r="E22" s="139" cm="1">
        <f t="array" aca="1" ref="E22" ca="1">_xlfn.LET(_xlpm.r,INDIRECT("'" &amp; A22 &amp; "'!" &amp; D22 &amp; ":" &amp; D22),LOOKUP(2,1/(ISNUMBER(_xlpm.r)),_xlpm.r))</f>
        <v>-36769.000000000291</v>
      </c>
    </row>
    <row r="23" spans="1:5">
      <c r="A23" s="3">
        <v>21</v>
      </c>
      <c r="B23" s="135" t="s">
        <v>197</v>
      </c>
      <c r="C23" s="137" cm="1">
        <f t="array" aca="1" ref="C23" ca="1">INDIRECT("'" &amp; A23 &amp; "'!A14")</f>
        <v>45967.625</v>
      </c>
      <c r="D23" s="137" t="s">
        <v>167</v>
      </c>
      <c r="E23" s="139" cm="1">
        <f t="array" aca="1" ref="E23" ca="1">_xlfn.LET(_xlpm.r,INDIRECT("'" &amp; A23 &amp; "'!" &amp; D23 &amp; ":" &amp; D23),LOOKUP(2,1/(ISNUMBER(_xlpm.r)),_xlpm.r))</f>
        <v>-24204.946061333234</v>
      </c>
    </row>
    <row r="24" spans="1:5">
      <c r="A24" s="3">
        <v>22</v>
      </c>
      <c r="B24" s="135" t="s">
        <v>198</v>
      </c>
      <c r="C24" s="137" cm="1">
        <f t="array" aca="1" ref="C24" ca="1">INDIRECT("'" &amp; A24 &amp; "'!A14")</f>
        <v>45968.625</v>
      </c>
      <c r="D24" s="137" t="s">
        <v>170</v>
      </c>
      <c r="E24" s="139" cm="1">
        <f t="array" aca="1" ref="E24" ca="1">_xlfn.LET(_xlpm.r,INDIRECT("'" &amp; A24 &amp; "'!" &amp; D24 &amp; ":" &amp; D24),LOOKUP(2,1/(ISNUMBER(_xlpm.r)),_xlpm.r))</f>
        <v>76804.233055555727</v>
      </c>
    </row>
    <row r="25" spans="1:5">
      <c r="A25" s="3">
        <v>23</v>
      </c>
      <c r="B25" s="135" t="s">
        <v>204</v>
      </c>
      <c r="C25" s="137" cm="1">
        <f t="array" aca="1" ref="C25" ca="1">INDIRECT("'" &amp; A25 &amp; "'!A14")</f>
        <v>45974.625</v>
      </c>
      <c r="D25" s="137" t="s">
        <v>170</v>
      </c>
      <c r="E25" s="139" cm="1">
        <f t="array" aca="1" ref="E25" ca="1">_xlfn.LET(_xlpm.r,INDIRECT("'" &amp; A25 &amp; "'!" &amp; D25 &amp; ":" &amp; D25),LOOKUP(2,1/(ISNUMBER(_xlpm.r)),_xlpm.r))</f>
        <v>72981.858472222346</v>
      </c>
    </row>
    <row r="26" spans="1:5">
      <c r="A26" s="3">
        <v>24</v>
      </c>
      <c r="B26" s="135" t="s">
        <v>206</v>
      </c>
      <c r="C26" s="137" cm="1">
        <f t="array" aca="1" ref="C26" ca="1">INDIRECT("'" &amp; A26 &amp; "'!A14")</f>
        <v>45973</v>
      </c>
      <c r="D26" s="137" t="s">
        <v>213</v>
      </c>
      <c r="E26" s="139" cm="1">
        <f t="array" aca="1" ref="E26" ca="1">_xlfn.LET(_xlpm.r,INDIRECT("'" &amp; A26 &amp; "'!" &amp; D26 &amp; ":" &amp; D26),LOOKUP(2,1/(ISNUMBER(_xlpm.r)),_xlpm.r))</f>
        <v>-4663.6244429155631</v>
      </c>
    </row>
    <row r="27" spans="1:5">
      <c r="A27" s="3">
        <v>25</v>
      </c>
      <c r="B27" s="135" t="s">
        <v>214</v>
      </c>
      <c r="C27" s="137" cm="1">
        <f t="array" aca="1" ref="C27" ca="1">INDIRECT("'" &amp; A27 &amp; "'!A14")</f>
        <v>45999.625</v>
      </c>
      <c r="D27" s="137" t="s">
        <v>166</v>
      </c>
      <c r="E27" s="139" cm="1">
        <f t="array" aca="1" ref="E27" ca="1">_xlfn.LET(_xlpm.r,INDIRECT("'" &amp; A27 &amp; "'!" &amp; D27 &amp; ":" &amp; D27),LOOKUP(2,1/(ISNUMBER(_xlpm.r)),_xlpm.r))</f>
        <v>34686.472725435597</v>
      </c>
    </row>
    <row r="28" spans="1:5">
      <c r="A28" s="3">
        <v>26</v>
      </c>
      <c r="B28" s="135" t="s">
        <v>227</v>
      </c>
      <c r="C28" s="137" cm="1">
        <f t="array" aca="1" ref="C28" ca="1">INDIRECT("'" &amp; A28 &amp; "'!A14")</f>
        <v>46000.5</v>
      </c>
      <c r="D28" s="137" t="s">
        <v>167</v>
      </c>
      <c r="E28" s="139" cm="1">
        <f t="array" aca="1" ref="E28" ca="1">_xlfn.LET(_xlpm.r,INDIRECT("'" &amp; A28 &amp; "'!" &amp; D28 &amp; ":" &amp; D28),LOOKUP(2,1/(ISNUMBER(_xlpm.r)),_xlpm.r))</f>
        <v>-47552.494966666265</v>
      </c>
    </row>
    <row r="29" spans="1:5">
      <c r="A29" s="3">
        <v>27</v>
      </c>
      <c r="B29" s="135" t="s">
        <v>233</v>
      </c>
      <c r="C29" s="137" cm="1">
        <f t="array" aca="1" ref="C29" ca="1">INDIRECT("'" &amp; A29 &amp; "'!A14")</f>
        <v>45986.625</v>
      </c>
      <c r="D29" s="137" t="s">
        <v>166</v>
      </c>
      <c r="E29" s="139" cm="1">
        <f t="array" aca="1" ref="E29" ca="1">_xlfn.LET(_xlpm.r,INDIRECT("'" &amp; A29 &amp; "'!" &amp; D29 &amp; ":" &amp; D29),LOOKUP(2,1/(ISNUMBER(_xlpm.r)),_xlpm.r))</f>
        <v>56860.721736666426</v>
      </c>
    </row>
  </sheetData>
  <conditionalFormatting sqref="E1:E1048576">
    <cfRule type="cellIs" dxfId="3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Q1" zoomScale="70" zoomScaleNormal="70" workbookViewId="0">
      <selection activeCell="AK15" sqref="AK15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3320312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664062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46002.625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46002.625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46002.625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46002.625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105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98">_xlfn.UNIQUE(BT:BT)</f>
        <v>0</v>
      </c>
      <c r="BY2" s="29"/>
      <c r="BZ2" s="112" t="s">
        <v>0</v>
      </c>
      <c r="CA2" s="122" t="s">
        <v>1</v>
      </c>
      <c r="CH2" s="109" cm="1">
        <f t="array" ref="CH2:CI134">_xll.BDH(BZ4, "LAST_PRICE", "01/01/2025 15:00:00", "01/01/2035 16:00:00", "BarSize=60", "BarType=T", "RecurDaily=True", "TZ=New_York")</f>
        <v>45806.625</v>
      </c>
      <c r="CI2" s="44">
        <v>106.0986</v>
      </c>
      <c r="CJ2" s="109" cm="1">
        <f t="array" ref="CJ2:CK134">_xll.BDH(CA4, "LAST_PRICE", "01/01/2025 15:00:00", "01/01/2035 16:00:00", "BarSize=60", "BarType=T", "RecurDaily=True", "TZ=New_York")</f>
        <v>45806.625</v>
      </c>
      <c r="CK2" s="44">
        <v>56.234999999999999</v>
      </c>
      <c r="CL2" s="150">
        <f>IF(COUNTIF(CJ:CJ,CH2),CH2,"")</f>
        <v>45806.625</v>
      </c>
      <c r="CM2" s="150" t="str">
        <f>IF(CL2&gt;$BY$14,CL2,"")</f>
        <v/>
      </c>
      <c r="CN2" s="150" cm="1">
        <f t="array" ref="CN2:CN96">_xlfn.UNIQUE(CM:CM)</f>
        <v>0</v>
      </c>
      <c r="CR2" s="29"/>
      <c r="CS2" s="112" t="s">
        <v>0</v>
      </c>
      <c r="CT2" s="122" t="s">
        <v>1</v>
      </c>
      <c r="DA2" s="109" cm="1">
        <f t="array" ref="DA2:DB141">_xll.BDH(CS4, "LAST_PRICE", "01/01/2025 15:00:00", "01/01/2035 16:00:00", "BarSize=60", "BarType=T", "RecurDaily=True", "TZ=London")</f>
        <v>45806.625</v>
      </c>
      <c r="DB2" s="44">
        <v>297.57499999999999</v>
      </c>
      <c r="DC2" s="109" cm="1">
        <f t="array" ref="DC2:DD141">_xll.BDH(CT4, "LAST_PRICE", "01/01/2025 15:00:00", "01/01/2035 16:00:00", "BarSize=60", "BarType=T", "RecurDaily=True", "TZ=London")</f>
        <v>45806.625</v>
      </c>
      <c r="DD2" s="44">
        <v>57.243000000000002</v>
      </c>
      <c r="DE2" s="150">
        <f>IF(COUNTIF(DC:DC,DA2),DA2,"")</f>
        <v>45806.625</v>
      </c>
      <c r="DF2" s="150" t="str">
        <f>IF(DE2&gt;$CR$14,DE2,"")</f>
        <v/>
      </c>
      <c r="DG2" s="150" cm="1">
        <f t="array" ref="DG2:DG100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40">_xll.BDH(B4, "LAST_PRICE", "01/01/2025 15:00:00", "01/01/2035 16:00:00", "BarSize=60", "BarType=T", "RecurDaily=True", "TZ=London")</f>
        <v>45806.625</v>
      </c>
      <c r="U3" s="1">
        <v>93.33</v>
      </c>
      <c r="V3" s="42" cm="1">
        <f t="array" ref="V3:W143">_xll.BDH(C4, "LAST_PRICE", "01/01/2025 15:00:00", "01/01/2035 16:00:00", "BarSize=60", "BarType=T", "RecurDaily=True", "TZ=London")</f>
        <v>45806.625</v>
      </c>
      <c r="W3" s="39">
        <v>101.58</v>
      </c>
      <c r="X3" s="104" cm="1">
        <f t="array" ref="X3:Y132">_xll.BDH(D4, "LAST_PRICE", "01/01/2025 15:00:00", "01/01/2035 16:00:00", "BarSize=60", "BarType=T", "RecurDaily=True", "TZ=London")</f>
        <v>45806.625</v>
      </c>
      <c r="Y3" s="1">
        <v>121.25</v>
      </c>
      <c r="Z3" s="42" cm="1">
        <f t="array" ref="Z3:AA115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9">_xll.BDH(AI4, "LAST_PRICE", "01/01/2025 15:00:00", "01/01/2035 16:00:00", "BarSize=60", "BarType=T", "RecurDaily=True", "TZ=New_York")</f>
        <v>45806.625</v>
      </c>
      <c r="BH3" s="1">
        <v>79.5</v>
      </c>
      <c r="BI3" s="42" cm="1">
        <f t="array" ref="BI3:BJ100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9">_xll.BDH(AK4, "LAST_PRICE", "01/01/2025 15:00:00", "01/01/2035 16:00:00", "BarSize=60", "BarType=T", "RecurDaily=True", "TZ=New_York")</f>
        <v>45806.625</v>
      </c>
      <c r="BL3" s="1">
        <v>107.46</v>
      </c>
      <c r="BM3" s="42" cm="1">
        <f t="array" ref="BM3:BN100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41">_xll.BDH(AM4, "LAST_PRICE", "01/01/2025 15:00:00", "01/01/2035 16:00:00", "BarSize=60", "BarType=T", "RecurDaily=True", "TZ=New_York")</f>
        <v>45806.625</v>
      </c>
      <c r="BP3" s="44">
        <v>101.59375</v>
      </c>
      <c r="BQ3" s="42" cm="1">
        <f t="array" ref="BQ3:BR141">_xll.BDH(AN4, "LAST_PRICE", "01/01/2025 15:00:00", "01/01/2035 16:00:00", "BarSize=60", "BarType=T", "RecurDaily=True", "TZ=New_York")</f>
        <v>45806.625</v>
      </c>
      <c r="BR3" s="44">
        <v>95.25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45807.625</v>
      </c>
      <c r="CI3" s="44">
        <v>106.17010000000001</v>
      </c>
      <c r="CJ3" s="109">
        <v>45807.625</v>
      </c>
      <c r="CK3" s="44">
        <v>55.927</v>
      </c>
      <c r="CL3" s="150">
        <f t="shared" ref="CL3:CL66" si="0">IF(COUNTIF(CJ:CJ,CH3),CH3,"")</f>
        <v>45807.625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45807.625</v>
      </c>
      <c r="DB3" s="44">
        <v>300.33600000000001</v>
      </c>
      <c r="DC3" s="109">
        <v>45807.625</v>
      </c>
      <c r="DD3" s="44">
        <v>57.917000000000002</v>
      </c>
      <c r="DE3" s="150">
        <f t="shared" ref="DE3:DE66" si="2">IF(COUNTIF(DC:DC,DA3),DA3,"")</f>
        <v>45807.625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45807.625</v>
      </c>
      <c r="U4" s="44">
        <v>93.44</v>
      </c>
      <c r="V4" s="59">
        <v>45807.625</v>
      </c>
      <c r="W4" s="44">
        <v>101.56</v>
      </c>
      <c r="X4" s="105">
        <v>45810.625</v>
      </c>
      <c r="Y4" s="44">
        <v>121.27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45807.625</v>
      </c>
      <c r="BH4" s="44">
        <v>79.569999999999993</v>
      </c>
      <c r="BI4" s="59">
        <v>45867.625</v>
      </c>
      <c r="BJ4" s="44">
        <v>99.890625</v>
      </c>
      <c r="BK4" s="59">
        <v>45807.625</v>
      </c>
      <c r="BL4" s="44">
        <v>107.77</v>
      </c>
      <c r="BM4" s="59">
        <v>45867.625</v>
      </c>
      <c r="BN4" s="44">
        <v>99.890625</v>
      </c>
      <c r="BO4" s="59">
        <v>45807.625</v>
      </c>
      <c r="BP4" s="44">
        <v>101.921875</v>
      </c>
      <c r="BQ4" s="59">
        <v>45807.625</v>
      </c>
      <c r="BR4" s="44">
        <v>95.40625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45810.625</v>
      </c>
      <c r="CI4" s="44">
        <v>106.27670000000001</v>
      </c>
      <c r="CJ4" s="109">
        <v>45810.625</v>
      </c>
      <c r="CK4" s="44">
        <v>55.593000000000004</v>
      </c>
      <c r="CL4" s="150">
        <f t="shared" si="0"/>
        <v>45810.625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45810.625</v>
      </c>
      <c r="DB4" s="44">
        <v>299.81799999999998</v>
      </c>
      <c r="DC4" s="109">
        <v>45810.625</v>
      </c>
      <c r="DD4" s="44">
        <v>57.789000000000001</v>
      </c>
      <c r="DE4" s="150">
        <f t="shared" si="2"/>
        <v>45810.625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>21*10^6/$G$7*H7</f>
        <v>16800000</v>
      </c>
      <c r="D5" s="52">
        <f>21*10^6/$G$7*I7</f>
        <v>36120000</v>
      </c>
      <c r="E5" s="52">
        <f>21*10^6/$G$7*J7</f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45810.625</v>
      </c>
      <c r="U5" s="44">
        <v>93.5</v>
      </c>
      <c r="V5" s="59">
        <v>45810.625</v>
      </c>
      <c r="W5" s="44">
        <v>101.574</v>
      </c>
      <c r="X5" s="105">
        <v>45811.625</v>
      </c>
      <c r="Y5" s="44">
        <v>121.47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8">25/$AP$6*AP6*10^6</f>
        <v>25000000</v>
      </c>
      <c r="AJ5" s="7">
        <f>25/$AP$6*AQ6*10^6</f>
        <v>13928571.428571429</v>
      </c>
      <c r="AK5" s="7">
        <f t="shared" si="8"/>
        <v>25714285.714285716</v>
      </c>
      <c r="AL5" s="7">
        <f t="shared" si="8"/>
        <v>12142857.142857144</v>
      </c>
      <c r="AM5" s="7">
        <f t="shared" si="8"/>
        <v>5357142.8571428573</v>
      </c>
      <c r="AN5" s="7">
        <f t="shared" si="8"/>
        <v>7500000</v>
      </c>
      <c r="AP5" s="43"/>
      <c r="AQ5" s="1"/>
      <c r="AR5" s="43"/>
      <c r="BG5" s="59">
        <v>45810.625</v>
      </c>
      <c r="BH5" s="44">
        <v>79.180000000000007</v>
      </c>
      <c r="BI5" s="59">
        <v>45868.625</v>
      </c>
      <c r="BJ5" s="44">
        <v>99.625</v>
      </c>
      <c r="BK5" s="59">
        <v>45810.625</v>
      </c>
      <c r="BL5" s="44">
        <v>107.07</v>
      </c>
      <c r="BM5" s="59">
        <v>45868.625</v>
      </c>
      <c r="BN5" s="44">
        <v>99.625</v>
      </c>
      <c r="BO5" s="59">
        <v>45810.625</v>
      </c>
      <c r="BP5" s="44">
        <v>101.484375</v>
      </c>
      <c r="BQ5" s="59">
        <v>45810.625</v>
      </c>
      <c r="BR5" s="44">
        <v>94.46875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45811.625</v>
      </c>
      <c r="CI5" s="44">
        <v>106.4064</v>
      </c>
      <c r="CJ5" s="109">
        <v>45811.625</v>
      </c>
      <c r="CK5" s="44">
        <v>54.945999999999998</v>
      </c>
      <c r="CL5" s="150">
        <f t="shared" si="0"/>
        <v>45811.625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45811.625</v>
      </c>
      <c r="DB5" s="44">
        <v>296.63099999999997</v>
      </c>
      <c r="DC5" s="109">
        <v>45811.625</v>
      </c>
      <c r="DD5" s="44">
        <v>56.976999999999997</v>
      </c>
      <c r="DE5" s="150">
        <f t="shared" si="2"/>
        <v>45811.625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45811.625</v>
      </c>
      <c r="U6" s="44">
        <v>93.62</v>
      </c>
      <c r="V6" s="59">
        <v>45811.625</v>
      </c>
      <c r="W6" s="44">
        <v>101.60599999999999</v>
      </c>
      <c r="X6" s="105">
        <v>45812.625</v>
      </c>
      <c r="Y6" s="44">
        <v>121.35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45811.625</v>
      </c>
      <c r="BH6" s="44">
        <v>79.33</v>
      </c>
      <c r="BI6" s="59">
        <v>45869.625</v>
      </c>
      <c r="BJ6" s="44">
        <v>99.640625</v>
      </c>
      <c r="BK6" s="59">
        <v>45811.625</v>
      </c>
      <c r="BL6" s="44">
        <v>107.12</v>
      </c>
      <c r="BM6" s="59">
        <v>45869.625</v>
      </c>
      <c r="BN6" s="44">
        <v>99.640625</v>
      </c>
      <c r="BO6" s="59">
        <v>45811.625</v>
      </c>
      <c r="BP6" s="44">
        <v>101.375</v>
      </c>
      <c r="BQ6" s="59">
        <v>45811.625</v>
      </c>
      <c r="BR6" s="44">
        <v>94.359375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45812.625</v>
      </c>
      <c r="CI6" s="44">
        <v>106.3698</v>
      </c>
      <c r="CJ6" s="109">
        <v>45812.625</v>
      </c>
      <c r="CK6" s="44">
        <v>55.19</v>
      </c>
      <c r="CL6" s="150">
        <f t="shared" si="0"/>
        <v>45812.625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45812.625</v>
      </c>
      <c r="DB6" s="44">
        <v>293.44900000000001</v>
      </c>
      <c r="DC6" s="109">
        <v>45812.625</v>
      </c>
      <c r="DD6" s="44">
        <v>56.475999999999999</v>
      </c>
      <c r="DE6" s="150">
        <f t="shared" si="2"/>
        <v>45812.625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45812.625</v>
      </c>
      <c r="U7" s="44">
        <v>93.7</v>
      </c>
      <c r="V7" s="59">
        <v>45812.625</v>
      </c>
      <c r="W7" s="44">
        <v>101.54</v>
      </c>
      <c r="X7" s="105">
        <v>45813.625</v>
      </c>
      <c r="Y7" s="44">
        <v>121.02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45812.625</v>
      </c>
      <c r="BH7" s="44">
        <v>79.48</v>
      </c>
      <c r="BI7" s="59">
        <v>45870.625</v>
      </c>
      <c r="BJ7" s="44">
        <v>100.5390625</v>
      </c>
      <c r="BK7" s="59">
        <v>45812.625</v>
      </c>
      <c r="BL7" s="44">
        <v>107.9</v>
      </c>
      <c r="BM7" s="59">
        <v>45870.625</v>
      </c>
      <c r="BN7" s="44">
        <v>100.5390625</v>
      </c>
      <c r="BO7" s="59">
        <v>45812.625</v>
      </c>
      <c r="BP7" s="44">
        <v>102.15625</v>
      </c>
      <c r="BQ7" s="59">
        <v>45812.625</v>
      </c>
      <c r="BR7" s="44">
        <v>95.84375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45813.625</v>
      </c>
      <c r="CI7" s="44">
        <v>106.2727</v>
      </c>
      <c r="CJ7" s="109">
        <v>45813.625</v>
      </c>
      <c r="CK7" s="44">
        <v>55.59</v>
      </c>
      <c r="CL7" s="150">
        <f t="shared" si="0"/>
        <v>45813.625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45813.625</v>
      </c>
      <c r="DB7" s="44">
        <v>293.76400000000001</v>
      </c>
      <c r="DC7" s="109">
        <v>45813.625</v>
      </c>
      <c r="DD7" s="44">
        <v>56.481999999999999</v>
      </c>
      <c r="DE7" s="150">
        <f t="shared" si="2"/>
        <v>45813.625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45813.625</v>
      </c>
      <c r="U8" s="44">
        <v>93.55</v>
      </c>
      <c r="V8" s="59">
        <v>45813.625</v>
      </c>
      <c r="W8" s="44">
        <v>101.26</v>
      </c>
      <c r="X8" s="105">
        <v>45814.625</v>
      </c>
      <c r="Y8" s="44">
        <v>121.27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45813.625</v>
      </c>
      <c r="BH8" s="44">
        <v>79.31</v>
      </c>
      <c r="BI8" s="59">
        <v>45873.625</v>
      </c>
      <c r="BJ8" s="44">
        <v>100.5859375</v>
      </c>
      <c r="BK8" s="59">
        <v>45813.625</v>
      </c>
      <c r="BL8" s="44">
        <v>107.57</v>
      </c>
      <c r="BM8" s="59">
        <v>45873.625</v>
      </c>
      <c r="BN8" s="44">
        <v>100.5859375</v>
      </c>
      <c r="BO8" s="59">
        <v>45813.625</v>
      </c>
      <c r="BP8" s="44">
        <v>101.890625</v>
      </c>
      <c r="BQ8" s="59">
        <v>45813.625</v>
      </c>
      <c r="BR8" s="44">
        <v>95.90625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45814.625</v>
      </c>
      <c r="CI8" s="44">
        <v>106.61709999999999</v>
      </c>
      <c r="CJ8" s="109">
        <v>45814.625</v>
      </c>
      <c r="CK8" s="44">
        <v>54.094999999999999</v>
      </c>
      <c r="CL8" s="150">
        <f t="shared" si="0"/>
        <v>45814.625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45814.625</v>
      </c>
      <c r="DB8" s="44">
        <v>289.697</v>
      </c>
      <c r="DC8" s="109">
        <v>45814.625</v>
      </c>
      <c r="DD8" s="44">
        <v>55.588999999999999</v>
      </c>
      <c r="DE8" s="150">
        <f t="shared" si="2"/>
        <v>45814.625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45814.625</v>
      </c>
      <c r="U9" s="44">
        <v>93.7</v>
      </c>
      <c r="V9" s="59">
        <v>45814.625</v>
      </c>
      <c r="W9" s="44">
        <v>101.29900000000001</v>
      </c>
      <c r="X9" s="105">
        <v>45817.625</v>
      </c>
      <c r="Y9" s="44">
        <v>121.32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45814.625</v>
      </c>
      <c r="BH9" s="44">
        <v>79.3</v>
      </c>
      <c r="BI9" s="59">
        <v>45874.625</v>
      </c>
      <c r="BJ9" s="44">
        <v>100.4921875</v>
      </c>
      <c r="BK9" s="59">
        <v>45814.625</v>
      </c>
      <c r="BL9" s="44">
        <v>106.92</v>
      </c>
      <c r="BM9" s="59">
        <v>45874.625</v>
      </c>
      <c r="BN9" s="44">
        <v>100.4921875</v>
      </c>
      <c r="BO9" s="59">
        <v>45814.625</v>
      </c>
      <c r="BP9" s="44">
        <v>101</v>
      </c>
      <c r="BQ9" s="59">
        <v>45814.625</v>
      </c>
      <c r="BR9" s="44">
        <v>94.703125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45817.625</v>
      </c>
      <c r="CI9" s="44">
        <v>106.6589</v>
      </c>
      <c r="CJ9" s="109">
        <v>45817.625</v>
      </c>
      <c r="CK9" s="44">
        <v>53.728999999999999</v>
      </c>
      <c r="CL9" s="150">
        <f t="shared" si="0"/>
        <v>45817.625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45817.625</v>
      </c>
      <c r="DB9" s="44">
        <v>288.13</v>
      </c>
      <c r="DC9" s="109">
        <v>45817.625</v>
      </c>
      <c r="DD9" s="44">
        <v>55.499000000000002</v>
      </c>
      <c r="DE9" s="150">
        <f t="shared" si="2"/>
        <v>45817.625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92.78</v>
      </c>
      <c r="C10" s="20" cm="1">
        <f t="array" ref="C10">_xll.BDP(C4,"px_last")</f>
        <v>100.468</v>
      </c>
      <c r="D10" s="101" cm="1">
        <f t="array" ref="D10">_xll.BDP(D4,"px_last")</f>
        <v>120.86</v>
      </c>
      <c r="E10" s="21" cm="1">
        <f t="array" ref="E10">_xll.BDP(E4,"px_last")</f>
        <v>98.807000000000002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45817.625</v>
      </c>
      <c r="U10" s="44">
        <v>93.62</v>
      </c>
      <c r="V10" s="59">
        <v>45817.625</v>
      </c>
      <c r="W10" s="44">
        <v>101.297</v>
      </c>
      <c r="X10" s="105">
        <v>45818.625</v>
      </c>
      <c r="Y10" s="44">
        <v>121.52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80.696799999999996</v>
      </c>
      <c r="AJ10" s="20" cm="1">
        <f t="array" ref="AJ10">_xll.BDP(AJ4,"px_last")</f>
        <v>100.7890625</v>
      </c>
      <c r="AK10" s="20" cm="1">
        <f t="array" ref="AK10">_xll.BDP(AK4,"px_last")</f>
        <v>110.815</v>
      </c>
      <c r="AL10" s="20" cm="1">
        <f t="array" ref="AL10">_xll.BDP(AL4,"px_last")</f>
        <v>100.7890625</v>
      </c>
      <c r="AM10" s="20" cm="1">
        <f t="array" ref="AM10">_xll.BDP(AM4,"px_last")</f>
        <v>104.109375</v>
      </c>
      <c r="AN10" s="21" cm="1">
        <f t="array" ref="AN10">_xll.BDP(AN4,"px_last")</f>
        <v>97.34375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45817.625</v>
      </c>
      <c r="BH10" s="44">
        <v>79.34</v>
      </c>
      <c r="BI10" s="59">
        <v>45875.625</v>
      </c>
      <c r="BJ10" s="44">
        <v>100.5</v>
      </c>
      <c r="BK10" s="59">
        <v>45817.625</v>
      </c>
      <c r="BL10" s="44">
        <v>107.24</v>
      </c>
      <c r="BM10" s="59">
        <v>45875.625</v>
      </c>
      <c r="BN10" s="44">
        <v>100.5</v>
      </c>
      <c r="BO10" s="59">
        <v>45817.625</v>
      </c>
      <c r="BP10" s="44">
        <v>101.140625</v>
      </c>
      <c r="BQ10" s="59">
        <v>45817.625</v>
      </c>
      <c r="BR10" s="44">
        <v>94.796875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107.9573</v>
      </c>
      <c r="CA10" s="21" cm="1">
        <f t="array" ref="CA10">_xll.BDP(CA4,"PX_LAST")</f>
        <v>45.656939999999999</v>
      </c>
      <c r="CB10" s="34"/>
      <c r="CC10" s="34"/>
      <c r="CF10" s="1"/>
      <c r="CH10" s="109">
        <v>45818.625</v>
      </c>
      <c r="CI10" s="44">
        <v>106.8021</v>
      </c>
      <c r="CJ10" s="109">
        <v>45818.625</v>
      </c>
      <c r="CK10" s="44">
        <v>53.005000000000003</v>
      </c>
      <c r="CL10" s="150">
        <f t="shared" si="0"/>
        <v>45818.625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234.8767</v>
      </c>
      <c r="CT10" s="21" cm="1">
        <f t="array" ref="CT10">_xll.BDP(CT4,"PX_LAST")</f>
        <v>45.093319999999999</v>
      </c>
      <c r="CU10" s="34"/>
      <c r="CV10" s="34"/>
      <c r="CY10" s="1"/>
      <c r="DA10" s="109">
        <v>45818.625</v>
      </c>
      <c r="DB10" s="44">
        <v>288.601</v>
      </c>
      <c r="DC10" s="109">
        <v>45818.625</v>
      </c>
      <c r="DD10" s="44">
        <v>55.426000000000002</v>
      </c>
      <c r="DE10" s="150">
        <f t="shared" si="2"/>
        <v>45818.625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45818.625</v>
      </c>
      <c r="U11" s="44">
        <v>93.67</v>
      </c>
      <c r="V11" s="59">
        <v>45818.625</v>
      </c>
      <c r="W11" s="44">
        <v>101.38500000000001</v>
      </c>
      <c r="X11" s="105">
        <v>45819.625</v>
      </c>
      <c r="Y11" s="44">
        <v>121.56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45818.625</v>
      </c>
      <c r="BH11" s="44">
        <v>79.53</v>
      </c>
      <c r="BI11" s="59">
        <v>45876.625</v>
      </c>
      <c r="BJ11" s="44">
        <v>100.4140625</v>
      </c>
      <c r="BK11" s="59">
        <v>45818.625</v>
      </c>
      <c r="BL11" s="44">
        <v>107.5</v>
      </c>
      <c r="BM11" s="59">
        <v>45876.625</v>
      </c>
      <c r="BN11" s="44">
        <v>100.4140625</v>
      </c>
      <c r="BO11" s="59">
        <v>45818.625</v>
      </c>
      <c r="BP11" s="44">
        <v>101.3125</v>
      </c>
      <c r="BQ11" s="59">
        <v>45818.625</v>
      </c>
      <c r="BR11" s="44">
        <v>95.234375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45819.625</v>
      </c>
      <c r="CI11" s="44">
        <v>106.7745</v>
      </c>
      <c r="CJ11" s="109">
        <v>45819.625</v>
      </c>
      <c r="CK11" s="44">
        <v>53.15</v>
      </c>
      <c r="CL11" s="150">
        <f t="shared" si="0"/>
        <v>45819.625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45819.625</v>
      </c>
      <c r="DB11" s="44">
        <v>284.75799999999998</v>
      </c>
      <c r="DC11" s="109">
        <v>45819.625</v>
      </c>
      <c r="DD11" s="44">
        <v>54.582999999999998</v>
      </c>
      <c r="DE11" s="150">
        <f t="shared" si="2"/>
        <v>45819.625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97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45819.625</v>
      </c>
      <c r="U12" s="44">
        <v>93.76</v>
      </c>
      <c r="V12" s="59">
        <v>45819.625</v>
      </c>
      <c r="W12" s="44">
        <v>101.398</v>
      </c>
      <c r="X12" s="105">
        <v>45820.625</v>
      </c>
      <c r="Y12" s="44">
        <v>121.7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81" t="s">
        <v>0</v>
      </c>
      <c r="AJ12" s="182"/>
      <c r="AK12" s="182"/>
      <c r="AL12" s="183" t="s">
        <v>1</v>
      </c>
      <c r="AM12" s="184"/>
      <c r="AN12" s="185"/>
      <c r="AO12" s="186" t="s">
        <v>1</v>
      </c>
      <c r="AP12" s="187"/>
      <c r="AQ12" s="188"/>
      <c r="AR12" s="189" t="s">
        <v>0</v>
      </c>
      <c r="AS12" s="190"/>
      <c r="AT12" s="191"/>
      <c r="AU12" s="186" t="s">
        <v>0</v>
      </c>
      <c r="AV12" s="187"/>
      <c r="AW12" s="188"/>
      <c r="AX12" s="192" t="s">
        <v>0</v>
      </c>
      <c r="AY12" s="193"/>
      <c r="AZ12" s="194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45819.625</v>
      </c>
      <c r="BH12" s="44">
        <v>79.510000000000005</v>
      </c>
      <c r="BI12" s="59">
        <v>45877.625</v>
      </c>
      <c r="BJ12" s="44">
        <v>100.203125</v>
      </c>
      <c r="BK12" s="59">
        <v>45819.625</v>
      </c>
      <c r="BL12" s="44">
        <v>107.84</v>
      </c>
      <c r="BM12" s="59">
        <v>45877.625</v>
      </c>
      <c r="BN12" s="44">
        <v>100.203125</v>
      </c>
      <c r="BO12" s="59">
        <v>45819.625</v>
      </c>
      <c r="BP12" s="44">
        <v>101.71875</v>
      </c>
      <c r="BQ12" s="59">
        <v>45819.625</v>
      </c>
      <c r="BR12" s="44">
        <v>95.46875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81" t="s">
        <v>0</v>
      </c>
      <c r="CA12" s="182"/>
      <c r="CB12" s="182"/>
      <c r="CC12" s="183" t="s">
        <v>1</v>
      </c>
      <c r="CD12" s="184"/>
      <c r="CE12" s="185"/>
      <c r="CF12" s="32" t="s">
        <v>16</v>
      </c>
      <c r="CH12" s="109">
        <v>45820.625</v>
      </c>
      <c r="CI12" s="44">
        <v>106.71720000000001</v>
      </c>
      <c r="CJ12" s="109">
        <v>45820.625</v>
      </c>
      <c r="CK12" s="44">
        <v>53.576999999999998</v>
      </c>
      <c r="CL12" s="150">
        <f t="shared" si="0"/>
        <v>45820.625</v>
      </c>
      <c r="CM12" s="150" t="str">
        <f t="shared" si="1"/>
        <v/>
      </c>
      <c r="CN12" s="150">
        <v>45877.625</v>
      </c>
      <c r="CR12" s="32" t="s">
        <v>22</v>
      </c>
      <c r="CS12" s="181" t="s">
        <v>0</v>
      </c>
      <c r="CT12" s="182"/>
      <c r="CU12" s="182"/>
      <c r="CV12" s="183" t="s">
        <v>1</v>
      </c>
      <c r="CW12" s="184"/>
      <c r="CX12" s="185"/>
      <c r="CY12" s="32" t="s">
        <v>16</v>
      </c>
      <c r="DA12" s="109">
        <v>45820.625</v>
      </c>
      <c r="DB12" s="44">
        <v>289.94499999999999</v>
      </c>
      <c r="DC12" s="109">
        <v>45820.625</v>
      </c>
      <c r="DD12" s="44">
        <v>55.628</v>
      </c>
      <c r="DE12" s="150">
        <f t="shared" si="2"/>
        <v>45820.625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45820.625</v>
      </c>
      <c r="U13" s="44">
        <v>93.76</v>
      </c>
      <c r="V13" s="59">
        <v>45820.625</v>
      </c>
      <c r="W13" s="44">
        <v>101.509</v>
      </c>
      <c r="X13" s="105">
        <v>45821.625</v>
      </c>
      <c r="Y13" s="44">
        <v>121.38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45820.625</v>
      </c>
      <c r="BH13" s="44">
        <v>79.599999999999994</v>
      </c>
      <c r="BI13" s="59">
        <v>45880.625</v>
      </c>
      <c r="BJ13" s="44">
        <v>100.2109375</v>
      </c>
      <c r="BK13" s="59">
        <v>45820.625</v>
      </c>
      <c r="BL13" s="44">
        <v>108.44</v>
      </c>
      <c r="BM13" s="59">
        <v>45880.625</v>
      </c>
      <c r="BN13" s="44">
        <v>100.2109375</v>
      </c>
      <c r="BO13" s="59">
        <v>45820.625</v>
      </c>
      <c r="BP13" s="44">
        <v>102.203125</v>
      </c>
      <c r="BQ13" s="59">
        <v>45820.625</v>
      </c>
      <c r="BR13" s="44">
        <v>96.578125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45821.625</v>
      </c>
      <c r="CI13" s="44">
        <v>106.2491</v>
      </c>
      <c r="CJ13" s="109">
        <v>45821.625</v>
      </c>
      <c r="CK13" s="44">
        <v>56.162999999999997</v>
      </c>
      <c r="CL13" s="150">
        <f t="shared" si="0"/>
        <v>45821.625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45821.625</v>
      </c>
      <c r="DB13" s="44">
        <v>299.64600000000002</v>
      </c>
      <c r="DC13" s="109">
        <v>45821.625</v>
      </c>
      <c r="DD13" s="44">
        <v>57.968000000000004</v>
      </c>
      <c r="DE13" s="150">
        <f t="shared" si="2"/>
        <v>45821.625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9">DY$11*DY13</f>
        <v>0</v>
      </c>
      <c r="ED13" s="45">
        <f t="shared" si="9"/>
        <v>0</v>
      </c>
      <c r="EE13" s="45">
        <f t="shared" si="9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45821.625</v>
      </c>
      <c r="U14" s="44">
        <v>93.42</v>
      </c>
      <c r="V14" s="59">
        <v>45821.625</v>
      </c>
      <c r="W14" s="44">
        <v>101.375</v>
      </c>
      <c r="X14" s="105">
        <v>45825.625</v>
      </c>
      <c r="Y14" s="44">
        <v>121.5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45821.625</v>
      </c>
      <c r="BH14" s="44">
        <v>79.36</v>
      </c>
      <c r="BI14" s="59">
        <v>45881.625</v>
      </c>
      <c r="BJ14" s="44">
        <v>100.2421875</v>
      </c>
      <c r="BK14" s="59">
        <v>45821.625</v>
      </c>
      <c r="BL14" s="44">
        <v>107.79</v>
      </c>
      <c r="BM14" s="59">
        <v>45881.625</v>
      </c>
      <c r="BN14" s="44">
        <v>100.2421875</v>
      </c>
      <c r="BO14" s="59">
        <v>45821.625</v>
      </c>
      <c r="BP14" s="44">
        <v>101.75</v>
      </c>
      <c r="BQ14" s="59">
        <v>45821.625</v>
      </c>
      <c r="BR14" s="44">
        <v>95.5625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>VLOOKUP(BY14+CC$4,CH:CI,2)</f>
        <v>107.57810000000001</v>
      </c>
      <c r="CA14" s="39"/>
      <c r="CB14" s="39"/>
      <c r="CC14" s="38">
        <f>VLOOKUP(BY14+CC$4,CJ:CK,2)</f>
        <v>50.213999999999999</v>
      </c>
      <c r="CD14" s="39"/>
      <c r="CE14" s="40"/>
      <c r="CF14" s="66">
        <v>0</v>
      </c>
      <c r="CH14" s="109">
        <v>45824.625</v>
      </c>
      <c r="CI14" s="44">
        <v>106.6006</v>
      </c>
      <c r="CJ14" s="109">
        <v>45824.625</v>
      </c>
      <c r="CK14" s="44">
        <v>54.46</v>
      </c>
      <c r="CL14" s="150">
        <f t="shared" si="0"/>
        <v>45824.625</v>
      </c>
      <c r="CM14" s="150" t="str">
        <f t="shared" si="1"/>
        <v/>
      </c>
      <c r="CN14" s="150">
        <v>45881.625</v>
      </c>
      <c r="CR14" s="151">
        <v>45866.625</v>
      </c>
      <c r="CS14" s="38">
        <f>VLOOKUP(CR14+CV$4,DA:DB,2)</f>
        <v>267.17500000000001</v>
      </c>
      <c r="CT14" s="39"/>
      <c r="CU14" s="39"/>
      <c r="CV14" s="38">
        <f>VLOOKUP(CR14+CV$4,DC:DD,2)</f>
        <v>52.787999999999997</v>
      </c>
      <c r="CW14" s="39"/>
      <c r="CX14" s="40"/>
      <c r="CY14" s="66">
        <v>0</v>
      </c>
      <c r="DA14" s="109">
        <v>45824.625</v>
      </c>
      <c r="DB14" s="44">
        <v>290.31200000000001</v>
      </c>
      <c r="DC14" s="109">
        <v>45824.625</v>
      </c>
      <c r="DD14" s="44">
        <v>55.962000000000003</v>
      </c>
      <c r="DE14" s="150">
        <f t="shared" si="2"/>
        <v>45824.625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0">DX$11*DX14</f>
        <v>-20311.419854595442</v>
      </c>
      <c r="EC14" s="45">
        <f t="shared" ca="1" si="9"/>
        <v>-7609.6204208164027</v>
      </c>
      <c r="ED14" s="45">
        <f t="shared" ca="1" si="9"/>
        <v>-14681.250000002692</v>
      </c>
      <c r="EE14" s="45">
        <f t="shared" ca="1" si="9"/>
        <v>17513.766666666867</v>
      </c>
      <c r="EF14" s="45"/>
      <c r="EG14" s="45"/>
      <c r="EH14" s="45"/>
      <c r="EI14" s="45"/>
      <c r="EM14" s="111">
        <f t="shared" ref="EM14:EM77" ca="1" si="11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ca="1">IF(AND(ISBLANK(AD4),A14=$AD$1),FLOOR(NOW(),TIME(0,1,0)),IF(ISBLANK(AD4),"",FLOOR(AD4,TIME(0,1,0))))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45824.625</v>
      </c>
      <c r="U15" s="44">
        <v>93.76</v>
      </c>
      <c r="V15" s="59">
        <v>45824.625</v>
      </c>
      <c r="W15" s="44">
        <v>101.402</v>
      </c>
      <c r="X15" s="105">
        <v>45826.625</v>
      </c>
      <c r="Y15" s="44">
        <v>121.52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IF(AND(ISBLANK(BU4),AH14=$BU$1),FLOOR(NOW(),TIME(0,1,0)),IF(ISBLANK(BU4),"",FLOOR(BU4,TIME(0,1,0))))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45824.625</v>
      </c>
      <c r="BH15" s="44">
        <v>79.52</v>
      </c>
      <c r="BI15" s="59">
        <v>45882.625</v>
      </c>
      <c r="BJ15" s="44">
        <v>100.4921875</v>
      </c>
      <c r="BK15" s="59">
        <v>45824.625</v>
      </c>
      <c r="BL15" s="44">
        <v>107.6</v>
      </c>
      <c r="BM15" s="59">
        <v>45882.625</v>
      </c>
      <c r="BN15" s="44">
        <v>100.4921875</v>
      </c>
      <c r="BO15" s="59">
        <v>45824.625</v>
      </c>
      <c r="BP15" s="44">
        <v>101.390625</v>
      </c>
      <c r="BQ15" s="59">
        <v>45824.625</v>
      </c>
      <c r="BR15" s="44">
        <v>94.671875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IF(AND(ISBLANK(CN4),BY14=$CN$1),FLOOR(NOW(),TIME(0,1,0)),IF(ISBLANK(CN4),"",FLOOR(CN4,TIME(0,1,0))))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45825.625</v>
      </c>
      <c r="CI15" s="44">
        <v>106.1914</v>
      </c>
      <c r="CJ15" s="109">
        <v>45825.625</v>
      </c>
      <c r="CK15" s="44">
        <v>56.384</v>
      </c>
      <c r="CL15" s="150">
        <f t="shared" si="0"/>
        <v>45825.625</v>
      </c>
      <c r="CM15" s="150" t="str">
        <f t="shared" si="1"/>
        <v/>
      </c>
      <c r="CN15" s="150">
        <v>45882.625</v>
      </c>
      <c r="CR15" s="151">
        <f ca="1">IF(AND(ISBLANK(DG4),CR14=$DG$1),FLOOR(NOW(),TIME(0,1,0)),IF(ISBLANK(DG4),"",FLOOR(DG4,TIME(0,1,0))))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45825.625</v>
      </c>
      <c r="DB15" s="44">
        <v>296.12900000000002</v>
      </c>
      <c r="DC15" s="109">
        <v>45825.625</v>
      </c>
      <c r="DD15" s="44">
        <v>57.487000000000002</v>
      </c>
      <c r="DE15" s="150">
        <f t="shared" si="2"/>
        <v>45825.625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2">DT15-DT14</f>
        <v>22913.148987517576</v>
      </c>
      <c r="DY15" s="45">
        <f t="shared" ca="1" si="12"/>
        <v>-12319.799528889584</v>
      </c>
      <c r="DZ15" s="45">
        <f t="shared" ca="1" si="12"/>
        <v>-18356.249999999673</v>
      </c>
      <c r="EA15" s="45">
        <f t="shared" ca="1" si="12"/>
        <v>-4510.1933333334382</v>
      </c>
      <c r="EB15" s="45">
        <f t="shared" ca="1" si="10"/>
        <v>22913.148987517576</v>
      </c>
      <c r="EC15" s="45">
        <f t="shared" ca="1" si="9"/>
        <v>-12319.799528889584</v>
      </c>
      <c r="ED15" s="45">
        <f t="shared" ca="1" si="9"/>
        <v>-18356.249999999673</v>
      </c>
      <c r="EE15" s="45">
        <f t="shared" ca="1" si="9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1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ref="A16:A79" ca="1" si="13">IF(AND(ISBLANK(AD5),A15=$AD$1),FLOOR(NOW(),TIME(0,1,0)),IF(ISBLANK(AD5),"",FLOOR(AD5,TIME(0,1,0))))</f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4">IF(ISERROR(B16-2),"",(B16/$B$14-1)*$B$5)</f>
        <v>71565.495207667424</v>
      </c>
      <c r="D16" s="31">
        <f t="shared" ref="D16:D79" ca="1" si="15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16">IF(ISERROR(B16-2),"",(E16-$E$14)/100*$C$5)</f>
        <v>-10080.000000000382</v>
      </c>
      <c r="G16" s="31">
        <f t="shared" ref="G16:G79" ca="1" si="17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18">IF(ISERROR(B16-2),"",(H16/$H$14-1)*$D$5)</f>
        <v>-11852.337981953639</v>
      </c>
      <c r="J16" s="31">
        <f t="shared" ref="J16:J79" ca="1" si="19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0">IF(ISERROR(B16-2),"",(K16-$K$14)/100*$E$5)</f>
        <v>-30307.20000000278</v>
      </c>
      <c r="M16" s="31">
        <f t="shared" ref="M16:M79" ca="1" si="21">IF(ISERROR(B16-2),"",(INT(A16)-INT($A$14))/360*$E$6*$E$5-(INT(A16)-INT($A$14))/360*$E$7*$E$5*$K$14/100)</f>
        <v>-3864.642506666667</v>
      </c>
      <c r="N16" s="66">
        <f t="shared" ref="N16:N79" ca="1" si="22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3">IF(ISERROR(B16-2),"",N16+Q16)</f>
        <v>64636.18536295199</v>
      </c>
      <c r="S16" s="115"/>
      <c r="T16" s="59">
        <v>45825.625</v>
      </c>
      <c r="U16" s="44">
        <v>93.56</v>
      </c>
      <c r="V16" s="59">
        <v>45825.625</v>
      </c>
      <c r="W16" s="44">
        <v>101.369</v>
      </c>
      <c r="X16" s="105">
        <v>45827.625</v>
      </c>
      <c r="Y16" s="44">
        <v>121.37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4">IF(AND(ISBLANK(BU5),AH15=$BU$1),FLOOR(NOW(),TIME(0,1,0)),IF(ISBLANK(BU5),"",FLOOR(BU5,TIME(0,1,0))))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25">IF(ISERROR(AI16-2),"",(AI16/$AI$14-1)*$AI$5)</f>
        <v>-37290.242386575635</v>
      </c>
      <c r="AK16" s="39">
        <f t="shared" ref="AK16:AK79" ca="1" si="26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27">IF(ISERROR(AI16-2),"",(AL16-$AL$14)/100*$AJ$5)</f>
        <v>7617.1875000000009</v>
      </c>
      <c r="AN16" s="40">
        <f t="shared" ref="AN16:AN79" ca="1" si="28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29">IF(ISERROR(AI16-2),"",(AO16/$AO$14-1)*$AK$5)</f>
        <v>73287.014539196811</v>
      </c>
      <c r="AQ16" s="40">
        <f t="shared" ref="AQ16:AQ79" ca="1" si="30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1">IF(ISERROR(AI16-2),"",(AR16-$AR$14)/100*$AL$5)</f>
        <v>6640.6250000000009</v>
      </c>
      <c r="AT16" s="40">
        <f t="shared" ref="AT16:AT79" ca="1" si="32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3">IF(ISERROR(AI16-2),"",(AU16-$AU$14)/100*$AM$5)</f>
        <v>18415.178571428572</v>
      </c>
      <c r="AW16" s="40">
        <f t="shared" ref="AW16:AW79" ca="1" si="34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35">IF(ISERROR(AI16-2),"",(AX16-$AX$14)/100*$AN$5)</f>
        <v>72656.25</v>
      </c>
      <c r="AZ16" s="40">
        <f t="shared" ref="AZ16:AZ79" ca="1" si="36">IF(ISERROR(AI16-2),"",(INT(AH16)-INT($AH$14))/360*$AN$5*$AN$6-(INT(AH16)-INT($AH$14))/360*$AN$5*$AN$7*$AX$14/100)</f>
        <v>256.56380208333348</v>
      </c>
      <c r="BA16" s="66">
        <f t="shared" ref="BA16:BA79" ca="1" si="37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38">IF(ISERROR(AI16-2),"",BA16-BD16)</f>
        <v>-19929.419949705985</v>
      </c>
      <c r="BG16" s="59">
        <v>45825.625</v>
      </c>
      <c r="BH16" s="44">
        <v>79.430000000000007</v>
      </c>
      <c r="BI16" s="59">
        <v>45883.625</v>
      </c>
      <c r="BJ16" s="44">
        <v>100.2734375</v>
      </c>
      <c r="BK16" s="59">
        <v>45825.625</v>
      </c>
      <c r="BL16" s="44">
        <v>107.97</v>
      </c>
      <c r="BM16" s="59">
        <v>45883.625</v>
      </c>
      <c r="BN16" s="44">
        <v>100.2734375</v>
      </c>
      <c r="BO16" s="59">
        <v>45825.625</v>
      </c>
      <c r="BP16" s="44">
        <v>101.953125</v>
      </c>
      <c r="BQ16" s="59">
        <v>45825.625</v>
      </c>
      <c r="BR16" s="44">
        <v>95.78125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39">IF(AND(ISBLANK(CN5),BY15=$CN$1),FLOOR(NOW(),TIME(0,1,0)),IF(ISBLANK(CN5),"",FLOOR(CN5,TIME(0,1,0))))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0">IF(ISERROR(BZ16-2),"",(BZ16-$BZ$14)/100*$BZ$5)</f>
        <v>-77025.000000002576</v>
      </c>
      <c r="CB16" s="39">
        <f t="shared" ref="CB16:CB79" ca="1" si="41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2">IF(ISERROR(BZ16-2),"",-1*(CC16-$CC$14)*10^-4*$CA$8*$CA$5)</f>
        <v>-43987.500000000204</v>
      </c>
      <c r="CE16" s="40">
        <f t="shared" ref="CE16:CE79" ca="1" si="43">IF(ISERROR(BZ16-2),"",(INT(BY16)-INT(BY$14))/360*$CA$5*$CA$6)</f>
        <v>6944.4444444444453</v>
      </c>
      <c r="CF16" s="38">
        <f t="shared" ref="CF16:CF79" ca="1" si="44">IF(ISERROR(BZ16-2),"",CA16+CB16-CD16-CE16)</f>
        <v>-33037.500000002365</v>
      </c>
      <c r="CH16" s="109">
        <v>45826.625</v>
      </c>
      <c r="CI16" s="44">
        <v>106.2077</v>
      </c>
      <c r="CJ16" s="109">
        <v>45826.625</v>
      </c>
      <c r="CK16" s="44">
        <v>56.225000000000001</v>
      </c>
      <c r="CL16" s="150">
        <f t="shared" si="0"/>
        <v>45826.625</v>
      </c>
      <c r="CM16" s="150" t="str">
        <f t="shared" si="1"/>
        <v/>
      </c>
      <c r="CN16" s="150">
        <v>45883.625</v>
      </c>
      <c r="CR16" s="151">
        <f t="shared" ref="CR16:CR79" ca="1" si="45">IF(AND(ISBLANK(DG5),CR15=$DG$1),FLOOR(NOW(),TIME(0,1,0)),IF(ISBLANK(DG5),"",FLOOR(DG5,TIME(0,1,0))))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46">IF(ISERROR(CS16-2),"",-1*(CS16-$CS$14)*$CS$8*10^-4*$CS$5)</f>
        <v>12594.119999999997</v>
      </c>
      <c r="CU16" s="39">
        <f t="shared" ref="CU16:CU79" ca="1" si="47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48">IF(ISERROR(CS16-2),"",-1*(CV16-$CV$14)*10^-4*$CT$8*$CT$5)</f>
        <v>173.87999999990362</v>
      </c>
      <c r="CX16" s="40">
        <f t="shared" ref="CX16:CX79" ca="1" si="49">IF(ISERROR(CS16-2),"",(INT(CR16)-INT(CR$14))/360*$CT$5*$CT$6)</f>
        <v>5250</v>
      </c>
      <c r="CY16" s="38">
        <f t="shared" ref="CY16:CY79" ca="1" si="50">IF(ISERROR(CS16-2),"",CT16+CU16-CW16-CX16)</f>
        <v>13003.573333333428</v>
      </c>
      <c r="DA16" s="109">
        <v>45826.625</v>
      </c>
      <c r="DB16" s="44">
        <v>299.76400000000001</v>
      </c>
      <c r="DC16" s="109">
        <v>45826.625</v>
      </c>
      <c r="DD16" s="44">
        <v>58.424999999999997</v>
      </c>
      <c r="DE16" s="150">
        <f t="shared" si="2"/>
        <v>45826.625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2"/>
        <v>-17811.511566492147</v>
      </c>
      <c r="DY16" s="45">
        <f t="shared" ca="1" si="12"/>
        <v>17650.366145691714</v>
      </c>
      <c r="DZ16" s="45">
        <f t="shared" ca="1" si="12"/>
        <v>-3006.2500000001382</v>
      </c>
      <c r="EA16" s="45">
        <f t="shared" ca="1" si="12"/>
        <v>14874.486666666933</v>
      </c>
      <c r="EB16" s="45">
        <f t="shared" ca="1" si="10"/>
        <v>-17811.511566492147</v>
      </c>
      <c r="EC16" s="45">
        <f t="shared" ca="1" si="9"/>
        <v>17650.366145691714</v>
      </c>
      <c r="ED16" s="45">
        <f t="shared" ca="1" si="9"/>
        <v>-3006.2500000001382</v>
      </c>
      <c r="EE16" s="45">
        <f t="shared" ca="1" si="9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1"/>
        <v>45869.625</v>
      </c>
      <c r="EN16" s="124">
        <f t="shared" ref="EN16:EN79" ca="1" si="51">IF(ISNUMBER(EM16),VLOOKUP(EM16,DS:EF,14),"")</f>
        <v>5101.6374210254289</v>
      </c>
      <c r="EO16" s="124">
        <f t="shared" ref="EO16:EO79" ca="1" si="52">IF(ISNUMBER(EM16),VLOOKUP(EM16,DS:EG,15),"")</f>
        <v>5330.5666168021307</v>
      </c>
      <c r="EP16" s="124">
        <f t="shared" ref="EP16:EP79" ca="1" si="53">IF(ISNUMBER(EM16),VLOOKUP(EM16,DS:EI,17),"")</f>
        <v>10364.293333333495</v>
      </c>
      <c r="EQ16" s="124">
        <f t="shared" ref="EQ16:EQ79" ca="1" si="54">IF(ISNUMBER(EM16),VLOOKUP(EM16,DS:EH,16),"")</f>
        <v>-21362.499999999811</v>
      </c>
    </row>
    <row r="17" spans="1:147">
      <c r="A17" s="151">
        <f t="shared" ca="1" si="13"/>
        <v>45849.625</v>
      </c>
      <c r="B17" s="60">
        <f ca="1">IF(COUNTIF($AD$2:AD1002,A17)=1,VLOOKUP(A17,T:U,2), IF(COUNTIF($AD$2:AD1002,A17)=0,$B$10,""))</f>
        <v>94.12</v>
      </c>
      <c r="C17" s="30">
        <f t="shared" ca="1" si="14"/>
        <v>49201.277955270183</v>
      </c>
      <c r="D17" s="31">
        <f t="shared" ca="1" si="15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16"/>
        <v>-19823.99999999916</v>
      </c>
      <c r="G17" s="31">
        <f t="shared" ca="1" si="17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18"/>
        <v>-53335.520918789363</v>
      </c>
      <c r="J17" s="31">
        <f t="shared" ca="1" si="19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0"/>
        <v>-66124.800000002506</v>
      </c>
      <c r="M17" s="31">
        <f t="shared" ca="1" si="21"/>
        <v>-5796.9637599999996</v>
      </c>
      <c r="N17" s="66">
        <f t="shared" ca="1" si="22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3"/>
        <v>58404.327134056206</v>
      </c>
      <c r="S17" s="115"/>
      <c r="T17" s="59">
        <v>45826.625</v>
      </c>
      <c r="U17" s="44">
        <v>93.37</v>
      </c>
      <c r="V17" s="59">
        <v>45826.625</v>
      </c>
      <c r="W17" s="44">
        <v>101.449</v>
      </c>
      <c r="X17" s="105">
        <v>45828.625</v>
      </c>
      <c r="Y17" s="44">
        <v>121.48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4"/>
        <v>45869.625</v>
      </c>
      <c r="AI17" s="38">
        <f ca="1">IF(COUNTIF($BU$2:BU1002,AH17)=1,VLOOKUP(AH17,BG:BH,2), IF(COUNTIF($BU$2:BU1002,AH17)=0,$AI$10,""))</f>
        <v>80.38</v>
      </c>
      <c r="AJ17" s="39">
        <f t="shared" ca="1" si="25"/>
        <v>-21752.641392172591</v>
      </c>
      <c r="AK17" s="39">
        <f t="shared" ca="1" si="26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27"/>
        <v>9793.5267857142862</v>
      </c>
      <c r="AN17" s="40">
        <f t="shared" ca="1" si="28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29"/>
        <v>80379.306268798537</v>
      </c>
      <c r="AQ17" s="40">
        <f t="shared" ca="1" si="30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1"/>
        <v>8537.9464285714294</v>
      </c>
      <c r="AT17" s="40">
        <f t="shared" ca="1" si="32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3"/>
        <v>21763.392857142859</v>
      </c>
      <c r="AW17" s="40">
        <f t="shared" ca="1" si="34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35"/>
        <v>78515.625</v>
      </c>
      <c r="AZ17" s="40">
        <f t="shared" ca="1" si="36"/>
        <v>384.845703125</v>
      </c>
      <c r="BA17" s="66">
        <f t="shared" ca="1" si="37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38"/>
        <v>-2279.053804014271</v>
      </c>
      <c r="BG17" s="59">
        <v>45826.625</v>
      </c>
      <c r="BH17" s="44">
        <v>79.55</v>
      </c>
      <c r="BI17" s="59">
        <v>45884.625</v>
      </c>
      <c r="BJ17" s="44">
        <v>100.15625</v>
      </c>
      <c r="BK17" s="59">
        <v>45826.625</v>
      </c>
      <c r="BL17" s="44">
        <v>108.05</v>
      </c>
      <c r="BM17" s="59">
        <v>45884.625</v>
      </c>
      <c r="BN17" s="44">
        <v>100.15625</v>
      </c>
      <c r="BO17" s="59">
        <v>45826.625</v>
      </c>
      <c r="BP17" s="44">
        <v>102</v>
      </c>
      <c r="BQ17" s="59">
        <v>45826.625</v>
      </c>
      <c r="BR17" s="44">
        <v>95.921875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39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0"/>
        <v>-85375.000000002648</v>
      </c>
      <c r="CB17" s="39">
        <f t="shared" ca="1" si="41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2"/>
        <v>-49331.250000000138</v>
      </c>
      <c r="CE17" s="40">
        <f t="shared" ca="1" si="43"/>
        <v>10416.666666666666</v>
      </c>
      <c r="CF17" s="38">
        <f t="shared" ca="1" si="44"/>
        <v>-36043.750000002503</v>
      </c>
      <c r="CH17" s="109">
        <v>45828.625</v>
      </c>
      <c r="CI17" s="44">
        <v>106.2469</v>
      </c>
      <c r="CJ17" s="109">
        <v>45828.625</v>
      </c>
      <c r="CK17" s="44">
        <v>56.116999999999997</v>
      </c>
      <c r="CL17" s="150">
        <f t="shared" si="0"/>
        <v>45828.625</v>
      </c>
      <c r="CM17" s="150" t="str">
        <f t="shared" si="1"/>
        <v/>
      </c>
      <c r="CN17" s="150">
        <v>45884.625</v>
      </c>
      <c r="CR17" s="151">
        <f t="shared" ca="1" si="45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46"/>
        <v>-13250.159999999716</v>
      </c>
      <c r="CU17" s="39">
        <f t="shared" ca="1" si="47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48"/>
        <v>-40253.220000000081</v>
      </c>
      <c r="CX17" s="40">
        <f t="shared" ca="1" si="49"/>
        <v>7875</v>
      </c>
      <c r="CY17" s="38">
        <f t="shared" ca="1" si="50"/>
        <v>27878.060000000361</v>
      </c>
      <c r="DA17" s="109">
        <v>45827.625</v>
      </c>
      <c r="DB17" s="44">
        <v>309.26900000000001</v>
      </c>
      <c r="DC17" s="109">
        <v>45827.625</v>
      </c>
      <c r="DD17" s="44">
        <v>60.579000000000001</v>
      </c>
      <c r="DE17" s="150">
        <f t="shared" si="2"/>
        <v>45827.625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2"/>
        <v>30726.431640502531</v>
      </c>
      <c r="DY17" s="45">
        <f t="shared" ca="1" si="12"/>
        <v>-130680.10424103939</v>
      </c>
      <c r="DZ17" s="45">
        <f t="shared" ca="1" si="12"/>
        <v>-2237.5000000003056</v>
      </c>
      <c r="EA17" s="45">
        <f t="shared" ca="1" si="12"/>
        <v>6812.3766666666488</v>
      </c>
      <c r="EB17" s="45">
        <f t="shared" ca="1" si="10"/>
        <v>30726.431640502531</v>
      </c>
      <c r="EC17" s="45">
        <f t="shared" ca="1" si="9"/>
        <v>-130680.10424103939</v>
      </c>
      <c r="ED17" s="45">
        <f t="shared" ca="1" si="9"/>
        <v>-2237.5000000003056</v>
      </c>
      <c r="EE17" s="45">
        <f t="shared" ca="1" si="9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1"/>
        <v>45870.625</v>
      </c>
      <c r="EN17" s="124">
        <f t="shared" ca="1" si="51"/>
        <v>35828.06906152796</v>
      </c>
      <c r="EO17" s="124">
        <f t="shared" ca="1" si="52"/>
        <v>-125349.53762423726</v>
      </c>
      <c r="EP17" s="124">
        <f t="shared" ca="1" si="53"/>
        <v>17176.670000000144</v>
      </c>
      <c r="EQ17" s="124">
        <f t="shared" ca="1" si="54"/>
        <v>-23600.000000000116</v>
      </c>
    </row>
    <row r="18" spans="1:147">
      <c r="A18" s="151">
        <f t="shared" ca="1" si="13"/>
        <v>45852.625</v>
      </c>
      <c r="B18" s="60">
        <f ca="1">IF(COUNTIF($AD$2:AD1003,A18)=1,VLOOKUP(A18,T:U,2), IF(COUNTIF($AD$2:AD1003,A18)=0,$B$10,""))</f>
        <v>94.05</v>
      </c>
      <c r="C18" s="30">
        <f t="shared" ca="1" si="14"/>
        <v>33546.325878593518</v>
      </c>
      <c r="D18" s="31">
        <f t="shared" ca="1" si="15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16"/>
        <v>-10080.000000000382</v>
      </c>
      <c r="G18" s="31">
        <f t="shared" ca="1" si="17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18"/>
        <v>-47409.351927814554</v>
      </c>
      <c r="J18" s="31">
        <f t="shared" ca="1" si="19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0"/>
        <v>-50971.200000003562</v>
      </c>
      <c r="M18" s="31">
        <f t="shared" ca="1" si="21"/>
        <v>-11593.927519999999</v>
      </c>
      <c r="N18" s="66">
        <f t="shared" ca="1" si="22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3"/>
        <v>44401.134326404877</v>
      </c>
      <c r="S18" s="115"/>
      <c r="T18" s="59">
        <v>45827.625</v>
      </c>
      <c r="U18" s="44">
        <v>93.19</v>
      </c>
      <c r="V18" s="59">
        <v>45827.625</v>
      </c>
      <c r="W18" s="44">
        <v>101.432</v>
      </c>
      <c r="X18" s="105">
        <v>45831.625</v>
      </c>
      <c r="Y18" s="44">
        <v>121.56</v>
      </c>
      <c r="Z18" s="59">
        <v>45867.625</v>
      </c>
      <c r="AA18" s="44">
        <v>99.623999999999995</v>
      </c>
      <c r="AB18" s="150" t="str">
        <f t="shared" si="4"/>
        <v/>
      </c>
      <c r="AC18" s="150" t="str">
        <f t="shared" si="5"/>
        <v/>
      </c>
      <c r="AD18" s="150">
        <v>45867.625</v>
      </c>
      <c r="AH18" s="151">
        <f t="shared" ca="1" si="24"/>
        <v>45870.625</v>
      </c>
      <c r="AI18" s="38">
        <f ca="1">IF(COUNTIF($BU$2:BU1003,AH18)=1,VLOOKUP(AH18,BG:BH,2), IF(COUNTIF($BU$2:BU1003,AH18)=0,$AI$10,""))</f>
        <v>79.98</v>
      </c>
      <c r="AJ18" s="39">
        <f t="shared" ca="1" si="25"/>
        <v>-146053.44934741914</v>
      </c>
      <c r="AK18" s="39">
        <f t="shared" ca="1" si="26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27"/>
        <v>134933.03571428571</v>
      </c>
      <c r="AN18" s="40">
        <f t="shared" ca="1" si="28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29"/>
        <v>203312.36291519593</v>
      </c>
      <c r="AQ18" s="40">
        <f t="shared" ca="1" si="30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1"/>
        <v>117633.92857142858</v>
      </c>
      <c r="AT18" s="40">
        <f t="shared" ca="1" si="32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3"/>
        <v>84542.41071428571</v>
      </c>
      <c r="AW18" s="40">
        <f t="shared" ca="1" si="34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35"/>
        <v>168750</v>
      </c>
      <c r="AZ18" s="40">
        <f t="shared" ca="1" si="36"/>
        <v>513.12760416666697</v>
      </c>
      <c r="BA18" s="66">
        <f t="shared" ca="1" si="37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38"/>
        <v>-132959.15804505366</v>
      </c>
      <c r="BG18" s="59">
        <v>45828.625</v>
      </c>
      <c r="BH18" s="44">
        <v>79.790000000000006</v>
      </c>
      <c r="BI18" s="59">
        <v>45887.625</v>
      </c>
      <c r="BJ18" s="44">
        <v>100.1015625</v>
      </c>
      <c r="BK18" s="59">
        <v>45828.625</v>
      </c>
      <c r="BL18" s="44">
        <v>108.15</v>
      </c>
      <c r="BM18" s="59">
        <v>45887.625</v>
      </c>
      <c r="BN18" s="44">
        <v>100.1015625</v>
      </c>
      <c r="BO18" s="59">
        <v>45827.625</v>
      </c>
      <c r="BP18" s="44">
        <v>101.921875</v>
      </c>
      <c r="BQ18" s="59">
        <v>45827.625</v>
      </c>
      <c r="BR18" s="44">
        <v>95.765625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39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0"/>
        <v>-261650.00000000303</v>
      </c>
      <c r="CB18" s="39">
        <f t="shared" ca="1" si="41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2"/>
        <v>-223368.75000000023</v>
      </c>
      <c r="CE18" s="40">
        <f t="shared" ca="1" si="43"/>
        <v>13888.888888888891</v>
      </c>
      <c r="CF18" s="38">
        <f t="shared" ca="1" si="44"/>
        <v>-38281.250000002809</v>
      </c>
      <c r="CH18" s="109">
        <v>45831.625</v>
      </c>
      <c r="CI18" s="44">
        <v>106.4867</v>
      </c>
      <c r="CJ18" s="109">
        <v>45831.625</v>
      </c>
      <c r="CK18" s="44">
        <v>54.783000000000001</v>
      </c>
      <c r="CL18" s="150">
        <f t="shared" si="0"/>
        <v>45831.625</v>
      </c>
      <c r="CM18" s="150" t="str">
        <f t="shared" si="1"/>
        <v/>
      </c>
      <c r="CN18" s="150">
        <v>45887.625</v>
      </c>
      <c r="CR18" s="151">
        <f t="shared" ca="1" si="45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46"/>
        <v>-131097.11999999991</v>
      </c>
      <c r="CU18" s="39">
        <f t="shared" ca="1" si="47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48"/>
        <v>-164620.89000000025</v>
      </c>
      <c r="CX18" s="40">
        <f t="shared" ca="1" si="49"/>
        <v>10500</v>
      </c>
      <c r="CY18" s="38">
        <f t="shared" ca="1" si="50"/>
        <v>34690.43666666701</v>
      </c>
      <c r="DA18" s="109">
        <v>45828.625</v>
      </c>
      <c r="DB18" s="44">
        <v>304.85700000000003</v>
      </c>
      <c r="DC18" s="109">
        <v>45828.625</v>
      </c>
      <c r="DD18" s="44">
        <v>59.311</v>
      </c>
      <c r="DE18" s="150">
        <f t="shared" si="2"/>
        <v>45828.625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2"/>
        <v>-4818.546802832745</v>
      </c>
      <c r="DY18" s="45">
        <f t="shared" ca="1" si="12"/>
        <v>63586.975534525787</v>
      </c>
      <c r="DZ18" s="45">
        <f t="shared" ca="1" si="12"/>
        <v>4281.2500000021901</v>
      </c>
      <c r="EA18" s="45">
        <f t="shared" ca="1" si="12"/>
        <v>13585.250000000029</v>
      </c>
      <c r="EB18" s="45">
        <f t="shared" ca="1" si="10"/>
        <v>-4818.546802832745</v>
      </c>
      <c r="EC18" s="45">
        <f t="shared" ca="1" si="9"/>
        <v>63586.975534525787</v>
      </c>
      <c r="ED18" s="45">
        <f t="shared" ca="1" si="9"/>
        <v>4281.2500000021901</v>
      </c>
      <c r="EE18" s="45">
        <f t="shared" ca="1" si="9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1"/>
        <v>45873.625</v>
      </c>
      <c r="EN18" s="124">
        <f t="shared" ca="1" si="51"/>
        <v>31009.522258695215</v>
      </c>
      <c r="EO18" s="124">
        <f t="shared" ca="1" si="52"/>
        <v>-61762.562089711471</v>
      </c>
      <c r="EP18" s="124">
        <f t="shared" ca="1" si="53"/>
        <v>30761.920000000173</v>
      </c>
      <c r="EQ18" s="124">
        <f t="shared" ca="1" si="54"/>
        <v>-19318.749999997926</v>
      </c>
    </row>
    <row r="19" spans="1:147">
      <c r="A19" s="151">
        <f t="shared" ca="1" si="13"/>
        <v>45853.625</v>
      </c>
      <c r="B19" s="60">
        <f ca="1">IF(COUNTIF($AD$2:AD1004,A19)=1,VLOOKUP(A19,T:U,2), IF(COUNTIF($AD$2:AD1004,A19)=0,$B$10,""))</f>
        <v>94.05</v>
      </c>
      <c r="C19" s="30">
        <f t="shared" ca="1" si="14"/>
        <v>33546.325878593518</v>
      </c>
      <c r="D19" s="31">
        <f t="shared" ca="1" si="15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16"/>
        <v>-672.00000000082127</v>
      </c>
      <c r="G19" s="31">
        <f t="shared" ca="1" si="17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18"/>
        <v>-14815.422477445054</v>
      </c>
      <c r="J19" s="31">
        <f t="shared" ca="1" si="19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0"/>
        <v>-15842.400000002232</v>
      </c>
      <c r="M19" s="31">
        <f t="shared" ca="1" si="21"/>
        <v>-13526.248773333331</v>
      </c>
      <c r="N19" s="66">
        <f t="shared" ca="1" si="22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3"/>
        <v>38250.78096270383</v>
      </c>
      <c r="S19" s="115"/>
      <c r="T19" s="59">
        <v>45828.625</v>
      </c>
      <c r="U19" s="44">
        <v>93.4</v>
      </c>
      <c r="V19" s="59">
        <v>45828.625</v>
      </c>
      <c r="W19" s="44">
        <v>101.38200000000001</v>
      </c>
      <c r="X19" s="105">
        <v>45832.625</v>
      </c>
      <c r="Y19" s="44">
        <v>121.66</v>
      </c>
      <c r="Z19" s="59">
        <v>45868.625</v>
      </c>
      <c r="AA19" s="44">
        <v>99.552999999999997</v>
      </c>
      <c r="AB19" s="150" t="str">
        <f t="shared" si="4"/>
        <v/>
      </c>
      <c r="AC19" s="150" t="str">
        <f t="shared" si="5"/>
        <v/>
      </c>
      <c r="AD19" s="150">
        <v>45868.625</v>
      </c>
      <c r="AH19" s="151">
        <f t="shared" ca="1" si="24"/>
        <v>45873.625</v>
      </c>
      <c r="AI19" s="38">
        <f ca="1">IF(COUNTIF($BU$2:BU1004,AH19)=1,VLOOKUP(AH19,BG:BH,2), IF(COUNTIF($BU$2:BU1004,AH19)=0,$AI$10,""))</f>
        <v>80.25</v>
      </c>
      <c r="AJ19" s="39">
        <f t="shared" ca="1" si="25"/>
        <v>-62150.403977626054</v>
      </c>
      <c r="AK19" s="39">
        <f t="shared" ca="1" si="26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27"/>
        <v>141462.05357142858</v>
      </c>
      <c r="AN19" s="40">
        <f t="shared" ca="1" si="28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29"/>
        <v>248230.21053599159</v>
      </c>
      <c r="AQ19" s="40">
        <f t="shared" ca="1" si="30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1"/>
        <v>123325.89285714287</v>
      </c>
      <c r="AT19" s="40">
        <f t="shared" ca="1" si="32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3"/>
        <v>90401.785714285725</v>
      </c>
      <c r="AW19" s="40">
        <f t="shared" ca="1" si="34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35"/>
        <v>187500</v>
      </c>
      <c r="AZ19" s="40">
        <f t="shared" ca="1" si="36"/>
        <v>897.97330729166697</v>
      </c>
      <c r="BA19" s="66">
        <f t="shared" ca="1" si="37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38"/>
        <v>-69372.182510527869</v>
      </c>
      <c r="BG19" s="59">
        <v>45831.625</v>
      </c>
      <c r="BH19" s="44">
        <v>79.95</v>
      </c>
      <c r="BI19" s="59">
        <v>45888.625</v>
      </c>
      <c r="BJ19" s="44">
        <v>100.2421875</v>
      </c>
      <c r="BK19" s="59">
        <v>45831.625</v>
      </c>
      <c r="BL19" s="44">
        <v>108.41</v>
      </c>
      <c r="BM19" s="59">
        <v>45888.625</v>
      </c>
      <c r="BN19" s="44">
        <v>100.2421875</v>
      </c>
      <c r="BO19" s="59">
        <v>45828.625</v>
      </c>
      <c r="BP19" s="44">
        <v>102.015625</v>
      </c>
      <c r="BQ19" s="59">
        <v>45828.625</v>
      </c>
      <c r="BR19" s="44">
        <v>95.703125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39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0"/>
        <v>-138400.00000000073</v>
      </c>
      <c r="CB19" s="39">
        <f t="shared" ca="1" si="41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2"/>
        <v>-104400.0000000001</v>
      </c>
      <c r="CE19" s="40">
        <f t="shared" ca="1" si="43"/>
        <v>24305.555555555555</v>
      </c>
      <c r="CF19" s="38">
        <f t="shared" ca="1" si="44"/>
        <v>-34000.000000000618</v>
      </c>
      <c r="CH19" s="109">
        <v>45832.625</v>
      </c>
      <c r="CI19" s="44">
        <v>106.926</v>
      </c>
      <c r="CJ19" s="109">
        <v>45832.625</v>
      </c>
      <c r="CK19" s="44">
        <v>52.908999999999999</v>
      </c>
      <c r="CL19" s="150">
        <f t="shared" si="0"/>
        <v>45832.625</v>
      </c>
      <c r="CM19" s="150" t="str">
        <f t="shared" si="1"/>
        <v/>
      </c>
      <c r="CN19" s="150">
        <v>45888.625</v>
      </c>
      <c r="CR19" s="151">
        <f t="shared" ca="1" si="45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46"/>
        <v>-84610.679999999847</v>
      </c>
      <c r="CU19" s="39">
        <f t="shared" ca="1" si="47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48"/>
        <v>-130844.70000000022</v>
      </c>
      <c r="CX19" s="40">
        <f t="shared" ca="1" si="49"/>
        <v>18375</v>
      </c>
      <c r="CY19" s="38">
        <f t="shared" ca="1" si="50"/>
        <v>48275.686666667039</v>
      </c>
      <c r="DA19" s="109">
        <v>45831.625</v>
      </c>
      <c r="DB19" s="44">
        <v>305.47399999999999</v>
      </c>
      <c r="DC19" s="109">
        <v>45831.625</v>
      </c>
      <c r="DD19" s="44">
        <v>59.47</v>
      </c>
      <c r="DE19" s="150">
        <f t="shared" si="2"/>
        <v>45831.625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2"/>
        <v>-3288.6012870256091</v>
      </c>
      <c r="DY19" s="45">
        <f t="shared" ca="1" si="12"/>
        <v>-7628.8732888117665</v>
      </c>
      <c r="DZ19" s="45">
        <f t="shared" ca="1" si="12"/>
        <v>1724.9999999978827</v>
      </c>
      <c r="EA19" s="45">
        <f t="shared" ca="1" si="12"/>
        <v>2700.5766666665877</v>
      </c>
      <c r="EB19" s="45">
        <f t="shared" ca="1" si="10"/>
        <v>-3288.6012870256091</v>
      </c>
      <c r="EC19" s="45">
        <f t="shared" ca="1" si="9"/>
        <v>-7628.8732888117665</v>
      </c>
      <c r="ED19" s="45">
        <f t="shared" ca="1" si="9"/>
        <v>1724.9999999978827</v>
      </c>
      <c r="EE19" s="45">
        <f t="shared" ca="1" si="9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1"/>
        <v>45874.625</v>
      </c>
      <c r="EN19" s="124">
        <f t="shared" ca="1" si="51"/>
        <v>27720.920971669606</v>
      </c>
      <c r="EO19" s="124">
        <f t="shared" ca="1" si="52"/>
        <v>-69391.435378523238</v>
      </c>
      <c r="EP19" s="124">
        <f t="shared" ca="1" si="53"/>
        <v>33462.496666666761</v>
      </c>
      <c r="EQ19" s="124">
        <f t="shared" ca="1" si="54"/>
        <v>-17593.750000000044</v>
      </c>
    </row>
    <row r="20" spans="1:147">
      <c r="A20" s="151">
        <f t="shared" ca="1" si="13"/>
        <v>45854.625</v>
      </c>
      <c r="B20" s="60">
        <f ca="1">IF(COUNTIF($AD$2:AD1005,A20)=1,VLOOKUP(A20,T:U,2), IF(COUNTIF($AD$2:AD1005,A20)=0,$B$10,""))</f>
        <v>93.96</v>
      </c>
      <c r="C20" s="30">
        <f t="shared" ca="1" si="14"/>
        <v>13418.530351436475</v>
      </c>
      <c r="D20" s="31">
        <f t="shared" ca="1" si="15"/>
        <v>-19740</v>
      </c>
      <c r="E20" s="60">
        <f ca="1">IF(COUNTIF($AD$2:AD1005,A20)=1,VLOOKUP(A20,V:W,2), IF(COUNTIF($AD$2:AD1005,A20)=0,$C$10,""))</f>
        <v>101.31</v>
      </c>
      <c r="F20" s="30">
        <f t="shared" ca="1" si="16"/>
        <v>11592.000000000438</v>
      </c>
      <c r="G20" s="31">
        <f t="shared" ca="1" si="17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18"/>
        <v>-8889.2534864662302</v>
      </c>
      <c r="J20" s="31">
        <f t="shared" ca="1" si="19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0"/>
        <v>28240.799999997809</v>
      </c>
      <c r="M20" s="31">
        <f t="shared" ca="1" si="21"/>
        <v>-15458.570026666668</v>
      </c>
      <c r="N20" s="66">
        <f t="shared" ca="1" si="22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3"/>
        <v>44738.792531233397</v>
      </c>
      <c r="S20" s="115"/>
      <c r="T20" s="59">
        <v>45831.625</v>
      </c>
      <c r="U20" s="44">
        <v>93.3</v>
      </c>
      <c r="V20" s="59">
        <v>45831.625</v>
      </c>
      <c r="W20" s="44">
        <v>101.441</v>
      </c>
      <c r="X20" s="105">
        <v>45833.625</v>
      </c>
      <c r="Y20" s="44">
        <v>121.62</v>
      </c>
      <c r="Z20" s="59">
        <v>45869.625</v>
      </c>
      <c r="AA20" s="44">
        <v>99.549000000000007</v>
      </c>
      <c r="AB20" s="150" t="str">
        <f t="shared" si="4"/>
        <v/>
      </c>
      <c r="AC20" s="150" t="str">
        <f t="shared" si="5"/>
        <v/>
      </c>
      <c r="AD20" s="150">
        <v>45869.625</v>
      </c>
      <c r="AH20" s="151">
        <f t="shared" ca="1" si="24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25"/>
        <v>-74580.48477315405</v>
      </c>
      <c r="AK20" s="39">
        <f t="shared" ca="1" si="26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27"/>
        <v>128404.01785714286</v>
      </c>
      <c r="AN20" s="40">
        <f t="shared" ca="1" si="28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29"/>
        <v>267142.98848159425</v>
      </c>
      <c r="AQ20" s="40">
        <f t="shared" ca="1" si="30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1"/>
        <v>111941.96428571429</v>
      </c>
      <c r="AT20" s="40">
        <f t="shared" ca="1" si="32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3"/>
        <v>88727.67857142858</v>
      </c>
      <c r="AW20" s="40">
        <f t="shared" ca="1" si="34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35"/>
        <v>210937.5</v>
      </c>
      <c r="AZ20" s="40">
        <f t="shared" ca="1" si="36"/>
        <v>1026.2552083333339</v>
      </c>
      <c r="BA20" s="66">
        <f t="shared" ca="1" si="37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38"/>
        <v>-77001.055799339636</v>
      </c>
      <c r="BG20" s="59">
        <v>45832.625</v>
      </c>
      <c r="BH20" s="44">
        <v>80.17</v>
      </c>
      <c r="BI20" s="59">
        <v>45889.625</v>
      </c>
      <c r="BJ20" s="44">
        <v>100.3125</v>
      </c>
      <c r="BK20" s="59">
        <v>45832.625</v>
      </c>
      <c r="BL20" s="44">
        <v>108.92</v>
      </c>
      <c r="BM20" s="59">
        <v>45889.625</v>
      </c>
      <c r="BN20" s="44">
        <v>100.3125</v>
      </c>
      <c r="BO20" s="59">
        <v>45831.625</v>
      </c>
      <c r="BP20" s="44">
        <v>102.34375</v>
      </c>
      <c r="BQ20" s="59">
        <v>45831.625</v>
      </c>
      <c r="BR20" s="44">
        <v>95.984375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39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0"/>
        <v>-160075.00000000265</v>
      </c>
      <c r="CB20" s="39">
        <f t="shared" ca="1" si="41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2"/>
        <v>-127799.99999999991</v>
      </c>
      <c r="CE20" s="40">
        <f t="shared" ca="1" si="43"/>
        <v>27777.777777777781</v>
      </c>
      <c r="CF20" s="38">
        <f t="shared" ca="1" si="44"/>
        <v>-32275.000000002736</v>
      </c>
      <c r="CH20" s="109">
        <v>45833.625</v>
      </c>
      <c r="CI20" s="44">
        <v>106.8379</v>
      </c>
      <c r="CJ20" s="109">
        <v>45833.625</v>
      </c>
      <c r="CK20" s="44">
        <v>53.393000000000001</v>
      </c>
      <c r="CL20" s="150">
        <f t="shared" si="0"/>
        <v>45833.625</v>
      </c>
      <c r="CM20" s="150" t="str">
        <f t="shared" si="1"/>
        <v/>
      </c>
      <c r="CN20" s="150">
        <v>45889.625</v>
      </c>
      <c r="CR20" s="151">
        <f t="shared" ca="1" si="45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46"/>
        <v>-72681.83999999988</v>
      </c>
      <c r="CU20" s="39">
        <f t="shared" ca="1" si="47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48"/>
        <v>-121324.77000000016</v>
      </c>
      <c r="CX20" s="40">
        <f t="shared" ca="1" si="49"/>
        <v>21000</v>
      </c>
      <c r="CY20" s="38">
        <f t="shared" ca="1" si="50"/>
        <v>50976.263333333627</v>
      </c>
      <c r="DA20" s="109">
        <v>45832.625</v>
      </c>
      <c r="DB20" s="44">
        <v>292.42599999999999</v>
      </c>
      <c r="DC20" s="109">
        <v>45832.625</v>
      </c>
      <c r="DD20" s="44">
        <v>56.341999999999999</v>
      </c>
      <c r="DE20" s="150">
        <f t="shared" si="2"/>
        <v>45832.625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2"/>
        <v>22551.948987515061</v>
      </c>
      <c r="DY20" s="45">
        <f t="shared" ca="1" si="12"/>
        <v>-19975.302298454728</v>
      </c>
      <c r="DZ20" s="45">
        <f t="shared" ca="1" si="12"/>
        <v>-7218.7500000000146</v>
      </c>
      <c r="EA20" s="45">
        <f t="shared" ca="1" si="12"/>
        <v>-14390.693333333387</v>
      </c>
      <c r="EB20" s="45">
        <f t="shared" ca="1" si="10"/>
        <v>22551.948987515061</v>
      </c>
      <c r="EC20" s="45">
        <f t="shared" ca="1" si="9"/>
        <v>-19975.302298454728</v>
      </c>
      <c r="ED20" s="45">
        <f t="shared" ca="1" si="9"/>
        <v>-7218.7500000000146</v>
      </c>
      <c r="EE20" s="45">
        <f t="shared" ca="1" si="9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1"/>
        <v>45875.625</v>
      </c>
      <c r="EN20" s="124">
        <f t="shared" ca="1" si="51"/>
        <v>50272.869959184667</v>
      </c>
      <c r="EO20" s="124">
        <f t="shared" ca="1" si="52"/>
        <v>-89366.737676977966</v>
      </c>
      <c r="EP20" s="124">
        <f t="shared" ca="1" si="53"/>
        <v>19071.803333333373</v>
      </c>
      <c r="EQ20" s="124">
        <f t="shared" ca="1" si="54"/>
        <v>-24812.500000000058</v>
      </c>
    </row>
    <row r="21" spans="1:147">
      <c r="A21" s="151">
        <f t="shared" ca="1" si="13"/>
        <v>45855.625</v>
      </c>
      <c r="B21" s="60">
        <f ca="1">IF(COUNTIF($AD$2:AD1006,A21)=1,VLOOKUP(A21,T:U,2), IF(COUNTIF($AD$2:AD1006,A21)=0,$B$10,""))</f>
        <v>94.08</v>
      </c>
      <c r="C21" s="30">
        <f t="shared" ca="1" si="14"/>
        <v>40255.591054309429</v>
      </c>
      <c r="D21" s="31">
        <f t="shared" ca="1" si="15"/>
        <v>-22207.5</v>
      </c>
      <c r="E21" s="60">
        <f ca="1">IF(COUNTIF($AD$2:AD1006,A21)=1,VLOOKUP(A21,V:W,2), IF(COUNTIF($AD$2:AD1006,A21)=0,$C$10,""))</f>
        <v>101.328</v>
      </c>
      <c r="F21" s="30">
        <f t="shared" ca="1" si="16"/>
        <v>14616.000000000553</v>
      </c>
      <c r="G21" s="31">
        <f t="shared" ca="1" si="17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18"/>
        <v>-524465.95570139936</v>
      </c>
      <c r="J21" s="31">
        <f t="shared" ca="1" si="19"/>
        <v>-38196.9</v>
      </c>
      <c r="K21" s="60">
        <f ca="1">IF(COUNTIF($AD$2:AD1006,A21)=1,VLOOKUP(A21,Z:AA,2), IF(COUNTIF($AD$2:AD1006,A21)=0,$E$10,""))</f>
        <v>99.9</v>
      </c>
      <c r="L21" s="30">
        <f t="shared" ca="1" si="20"/>
        <v>48216.000000000196</v>
      </c>
      <c r="M21" s="31">
        <f t="shared" ca="1" si="21"/>
        <v>-17390.891280000003</v>
      </c>
      <c r="N21" s="66">
        <f t="shared" ca="1" si="22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3"/>
        <v>28625.99473570846</v>
      </c>
      <c r="S21" s="115"/>
      <c r="T21" s="59">
        <v>45832.625</v>
      </c>
      <c r="U21" s="44">
        <v>93.63</v>
      </c>
      <c r="V21" s="59">
        <v>45832.625</v>
      </c>
      <c r="W21" s="44">
        <v>101.40600000000001</v>
      </c>
      <c r="X21" s="105">
        <v>45834.625</v>
      </c>
      <c r="Y21" s="44">
        <v>121.66</v>
      </c>
      <c r="Z21" s="59">
        <v>45870.625</v>
      </c>
      <c r="AA21" s="44">
        <v>99.751000000000005</v>
      </c>
      <c r="AB21" s="150" t="str">
        <f t="shared" si="4"/>
        <v/>
      </c>
      <c r="AC21" s="150" t="str">
        <f t="shared" si="5"/>
        <v/>
      </c>
      <c r="AD21" s="150">
        <v>45870.625</v>
      </c>
      <c r="AH21" s="151">
        <f t="shared" ca="1" si="24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25"/>
        <v>-49720.323182100845</v>
      </c>
      <c r="AK21" s="39">
        <f t="shared" ca="1" si="26"/>
        <v>-26437.5</v>
      </c>
      <c r="AL21" s="38">
        <f ca="1">IF(COUNTIF($BU$2:BU1006,AH21)=1,VLOOKUP(AH21,BI:BJ,2), IF(COUNTIF($BU$2:BU1006,AH21)=0,$AJ$10,""))</f>
        <v>100.5</v>
      </c>
      <c r="AM21" s="39">
        <f t="shared" ca="1" si="27"/>
        <v>129492.1875</v>
      </c>
      <c r="AN21" s="40">
        <f t="shared" ca="1" si="28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29"/>
        <v>260050.69675199257</v>
      </c>
      <c r="AQ21" s="40">
        <f t="shared" ca="1" si="30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1"/>
        <v>112890.625</v>
      </c>
      <c r="AT21" s="40">
        <f t="shared" ca="1" si="32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3"/>
        <v>81194.196428571435</v>
      </c>
      <c r="AW21" s="40">
        <f t="shared" ca="1" si="34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35"/>
        <v>166406.25</v>
      </c>
      <c r="AZ21" s="40">
        <f t="shared" ca="1" si="36"/>
        <v>1154.5371093750009</v>
      </c>
      <c r="BA21" s="66">
        <f t="shared" ca="1" si="37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38"/>
        <v>-96976.358097794364</v>
      </c>
      <c r="BG21" s="59">
        <v>45833.625</v>
      </c>
      <c r="BH21" s="44">
        <v>80.150000000000006</v>
      </c>
      <c r="BI21" s="59">
        <v>45890.625</v>
      </c>
      <c r="BJ21" s="44">
        <v>100.09375</v>
      </c>
      <c r="BK21" s="59">
        <v>45833.625</v>
      </c>
      <c r="BL21" s="44">
        <v>108.79</v>
      </c>
      <c r="BM21" s="59">
        <v>45890.625</v>
      </c>
      <c r="BN21" s="44">
        <v>100.09375</v>
      </c>
      <c r="BO21" s="59">
        <v>45832.625</v>
      </c>
      <c r="BP21" s="44">
        <v>102.703125</v>
      </c>
      <c r="BQ21" s="59">
        <v>45832.625</v>
      </c>
      <c r="BR21" s="44">
        <v>96.625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39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0"/>
        <v>-143275.00000000271</v>
      </c>
      <c r="CB21" s="39">
        <f t="shared" ca="1" si="41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2"/>
        <v>-103781.24999999996</v>
      </c>
      <c r="CE21" s="40">
        <f t="shared" ca="1" si="43"/>
        <v>31250</v>
      </c>
      <c r="CF21" s="38">
        <f t="shared" ca="1" si="44"/>
        <v>-39493.75000000275</v>
      </c>
      <c r="CH21" s="109">
        <v>45834.625</v>
      </c>
      <c r="CI21" s="44">
        <v>107.0552</v>
      </c>
      <c r="CJ21" s="109">
        <v>45834.625</v>
      </c>
      <c r="CK21" s="44">
        <v>52.463000000000001</v>
      </c>
      <c r="CL21" s="150">
        <f t="shared" si="0"/>
        <v>45834.625</v>
      </c>
      <c r="CM21" s="150" t="str">
        <f t="shared" si="1"/>
        <v/>
      </c>
      <c r="CN21" s="150">
        <v>45890.625</v>
      </c>
      <c r="CR21" s="151">
        <f t="shared" ca="1" si="45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46"/>
        <v>-89276.879999999815</v>
      </c>
      <c r="CU21" s="39">
        <f t="shared" ca="1" si="47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48"/>
        <v>-123237.45000000006</v>
      </c>
      <c r="CX21" s="40">
        <f t="shared" ca="1" si="49"/>
        <v>23625</v>
      </c>
      <c r="CY21" s="38">
        <f t="shared" ca="1" si="50"/>
        <v>36585.57000000024</v>
      </c>
      <c r="DA21" s="109">
        <v>45833.625</v>
      </c>
      <c r="DB21" s="44">
        <v>292.70999999999998</v>
      </c>
      <c r="DC21" s="109">
        <v>45833.625</v>
      </c>
      <c r="DD21" s="44">
        <v>56.53</v>
      </c>
      <c r="DE21" s="150">
        <f t="shared" si="2"/>
        <v>45833.625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2"/>
        <v>1192.0159653699957</v>
      </c>
      <c r="DY21" s="45">
        <f t="shared" ca="1" si="12"/>
        <v>-12948.02610639263</v>
      </c>
      <c r="DZ21" s="45">
        <f t="shared" ca="1" si="12"/>
        <v>-12868.750000000247</v>
      </c>
      <c r="EA21" s="45">
        <f t="shared" ca="1" si="12"/>
        <v>-230.3933333333116</v>
      </c>
      <c r="EB21" s="45">
        <f t="shared" ca="1" si="10"/>
        <v>1192.0159653699957</v>
      </c>
      <c r="EC21" s="45">
        <f t="shared" ca="1" si="9"/>
        <v>-12948.02610639263</v>
      </c>
      <c r="ED21" s="45">
        <f t="shared" ca="1" si="9"/>
        <v>-12868.750000000247</v>
      </c>
      <c r="EE21" s="45">
        <f t="shared" ca="1" si="9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1"/>
        <v>45876.625</v>
      </c>
      <c r="EN21" s="124">
        <f t="shared" ca="1" si="51"/>
        <v>51464.885924554663</v>
      </c>
      <c r="EO21" s="124">
        <f t="shared" ca="1" si="52"/>
        <v>-102314.7637833706</v>
      </c>
      <c r="EP21" s="124">
        <f t="shared" ca="1" si="53"/>
        <v>18841.410000000062</v>
      </c>
      <c r="EQ21" s="124">
        <f t="shared" ca="1" si="54"/>
        <v>-37681.250000000306</v>
      </c>
    </row>
    <row r="22" spans="1:147">
      <c r="A22" s="151">
        <f t="shared" ca="1" si="13"/>
        <v>45856.625</v>
      </c>
      <c r="B22" s="60">
        <f ca="1">IF(COUNTIF($AD$2:AD1007,A22)=1,VLOOKUP(A22,T:U,2), IF(COUNTIF($AD$2:AD1007,A22)=0,$B$10,""))</f>
        <v>94.09</v>
      </c>
      <c r="C22" s="30">
        <f t="shared" ca="1" si="14"/>
        <v>42492.012779554279</v>
      </c>
      <c r="D22" s="31">
        <f t="shared" ca="1" si="15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16"/>
        <v>6552.0000000002483</v>
      </c>
      <c r="G22" s="31">
        <f t="shared" ca="1" si="17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18"/>
        <v>-560022.96964725223</v>
      </c>
      <c r="J22" s="31">
        <f t="shared" ca="1" si="19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0"/>
        <v>15842.399999997338</v>
      </c>
      <c r="M22" s="31">
        <f t="shared" ca="1" si="21"/>
        <v>-19323.212533333332</v>
      </c>
      <c r="N22" s="66">
        <f t="shared" ca="1" si="22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3"/>
        <v>42832.606493470259</v>
      </c>
      <c r="S22" s="115"/>
      <c r="T22" s="59">
        <v>45833.625</v>
      </c>
      <c r="U22" s="44">
        <v>93.47</v>
      </c>
      <c r="V22" s="59">
        <v>45833.625</v>
      </c>
      <c r="W22" s="44">
        <v>101.367</v>
      </c>
      <c r="X22" s="105">
        <v>45835.625</v>
      </c>
      <c r="Y22" s="44">
        <v>121.55</v>
      </c>
      <c r="Z22" s="59">
        <v>45873.625</v>
      </c>
      <c r="AA22" s="44">
        <v>99.884</v>
      </c>
      <c r="AB22" s="150" t="str">
        <f t="shared" si="4"/>
        <v/>
      </c>
      <c r="AC22" s="150" t="str">
        <f t="shared" si="5"/>
        <v/>
      </c>
      <c r="AD22" s="150">
        <v>45873.625</v>
      </c>
      <c r="AH22" s="151">
        <f t="shared" ca="1" si="24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25"/>
        <v>-74580.48477315405</v>
      </c>
      <c r="AK22" s="39">
        <f t="shared" ca="1" si="26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27"/>
        <v>117522.32142857143</v>
      </c>
      <c r="AN22" s="40">
        <f t="shared" ca="1" si="28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29"/>
        <v>234045.62707679387</v>
      </c>
      <c r="AQ22" s="40">
        <f t="shared" ca="1" si="30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1"/>
        <v>102455.35714285716</v>
      </c>
      <c r="AT22" s="40">
        <f t="shared" ca="1" si="32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3"/>
        <v>77008.92857142858</v>
      </c>
      <c r="AW22" s="40">
        <f t="shared" ca="1" si="34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35"/>
        <v>154687.5</v>
      </c>
      <c r="AZ22" s="40">
        <f t="shared" ca="1" si="36"/>
        <v>1282.8190104166679</v>
      </c>
      <c r="BA22" s="66">
        <f t="shared" ca="1" si="37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38"/>
        <v>-109924.38420418699</v>
      </c>
      <c r="BG22" s="59">
        <v>45834.625</v>
      </c>
      <c r="BH22" s="44">
        <v>80.38</v>
      </c>
      <c r="BI22" s="59">
        <v>45891.625</v>
      </c>
      <c r="BJ22" s="44">
        <v>100.515625</v>
      </c>
      <c r="BK22" s="59">
        <v>45834.625</v>
      </c>
      <c r="BL22" s="44">
        <v>109.19</v>
      </c>
      <c r="BM22" s="59">
        <v>45891.625</v>
      </c>
      <c r="BN22" s="44">
        <v>100.515625</v>
      </c>
      <c r="BO22" s="59">
        <v>45833.625</v>
      </c>
      <c r="BP22" s="44">
        <v>102.78125</v>
      </c>
      <c r="BQ22" s="59">
        <v>45833.625</v>
      </c>
      <c r="BR22" s="44">
        <v>96.6875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39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0"/>
        <v>-154625.00000000288</v>
      </c>
      <c r="CB22" s="39">
        <f t="shared" ca="1" si="41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2"/>
        <v>-102262.49999999988</v>
      </c>
      <c r="CE22" s="40">
        <f t="shared" ca="1" si="43"/>
        <v>34722.222222222219</v>
      </c>
      <c r="CF22" s="38">
        <f t="shared" ca="1" si="44"/>
        <v>-52362.500000002998</v>
      </c>
      <c r="CH22" s="109">
        <v>45835.625</v>
      </c>
      <c r="CI22" s="44">
        <v>107.2032</v>
      </c>
      <c r="CJ22" s="109">
        <v>45835.625</v>
      </c>
      <c r="CK22" s="44">
        <v>52.195</v>
      </c>
      <c r="CL22" s="150">
        <f t="shared" si="0"/>
        <v>45835.625</v>
      </c>
      <c r="CM22" s="150" t="str">
        <f t="shared" si="1"/>
        <v/>
      </c>
      <c r="CN22" s="150">
        <v>45891.625</v>
      </c>
      <c r="CR22" s="151">
        <f t="shared" ca="1" si="45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46"/>
        <v>-25724.159999999927</v>
      </c>
      <c r="CU22" s="39">
        <f t="shared" ca="1" si="47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48"/>
        <v>-59162.670000000187</v>
      </c>
      <c r="CX22" s="40">
        <f t="shared" ca="1" si="49"/>
        <v>26250</v>
      </c>
      <c r="CY22" s="38">
        <f t="shared" ca="1" si="50"/>
        <v>36355.176666666928</v>
      </c>
      <c r="DA22" s="109">
        <v>45834.625</v>
      </c>
      <c r="DB22" s="44">
        <v>290.971</v>
      </c>
      <c r="DC22" s="109">
        <v>45834.625</v>
      </c>
      <c r="DD22" s="44">
        <v>56.253999999999998</v>
      </c>
      <c r="DE22" s="150">
        <f t="shared" si="2"/>
        <v>45834.625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2"/>
        <v>18227.784658607678</v>
      </c>
      <c r="DY22" s="45">
        <f t="shared" ca="1" si="12"/>
        <v>37996.828806054691</v>
      </c>
      <c r="DZ22" s="45">
        <f t="shared" ca="1" si="12"/>
        <v>412.5000000015425</v>
      </c>
      <c r="EA22" s="45">
        <f t="shared" ca="1" si="12"/>
        <v>1646.5866666667571</v>
      </c>
      <c r="EB22" s="45">
        <f t="shared" ca="1" si="10"/>
        <v>18227.784658607678</v>
      </c>
      <c r="EC22" s="45">
        <f t="shared" ca="1" si="9"/>
        <v>37996.828806054691</v>
      </c>
      <c r="ED22" s="45">
        <f t="shared" ca="1" si="9"/>
        <v>412.5000000015425</v>
      </c>
      <c r="EE22" s="45">
        <f t="shared" ca="1" si="9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1"/>
        <v>45877.625</v>
      </c>
      <c r="EN22" s="124">
        <f t="shared" ca="1" si="51"/>
        <v>69692.67058316234</v>
      </c>
      <c r="EO22" s="124">
        <f t="shared" ca="1" si="52"/>
        <v>-64317.934977315905</v>
      </c>
      <c r="EP22" s="124">
        <f t="shared" ca="1" si="53"/>
        <v>20487.996666666819</v>
      </c>
      <c r="EQ22" s="124">
        <f t="shared" ca="1" si="54"/>
        <v>-37268.749999998763</v>
      </c>
    </row>
    <row r="23" spans="1:147">
      <c r="A23" s="151">
        <f t="shared" ca="1" si="13"/>
        <v>45859.625</v>
      </c>
      <c r="B23" s="60">
        <f ca="1">IF(COUNTIF($AD$2:AD1008,A23)=1,VLOOKUP(A23,T:U,2), IF(COUNTIF($AD$2:AD1008,A23)=0,$B$10,""))</f>
        <v>94.13</v>
      </c>
      <c r="C23" s="30">
        <f t="shared" ca="1" si="14"/>
        <v>51437.699680510377</v>
      </c>
      <c r="D23" s="31">
        <f t="shared" ca="1" si="15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16"/>
        <v>35112.000000000538</v>
      </c>
      <c r="G23" s="31">
        <f t="shared" ca="1" si="17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18"/>
        <v>-471130.43478260998</v>
      </c>
      <c r="J23" s="31">
        <f t="shared" ca="1" si="19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0"/>
        <v>131560.79999999685</v>
      </c>
      <c r="M23" s="31">
        <f t="shared" ca="1" si="21"/>
        <v>-25120.176293333334</v>
      </c>
      <c r="N23" s="66">
        <f t="shared" ca="1" si="22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3"/>
        <v>52212.486789783346</v>
      </c>
      <c r="S23" s="115"/>
      <c r="T23" s="59">
        <v>45834.625</v>
      </c>
      <c r="U23" s="44">
        <v>93.5</v>
      </c>
      <c r="V23" s="59">
        <v>45834.625</v>
      </c>
      <c r="W23" s="44">
        <v>101.43</v>
      </c>
      <c r="X23" s="105">
        <v>45838.625</v>
      </c>
      <c r="Y23" s="44">
        <v>121.69</v>
      </c>
      <c r="Z23" s="59">
        <v>45874.625</v>
      </c>
      <c r="AA23" s="44">
        <v>99.923000000000002</v>
      </c>
      <c r="AB23" s="150" t="str">
        <f t="shared" si="4"/>
        <v/>
      </c>
      <c r="AC23" s="150" t="str">
        <f t="shared" si="5"/>
        <v/>
      </c>
      <c r="AD23" s="150">
        <v>45874.625</v>
      </c>
      <c r="AH23" s="151">
        <f t="shared" ca="1" si="24"/>
        <v>45877.625</v>
      </c>
      <c r="AI23" s="38">
        <f ca="1">IF(COUNTIF($BU$2:BU1008,AH23)=1,VLOOKUP(AH23,BG:BH,2), IF(COUNTIF($BU$2:BU1008,AH23)=0,$AI$10,""))</f>
        <v>80.22</v>
      </c>
      <c r="AJ23" s="39">
        <f t="shared" ca="1" si="25"/>
        <v>-71472.964574270663</v>
      </c>
      <c r="AK23" s="39">
        <f t="shared" ca="1" si="26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27"/>
        <v>88141.74107142858</v>
      </c>
      <c r="AN23" s="40">
        <f t="shared" ca="1" si="28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29"/>
        <v>151302.22356479857</v>
      </c>
      <c r="AQ23" s="40">
        <f t="shared" ca="1" si="30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1"/>
        <v>76841.51785714287</v>
      </c>
      <c r="AT23" s="40">
        <f t="shared" ca="1" si="32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3"/>
        <v>60267.857142857145</v>
      </c>
      <c r="AW23" s="40">
        <f t="shared" ca="1" si="34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35"/>
        <v>119531.25</v>
      </c>
      <c r="AZ23" s="40">
        <f t="shared" ca="1" si="36"/>
        <v>1411.1009114583339</v>
      </c>
      <c r="BA23" s="66">
        <f t="shared" ca="1" si="37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38"/>
        <v>-71927.555398132303</v>
      </c>
      <c r="BG23" s="59">
        <v>45835.625</v>
      </c>
      <c r="BH23" s="44">
        <v>80.34</v>
      </c>
      <c r="BI23" s="59">
        <v>45894.625</v>
      </c>
      <c r="BJ23" s="44">
        <v>100.3828125</v>
      </c>
      <c r="BK23" s="59">
        <v>45835.625</v>
      </c>
      <c r="BL23" s="44">
        <v>109.01</v>
      </c>
      <c r="BM23" s="59">
        <v>45894.625</v>
      </c>
      <c r="BN23" s="44">
        <v>100.3828125</v>
      </c>
      <c r="BO23" s="59">
        <v>45834.625</v>
      </c>
      <c r="BP23" s="44">
        <v>103.109375</v>
      </c>
      <c r="BQ23" s="59">
        <v>45834.625</v>
      </c>
      <c r="BR23" s="44">
        <v>97.140625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39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0"/>
        <v>-104825.00000000173</v>
      </c>
      <c r="CB23" s="39">
        <f t="shared" ca="1" si="41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2"/>
        <v>-52875.000000000269</v>
      </c>
      <c r="CE23" s="40">
        <f t="shared" ca="1" si="43"/>
        <v>38194.444444444445</v>
      </c>
      <c r="CF23" s="38">
        <f t="shared" ca="1" si="44"/>
        <v>-51950.000000001455</v>
      </c>
      <c r="CH23" s="109">
        <v>45838.625</v>
      </c>
      <c r="CI23" s="44">
        <v>107.5166</v>
      </c>
      <c r="CJ23" s="109">
        <v>45838.625</v>
      </c>
      <c r="CK23" s="44">
        <v>50.99</v>
      </c>
      <c r="CL23" s="150">
        <f t="shared" si="0"/>
        <v>45838.625</v>
      </c>
      <c r="CM23" s="150" t="str">
        <f t="shared" si="1"/>
        <v/>
      </c>
      <c r="CN23" s="150">
        <v>45894.625</v>
      </c>
      <c r="CR23" s="151">
        <f t="shared" ca="1" si="45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46"/>
        <v>147.84000000018071</v>
      </c>
      <c r="CU23" s="39">
        <f t="shared" ca="1" si="47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48"/>
        <v>-34645.590000000178</v>
      </c>
      <c r="CX23" s="40">
        <f t="shared" ca="1" si="49"/>
        <v>28875</v>
      </c>
      <c r="CY23" s="38">
        <f t="shared" ca="1" si="50"/>
        <v>38001.763333333685</v>
      </c>
      <c r="DA23" s="109">
        <v>45835.625</v>
      </c>
      <c r="DB23" s="44">
        <v>285.11700000000002</v>
      </c>
      <c r="DC23" s="109">
        <v>45835.625</v>
      </c>
      <c r="DD23" s="44">
        <v>54.988</v>
      </c>
      <c r="DE23" s="150">
        <f t="shared" si="2"/>
        <v>45835.625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2"/>
        <v>-5137.524474264239</v>
      </c>
      <c r="DY23" s="45">
        <f t="shared" ca="1" si="12"/>
        <v>-31139.343613326535</v>
      </c>
      <c r="DZ23" s="45">
        <f t="shared" ca="1" si="12"/>
        <v>-8931.2500000012224</v>
      </c>
      <c r="EA23" s="45">
        <f t="shared" ca="1" si="12"/>
        <v>860.29999999975553</v>
      </c>
      <c r="EB23" s="45">
        <f t="shared" ca="1" si="10"/>
        <v>-5137.524474264239</v>
      </c>
      <c r="EC23" s="45">
        <f t="shared" ca="1" si="9"/>
        <v>-31139.343613326535</v>
      </c>
      <c r="ED23" s="45">
        <f t="shared" ca="1" si="9"/>
        <v>-8931.2500000012224</v>
      </c>
      <c r="EE23" s="45">
        <f t="shared" ca="1" si="9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1"/>
        <v>45880.625</v>
      </c>
      <c r="EN23" s="124">
        <f t="shared" ca="1" si="51"/>
        <v>64555.146108898101</v>
      </c>
      <c r="EO23" s="124">
        <f t="shared" ca="1" si="52"/>
        <v>-95457.27859064244</v>
      </c>
      <c r="EP23" s="124">
        <f t="shared" ca="1" si="53"/>
        <v>21348.296666666574</v>
      </c>
      <c r="EQ23" s="124">
        <f t="shared" ca="1" si="54"/>
        <v>-46199.999999999985</v>
      </c>
    </row>
    <row r="24" spans="1:147">
      <c r="A24" s="151">
        <f t="shared" ca="1" si="13"/>
        <v>45860.625</v>
      </c>
      <c r="B24" s="60">
        <f ca="1">IF(COUNTIF($AD$2:AD1009,A24)=1,VLOOKUP(A24,T:U,2), IF(COUNTIF($AD$2:AD1009,A24)=0,$B$10,""))</f>
        <v>94.13</v>
      </c>
      <c r="C24" s="30">
        <f t="shared" ca="1" si="14"/>
        <v>51437.699680510377</v>
      </c>
      <c r="D24" s="31">
        <f t="shared" ca="1" si="15"/>
        <v>-34545</v>
      </c>
      <c r="E24" s="60">
        <f ca="1">IF(COUNTIF($AD$2:AD1009,A24)=1,VLOOKUP(A24,V:W,2), IF(COUNTIF($AD$2:AD1009,A24)=0,$C$10,""))</f>
        <v>101.5</v>
      </c>
      <c r="F24" s="30">
        <f t="shared" ca="1" si="16"/>
        <v>43512.000000000058</v>
      </c>
      <c r="G24" s="31">
        <f t="shared" ca="1" si="17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18"/>
        <v>-420757.99835931201</v>
      </c>
      <c r="J24" s="31">
        <f t="shared" ca="1" si="19"/>
        <v>-59417.4</v>
      </c>
      <c r="K24" s="60">
        <f ca="1">IF(COUNTIF($AD$2:AD1009,A24)=1,VLOOKUP(A24,Z:AA,2), IF(COUNTIF($AD$2:AD1009,A24)=0,$E$10,""))</f>
        <v>100.247</v>
      </c>
      <c r="L24" s="30">
        <f t="shared" ca="1" si="20"/>
        <v>167722.79999999818</v>
      </c>
      <c r="M24" s="31">
        <f t="shared" ca="1" si="21"/>
        <v>-27052.497546666662</v>
      </c>
      <c r="N24" s="66">
        <f t="shared" ca="1" si="22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3"/>
        <v>30324.826453153859</v>
      </c>
      <c r="S24" s="115"/>
      <c r="T24" s="59">
        <v>45835.625</v>
      </c>
      <c r="U24" s="44">
        <v>93.63</v>
      </c>
      <c r="V24" s="59">
        <v>45835.625</v>
      </c>
      <c r="W24" s="44">
        <v>101.3</v>
      </c>
      <c r="X24" s="105">
        <v>45839.625</v>
      </c>
      <c r="Y24" s="44">
        <v>121.84</v>
      </c>
      <c r="Z24" s="59">
        <v>45875.625</v>
      </c>
      <c r="AA24" s="44">
        <v>99.869</v>
      </c>
      <c r="AB24" s="150" t="str">
        <f t="shared" si="4"/>
        <v/>
      </c>
      <c r="AC24" s="150" t="str">
        <f t="shared" si="5"/>
        <v/>
      </c>
      <c r="AD24" s="150">
        <v>45875.625</v>
      </c>
      <c r="AH24" s="151">
        <f t="shared" ca="1" si="24"/>
        <v>45880.625</v>
      </c>
      <c r="AI24" s="38">
        <f ca="1">IF(COUNTIF($BU$2:BU1009,AH24)=1,VLOOKUP(AH24,BG:BH,2), IF(COUNTIF($BU$2:BU1009,AH24)=0,$AI$10,""))</f>
        <v>80.22</v>
      </c>
      <c r="AJ24" s="39">
        <f t="shared" ca="1" si="25"/>
        <v>-71472.964574270663</v>
      </c>
      <c r="AK24" s="39">
        <f t="shared" ca="1" si="26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27"/>
        <v>89229.91071428571</v>
      </c>
      <c r="AN24" s="40">
        <f t="shared" ca="1" si="28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29"/>
        <v>192673.92532079623</v>
      </c>
      <c r="AQ24" s="40">
        <f t="shared" ca="1" si="30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1"/>
        <v>77790.178571428565</v>
      </c>
      <c r="AT24" s="40">
        <f t="shared" ca="1" si="32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3"/>
        <v>62779.017857142855</v>
      </c>
      <c r="AW24" s="40">
        <f t="shared" ca="1" si="34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35"/>
        <v>126562.50000000001</v>
      </c>
      <c r="AZ24" s="40">
        <f t="shared" ca="1" si="36"/>
        <v>1795.9466145833339</v>
      </c>
      <c r="BA24" s="66">
        <f t="shared" ca="1" si="37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38"/>
        <v>-103066.89901145884</v>
      </c>
      <c r="BG24" s="59">
        <v>45838.625</v>
      </c>
      <c r="BH24" s="44">
        <v>80.650000000000006</v>
      </c>
      <c r="BI24" s="59">
        <v>45895.625</v>
      </c>
      <c r="BJ24" s="44">
        <v>100.6015625</v>
      </c>
      <c r="BK24" s="59">
        <v>45838.625</v>
      </c>
      <c r="BL24" s="44">
        <v>109.61</v>
      </c>
      <c r="BM24" s="59">
        <v>45895.625</v>
      </c>
      <c r="BN24" s="44">
        <v>100.6015625</v>
      </c>
      <c r="BO24" s="59">
        <v>45835.625</v>
      </c>
      <c r="BP24" s="44">
        <v>102.78125</v>
      </c>
      <c r="BQ24" s="59">
        <v>45835.625</v>
      </c>
      <c r="BR24" s="44">
        <v>96.5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39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0"/>
        <v>-132150.00000000288</v>
      </c>
      <c r="CB24" s="39">
        <f t="shared" ca="1" si="41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2"/>
        <v>-71268.750000000189</v>
      </c>
      <c r="CE24" s="40">
        <f t="shared" ca="1" si="43"/>
        <v>48611.111111111109</v>
      </c>
      <c r="CF24" s="38">
        <f t="shared" ca="1" si="44"/>
        <v>-60881.250000002678</v>
      </c>
      <c r="CH24" s="109">
        <v>45839.625</v>
      </c>
      <c r="CI24" s="44">
        <v>107.5767</v>
      </c>
      <c r="CJ24" s="109">
        <v>45839.625</v>
      </c>
      <c r="CK24" s="44">
        <v>50.72</v>
      </c>
      <c r="CL24" s="150">
        <f t="shared" si="0"/>
        <v>45839.625</v>
      </c>
      <c r="CM24" s="150" t="str">
        <f t="shared" si="1"/>
        <v/>
      </c>
      <c r="CN24" s="150">
        <v>45895.625</v>
      </c>
      <c r="CR24" s="151">
        <f t="shared" ca="1" si="45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46"/>
        <v>-3779.1599999999248</v>
      </c>
      <c r="CU24" s="39">
        <f t="shared" ca="1" si="47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48"/>
        <v>-38557.890000000021</v>
      </c>
      <c r="CX24" s="40">
        <f t="shared" ca="1" si="49"/>
        <v>36750</v>
      </c>
      <c r="CY24" s="38">
        <f t="shared" ca="1" si="50"/>
        <v>38862.063333333441</v>
      </c>
      <c r="DA24" s="109">
        <v>45838.625</v>
      </c>
      <c r="DB24" s="44">
        <v>282.50799999999998</v>
      </c>
      <c r="DC24" s="109">
        <v>45838.625</v>
      </c>
      <c r="DD24" s="44">
        <v>54.523000000000003</v>
      </c>
      <c r="DE24" s="150">
        <f t="shared" si="2"/>
        <v>45838.625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2"/>
        <v>11912.785559678217</v>
      </c>
      <c r="DY24" s="45">
        <f t="shared" ca="1" si="12"/>
        <v>-10164.48549250263</v>
      </c>
      <c r="DZ24" s="45">
        <f t="shared" ca="1" si="12"/>
        <v>-4712.4999999993888</v>
      </c>
      <c r="EA24" s="45">
        <f t="shared" ca="1" si="12"/>
        <v>-11597.483333333148</v>
      </c>
      <c r="EB24" s="45">
        <f t="shared" ca="1" si="10"/>
        <v>11912.785559678217</v>
      </c>
      <c r="EC24" s="45">
        <f t="shared" ca="1" si="9"/>
        <v>-10164.48549250263</v>
      </c>
      <c r="ED24" s="45">
        <f t="shared" ca="1" si="9"/>
        <v>-4712.4999999993888</v>
      </c>
      <c r="EE24" s="45">
        <f t="shared" ca="1" si="9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1"/>
        <v>45881.625</v>
      </c>
      <c r="EN24" s="124">
        <f t="shared" ca="1" si="51"/>
        <v>76467.931668576319</v>
      </c>
      <c r="EO24" s="124">
        <f t="shared" ca="1" si="52"/>
        <v>-105621.76408314507</v>
      </c>
      <c r="EP24" s="124">
        <f t="shared" ca="1" si="53"/>
        <v>9750.8133333334263</v>
      </c>
      <c r="EQ24" s="124">
        <f t="shared" ca="1" si="54"/>
        <v>-50912.499999999374</v>
      </c>
    </row>
    <row r="25" spans="1:147">
      <c r="A25" s="151">
        <f t="shared" ca="1" si="13"/>
        <v>45861.625</v>
      </c>
      <c r="B25" s="60">
        <f ca="1">IF(COUNTIF($AD$2:AD1010,A25)=1,VLOOKUP(A25,T:U,2), IF(COUNTIF($AD$2:AD1010,A25)=0,$B$10,""))</f>
        <v>94.21</v>
      </c>
      <c r="C25" s="30">
        <f t="shared" ca="1" si="14"/>
        <v>69329.073482427222</v>
      </c>
      <c r="D25" s="31">
        <f t="shared" ca="1" si="15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16"/>
        <v>44351.999999999294</v>
      </c>
      <c r="G25" s="31">
        <f t="shared" ca="1" si="17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18"/>
        <v>-414831.82936833723</v>
      </c>
      <c r="J25" s="31">
        <f t="shared" ca="1" si="19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0"/>
        <v>160145.99999999627</v>
      </c>
      <c r="M25" s="31">
        <f t="shared" ca="1" si="21"/>
        <v>-28984.818800000005</v>
      </c>
      <c r="N25" s="66">
        <f t="shared" ca="1" si="22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3"/>
        <v>34596.007350761443</v>
      </c>
      <c r="S25" s="115"/>
      <c r="T25" s="59">
        <v>45838.625</v>
      </c>
      <c r="U25" s="44">
        <v>93.64</v>
      </c>
      <c r="V25" s="59">
        <v>45838.625</v>
      </c>
      <c r="W25" s="44">
        <v>101.331</v>
      </c>
      <c r="X25" s="105">
        <v>45840.625</v>
      </c>
      <c r="Y25" s="44">
        <v>121.82</v>
      </c>
      <c r="Z25" s="59">
        <v>45876.625</v>
      </c>
      <c r="AA25" s="44">
        <v>99.838999999999999</v>
      </c>
      <c r="AB25" s="150" t="str">
        <f t="shared" si="4"/>
        <v/>
      </c>
      <c r="AC25" s="150" t="str">
        <f t="shared" si="5"/>
        <v/>
      </c>
      <c r="AD25" s="150">
        <v>45876.625</v>
      </c>
      <c r="AH25" s="151">
        <f t="shared" ca="1" si="24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25"/>
        <v>-15537.600994405821</v>
      </c>
      <c r="AK25" s="39">
        <f t="shared" ca="1" si="26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27"/>
        <v>93582.58928571429</v>
      </c>
      <c r="AN25" s="40">
        <f t="shared" ca="1" si="28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29"/>
        <v>215132.84913119691</v>
      </c>
      <c r="AQ25" s="40">
        <f t="shared" ca="1" si="30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1"/>
        <v>81584.821428571435</v>
      </c>
      <c r="AT25" s="40">
        <f t="shared" ca="1" si="32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3"/>
        <v>56919.642857142862</v>
      </c>
      <c r="AW25" s="40">
        <f t="shared" ca="1" si="34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35"/>
        <v>89062.5</v>
      </c>
      <c r="AZ25" s="40">
        <f t="shared" ca="1" si="36"/>
        <v>1924.228515625</v>
      </c>
      <c r="BA25" s="66">
        <f t="shared" ca="1" si="37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38"/>
        <v>-113231.38450396147</v>
      </c>
      <c r="BG25" s="59">
        <v>45839.625</v>
      </c>
      <c r="BH25" s="44">
        <v>80.17</v>
      </c>
      <c r="BI25" s="59">
        <v>45896.625</v>
      </c>
      <c r="BJ25" s="44">
        <v>100.765625</v>
      </c>
      <c r="BK25" s="59">
        <v>45839.625</v>
      </c>
      <c r="BL25" s="44">
        <v>109.34</v>
      </c>
      <c r="BM25" s="59">
        <v>45896.625</v>
      </c>
      <c r="BN25" s="44">
        <v>100.765625</v>
      </c>
      <c r="BO25" s="59">
        <v>45838.625</v>
      </c>
      <c r="BP25" s="44">
        <v>103.234375</v>
      </c>
      <c r="BQ25" s="59">
        <v>45838.625</v>
      </c>
      <c r="BR25" s="44">
        <v>97.40625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39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0"/>
        <v>-55075.000000002205</v>
      </c>
      <c r="CB25" s="39">
        <f t="shared" ca="1" si="41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2"/>
        <v>10518.749999999865</v>
      </c>
      <c r="CE25" s="40">
        <f t="shared" ca="1" si="43"/>
        <v>52083.333333333328</v>
      </c>
      <c r="CF25" s="38">
        <f t="shared" ca="1" si="44"/>
        <v>-65593.750000002066</v>
      </c>
      <c r="CH25" s="109">
        <v>45840.625</v>
      </c>
      <c r="CI25" s="44">
        <v>107.69840000000001</v>
      </c>
      <c r="CJ25" s="109">
        <v>45840.625</v>
      </c>
      <c r="CK25" s="44">
        <v>50.170999999999999</v>
      </c>
      <c r="CL25" s="150">
        <f t="shared" si="0"/>
        <v>45840.625</v>
      </c>
      <c r="CM25" s="150" t="str">
        <f t="shared" si="1"/>
        <v/>
      </c>
      <c r="CN25" s="150">
        <v>45896.625</v>
      </c>
      <c r="CR25" s="151">
        <f t="shared" ca="1" si="45"/>
        <v>45881.625</v>
      </c>
      <c r="CS25" s="38">
        <f ca="1">IF(COUNTIF($DG$2:DG1010,CR25)=1,VLOOKUP(CR25,DA:DB,2), IF(COUNTIF($DG$2:DG1010,CR25)=0,$CS$10,""))</f>
        <v>265.14</v>
      </c>
      <c r="CT25" s="39">
        <f t="shared" ca="1" si="46"/>
        <v>18803.400000000234</v>
      </c>
      <c r="CU25" s="39">
        <f t="shared" ca="1" si="47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48"/>
        <v>-4086.1800000000517</v>
      </c>
      <c r="CX25" s="40">
        <f t="shared" ca="1" si="49"/>
        <v>39375</v>
      </c>
      <c r="CY25" s="38">
        <f t="shared" ca="1" si="50"/>
        <v>27264.580000000293</v>
      </c>
      <c r="DA25" s="109">
        <v>45839.625</v>
      </c>
      <c r="DB25" s="44">
        <v>283.149</v>
      </c>
      <c r="DC25" s="109">
        <v>45839.625</v>
      </c>
      <c r="DD25" s="44">
        <v>54.335999999999999</v>
      </c>
      <c r="DE25" s="150">
        <f t="shared" si="2"/>
        <v>45839.625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2"/>
        <v>8530.1321817281423</v>
      </c>
      <c r="DY25" s="45">
        <f t="shared" ca="1" si="12"/>
        <v>7155.6088089448604</v>
      </c>
      <c r="DZ25" s="45">
        <f t="shared" ca="1" si="12"/>
        <v>17131.250000001462</v>
      </c>
      <c r="EA25" s="45">
        <f t="shared" ca="1" si="12"/>
        <v>-7126.1633333331556</v>
      </c>
      <c r="EB25" s="45">
        <f t="shared" ca="1" si="10"/>
        <v>8530.1321817281423</v>
      </c>
      <c r="EC25" s="45">
        <f t="shared" ca="1" si="9"/>
        <v>7155.6088089448604</v>
      </c>
      <c r="ED25" s="45">
        <f t="shared" ca="1" si="9"/>
        <v>17131.250000001462</v>
      </c>
      <c r="EE25" s="45">
        <f t="shared" ca="1" si="9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1"/>
        <v>45882.625</v>
      </c>
      <c r="EN25" s="124">
        <f t="shared" ca="1" si="51"/>
        <v>84998.063850304461</v>
      </c>
      <c r="EO25" s="124">
        <f t="shared" ca="1" si="52"/>
        <v>-98466.15527420021</v>
      </c>
      <c r="EP25" s="124">
        <f t="shared" ca="1" si="53"/>
        <v>2624.6500000002707</v>
      </c>
      <c r="EQ25" s="124">
        <f t="shared" ca="1" si="54"/>
        <v>-33781.249999997912</v>
      </c>
    </row>
    <row r="26" spans="1:147">
      <c r="A26" s="151">
        <f t="shared" ca="1" si="13"/>
        <v>45862.625</v>
      </c>
      <c r="B26" s="60">
        <f ca="1">IF(COUNTIF($AD$2:AD1011,A26)=1,VLOOKUP(A26,T:U,2), IF(COUNTIF($AD$2:AD1011,A26)=0,$B$10,""))</f>
        <v>94.34</v>
      </c>
      <c r="C26" s="30">
        <f t="shared" ca="1" si="14"/>
        <v>98402.555910540366</v>
      </c>
      <c r="D26" s="31">
        <f t="shared" ca="1" si="15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16"/>
        <v>-14783.999999998969</v>
      </c>
      <c r="G26" s="31">
        <f t="shared" ca="1" si="17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18"/>
        <v>-515576.70221493312</v>
      </c>
      <c r="J26" s="31">
        <f t="shared" ca="1" si="19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0"/>
        <v>-27896.40000000106</v>
      </c>
      <c r="M26" s="31">
        <f t="shared" ca="1" si="21"/>
        <v>-30917.140053333336</v>
      </c>
      <c r="N26" s="66">
        <f t="shared" ca="1" si="22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3"/>
        <v>36230.738712138031</v>
      </c>
      <c r="S26" s="115"/>
      <c r="T26" s="59">
        <v>45839.625</v>
      </c>
      <c r="U26" s="44">
        <v>93.68</v>
      </c>
      <c r="V26" s="59">
        <v>45839.625</v>
      </c>
      <c r="W26" s="44">
        <v>101.357</v>
      </c>
      <c r="X26" s="105">
        <v>45841.625</v>
      </c>
      <c r="Y26" s="44">
        <v>122.16</v>
      </c>
      <c r="Z26" s="59">
        <v>45877.625</v>
      </c>
      <c r="AA26" s="44">
        <v>99.611000000000004</v>
      </c>
      <c r="AB26" s="150" t="str">
        <f t="shared" si="4"/>
        <v/>
      </c>
      <c r="AC26" s="150" t="str">
        <f t="shared" si="5"/>
        <v/>
      </c>
      <c r="AD26" s="150">
        <v>45877.625</v>
      </c>
      <c r="AH26" s="151">
        <f t="shared" ca="1" si="24"/>
        <v>45882.625</v>
      </c>
      <c r="AI26" s="38">
        <f ca="1">IF(COUNTIF($BU$2:BU1011,AH26)=1,VLOOKUP(AH26,BG:BH,2), IF(COUNTIF($BU$2:BU1011,AH26)=0,$AI$10,""))</f>
        <v>80.61</v>
      </c>
      <c r="AJ26" s="39">
        <f t="shared" ca="1" si="25"/>
        <v>49720.323182100845</v>
      </c>
      <c r="AK26" s="39">
        <f t="shared" ca="1" si="26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27"/>
        <v>128404.01785714286</v>
      </c>
      <c r="AN26" s="40">
        <f t="shared" ca="1" si="28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29"/>
        <v>352250.48923679203</v>
      </c>
      <c r="AQ26" s="40">
        <f t="shared" ca="1" si="30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1"/>
        <v>111941.96428571429</v>
      </c>
      <c r="AT26" s="40">
        <f t="shared" ca="1" si="32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3"/>
        <v>80357.142857142855</v>
      </c>
      <c r="AW26" s="40">
        <f t="shared" ca="1" si="34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35"/>
        <v>148828.125</v>
      </c>
      <c r="AZ26" s="40">
        <f t="shared" ca="1" si="36"/>
        <v>2052.5104166666679</v>
      </c>
      <c r="BA26" s="66">
        <f t="shared" ca="1" si="37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38"/>
        <v>-106075.77569501661</v>
      </c>
      <c r="BG26" s="59">
        <v>45840.625</v>
      </c>
      <c r="BH26" s="44">
        <v>80.319999999999993</v>
      </c>
      <c r="BI26" s="59">
        <v>45897.625</v>
      </c>
      <c r="BJ26" s="44">
        <v>100.8203125</v>
      </c>
      <c r="BK26" s="59">
        <v>45840.625</v>
      </c>
      <c r="BL26" s="44">
        <v>109.32</v>
      </c>
      <c r="BM26" s="59">
        <v>45897.625</v>
      </c>
      <c r="BN26" s="44">
        <v>100.8203125</v>
      </c>
      <c r="BO26" s="59">
        <v>45839.625</v>
      </c>
      <c r="BP26" s="44">
        <v>103.046875</v>
      </c>
      <c r="BQ26" s="59">
        <v>45839.625</v>
      </c>
      <c r="BR26" s="44">
        <v>97.609375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39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0"/>
        <v>-11900.000000000688</v>
      </c>
      <c r="CB26" s="39">
        <f t="shared" ca="1" si="41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2"/>
        <v>36562.49999999992</v>
      </c>
      <c r="CE26" s="40">
        <f t="shared" ca="1" si="43"/>
        <v>55555.555555555562</v>
      </c>
      <c r="CF26" s="38">
        <f t="shared" ca="1" si="44"/>
        <v>-48462.500000000604</v>
      </c>
      <c r="CH26" s="109">
        <v>45845.625</v>
      </c>
      <c r="CI26" s="44">
        <v>107.60639999999999</v>
      </c>
      <c r="CJ26" s="109">
        <v>45845.625</v>
      </c>
      <c r="CK26" s="44">
        <v>50.64</v>
      </c>
      <c r="CL26" s="150">
        <f t="shared" si="0"/>
        <v>45845.625</v>
      </c>
      <c r="CM26" s="150" t="str">
        <f t="shared" si="1"/>
        <v/>
      </c>
      <c r="CN26" s="150">
        <v>45897.625</v>
      </c>
      <c r="CR26" s="151">
        <f t="shared" ca="1" si="45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46"/>
        <v>58202.760000000329</v>
      </c>
      <c r="CU26" s="39">
        <f t="shared" ca="1" si="47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48"/>
        <v>42731.009999999864</v>
      </c>
      <c r="CX26" s="40">
        <f t="shared" ca="1" si="49"/>
        <v>42000</v>
      </c>
      <c r="CY26" s="38">
        <f t="shared" ca="1" si="50"/>
        <v>20138.416666667137</v>
      </c>
      <c r="DA26" s="109">
        <v>45840.625</v>
      </c>
      <c r="DB26" s="44">
        <v>283.74200000000002</v>
      </c>
      <c r="DC26" s="109">
        <v>45840.625</v>
      </c>
      <c r="DD26" s="44">
        <v>54.325000000000003</v>
      </c>
      <c r="DE26" s="150">
        <f t="shared" si="2"/>
        <v>45840.625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2"/>
        <v>-537.78658896812703</v>
      </c>
      <c r="DY26" s="45">
        <f t="shared" ca="1" si="12"/>
        <v>-50089.939911162131</v>
      </c>
      <c r="DZ26" s="45">
        <f t="shared" ca="1" si="12"/>
        <v>-9875.0000000020009</v>
      </c>
      <c r="EA26" s="45">
        <f t="shared" ca="1" si="12"/>
        <v>2996.466666666689</v>
      </c>
      <c r="EB26" s="45">
        <f t="shared" ca="1" si="10"/>
        <v>-537.78658896812703</v>
      </c>
      <c r="EC26" s="45">
        <f t="shared" ca="1" si="9"/>
        <v>-50089.939911162131</v>
      </c>
      <c r="ED26" s="45">
        <f t="shared" ca="1" si="9"/>
        <v>-9875.0000000020009</v>
      </c>
      <c r="EE26" s="45">
        <f t="shared" ca="1" si="9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1"/>
        <v>45883.625</v>
      </c>
      <c r="EN26" s="124">
        <f t="shared" ca="1" si="51"/>
        <v>84460.277261336334</v>
      </c>
      <c r="EO26" s="124">
        <f t="shared" ca="1" si="52"/>
        <v>-148556.09518536233</v>
      </c>
      <c r="EP26" s="124">
        <f t="shared" ca="1" si="53"/>
        <v>5621.1166666669596</v>
      </c>
      <c r="EQ26" s="124">
        <f t="shared" ca="1" si="54"/>
        <v>-43656.249999999913</v>
      </c>
    </row>
    <row r="27" spans="1:147">
      <c r="A27" s="151">
        <f t="shared" ca="1" si="13"/>
        <v>45863.625</v>
      </c>
      <c r="B27" s="60">
        <f ca="1">IF(COUNTIF($AD$2:AD1012,A27)=1,VLOOKUP(A27,T:U,2), IF(COUNTIF($AD$2:AD1012,A27)=0,$B$10,""))</f>
        <v>94.27</v>
      </c>
      <c r="C27" s="30">
        <f t="shared" ca="1" si="14"/>
        <v>82747.603833863701</v>
      </c>
      <c r="D27" s="31">
        <f t="shared" ca="1" si="15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16"/>
        <v>-31415.999999999596</v>
      </c>
      <c r="G27" s="31">
        <f t="shared" ca="1" si="17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18"/>
        <v>-545207.54716981121</v>
      </c>
      <c r="J27" s="31">
        <f t="shared" ca="1" si="19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0"/>
        <v>-81278.400000001449</v>
      </c>
      <c r="M27" s="31">
        <f t="shared" ca="1" si="21"/>
        <v>-32849.461306666657</v>
      </c>
      <c r="N27" s="66">
        <f t="shared" ca="1" si="22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3"/>
        <v>14179.407677006442</v>
      </c>
      <c r="S27" s="115"/>
      <c r="T27" s="59">
        <v>45840.625</v>
      </c>
      <c r="U27" s="44">
        <v>93.74</v>
      </c>
      <c r="V27" s="59">
        <v>45840.625</v>
      </c>
      <c r="W27" s="44">
        <v>101.286</v>
      </c>
      <c r="X27" s="105">
        <v>45842.625</v>
      </c>
      <c r="Y27" s="44">
        <v>122.27</v>
      </c>
      <c r="Z27" s="59">
        <v>45880.625</v>
      </c>
      <c r="AA27" s="44">
        <v>99.561999999999998</v>
      </c>
      <c r="AB27" s="150" t="str">
        <f t="shared" si="4"/>
        <v/>
      </c>
      <c r="AC27" s="150" t="str">
        <f t="shared" si="5"/>
        <v/>
      </c>
      <c r="AD27" s="150">
        <v>45880.625</v>
      </c>
      <c r="AH27" s="151">
        <f t="shared" ca="1" si="24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25"/>
        <v>-15537.600994405821</v>
      </c>
      <c r="AK27" s="39">
        <f t="shared" ca="1" si="26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27"/>
        <v>97935.26785714287</v>
      </c>
      <c r="AN27" s="40">
        <f t="shared" ca="1" si="28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29"/>
        <v>262414.79399519501</v>
      </c>
      <c r="AQ27" s="40">
        <f t="shared" ca="1" si="30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1"/>
        <v>85379.46428571429</v>
      </c>
      <c r="AT27" s="40">
        <f t="shared" ca="1" si="32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3"/>
        <v>57756.696428571428</v>
      </c>
      <c r="AW27" s="40">
        <f t="shared" ca="1" si="34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35"/>
        <v>92578.125</v>
      </c>
      <c r="AZ27" s="40">
        <f t="shared" ca="1" si="36"/>
        <v>2180.7923177083339</v>
      </c>
      <c r="BA27" s="66">
        <f t="shared" ca="1" si="37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38"/>
        <v>-156165.71560617874</v>
      </c>
      <c r="BG27" s="59">
        <v>45841.625</v>
      </c>
      <c r="BH27" s="44">
        <v>80.37</v>
      </c>
      <c r="BI27" s="59">
        <v>45898.625</v>
      </c>
      <c r="BJ27" s="44">
        <v>100.8359375</v>
      </c>
      <c r="BK27" s="59">
        <v>45841.625</v>
      </c>
      <c r="BL27" s="44">
        <v>109.06</v>
      </c>
      <c r="BM27" s="59">
        <v>45898.625</v>
      </c>
      <c r="BN27" s="44">
        <v>100.8359375</v>
      </c>
      <c r="BO27" s="59">
        <v>45840.625</v>
      </c>
      <c r="BP27" s="44">
        <v>102.78125</v>
      </c>
      <c r="BQ27" s="59">
        <v>45840.625</v>
      </c>
      <c r="BR27" s="44">
        <v>96.984375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39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0"/>
        <v>-44500.000000002874</v>
      </c>
      <c r="CB27" s="39">
        <f t="shared" ca="1" si="41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2"/>
        <v>13837.499999999727</v>
      </c>
      <c r="CE27" s="40">
        <f t="shared" ca="1" si="43"/>
        <v>59027.777777777781</v>
      </c>
      <c r="CF27" s="38">
        <f t="shared" ca="1" si="44"/>
        <v>-58337.500000002605</v>
      </c>
      <c r="CH27" s="109">
        <v>45846.625</v>
      </c>
      <c r="CI27" s="44">
        <v>107.4332</v>
      </c>
      <c r="CJ27" s="109">
        <v>45846.625</v>
      </c>
      <c r="CK27" s="44">
        <v>51.264000000000003</v>
      </c>
      <c r="CL27" s="150">
        <f t="shared" si="0"/>
        <v>45846.625</v>
      </c>
      <c r="CM27" s="150" t="str">
        <f t="shared" si="1"/>
        <v/>
      </c>
      <c r="CN27" s="150">
        <v>45898.625</v>
      </c>
      <c r="CR27" s="151">
        <f t="shared" ca="1" si="45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46"/>
        <v>61603.080000000286</v>
      </c>
      <c r="CU27" s="39">
        <f t="shared" ca="1" si="47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48"/>
        <v>43426.529999999795</v>
      </c>
      <c r="CX27" s="40">
        <f t="shared" ca="1" si="49"/>
        <v>44625</v>
      </c>
      <c r="CY27" s="38">
        <f t="shared" ca="1" si="50"/>
        <v>23134.883333333826</v>
      </c>
      <c r="DA27" s="109">
        <v>45841.625</v>
      </c>
      <c r="DB27" s="44">
        <v>278.61099999999999</v>
      </c>
      <c r="DC27" s="109">
        <v>45841.625</v>
      </c>
      <c r="DD27" s="44">
        <v>53.073</v>
      </c>
      <c r="DE27" s="150">
        <f t="shared" si="2"/>
        <v>45841.625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2"/>
        <v>10680.369224646478</v>
      </c>
      <c r="DY27" s="45">
        <f t="shared" ca="1" si="12"/>
        <v>-7019.2162076400127</v>
      </c>
      <c r="DZ27" s="45">
        <f t="shared" ca="1" si="12"/>
        <v>-8162.4999999985594</v>
      </c>
      <c r="EA27" s="45">
        <f t="shared" ca="1" si="12"/>
        <v>-3070.083333333474</v>
      </c>
      <c r="EB27" s="45">
        <f t="shared" ca="1" si="10"/>
        <v>10680.369224646478</v>
      </c>
      <c r="EC27" s="45">
        <f t="shared" ca="1" si="9"/>
        <v>-7019.2162076400127</v>
      </c>
      <c r="ED27" s="45">
        <f t="shared" ca="1" si="9"/>
        <v>-8162.4999999985594</v>
      </c>
      <c r="EE27" s="45">
        <f t="shared" ca="1" si="9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1"/>
        <v>45887.625</v>
      </c>
      <c r="EN27" s="124">
        <f t="shared" ca="1" si="51"/>
        <v>95140.646485982812</v>
      </c>
      <c r="EO27" s="124">
        <f t="shared" ca="1" si="52"/>
        <v>-155575.31139300234</v>
      </c>
      <c r="EP27" s="124">
        <f t="shared" ca="1" si="53"/>
        <v>2551.0333333334856</v>
      </c>
      <c r="EQ27" s="124">
        <f t="shared" ca="1" si="54"/>
        <v>-51818.749999998472</v>
      </c>
    </row>
    <row r="28" spans="1:147">
      <c r="A28" s="151">
        <f t="shared" ca="1" si="13"/>
        <v>45866.625</v>
      </c>
      <c r="B28" s="60">
        <f ca="1">IF(COUNTIF($AD$2:AD1013,A28)=1,VLOOKUP(A28,T:U,2), IF(COUNTIF($AD$2:AD1013,A28)=0,$B$10,""))</f>
        <v>94.37</v>
      </c>
      <c r="C28" s="30">
        <f t="shared" ca="1" si="14"/>
        <v>105111.82108626094</v>
      </c>
      <c r="D28" s="31">
        <f t="shared" ca="1" si="15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16"/>
        <v>-11927.999999999656</v>
      </c>
      <c r="G28" s="31">
        <f t="shared" ca="1" si="17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18"/>
        <v>-488908.94175553846</v>
      </c>
      <c r="J28" s="31">
        <f t="shared" ca="1" si="19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0"/>
        <v>-15498.000000000588</v>
      </c>
      <c r="M28" s="31">
        <f t="shared" ca="1" si="21"/>
        <v>-38646.425066666663</v>
      </c>
      <c r="N28" s="66">
        <f t="shared" ca="1" si="22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3"/>
        <v>28705.747775131837</v>
      </c>
      <c r="S28" s="115"/>
      <c r="T28" s="59">
        <v>45841.625</v>
      </c>
      <c r="U28" s="44">
        <v>93.9</v>
      </c>
      <c r="V28" s="59">
        <v>45841.625</v>
      </c>
      <c r="W28" s="44">
        <v>101.379</v>
      </c>
      <c r="X28" s="105">
        <v>45845.625</v>
      </c>
      <c r="Y28" s="44">
        <v>122.05</v>
      </c>
      <c r="Z28" s="59">
        <v>45881.625</v>
      </c>
      <c r="AA28" s="44">
        <v>99.405000000000001</v>
      </c>
      <c r="AB28" s="150" t="str">
        <f t="shared" si="4"/>
        <v/>
      </c>
      <c r="AC28" s="150" t="str">
        <f t="shared" si="5"/>
        <v/>
      </c>
      <c r="AD28" s="150">
        <v>45881.625</v>
      </c>
      <c r="AH28" s="151">
        <f t="shared" ca="1" si="24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25"/>
        <v>3107.5201988806089</v>
      </c>
      <c r="AK28" s="39">
        <f t="shared" ca="1" si="26"/>
        <v>-52875</v>
      </c>
      <c r="AL28" s="38">
        <f ca="1">IF(COUNTIF($BU$2:BU1013,AH28)=1,VLOOKUP(AH28,BI:BJ,2), IF(COUNTIF($BU$2:BU1013,AH28)=0,$AJ$10,""))</f>
        <v>100.15625</v>
      </c>
      <c r="AM28" s="39">
        <f t="shared" ca="1" si="27"/>
        <v>81612.72321428571</v>
      </c>
      <c r="AN28" s="40">
        <f t="shared" ca="1" si="28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29"/>
        <v>229317.43259039463</v>
      </c>
      <c r="AQ28" s="40">
        <f t="shared" ca="1" si="30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1"/>
        <v>71149.55357142858</v>
      </c>
      <c r="AT28" s="40">
        <f t="shared" ca="1" si="32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3"/>
        <v>44363.83928571429</v>
      </c>
      <c r="AW28" s="40">
        <f t="shared" ca="1" si="34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35"/>
        <v>43359.375</v>
      </c>
      <c r="AZ28" s="40">
        <f t="shared" ca="1" si="36"/>
        <v>2309.0742187500018</v>
      </c>
      <c r="BA28" s="66">
        <f t="shared" ca="1" si="37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38"/>
        <v>-164665.72077005869</v>
      </c>
      <c r="BG28" s="59">
        <v>45845.625</v>
      </c>
      <c r="BH28" s="44">
        <v>80.099999999999994</v>
      </c>
      <c r="BI28" s="59">
        <v>45901.625</v>
      </c>
      <c r="BJ28" s="44">
        <v>100.8046875</v>
      </c>
      <c r="BK28" s="59">
        <v>45845.625</v>
      </c>
      <c r="BL28" s="44">
        <v>108.41</v>
      </c>
      <c r="BM28" s="59">
        <v>45901.625</v>
      </c>
      <c r="BN28" s="44">
        <v>100.8046875</v>
      </c>
      <c r="BO28" s="59">
        <v>45842.625</v>
      </c>
      <c r="BP28" s="44">
        <v>102.28125</v>
      </c>
      <c r="BQ28" s="59">
        <v>45842.625</v>
      </c>
      <c r="BR28" s="44">
        <v>96.25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39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0"/>
        <v>-51050.000000000044</v>
      </c>
      <c r="CB28" s="39">
        <f t="shared" ca="1" si="41"/>
        <v>62500</v>
      </c>
      <c r="CC28" s="38">
        <f ca="1">IF(COUNTIF($CN$2:CN1013,BY28)=1,VLOOKUP(BY28,CJ:CK,2), IF(COUNTIF($CN$2:CN1013,BY28)=0,$CA$10,""))</f>
        <v>49.91</v>
      </c>
      <c r="CD28" s="39">
        <f t="shared" ca="1" si="42"/>
        <v>17100.000000000116</v>
      </c>
      <c r="CE28" s="40">
        <f t="shared" ca="1" si="43"/>
        <v>62500</v>
      </c>
      <c r="CF28" s="38">
        <f t="shared" ca="1" si="44"/>
        <v>-68150.00000000016</v>
      </c>
      <c r="CH28" s="109">
        <v>45847.625</v>
      </c>
      <c r="CI28" s="44">
        <v>107.717</v>
      </c>
      <c r="CJ28" s="109">
        <v>45847.625</v>
      </c>
      <c r="CK28" s="44">
        <v>50.171999999999997</v>
      </c>
      <c r="CL28" s="150">
        <f t="shared" si="0"/>
        <v>45847.625</v>
      </c>
      <c r="CM28" s="150" t="str">
        <f t="shared" si="1"/>
        <v/>
      </c>
      <c r="CN28" s="150">
        <v>45902.625</v>
      </c>
      <c r="CR28" s="151">
        <f t="shared" ca="1" si="45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46"/>
        <v>69309.240000000311</v>
      </c>
      <c r="CU28" s="39">
        <f t="shared" ca="1" si="47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48"/>
        <v>50207.849999999737</v>
      </c>
      <c r="CX28" s="40">
        <f t="shared" ca="1" si="49"/>
        <v>47250</v>
      </c>
      <c r="CY28" s="38">
        <f t="shared" ca="1" si="50"/>
        <v>24351.390000000567</v>
      </c>
      <c r="DA28" s="109">
        <v>45842.625</v>
      </c>
      <c r="DB28" s="44">
        <v>284.7</v>
      </c>
      <c r="DC28" s="109">
        <v>45842.625</v>
      </c>
      <c r="DD28" s="44">
        <v>54.459000000000003</v>
      </c>
      <c r="DE28" s="150">
        <f t="shared" si="2"/>
        <v>45842.625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2"/>
        <v>-17660.187530391035</v>
      </c>
      <c r="DY28" s="45">
        <f t="shared" ca="1" si="12"/>
        <v>8615.0954915843322</v>
      </c>
      <c r="DZ28" s="45">
        <f t="shared" ca="1" si="12"/>
        <v>-11618.749999998865</v>
      </c>
      <c r="EA28" s="45">
        <f t="shared" ca="1" si="12"/>
        <v>-6092.9633333334496</v>
      </c>
      <c r="EB28" s="45">
        <f t="shared" ca="1" si="10"/>
        <v>-17660.187530391035</v>
      </c>
      <c r="EC28" s="45">
        <f t="shared" ca="1" si="9"/>
        <v>8615.0954915843322</v>
      </c>
      <c r="ED28" s="45">
        <f t="shared" ca="1" si="9"/>
        <v>-11618.749999998865</v>
      </c>
      <c r="EE28" s="45">
        <f t="shared" ca="1" si="9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1"/>
        <v>45888.625</v>
      </c>
      <c r="EN28" s="124">
        <f t="shared" ca="1" si="51"/>
        <v>77480.458955591777</v>
      </c>
      <c r="EO28" s="124">
        <f t="shared" ca="1" si="52"/>
        <v>-146960.21590141801</v>
      </c>
      <c r="EP28" s="124">
        <f t="shared" ca="1" si="53"/>
        <v>-3541.9299999999639</v>
      </c>
      <c r="EQ28" s="124">
        <f t="shared" ca="1" si="54"/>
        <v>-63437.499999997337</v>
      </c>
    </row>
    <row r="29" spans="1:147">
      <c r="A29" s="151">
        <f t="shared" ca="1" si="13"/>
        <v>45867.625</v>
      </c>
      <c r="B29" s="60">
        <f ca="1">IF(COUNTIF($AD$2:AD1014,A29)=1,VLOOKUP(A29,T:U,2), IF(COUNTIF($AD$2:AD1014,A29)=0,$B$10,""))</f>
        <v>94.46</v>
      </c>
      <c r="C29" s="30">
        <f t="shared" ca="1" si="14"/>
        <v>125239.61661341798</v>
      </c>
      <c r="D29" s="31">
        <f t="shared" ca="1" si="15"/>
        <v>-51817.5</v>
      </c>
      <c r="E29" s="60">
        <f ca="1">IF(COUNTIF($AD$2:AD1014,A29)=1,VLOOKUP(A29,V:W,2), IF(COUNTIF($AD$2:AD1014,A29)=0,$C$10,""))</f>
        <v>101.105</v>
      </c>
      <c r="F29" s="30">
        <f t="shared" ca="1" si="16"/>
        <v>-22847.999999999272</v>
      </c>
      <c r="G29" s="31">
        <f t="shared" ca="1" si="17"/>
        <v>-18448.44414</v>
      </c>
      <c r="H29" s="60">
        <f ca="1">IF(COUNTIF($AD$2:AD1014,A29)=1,VLOOKUP(A29,X:Y,2), IF(COUNTIF($AD$2:AD1014,A29)=0,$D$10,""))</f>
        <v>120.32</v>
      </c>
      <c r="I29" s="30">
        <f t="shared" ca="1" si="18"/>
        <v>-468167.35028712259</v>
      </c>
      <c r="J29" s="31">
        <f t="shared" ca="1" si="19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0"/>
        <v>-46838.400000003407</v>
      </c>
      <c r="M29" s="31">
        <f t="shared" ca="1" si="21"/>
        <v>-40578.746319999991</v>
      </c>
      <c r="N29" s="66">
        <f t="shared" ca="1" si="22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3"/>
        <v>8394.3279205363942</v>
      </c>
      <c r="S29" s="115"/>
      <c r="T29" s="59">
        <v>45842.625</v>
      </c>
      <c r="U29" s="44">
        <v>93.86</v>
      </c>
      <c r="V29" s="59">
        <v>45842.625</v>
      </c>
      <c r="W29" s="44">
        <v>101.465</v>
      </c>
      <c r="X29" s="105">
        <v>45846.625</v>
      </c>
      <c r="Y29" s="44">
        <v>121.9</v>
      </c>
      <c r="Z29" s="59">
        <v>45882.625</v>
      </c>
      <c r="AA29" s="44">
        <v>99.745000000000005</v>
      </c>
      <c r="AB29" s="150" t="str">
        <f t="shared" si="4"/>
        <v/>
      </c>
      <c r="AC29" s="150" t="str">
        <f t="shared" si="5"/>
        <v/>
      </c>
      <c r="AD29" s="150">
        <v>45882.625</v>
      </c>
      <c r="AH29" s="151">
        <f t="shared" ca="1" si="24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25"/>
        <v>-15537.600994405821</v>
      </c>
      <c r="AK29" s="39">
        <f t="shared" ca="1" si="26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27"/>
        <v>73995.535714285725</v>
      </c>
      <c r="AN29" s="40">
        <f t="shared" ca="1" si="28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29"/>
        <v>182035.4877263965</v>
      </c>
      <c r="AQ29" s="40">
        <f t="shared" ca="1" si="30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1"/>
        <v>64508.92857142858</v>
      </c>
      <c r="AT29" s="40">
        <f t="shared" ca="1" si="32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3"/>
        <v>37667.410714285717</v>
      </c>
      <c r="AW29" s="40">
        <f t="shared" ca="1" si="34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35"/>
        <v>21093.75</v>
      </c>
      <c r="AZ29" s="40">
        <f t="shared" ca="1" si="36"/>
        <v>2693.919921875</v>
      </c>
      <c r="BA29" s="66">
        <f t="shared" ca="1" si="37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38"/>
        <v>-163184.93181381875</v>
      </c>
      <c r="BG29" s="59">
        <v>45846.625</v>
      </c>
      <c r="BH29" s="44">
        <v>79.989999999999995</v>
      </c>
      <c r="BI29" s="59">
        <v>45902.625</v>
      </c>
      <c r="BJ29" s="44">
        <v>100.65625</v>
      </c>
      <c r="BK29" s="59">
        <v>45846.625</v>
      </c>
      <c r="BL29" s="44">
        <v>108.1</v>
      </c>
      <c r="BM29" s="59">
        <v>45902.625</v>
      </c>
      <c r="BN29" s="44">
        <v>100.65625</v>
      </c>
      <c r="BO29" s="59">
        <v>45845.625</v>
      </c>
      <c r="BP29" s="44">
        <v>101.984375</v>
      </c>
      <c r="BQ29" s="59">
        <v>45845.625</v>
      </c>
      <c r="BR29" s="44">
        <v>95.375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39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0"/>
        <v>-55475.000000001273</v>
      </c>
      <c r="CB29" s="39">
        <f t="shared" ca="1" si="41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2"/>
        <v>11024.999999999885</v>
      </c>
      <c r="CE29" s="40">
        <f t="shared" ca="1" si="43"/>
        <v>72916.666666666672</v>
      </c>
      <c r="CF29" s="38">
        <f t="shared" ca="1" si="44"/>
        <v>-66500.000000001164</v>
      </c>
      <c r="CH29" s="109">
        <v>45848.625</v>
      </c>
      <c r="CI29" s="44">
        <v>107.7636</v>
      </c>
      <c r="CJ29" s="109">
        <v>45848.625</v>
      </c>
      <c r="CK29" s="44">
        <v>49.853999999999999</v>
      </c>
      <c r="CL29" s="150">
        <f t="shared" si="0"/>
        <v>45848.625</v>
      </c>
      <c r="CM29" s="150" t="str">
        <f t="shared" si="1"/>
        <v/>
      </c>
      <c r="CN29" s="150">
        <v>45903.625</v>
      </c>
      <c r="CR29" s="151">
        <f t="shared" ca="1" si="45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46"/>
        <v>57583.680000000262</v>
      </c>
      <c r="CU29" s="39">
        <f t="shared" ca="1" si="47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48"/>
        <v>43643.879999999903</v>
      </c>
      <c r="CX29" s="40">
        <f t="shared" ca="1" si="49"/>
        <v>55125</v>
      </c>
      <c r="CY29" s="38">
        <f t="shared" ca="1" si="50"/>
        <v>20064.800000000352</v>
      </c>
      <c r="DA29" s="109">
        <v>45845.625</v>
      </c>
      <c r="DB29" s="44">
        <v>281.32</v>
      </c>
      <c r="DC29" s="109">
        <v>45845.625</v>
      </c>
      <c r="DD29" s="44">
        <v>53.741999999999997</v>
      </c>
      <c r="DE29" s="150">
        <f t="shared" si="2"/>
        <v>45845.625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2"/>
        <v>-28037.385463025537</v>
      </c>
      <c r="DY29" s="45">
        <f t="shared" ca="1" si="12"/>
        <v>-3706.9631460380624</v>
      </c>
      <c r="DZ29" s="45">
        <f t="shared" ca="1" si="12"/>
        <v>-6218.7500000006839</v>
      </c>
      <c r="EA29" s="45">
        <f t="shared" ca="1" si="12"/>
        <v>-6687.6833333333998</v>
      </c>
      <c r="EB29" s="45">
        <f t="shared" ca="1" si="10"/>
        <v>-28037.385463025537</v>
      </c>
      <c r="EC29" s="45">
        <f t="shared" ca="1" si="10"/>
        <v>-3706.9631460380624</v>
      </c>
      <c r="ED29" s="45">
        <f t="shared" ca="1" si="10"/>
        <v>-6218.7500000006839</v>
      </c>
      <c r="EE29" s="45">
        <f t="shared" ca="1" si="10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1"/>
        <v>45889.625</v>
      </c>
      <c r="EN29" s="124">
        <f t="shared" ca="1" si="51"/>
        <v>49443.07349256624</v>
      </c>
      <c r="EO29" s="124">
        <f t="shared" ca="1" si="52"/>
        <v>-150667.17904745607</v>
      </c>
      <c r="EP29" s="124">
        <f t="shared" ca="1" si="53"/>
        <v>-10229.613333333364</v>
      </c>
      <c r="EQ29" s="124">
        <f t="shared" ca="1" si="54"/>
        <v>-69656.249999998021</v>
      </c>
    </row>
    <row r="30" spans="1:147">
      <c r="A30" s="151">
        <f t="shared" ca="1" si="13"/>
        <v>45868.625</v>
      </c>
      <c r="B30" s="60">
        <f ca="1">IF(COUNTIF($AD$2:AD1015,A30)=1,VLOOKUP(A30,T:U,2), IF(COUNTIF($AD$2:AD1015,A30)=0,$B$10,""))</f>
        <v>94.48</v>
      </c>
      <c r="C30" s="30">
        <f t="shared" ca="1" si="14"/>
        <v>129712.46006389835</v>
      </c>
      <c r="D30" s="31">
        <f t="shared" ca="1" si="15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16"/>
        <v>-32423.999999999636</v>
      </c>
      <c r="G30" s="31">
        <f t="shared" ca="1" si="17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18"/>
        <v>-500761.27973749209</v>
      </c>
      <c r="J30" s="31">
        <f t="shared" ca="1" si="19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0"/>
        <v>-71290.800000002695</v>
      </c>
      <c r="M30" s="31">
        <f t="shared" ca="1" si="21"/>
        <v>-42511.067573333341</v>
      </c>
      <c r="N30" s="66">
        <f t="shared" ca="1" si="22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3"/>
        <v>31307.47690805397</v>
      </c>
      <c r="S30" s="115"/>
      <c r="T30" s="59">
        <v>45845.625</v>
      </c>
      <c r="U30" s="44">
        <v>93.91</v>
      </c>
      <c r="V30" s="59">
        <v>45845.625</v>
      </c>
      <c r="W30" s="44">
        <v>101.348</v>
      </c>
      <c r="X30" s="105">
        <v>45847.625</v>
      </c>
      <c r="Y30" s="44">
        <v>122</v>
      </c>
      <c r="Z30" s="59">
        <v>45883.625</v>
      </c>
      <c r="AA30" s="44">
        <v>99.620999999999995</v>
      </c>
      <c r="AB30" s="150" t="str">
        <f t="shared" si="4"/>
        <v/>
      </c>
      <c r="AC30" s="150" t="str">
        <f t="shared" si="5"/>
        <v/>
      </c>
      <c r="AD30" s="150">
        <v>45883.625</v>
      </c>
      <c r="AH30" s="151">
        <f t="shared" ca="1" si="24"/>
        <v>45888.625</v>
      </c>
      <c r="AI30" s="38">
        <f ca="1">IF(COUNTIF($BU$2:BU1015,AH30)=1,VLOOKUP(AH30,BG:BH,2), IF(COUNTIF($BU$2:BU1015,AH30)=0,$AI$10,""))</f>
        <v>80.38</v>
      </c>
      <c r="AJ30" s="39">
        <f t="shared" ca="1" si="25"/>
        <v>-21752.641392172591</v>
      </c>
      <c r="AK30" s="39">
        <f t="shared" ca="1" si="26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27"/>
        <v>93582.58928571429</v>
      </c>
      <c r="AN30" s="40">
        <f t="shared" ca="1" si="28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29"/>
        <v>222225.14086079292</v>
      </c>
      <c r="AQ30" s="40">
        <f t="shared" ca="1" si="30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1"/>
        <v>81584.821428571435</v>
      </c>
      <c r="AT30" s="40">
        <f t="shared" ca="1" si="32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3"/>
        <v>52734.375</v>
      </c>
      <c r="AW30" s="40">
        <f t="shared" ca="1" si="34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35"/>
        <v>63281.250000000007</v>
      </c>
      <c r="AZ30" s="40">
        <f t="shared" ca="1" si="36"/>
        <v>2822.2018229166679</v>
      </c>
      <c r="BA30" s="66">
        <f t="shared" ca="1" si="37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38"/>
        <v>-154569.83632223442</v>
      </c>
      <c r="BG30" s="59">
        <v>45847.625</v>
      </c>
      <c r="BH30" s="44">
        <v>80.209999999999994</v>
      </c>
      <c r="BI30" s="59">
        <v>45903.625</v>
      </c>
      <c r="BJ30" s="44">
        <v>100.8125</v>
      </c>
      <c r="BK30" s="59">
        <v>45847.625</v>
      </c>
      <c r="BL30" s="44">
        <v>108.71</v>
      </c>
      <c r="BM30" s="59">
        <v>45903.625</v>
      </c>
      <c r="BN30" s="44">
        <v>100.8125</v>
      </c>
      <c r="BO30" s="59">
        <v>45846.625</v>
      </c>
      <c r="BP30" s="44">
        <v>101.8125</v>
      </c>
      <c r="BQ30" s="59">
        <v>45846.625</v>
      </c>
      <c r="BR30" s="44">
        <v>95.234375</v>
      </c>
      <c r="BS30" s="150" t="str">
        <f t="shared" si="6"/>
        <v/>
      </c>
      <c r="BT30" s="150" t="str">
        <f t="shared" si="7"/>
        <v/>
      </c>
      <c r="BU30" s="150">
        <v>45904.625</v>
      </c>
      <c r="BY30" s="151">
        <f t="shared" ca="1" si="39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0"/>
        <v>-88300.000000000276</v>
      </c>
      <c r="CB30" s="39">
        <f t="shared" ca="1" si="41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2"/>
        <v>-10181.250000000253</v>
      </c>
      <c r="CE30" s="40">
        <f t="shared" ca="1" si="43"/>
        <v>76388.888888888891</v>
      </c>
      <c r="CF30" s="38">
        <f t="shared" ca="1" si="44"/>
        <v>-78118.750000000029</v>
      </c>
      <c r="CH30" s="109">
        <v>45849.625</v>
      </c>
      <c r="CI30" s="44">
        <v>107.52670000000001</v>
      </c>
      <c r="CJ30" s="109">
        <v>45849.625</v>
      </c>
      <c r="CK30" s="44">
        <v>50.515999999999998</v>
      </c>
      <c r="CL30" s="150">
        <f t="shared" si="0"/>
        <v>45849.625</v>
      </c>
      <c r="CM30" s="150" t="str">
        <f t="shared" si="1"/>
        <v/>
      </c>
      <c r="CN30" s="150">
        <v>45904.625</v>
      </c>
      <c r="CR30" s="151">
        <f t="shared" ca="1" si="45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46"/>
        <v>65326.799999999945</v>
      </c>
      <c r="CU30" s="39">
        <f t="shared" ca="1" si="47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48"/>
        <v>57771.629999999714</v>
      </c>
      <c r="CX30" s="40">
        <f t="shared" ca="1" si="49"/>
        <v>57750</v>
      </c>
      <c r="CY30" s="38">
        <f t="shared" ca="1" si="50"/>
        <v>13971.836666666903</v>
      </c>
      <c r="DA30" s="109">
        <v>45846.625</v>
      </c>
      <c r="DB30" s="44">
        <v>282.44299999999998</v>
      </c>
      <c r="DC30" s="109">
        <v>45846.625</v>
      </c>
      <c r="DD30" s="44">
        <v>54.017000000000003</v>
      </c>
      <c r="DE30" s="150">
        <f t="shared" si="2"/>
        <v>45846.625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2"/>
        <v>496.88813576800749</v>
      </c>
      <c r="DY30" s="45">
        <f t="shared" ca="1" si="12"/>
        <v>4127.6416834968841</v>
      </c>
      <c r="DZ30" s="45">
        <f t="shared" ca="1" si="12"/>
        <v>7012.4999999994616</v>
      </c>
      <c r="EA30" s="45">
        <f t="shared" ca="1" si="12"/>
        <v>4130.6766666667172</v>
      </c>
      <c r="EB30" s="45">
        <f t="shared" ca="1" si="10"/>
        <v>496.88813576800749</v>
      </c>
      <c r="EC30" s="45">
        <f t="shared" ca="1" si="10"/>
        <v>4127.6416834968841</v>
      </c>
      <c r="ED30" s="45">
        <f t="shared" ca="1" si="10"/>
        <v>7012.4999999994616</v>
      </c>
      <c r="EE30" s="45">
        <f t="shared" ca="1" si="10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1"/>
        <v>45890.625</v>
      </c>
      <c r="EN30" s="124">
        <f t="shared" ca="1" si="51"/>
        <v>49939.961628334248</v>
      </c>
      <c r="EO30" s="124">
        <f t="shared" ca="1" si="52"/>
        <v>-146539.53736395919</v>
      </c>
      <c r="EP30" s="124">
        <f t="shared" ca="1" si="53"/>
        <v>-6098.9366666666465</v>
      </c>
      <c r="EQ30" s="124">
        <f t="shared" ca="1" si="54"/>
        <v>-62643.749999998559</v>
      </c>
    </row>
    <row r="31" spans="1:147">
      <c r="A31" s="151">
        <f t="shared" ca="1" si="13"/>
        <v>45869.625</v>
      </c>
      <c r="B31" s="60">
        <f ca="1">IF(COUNTIF($AD$2:AD1016,A31)=1,VLOOKUP(A31,T:U,2), IF(COUNTIF($AD$2:AD1016,A31)=0,$B$10,""))</f>
        <v>94.45</v>
      </c>
      <c r="C31" s="30">
        <f t="shared" ca="1" si="14"/>
        <v>123003.19488817779</v>
      </c>
      <c r="D31" s="31">
        <f t="shared" ca="1" si="15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16"/>
        <v>-36791.999999999003</v>
      </c>
      <c r="G31" s="31">
        <f t="shared" ca="1" si="17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18"/>
        <v>-485945.85726005101</v>
      </c>
      <c r="J31" s="31">
        <f t="shared" ca="1" si="19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0"/>
        <v>-72668.399999999485</v>
      </c>
      <c r="M31" s="31">
        <f t="shared" ca="1" si="21"/>
        <v>-44443.388826666684</v>
      </c>
      <c r="N31" s="66">
        <f t="shared" ca="1" si="22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3"/>
        <v>13495.965341561823</v>
      </c>
      <c r="S31" s="115"/>
      <c r="T31" s="59">
        <v>45846.625</v>
      </c>
      <c r="U31" s="44">
        <v>93.9</v>
      </c>
      <c r="V31" s="59">
        <v>45846.625</v>
      </c>
      <c r="W31" s="44">
        <v>101.241</v>
      </c>
      <c r="X31" s="105">
        <v>45848.625</v>
      </c>
      <c r="Y31" s="44">
        <v>121.86</v>
      </c>
      <c r="Z31" s="59">
        <v>45884.625</v>
      </c>
      <c r="AA31" s="44">
        <v>99.375</v>
      </c>
      <c r="AB31" s="150">
        <f t="shared" si="4"/>
        <v>45846.625</v>
      </c>
      <c r="AC31" s="150" t="str">
        <f t="shared" si="5"/>
        <v/>
      </c>
      <c r="AD31" s="150">
        <v>45887.625</v>
      </c>
      <c r="AH31" s="151">
        <f t="shared" ca="1" si="24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25"/>
        <v>-31075.201988814417</v>
      </c>
      <c r="AK31" s="39">
        <f t="shared" ca="1" si="26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27"/>
        <v>103376.11607142857</v>
      </c>
      <c r="AN31" s="40">
        <f t="shared" ca="1" si="28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29"/>
        <v>234045.62707679387</v>
      </c>
      <c r="AQ31" s="40">
        <f t="shared" ca="1" si="30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1"/>
        <v>90122.767857142855</v>
      </c>
      <c r="AT31" s="40">
        <f t="shared" ca="1" si="32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3"/>
        <v>59430.803571428572</v>
      </c>
      <c r="AW31" s="40">
        <f t="shared" ca="1" si="34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35"/>
        <v>75000</v>
      </c>
      <c r="AZ31" s="40">
        <f t="shared" ca="1" si="36"/>
        <v>2950.4837239583358</v>
      </c>
      <c r="BA31" s="66">
        <f t="shared" ca="1" si="37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38"/>
        <v>-158276.79946827248</v>
      </c>
      <c r="BG31" s="59">
        <v>45848.625</v>
      </c>
      <c r="BH31" s="44">
        <v>80.13</v>
      </c>
      <c r="BI31" s="59">
        <v>45904.625</v>
      </c>
      <c r="BJ31" s="44">
        <v>101.0390625</v>
      </c>
      <c r="BK31" s="59">
        <v>45848.625</v>
      </c>
      <c r="BL31" s="44">
        <v>108.74</v>
      </c>
      <c r="BM31" s="59">
        <v>45904.625</v>
      </c>
      <c r="BN31" s="44">
        <v>101.0390625</v>
      </c>
      <c r="BO31" s="59">
        <v>45847.625</v>
      </c>
      <c r="BP31" s="44">
        <v>102.359375</v>
      </c>
      <c r="BQ31" s="59">
        <v>45847.625</v>
      </c>
      <c r="BR31" s="44">
        <v>96.15625</v>
      </c>
      <c r="BS31" s="150" t="str">
        <f t="shared" si="6"/>
        <v/>
      </c>
      <c r="BT31" s="150" t="str">
        <f t="shared" si="7"/>
        <v/>
      </c>
      <c r="BU31" s="150">
        <v>45905.625</v>
      </c>
      <c r="BY31" s="151">
        <f t="shared" ca="1" si="39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0"/>
        <v>-115500.00000000083</v>
      </c>
      <c r="CB31" s="39">
        <f t="shared" ca="1" si="41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2"/>
        <v>-31162.500000000113</v>
      </c>
      <c r="CE31" s="40">
        <f t="shared" ca="1" si="43"/>
        <v>79861.111111111109</v>
      </c>
      <c r="CF31" s="38">
        <f t="shared" ca="1" si="44"/>
        <v>-84337.500000000713</v>
      </c>
      <c r="CH31" s="109">
        <v>45852.625</v>
      </c>
      <c r="CI31" s="44">
        <v>107.4284</v>
      </c>
      <c r="CJ31" s="109">
        <v>45852.625</v>
      </c>
      <c r="CK31" s="44">
        <v>50.954000000000001</v>
      </c>
      <c r="CL31" s="150">
        <f t="shared" si="0"/>
        <v>45852.625</v>
      </c>
      <c r="CM31" s="150" t="str">
        <f t="shared" si="1"/>
        <v/>
      </c>
      <c r="CN31" s="150">
        <v>45905.625</v>
      </c>
      <c r="CR31" s="151">
        <f t="shared" ca="1" si="45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46"/>
        <v>10921.680000000151</v>
      </c>
      <c r="CU31" s="39">
        <f t="shared" ca="1" si="47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48"/>
        <v>10345.859999999981</v>
      </c>
      <c r="CX31" s="40">
        <f t="shared" ca="1" si="49"/>
        <v>60374.999999999993</v>
      </c>
      <c r="CY31" s="38">
        <f t="shared" ca="1" si="50"/>
        <v>7284.1533333335028</v>
      </c>
      <c r="DA31" s="109">
        <v>45847.625</v>
      </c>
      <c r="DB31" s="44">
        <v>278.82100000000003</v>
      </c>
      <c r="DC31" s="109">
        <v>45847.625</v>
      </c>
      <c r="DD31" s="44">
        <v>53.445999999999998</v>
      </c>
      <c r="DE31" s="150">
        <f t="shared" si="2"/>
        <v>45847.625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2"/>
        <v>49812.454190809745</v>
      </c>
      <c r="DY31" s="45">
        <f t="shared" ca="1" si="12"/>
        <v>68428.381892972859</v>
      </c>
      <c r="DZ31" s="45">
        <f t="shared" ca="1" si="12"/>
        <v>18124.999999998799</v>
      </c>
      <c r="EA31" s="45">
        <f t="shared" ca="1" si="12"/>
        <v>-2360.2133333332895</v>
      </c>
      <c r="EB31" s="45">
        <f t="shared" ca="1" si="10"/>
        <v>49812.454190809745</v>
      </c>
      <c r="EC31" s="45">
        <f t="shared" ca="1" si="10"/>
        <v>68428.381892972859</v>
      </c>
      <c r="ED31" s="45">
        <f t="shared" ca="1" si="10"/>
        <v>18124.999999998799</v>
      </c>
      <c r="EE31" s="45">
        <f t="shared" ca="1" si="10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1"/>
        <v>45891.625</v>
      </c>
      <c r="EN31" s="124">
        <f t="shared" ca="1" si="51"/>
        <v>99752.415819143993</v>
      </c>
      <c r="EO31" s="124">
        <f t="shared" ca="1" si="52"/>
        <v>-78111.155470986327</v>
      </c>
      <c r="EP31" s="124">
        <f t="shared" ca="1" si="53"/>
        <v>-8459.149999999936</v>
      </c>
      <c r="EQ31" s="124">
        <f t="shared" ca="1" si="54"/>
        <v>-44518.74999999976</v>
      </c>
    </row>
    <row r="32" spans="1:147">
      <c r="A32" s="151">
        <f t="shared" ca="1" si="13"/>
        <v>45870.625</v>
      </c>
      <c r="B32" s="60">
        <f ca="1">IF(COUNTIF($AD$2:AD1017,A32)=1,VLOOKUP(A32,T:U,2), IF(COUNTIF($AD$2:AD1017,A32)=0,$B$10,""))</f>
        <v>94.32</v>
      </c>
      <c r="C32" s="30">
        <f t="shared" ca="1" si="14"/>
        <v>93929.712460059993</v>
      </c>
      <c r="D32" s="31">
        <f t="shared" ca="1" si="15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16"/>
        <v>-14447.999999999753</v>
      </c>
      <c r="G32" s="31">
        <f t="shared" ca="1" si="17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18"/>
        <v>-497798.19524200464</v>
      </c>
      <c r="J32" s="31">
        <f t="shared" ca="1" si="19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0"/>
        <v>-3099.6000000001172</v>
      </c>
      <c r="M32" s="31">
        <f t="shared" ca="1" si="21"/>
        <v>-46375.710079999997</v>
      </c>
      <c r="N32" s="66">
        <f t="shared" ca="1" si="22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3"/>
        <v>44222.396982064354</v>
      </c>
      <c r="S32" s="115"/>
      <c r="T32" s="59">
        <v>45847.625</v>
      </c>
      <c r="U32" s="44">
        <v>94.17</v>
      </c>
      <c r="V32" s="59">
        <v>45847.625</v>
      </c>
      <c r="W32" s="44">
        <v>101.289</v>
      </c>
      <c r="X32" s="105">
        <v>45849.625</v>
      </c>
      <c r="Y32" s="44">
        <v>121.72</v>
      </c>
      <c r="Z32" s="59">
        <v>45887.625</v>
      </c>
      <c r="AA32" s="44">
        <v>99.388999999999996</v>
      </c>
      <c r="AB32" s="150">
        <f t="shared" si="4"/>
        <v>45847.625</v>
      </c>
      <c r="AC32" s="150">
        <f t="shared" si="5"/>
        <v>45847.625</v>
      </c>
      <c r="AD32" s="150">
        <v>45888.625</v>
      </c>
      <c r="AH32" s="151">
        <f t="shared" ca="1" si="24"/>
        <v>45890.625</v>
      </c>
      <c r="AI32" s="38">
        <f ca="1">IF(COUNTIF($BU$2:BU1017,AH32)=1,VLOOKUP(AH32,BG:BH,2), IF(COUNTIF($BU$2:BU1017,AH32)=0,$AI$10,""))</f>
        <v>80.2</v>
      </c>
      <c r="AJ32" s="39">
        <f t="shared" ca="1" si="25"/>
        <v>-77688.004972031878</v>
      </c>
      <c r="AK32" s="39">
        <f t="shared" ca="1" si="26"/>
        <v>-70500</v>
      </c>
      <c r="AL32" s="38">
        <f ca="1">IF(COUNTIF($BU$2:BU1017,AH32)=1,VLOOKUP(AH32,BI:BJ,2), IF(COUNTIF($BU$2:BU1017,AH32)=0,$AJ$10,""))</f>
        <v>100.09375</v>
      </c>
      <c r="AM32" s="39">
        <f t="shared" ca="1" si="27"/>
        <v>72907.36607142858</v>
      </c>
      <c r="AN32" s="40">
        <f t="shared" ca="1" si="28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29"/>
        <v>134753.54286239838</v>
      </c>
      <c r="AQ32" s="40">
        <f t="shared" ca="1" si="30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1"/>
        <v>63560.267857142862</v>
      </c>
      <c r="AT32" s="40">
        <f t="shared" ca="1" si="32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3"/>
        <v>41852.678571428572</v>
      </c>
      <c r="AW32" s="40">
        <f t="shared" ca="1" si="34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35"/>
        <v>39843.75</v>
      </c>
      <c r="AZ32" s="40">
        <f t="shared" ca="1" si="36"/>
        <v>3078.765625</v>
      </c>
      <c r="BA32" s="66">
        <f t="shared" ca="1" si="37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38"/>
        <v>-154149.1577847756</v>
      </c>
      <c r="BG32" s="59">
        <v>45849.625</v>
      </c>
      <c r="BH32" s="44">
        <v>80.03</v>
      </c>
      <c r="BI32" s="59">
        <v>45905.625</v>
      </c>
      <c r="BJ32" s="44">
        <v>101.25</v>
      </c>
      <c r="BK32" s="59">
        <v>45849.625</v>
      </c>
      <c r="BL32" s="44">
        <v>108.08</v>
      </c>
      <c r="BM32" s="59">
        <v>45905.625</v>
      </c>
      <c r="BN32" s="44">
        <v>101.25</v>
      </c>
      <c r="BO32" s="59">
        <v>45848.625</v>
      </c>
      <c r="BP32" s="44">
        <v>102.296875</v>
      </c>
      <c r="BQ32" s="59">
        <v>45848.625</v>
      </c>
      <c r="BR32" s="44">
        <v>96.21875</v>
      </c>
      <c r="BS32" s="150" t="str">
        <f t="shared" si="6"/>
        <v/>
      </c>
      <c r="BT32" s="150" t="str">
        <f t="shared" si="7"/>
        <v/>
      </c>
      <c r="BU32" s="150">
        <v>45908.625</v>
      </c>
      <c r="BY32" s="151">
        <f t="shared" ca="1" si="39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0"/>
        <v>-160575.00000000148</v>
      </c>
      <c r="CB32" s="39">
        <f t="shared" ca="1" si="41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2"/>
        <v>-83250.000000000218</v>
      </c>
      <c r="CE32" s="40">
        <f t="shared" ca="1" si="43"/>
        <v>83333.333333333328</v>
      </c>
      <c r="CF32" s="38">
        <f t="shared" ca="1" si="44"/>
        <v>-77325.000000001251</v>
      </c>
      <c r="CH32" s="109">
        <v>45853.625</v>
      </c>
      <c r="CI32" s="44">
        <v>107.2017</v>
      </c>
      <c r="CJ32" s="109">
        <v>45853.625</v>
      </c>
      <c r="CK32" s="44">
        <v>51.889000000000003</v>
      </c>
      <c r="CL32" s="150">
        <f t="shared" si="0"/>
        <v>45853.625</v>
      </c>
      <c r="CM32" s="150" t="str">
        <f t="shared" si="1"/>
        <v/>
      </c>
      <c r="CN32" s="150">
        <v>45908.625</v>
      </c>
      <c r="CR32" s="151">
        <f t="shared" ca="1" si="45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46"/>
        <v>3501.9600000001765</v>
      </c>
      <c r="CU32" s="39">
        <f t="shared" ca="1" si="47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48"/>
        <v>-912.87000000003468</v>
      </c>
      <c r="CX32" s="40">
        <f t="shared" ca="1" si="49"/>
        <v>63000</v>
      </c>
      <c r="CY32" s="38">
        <f t="shared" ca="1" si="50"/>
        <v>11414.83000000022</v>
      </c>
      <c r="DA32" s="109">
        <v>45848.625</v>
      </c>
      <c r="DB32" s="44">
        <v>278.61399999999998</v>
      </c>
      <c r="DC32" s="109">
        <v>45848.625</v>
      </c>
      <c r="DD32" s="44">
        <v>53.453000000000003</v>
      </c>
      <c r="DE32" s="150">
        <f t="shared" si="2"/>
        <v>45848.625</v>
      </c>
      <c r="DF32" s="150" t="str">
        <f t="shared" si="3"/>
        <v/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2"/>
        <v>-4806.0091145397164</v>
      </c>
      <c r="DY32" s="45">
        <f t="shared" ca="1" si="12"/>
        <v>62185.27529209057</v>
      </c>
      <c r="DZ32" s="45">
        <f t="shared" ca="1" si="12"/>
        <v>6118.7499999998254</v>
      </c>
      <c r="EA32" s="45">
        <f t="shared" ca="1" si="12"/>
        <v>110354.20666666701</v>
      </c>
      <c r="EB32" s="45">
        <f t="shared" ca="1" si="10"/>
        <v>-4806.0091145397164</v>
      </c>
      <c r="EC32" s="45">
        <f t="shared" ca="1" si="10"/>
        <v>62185.27529209057</v>
      </c>
      <c r="ED32" s="45">
        <f t="shared" ca="1" si="10"/>
        <v>6118.7499999998254</v>
      </c>
      <c r="EE32" s="45">
        <f t="shared" ca="1" si="10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1"/>
        <v>45898.625</v>
      </c>
      <c r="EN32" s="124">
        <f t="shared" ca="1" si="51"/>
        <v>94946.406704604276</v>
      </c>
      <c r="EO32" s="124">
        <f t="shared" ca="1" si="52"/>
        <v>-15925.880178895757</v>
      </c>
      <c r="EP32" s="124">
        <f t="shared" ca="1" si="53"/>
        <v>101895.05666666708</v>
      </c>
      <c r="EQ32" s="124">
        <f t="shared" ca="1" si="54"/>
        <v>-38399.999999999935</v>
      </c>
    </row>
    <row r="33" spans="1:147">
      <c r="A33" s="151">
        <f t="shared" ca="1" si="13"/>
        <v>45873.625</v>
      </c>
      <c r="B33" s="60">
        <f ca="1">IF(COUNTIF($AD$2:AD1018,A33)=1,VLOOKUP(A33,T:U,2), IF(COUNTIF($AD$2:AD1018,A33)=0,$B$10,""))</f>
        <v>94.38</v>
      </c>
      <c r="C33" s="30">
        <f t="shared" ca="1" si="14"/>
        <v>107348.24281150113</v>
      </c>
      <c r="D33" s="31">
        <f t="shared" ca="1" si="15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16"/>
        <v>-4536.0000000001719</v>
      </c>
      <c r="G33" s="31">
        <f t="shared" ca="1" si="17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18"/>
        <v>-441499.58982773189</v>
      </c>
      <c r="J33" s="31">
        <f t="shared" ca="1" si="19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0"/>
        <v>42705.599999998354</v>
      </c>
      <c r="M33" s="31">
        <f t="shared" ca="1" si="21"/>
        <v>-52172.673839999981</v>
      </c>
      <c r="N33" s="66">
        <f t="shared" ca="1" si="22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3"/>
        <v>39403.850179231609</v>
      </c>
      <c r="S33" s="115"/>
      <c r="T33" s="59">
        <v>45848.625</v>
      </c>
      <c r="U33" s="44">
        <v>94.22</v>
      </c>
      <c r="V33" s="59">
        <v>45848.625</v>
      </c>
      <c r="W33" s="44">
        <v>101.181</v>
      </c>
      <c r="X33" s="105">
        <v>45852.625</v>
      </c>
      <c r="Y33" s="44">
        <v>121.74</v>
      </c>
      <c r="Z33" s="59">
        <v>45888.625</v>
      </c>
      <c r="AA33" s="44">
        <v>99.484999999999999</v>
      </c>
      <c r="AB33" s="150">
        <f t="shared" si="4"/>
        <v>45848.625</v>
      </c>
      <c r="AC33" s="150">
        <f t="shared" si="5"/>
        <v>45848.625</v>
      </c>
      <c r="AD33" s="150">
        <v>45889.625</v>
      </c>
      <c r="AH33" s="151">
        <f t="shared" ca="1" si="24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25"/>
        <v>124300.80795524656</v>
      </c>
      <c r="AK33" s="39">
        <f t="shared" ca="1" si="26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27"/>
        <v>131668.52678571429</v>
      </c>
      <c r="AN33" s="40">
        <f t="shared" ca="1" si="28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29"/>
        <v>338065.90577759431</v>
      </c>
      <c r="AQ33" s="40">
        <f t="shared" ca="1" si="30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1"/>
        <v>114787.94642857143</v>
      </c>
      <c r="AT33" s="40">
        <f t="shared" ca="1" si="32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3"/>
        <v>71986.607142857145</v>
      </c>
      <c r="AW33" s="40">
        <f t="shared" ca="1" si="34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35"/>
        <v>86718.75</v>
      </c>
      <c r="AZ33" s="40">
        <f t="shared" ca="1" si="36"/>
        <v>3207.0475260416679</v>
      </c>
      <c r="BA33" s="66">
        <f t="shared" ca="1" si="37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38"/>
        <v>-85720.775891802739</v>
      </c>
      <c r="BG33" s="59">
        <v>45852.625</v>
      </c>
      <c r="BH33" s="44">
        <v>80.09</v>
      </c>
      <c r="BI33" s="59">
        <v>45908.625</v>
      </c>
      <c r="BJ33" s="44">
        <v>101.3828125</v>
      </c>
      <c r="BK33" s="59">
        <v>45852.625</v>
      </c>
      <c r="BL33" s="44">
        <v>108.05</v>
      </c>
      <c r="BM33" s="59">
        <v>45908.625</v>
      </c>
      <c r="BN33" s="44">
        <v>101.3828125</v>
      </c>
      <c r="BO33" s="59">
        <v>45849.625</v>
      </c>
      <c r="BP33" s="44">
        <v>101.71875</v>
      </c>
      <c r="BQ33" s="59">
        <v>45849.625</v>
      </c>
      <c r="BR33" s="44">
        <v>94.859375</v>
      </c>
      <c r="BS33" s="150" t="str">
        <f t="shared" si="6"/>
        <v/>
      </c>
      <c r="BT33" s="150" t="str">
        <f t="shared" si="7"/>
        <v/>
      </c>
      <c r="BU33" s="150">
        <v>45909.625</v>
      </c>
      <c r="BY33" s="151">
        <f t="shared" ca="1" si="39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0"/>
        <v>-1150.0000000026489</v>
      </c>
      <c r="CB33" s="39">
        <f t="shared" ca="1" si="41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2"/>
        <v>58049.999999999804</v>
      </c>
      <c r="CE33" s="40">
        <f t="shared" ca="1" si="43"/>
        <v>86805.555555555562</v>
      </c>
      <c r="CF33" s="38">
        <f t="shared" ca="1" si="44"/>
        <v>-59200.000000002452</v>
      </c>
      <c r="CH33" s="109">
        <v>45854.625</v>
      </c>
      <c r="CI33" s="44">
        <v>107.2169</v>
      </c>
      <c r="CJ33" s="109">
        <v>45854.625</v>
      </c>
      <c r="CK33" s="44">
        <v>51.680999999999997</v>
      </c>
      <c r="CL33" s="150">
        <f t="shared" si="0"/>
        <v>45854.625</v>
      </c>
      <c r="CM33" s="150" t="str">
        <f t="shared" si="1"/>
        <v/>
      </c>
      <c r="CN33" s="150">
        <v>45909.625</v>
      </c>
      <c r="CR33" s="151">
        <f t="shared" ca="1" si="45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46"/>
        <v>48667.079999999965</v>
      </c>
      <c r="CU33" s="39">
        <f t="shared" ca="1" si="47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48"/>
        <v>46904.129999999721</v>
      </c>
      <c r="CX33" s="40">
        <f t="shared" ca="1" si="49"/>
        <v>65625</v>
      </c>
      <c r="CY33" s="38">
        <f t="shared" ca="1" si="50"/>
        <v>9054.6166666669305</v>
      </c>
      <c r="DA33" s="109">
        <v>45849.625</v>
      </c>
      <c r="DB33" s="44">
        <v>281.92899999999997</v>
      </c>
      <c r="DC33" s="109">
        <v>45849.625</v>
      </c>
      <c r="DD33" s="44">
        <v>54.234999999999999</v>
      </c>
      <c r="DE33" s="150">
        <f t="shared" si="2"/>
        <v>45849.625</v>
      </c>
      <c r="DF33" s="150" t="str">
        <f t="shared" si="3"/>
        <v/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2"/>
        <v>5033.9876433503814</v>
      </c>
      <c r="DY33" s="45">
        <f t="shared" ca="1" si="12"/>
        <v>-28153.949354267119</v>
      </c>
      <c r="DZ33" s="45">
        <f t="shared" ca="1" si="12"/>
        <v>3825.0000000020445</v>
      </c>
      <c r="EA33" s="45">
        <f t="shared" ca="1" si="12"/>
        <v>5671.5866666661459</v>
      </c>
      <c r="EB33" s="45">
        <f t="shared" ca="1" si="10"/>
        <v>5033.9876433503814</v>
      </c>
      <c r="EC33" s="45">
        <f t="shared" ca="1" si="10"/>
        <v>-28153.949354267119</v>
      </c>
      <c r="ED33" s="45">
        <f t="shared" ca="1" si="10"/>
        <v>3825.0000000020445</v>
      </c>
      <c r="EE33" s="45">
        <f t="shared" ca="1" si="10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1"/>
        <v>45902.625</v>
      </c>
      <c r="EN33" s="124">
        <f t="shared" ca="1" si="51"/>
        <v>99980.394347954658</v>
      </c>
      <c r="EO33" s="124">
        <f t="shared" ca="1" si="52"/>
        <v>-44079.829533162876</v>
      </c>
      <c r="EP33" s="124">
        <f t="shared" ca="1" si="53"/>
        <v>107566.64333333322</v>
      </c>
      <c r="EQ33" s="124">
        <f t="shared" ca="1" si="54"/>
        <v>-34574.99999999789</v>
      </c>
    </row>
    <row r="34" spans="1:147">
      <c r="A34" s="151">
        <f t="shared" ca="1" si="13"/>
        <v>45874.625</v>
      </c>
      <c r="B34" s="60">
        <f ca="1">IF(COUNTIF($AD$2:AD1019,A34)=1,VLOOKUP(A34,T:U,2), IF(COUNTIF($AD$2:AD1019,A34)=0,$B$10,""))</f>
        <v>94.45</v>
      </c>
      <c r="C34" s="30">
        <f t="shared" ca="1" si="14"/>
        <v>123003.19488817779</v>
      </c>
      <c r="D34" s="31">
        <f t="shared" ca="1" si="15"/>
        <v>-69090</v>
      </c>
      <c r="E34" s="60">
        <f ca="1">IF(COUNTIF($AD$2:AD1019,A34)=1,VLOOKUP(A34,V:W,2), IF(COUNTIF($AD$2:AD1019,A34)=0,$C$10,""))</f>
        <v>101.217</v>
      </c>
      <c r="F34" s="30">
        <f t="shared" ca="1" si="16"/>
        <v>-4032.0000000001528</v>
      </c>
      <c r="G34" s="31">
        <f t="shared" ca="1" si="17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18"/>
        <v>-408905.66037736239</v>
      </c>
      <c r="J34" s="31">
        <f t="shared" ca="1" si="19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0"/>
        <v>56137.199999998862</v>
      </c>
      <c r="M34" s="31">
        <f t="shared" ca="1" si="21"/>
        <v>-54104.995093333324</v>
      </c>
      <c r="N34" s="66">
        <f t="shared" ca="1" si="22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3"/>
        <v>36115.248892206</v>
      </c>
      <c r="S34" s="115"/>
      <c r="T34" s="59">
        <v>45849.625</v>
      </c>
      <c r="U34" s="44">
        <v>94.12</v>
      </c>
      <c r="V34" s="59">
        <v>45849.625</v>
      </c>
      <c r="W34" s="44">
        <v>101.123</v>
      </c>
      <c r="X34" s="105">
        <v>45853.625</v>
      </c>
      <c r="Y34" s="44">
        <v>121.85</v>
      </c>
      <c r="Z34" s="59">
        <v>45889.625</v>
      </c>
      <c r="AA34" s="44">
        <v>99.653999999999996</v>
      </c>
      <c r="AB34" s="150">
        <f t="shared" si="4"/>
        <v>45849.625</v>
      </c>
      <c r="AC34" s="150">
        <f t="shared" si="5"/>
        <v>45849.625</v>
      </c>
      <c r="AD34" s="150">
        <v>45890.625</v>
      </c>
      <c r="AH34" s="151">
        <f t="shared" ca="1" si="24"/>
        <v>45894.625</v>
      </c>
      <c r="AI34" s="38">
        <f ca="1">IF(COUNTIF($BU$2:BU1019,AH34)=1,VLOOKUP(AH34,BG:BH,2), IF(COUNTIF($BU$2:BU1019,AH34)=0,$AI$10,""))</f>
        <v>80.69</v>
      </c>
      <c r="AJ34" s="39">
        <f t="shared" ca="1" si="25"/>
        <v>74580.484773151271</v>
      </c>
      <c r="AK34" s="39">
        <f t="shared" ca="1" si="26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27"/>
        <v>113169.64285714287</v>
      </c>
      <c r="AN34" s="40">
        <f t="shared" ca="1" si="28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29"/>
        <v>269507.08572479105</v>
      </c>
      <c r="AQ34" s="40">
        <f t="shared" ca="1" si="30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1"/>
        <v>98660.71428571429</v>
      </c>
      <c r="AT34" s="40">
        <f t="shared" ca="1" si="32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3"/>
        <v>61941.96428571429</v>
      </c>
      <c r="AW34" s="40">
        <f t="shared" ca="1" si="34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35"/>
        <v>70312.5</v>
      </c>
      <c r="AZ34" s="40">
        <f t="shared" ca="1" si="36"/>
        <v>3591.8932291666679</v>
      </c>
      <c r="BA34" s="66">
        <f t="shared" ca="1" si="37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38"/>
        <v>-90132.063735566393</v>
      </c>
      <c r="BG34" s="59">
        <v>45853.625</v>
      </c>
      <c r="BH34" s="44">
        <v>79.849999999999994</v>
      </c>
      <c r="BI34" s="59">
        <v>45909.625</v>
      </c>
      <c r="BJ34" s="44">
        <v>101.203125</v>
      </c>
      <c r="BK34" s="59">
        <v>45853.625</v>
      </c>
      <c r="BL34" s="44">
        <v>107.66</v>
      </c>
      <c r="BM34" s="59">
        <v>45909.625</v>
      </c>
      <c r="BN34" s="44">
        <v>101.203125</v>
      </c>
      <c r="BO34" s="59">
        <v>45852.625</v>
      </c>
      <c r="BP34" s="44">
        <v>101.65625</v>
      </c>
      <c r="BQ34" s="59">
        <v>45852.625</v>
      </c>
      <c r="BR34" s="44">
        <v>94.640625</v>
      </c>
      <c r="BS34" s="150" t="str">
        <f t="shared" si="6"/>
        <v/>
      </c>
      <c r="BT34" s="150" t="str">
        <f t="shared" si="7"/>
        <v/>
      </c>
      <c r="BU34" s="150">
        <v>45910.625</v>
      </c>
      <c r="BY34" s="151">
        <f t="shared" ca="1" si="39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0"/>
        <v>-34975.000000002867</v>
      </c>
      <c r="CB34" s="39">
        <f t="shared" ca="1" si="41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2"/>
        <v>30037.499999999942</v>
      </c>
      <c r="CE34" s="40">
        <f t="shared" ca="1" si="43"/>
        <v>97222.222222222219</v>
      </c>
      <c r="CF34" s="38">
        <f t="shared" ca="1" si="44"/>
        <v>-65012.500000002794</v>
      </c>
      <c r="CH34" s="109">
        <v>45855.625</v>
      </c>
      <c r="CI34" s="44">
        <v>107.4862</v>
      </c>
      <c r="CJ34" s="109">
        <v>45855.625</v>
      </c>
      <c r="CK34" s="44">
        <v>50.808</v>
      </c>
      <c r="CL34" s="150">
        <f t="shared" si="0"/>
        <v>45855.625</v>
      </c>
      <c r="CM34" s="150" t="str">
        <f t="shared" si="1"/>
        <v/>
      </c>
      <c r="CN34" s="150">
        <v>45910.625</v>
      </c>
      <c r="CR34" s="151">
        <f t="shared" ca="1" si="45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46"/>
        <v>-3871.5599999998412</v>
      </c>
      <c r="CU34" s="39">
        <f t="shared" ca="1" si="47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48"/>
        <v>-9346.0500000001484</v>
      </c>
      <c r="CX34" s="40">
        <f t="shared" ca="1" si="49"/>
        <v>76125.000000000015</v>
      </c>
      <c r="CY34" s="38">
        <f t="shared" ca="1" si="50"/>
        <v>13932.823333333639</v>
      </c>
      <c r="DA34" s="109">
        <v>45852.625</v>
      </c>
      <c r="DB34" s="44">
        <v>283.81700000000001</v>
      </c>
      <c r="DC34" s="109">
        <v>45852.625</v>
      </c>
      <c r="DD34" s="44">
        <v>54.883000000000003</v>
      </c>
      <c r="DE34" s="150">
        <f t="shared" si="2"/>
        <v>45852.625</v>
      </c>
      <c r="DF34" s="150" t="str">
        <f t="shared" si="3"/>
        <v/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2"/>
        <v>-19125.001138153719</v>
      </c>
      <c r="DY34" s="45">
        <f t="shared" ca="1" si="12"/>
        <v>-20959.122893734471</v>
      </c>
      <c r="DZ34" s="45">
        <f t="shared" ca="1" si="12"/>
        <v>-16131.249999999323</v>
      </c>
      <c r="EA34" s="45">
        <f t="shared" ca="1" si="12"/>
        <v>-6290.1533333330299</v>
      </c>
      <c r="EB34" s="45">
        <f t="shared" ca="1" si="10"/>
        <v>-19125.001138153719</v>
      </c>
      <c r="EC34" s="45">
        <f t="shared" ca="1" si="10"/>
        <v>-20959.122893734471</v>
      </c>
      <c r="ED34" s="45">
        <f t="shared" ca="1" si="10"/>
        <v>-16131.249999999323</v>
      </c>
      <c r="EE34" s="45">
        <f t="shared" ca="1" si="10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1"/>
        <v>45903.625</v>
      </c>
      <c r="EN34" s="124">
        <f t="shared" ca="1" si="51"/>
        <v>80855.393209800939</v>
      </c>
      <c r="EO34" s="124">
        <f t="shared" ca="1" si="52"/>
        <v>-65038.952426897347</v>
      </c>
      <c r="EP34" s="124">
        <f t="shared" ca="1" si="53"/>
        <v>101276.49000000019</v>
      </c>
      <c r="EQ34" s="124">
        <f t="shared" ca="1" si="54"/>
        <v>-50706.249999997213</v>
      </c>
    </row>
    <row r="35" spans="1:147">
      <c r="A35" s="151">
        <f t="shared" ca="1" si="13"/>
        <v>45875.625</v>
      </c>
      <c r="B35" s="60">
        <f ca="1">IF(COUNTIF($AD$2:AD1020,A35)=1,VLOOKUP(A35,T:U,2), IF(COUNTIF($AD$2:AD1020,A35)=0,$B$10,""))</f>
        <v>94.47</v>
      </c>
      <c r="C35" s="30">
        <f t="shared" ca="1" si="14"/>
        <v>127476.03833865817</v>
      </c>
      <c r="D35" s="31">
        <f t="shared" ca="1" si="15"/>
        <v>-71557.5</v>
      </c>
      <c r="E35" s="60">
        <f ca="1">IF(COUNTIF($AD$2:AD1020,A35)=1,VLOOKUP(A35,V:W,2), IF(COUNTIF($AD$2:AD1020,A35)=0,$C$10,""))</f>
        <v>101.197</v>
      </c>
      <c r="F35" s="30">
        <f t="shared" ca="1" si="16"/>
        <v>-7391.9999999994843</v>
      </c>
      <c r="G35" s="31">
        <f t="shared" ca="1" si="17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18"/>
        <v>-441499.58982773189</v>
      </c>
      <c r="J35" s="31">
        <f t="shared" ca="1" si="19"/>
        <v>-123078.9</v>
      </c>
      <c r="K35" s="60">
        <f ca="1">IF(COUNTIF($AD$2:AD1020,A35)=1,VLOOKUP(A35,Z:AA,2), IF(COUNTIF($AD$2:AD1020,A35)=0,$E$10,""))</f>
        <v>99.869</v>
      </c>
      <c r="L35" s="30">
        <f t="shared" ca="1" si="20"/>
        <v>37539.599999998158</v>
      </c>
      <c r="M35" s="31">
        <f t="shared" ca="1" si="21"/>
        <v>-56037.316346666667</v>
      </c>
      <c r="N35" s="66">
        <f t="shared" ca="1" si="22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3"/>
        <v>58667.197879721061</v>
      </c>
      <c r="S35" s="115"/>
      <c r="T35" s="59">
        <v>45852.625</v>
      </c>
      <c r="U35" s="44">
        <v>94.05</v>
      </c>
      <c r="V35" s="59">
        <v>45852.625</v>
      </c>
      <c r="W35" s="44">
        <v>101.181</v>
      </c>
      <c r="X35" s="105">
        <v>45854.625</v>
      </c>
      <c r="Y35" s="44">
        <v>121.87</v>
      </c>
      <c r="Z35" s="59">
        <v>45890.625</v>
      </c>
      <c r="AA35" s="44">
        <v>99.468999999999994</v>
      </c>
      <c r="AB35" s="150">
        <f t="shared" si="4"/>
        <v>45852.625</v>
      </c>
      <c r="AC35" s="150">
        <f t="shared" si="5"/>
        <v>45852.625</v>
      </c>
      <c r="AD35" s="150">
        <v>45891.625</v>
      </c>
      <c r="AH35" s="151">
        <f t="shared" ca="1" si="24"/>
        <v>45895.625</v>
      </c>
      <c r="AI35" s="38">
        <f ca="1">IF(COUNTIF($BU$2:BU1020,AH35)=1,VLOOKUP(AH35,BG:BH,2), IF(COUNTIF($BU$2:BU1020,AH35)=0,$AI$10,""))</f>
        <v>80.87</v>
      </c>
      <c r="AJ35" s="39">
        <f t="shared" ca="1" si="25"/>
        <v>130515.84835301332</v>
      </c>
      <c r="AK35" s="39">
        <f t="shared" ca="1" si="26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27"/>
        <v>143638.39285714287</v>
      </c>
      <c r="AN35" s="40">
        <f t="shared" ca="1" si="28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29"/>
        <v>288419.86367039371</v>
      </c>
      <c r="AQ35" s="40">
        <f t="shared" ca="1" si="30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1"/>
        <v>125223.2142857143</v>
      </c>
      <c r="AT35" s="40">
        <f t="shared" ca="1" si="32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3"/>
        <v>74497.767857142855</v>
      </c>
      <c r="AW35" s="40">
        <f t="shared" ca="1" si="34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35"/>
        <v>62109.375</v>
      </c>
      <c r="AZ35" s="40">
        <f t="shared" ca="1" si="36"/>
        <v>3720.1751302083358</v>
      </c>
      <c r="BA35" s="66">
        <f t="shared" ca="1" si="37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38"/>
        <v>-52386.564077559517</v>
      </c>
      <c r="BG35" s="59">
        <v>45854.625</v>
      </c>
      <c r="BH35" s="44">
        <v>80.06</v>
      </c>
      <c r="BI35" s="59">
        <v>45910.625</v>
      </c>
      <c r="BJ35" s="44">
        <v>101.2734375</v>
      </c>
      <c r="BK35" s="59">
        <v>45854.625</v>
      </c>
      <c r="BL35" s="44">
        <v>107.83</v>
      </c>
      <c r="BM35" s="59">
        <v>45910.625</v>
      </c>
      <c r="BN35" s="44">
        <v>101.2734375</v>
      </c>
      <c r="BO35" s="59">
        <v>45853.625</v>
      </c>
      <c r="BP35" s="44">
        <v>101.21875</v>
      </c>
      <c r="BQ35" s="59">
        <v>45853.625</v>
      </c>
      <c r="BR35" s="44">
        <v>94.015625</v>
      </c>
      <c r="BS35" s="150" t="str">
        <f t="shared" si="6"/>
        <v/>
      </c>
      <c r="BT35" s="150" t="str">
        <f t="shared" si="7"/>
        <v/>
      </c>
      <c r="BU35" s="150">
        <v>45911.625</v>
      </c>
      <c r="BY35" s="151">
        <f t="shared" ca="1" si="39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0"/>
        <v>-18600.000000002838</v>
      </c>
      <c r="CB35" s="39">
        <f t="shared" ca="1" si="41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2"/>
        <v>32793.749999999913</v>
      </c>
      <c r="CE35" s="40">
        <f t="shared" ca="1" si="43"/>
        <v>100694.44444444447</v>
      </c>
      <c r="CF35" s="38">
        <f t="shared" ca="1" si="44"/>
        <v>-51393.750000002765</v>
      </c>
      <c r="CH35" s="109">
        <v>45856.625</v>
      </c>
      <c r="CI35" s="44">
        <v>107.51779999999999</v>
      </c>
      <c r="CJ35" s="109">
        <v>45856.625</v>
      </c>
      <c r="CK35" s="44">
        <v>50.996000000000002</v>
      </c>
      <c r="CL35" s="150">
        <f t="shared" si="0"/>
        <v>45856.625</v>
      </c>
      <c r="CM35" s="150" t="str">
        <f t="shared" si="1"/>
        <v/>
      </c>
      <c r="CN35" s="150">
        <v>45911.625</v>
      </c>
      <c r="CR35" s="151">
        <f t="shared" ca="1" si="45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46"/>
        <v>-65271.35999999968</v>
      </c>
      <c r="CU35" s="39">
        <f t="shared" ca="1" si="47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48"/>
        <v>-86461.830000000191</v>
      </c>
      <c r="CX35" s="40">
        <f t="shared" ca="1" si="49"/>
        <v>78750</v>
      </c>
      <c r="CY35" s="38">
        <f t="shared" ca="1" si="50"/>
        <v>29940.47000000051</v>
      </c>
      <c r="DA35" s="109">
        <v>45853.625</v>
      </c>
      <c r="DB35" s="44">
        <v>284.40899999999999</v>
      </c>
      <c r="DC35" s="109">
        <v>45853.625</v>
      </c>
      <c r="DD35" s="44">
        <v>55.322000000000003</v>
      </c>
      <c r="DE35" s="150">
        <f t="shared" si="2"/>
        <v>45853.625</v>
      </c>
      <c r="DF35" s="150" t="str">
        <f t="shared" si="3"/>
        <v/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2"/>
        <v>-13075.13521024026</v>
      </c>
      <c r="DY35" s="45">
        <f t="shared" ca="1" si="12"/>
        <v>-42660.160396888707</v>
      </c>
      <c r="DZ35" s="45">
        <f t="shared" ca="1" si="12"/>
        <v>-17868.750000000764</v>
      </c>
      <c r="EA35" s="45">
        <f t="shared" ca="1" si="12"/>
        <v>-16316.81333333347</v>
      </c>
      <c r="EB35" s="45">
        <f t="shared" ca="1" si="10"/>
        <v>-13075.13521024026</v>
      </c>
      <c r="EC35" s="45">
        <f t="shared" ca="1" si="10"/>
        <v>-42660.160396888707</v>
      </c>
      <c r="ED35" s="45">
        <f t="shared" ca="1" si="10"/>
        <v>-17868.750000000764</v>
      </c>
      <c r="EE35" s="45">
        <f t="shared" ca="1" si="10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1"/>
        <v>45904.625</v>
      </c>
      <c r="EN35" s="124">
        <f t="shared" ca="1" si="51"/>
        <v>67780.257999560679</v>
      </c>
      <c r="EO35" s="124">
        <f t="shared" ca="1" si="52"/>
        <v>-107699.11282378605</v>
      </c>
      <c r="EP35" s="124">
        <f t="shared" ca="1" si="53"/>
        <v>84959.676666666724</v>
      </c>
      <c r="EQ35" s="124">
        <f t="shared" ca="1" si="54"/>
        <v>-68574.999999997977</v>
      </c>
    </row>
    <row r="36" spans="1:147">
      <c r="A36" s="151">
        <f t="shared" ca="1" si="13"/>
        <v>45876.625</v>
      </c>
      <c r="B36" s="60">
        <f ca="1">IF(COUNTIF($AD$2:AD1021,A36)=1,VLOOKUP(A36,T:U,2), IF(COUNTIF($AD$2:AD1021,A36)=0,$B$10,""))</f>
        <v>94.64</v>
      </c>
      <c r="C36" s="30">
        <f t="shared" ca="1" si="14"/>
        <v>165495.20766773206</v>
      </c>
      <c r="D36" s="31">
        <f t="shared" ca="1" si="15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16"/>
        <v>-12767.999999998892</v>
      </c>
      <c r="G36" s="31">
        <f t="shared" ca="1" si="17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18"/>
        <v>-408905.66037736239</v>
      </c>
      <c r="J36" s="31">
        <f t="shared" ca="1" si="19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0"/>
        <v>27207.599999997768</v>
      </c>
      <c r="M36" s="31">
        <f t="shared" ca="1" si="21"/>
        <v>-57969.637600000009</v>
      </c>
      <c r="N36" s="66">
        <f t="shared" ca="1" si="22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3"/>
        <v>59859.213845091057</v>
      </c>
      <c r="S36" s="115"/>
      <c r="T36" s="59">
        <v>45853.625</v>
      </c>
      <c r="U36" s="44">
        <v>94.05</v>
      </c>
      <c r="V36" s="59">
        <v>45853.625</v>
      </c>
      <c r="W36" s="44">
        <v>101.23699999999999</v>
      </c>
      <c r="X36" s="105">
        <v>45855.625</v>
      </c>
      <c r="Y36" s="44">
        <v>120.13</v>
      </c>
      <c r="Z36" s="59">
        <v>45891.625</v>
      </c>
      <c r="AA36" s="44">
        <v>99.596000000000004</v>
      </c>
      <c r="AB36" s="150">
        <f t="shared" si="4"/>
        <v>45853.625</v>
      </c>
      <c r="AC36" s="150">
        <f t="shared" si="5"/>
        <v>45853.625</v>
      </c>
      <c r="AD36" s="150">
        <v>45898.625</v>
      </c>
      <c r="AH36" s="151">
        <f t="shared" ca="1" si="24"/>
        <v>45896.625</v>
      </c>
      <c r="AI36" s="38">
        <f ca="1">IF(COUNTIF($BU$2:BU1021,AH36)=1,VLOOKUP(AH36,BG:BH,2), IF(COUNTIF($BU$2:BU1021,AH36)=0,$AI$10,""))</f>
        <v>80.97</v>
      </c>
      <c r="AJ36" s="39">
        <f t="shared" ca="1" si="25"/>
        <v>161591.05034182497</v>
      </c>
      <c r="AK36" s="39">
        <f t="shared" ca="1" si="26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27"/>
        <v>166489.95535714287</v>
      </c>
      <c r="AN36" s="40">
        <f t="shared" ca="1" si="28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29"/>
        <v>297876.25264319219</v>
      </c>
      <c r="AQ36" s="40">
        <f t="shared" ca="1" si="30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1"/>
        <v>145145.08928571429</v>
      </c>
      <c r="AT36" s="40">
        <f t="shared" ca="1" si="32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3"/>
        <v>83705.357142857145</v>
      </c>
      <c r="AW36" s="40">
        <f t="shared" ca="1" si="34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35"/>
        <v>51562.5</v>
      </c>
      <c r="AZ36" s="40">
        <f t="shared" ca="1" si="36"/>
        <v>3848.45703125</v>
      </c>
      <c r="BA36" s="66">
        <f t="shared" ca="1" si="37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38"/>
        <v>-34760.238823513122</v>
      </c>
      <c r="BG36" s="59">
        <v>45855.625</v>
      </c>
      <c r="BH36" s="44">
        <v>80.14</v>
      </c>
      <c r="BI36" s="59">
        <v>45911.625</v>
      </c>
      <c r="BJ36" s="44">
        <v>101.2734375</v>
      </c>
      <c r="BK36" s="59">
        <v>45855.625</v>
      </c>
      <c r="BL36" s="44">
        <v>108.09</v>
      </c>
      <c r="BM36" s="59">
        <v>45911.625</v>
      </c>
      <c r="BN36" s="44">
        <v>101.2734375</v>
      </c>
      <c r="BO36" s="59">
        <v>45854.625</v>
      </c>
      <c r="BP36" s="44">
        <v>101.484375</v>
      </c>
      <c r="BQ36" s="59">
        <v>45854.625</v>
      </c>
      <c r="BR36" s="44">
        <v>94.140625</v>
      </c>
      <c r="BS36" s="150" t="str">
        <f t="shared" si="6"/>
        <v/>
      </c>
      <c r="BT36" s="150" t="str">
        <f t="shared" si="7"/>
        <v/>
      </c>
      <c r="BU36" s="150">
        <v>45912.625</v>
      </c>
      <c r="BY36" s="151">
        <f t="shared" ca="1" si="39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0"/>
        <v>-51650.00000000219</v>
      </c>
      <c r="CB36" s="39">
        <f t="shared" ca="1" si="41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2"/>
        <v>2531.250000000096</v>
      </c>
      <c r="CE36" s="40">
        <f t="shared" ca="1" si="43"/>
        <v>104166.66666666666</v>
      </c>
      <c r="CF36" s="38">
        <f t="shared" ca="1" si="44"/>
        <v>-54181.25000000227</v>
      </c>
      <c r="CH36" s="109">
        <v>45859.625</v>
      </c>
      <c r="CI36" s="44">
        <v>107.4918</v>
      </c>
      <c r="CJ36" s="109">
        <v>45859.625</v>
      </c>
      <c r="CK36" s="44">
        <v>51.058999999999997</v>
      </c>
      <c r="CL36" s="150">
        <f t="shared" si="0"/>
        <v>45859.625</v>
      </c>
      <c r="CM36" s="150" t="str">
        <f t="shared" si="1"/>
        <v/>
      </c>
      <c r="CN36" s="150">
        <v>45912.625</v>
      </c>
      <c r="CR36" s="151">
        <f t="shared" ca="1" si="45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46"/>
        <v>25724.159999999927</v>
      </c>
      <c r="CU36" s="39">
        <f t="shared" ca="1" si="47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48"/>
        <v>-82375.65000000014</v>
      </c>
      <c r="CX36" s="40">
        <f t="shared" ca="1" si="49"/>
        <v>81375</v>
      </c>
      <c r="CY36" s="38">
        <f t="shared" ca="1" si="50"/>
        <v>117141.47666666674</v>
      </c>
      <c r="DA36" s="109">
        <v>45854.625</v>
      </c>
      <c r="DB36" s="44">
        <v>285.31700000000001</v>
      </c>
      <c r="DC36" s="109">
        <v>45854.625</v>
      </c>
      <c r="DD36" s="44">
        <v>55.634</v>
      </c>
      <c r="DE36" s="150">
        <f t="shared" si="2"/>
        <v>45854.625</v>
      </c>
      <c r="DF36" s="150" t="str">
        <f t="shared" si="3"/>
        <v/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2"/>
        <v>-13759.079507532879</v>
      </c>
      <c r="DY36" s="45">
        <f t="shared" ca="1" si="12"/>
        <v>-24908.727563667882</v>
      </c>
      <c r="DZ36" s="45">
        <f t="shared" ca="1" si="12"/>
        <v>-3075.0000000000582</v>
      </c>
      <c r="EA36" s="45">
        <f t="shared" ca="1" si="12"/>
        <v>-892.52333333325805</v>
      </c>
      <c r="EB36" s="45">
        <f t="shared" ca="1" si="10"/>
        <v>-13759.079507532879</v>
      </c>
      <c r="EC36" s="45">
        <f t="shared" ca="1" si="10"/>
        <v>-24908.727563667882</v>
      </c>
      <c r="ED36" s="45">
        <f t="shared" ca="1" si="10"/>
        <v>-3075.0000000000582</v>
      </c>
      <c r="EE36" s="45">
        <f t="shared" ca="1" si="10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1"/>
        <v>45905.625</v>
      </c>
      <c r="EN36" s="124">
        <f t="shared" ca="1" si="51"/>
        <v>54021.178492027801</v>
      </c>
      <c r="EO36" s="124">
        <f t="shared" ca="1" si="52"/>
        <v>-132607.84038745394</v>
      </c>
      <c r="EP36" s="124">
        <f t="shared" ca="1" si="53"/>
        <v>84067.153333333466</v>
      </c>
      <c r="EQ36" s="124">
        <f t="shared" ca="1" si="54"/>
        <v>-71649.999999998035</v>
      </c>
    </row>
    <row r="37" spans="1:147">
      <c r="A37" s="151">
        <f t="shared" ca="1" si="13"/>
        <v>45877.625</v>
      </c>
      <c r="B37" s="60">
        <f ca="1">IF(COUNTIF($AD$2:AD1022,A37)=1,VLOOKUP(A37,T:U,2), IF(COUNTIF($AD$2:AD1022,A37)=0,$B$10,""))</f>
        <v>94.67</v>
      </c>
      <c r="C37" s="30">
        <f t="shared" ca="1" si="14"/>
        <v>172204.47284344796</v>
      </c>
      <c r="D37" s="31">
        <f t="shared" ca="1" si="15"/>
        <v>-76492.5</v>
      </c>
      <c r="E37" s="60">
        <f ca="1">IF(COUNTIF($AD$2:AD1022,A37)=1,VLOOKUP(A37,V:W,2), IF(COUNTIF($AD$2:AD1022,A37)=0,$C$10,""))</f>
        <v>101.039</v>
      </c>
      <c r="F37" s="30">
        <f t="shared" ca="1" si="16"/>
        <v>-33935.999999999694</v>
      </c>
      <c r="G37" s="31">
        <f t="shared" ca="1" si="17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18"/>
        <v>-477056.60377358482</v>
      </c>
      <c r="J37" s="31">
        <f t="shared" ca="1" si="19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0"/>
        <v>-51315.600000000311</v>
      </c>
      <c r="M37" s="31">
        <f t="shared" ca="1" si="21"/>
        <v>-59901.958853333359</v>
      </c>
      <c r="N37" s="66">
        <f t="shared" ca="1" si="22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3"/>
        <v>78086.998503698735</v>
      </c>
      <c r="S37" s="115"/>
      <c r="T37" s="59">
        <v>45854.625</v>
      </c>
      <c r="U37" s="44">
        <v>93.96</v>
      </c>
      <c r="V37" s="59">
        <v>45854.625</v>
      </c>
      <c r="W37" s="44">
        <v>101.31</v>
      </c>
      <c r="X37" s="105">
        <v>45856.625</v>
      </c>
      <c r="Y37" s="44">
        <v>120.01</v>
      </c>
      <c r="Z37" s="59">
        <v>45894.625</v>
      </c>
      <c r="AA37" s="44">
        <v>99.394999999999996</v>
      </c>
      <c r="AB37" s="150">
        <f t="shared" si="4"/>
        <v>45854.625</v>
      </c>
      <c r="AC37" s="150">
        <f t="shared" si="5"/>
        <v>45854.625</v>
      </c>
      <c r="AD37" s="150">
        <v>45901.625</v>
      </c>
      <c r="AH37" s="151">
        <f t="shared" ca="1" si="24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25"/>
        <v>174021.13113735296</v>
      </c>
      <c r="AK37" s="39">
        <f t="shared" ca="1" si="26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27"/>
        <v>174107.14285714287</v>
      </c>
      <c r="AN37" s="40">
        <f t="shared" ca="1" si="28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29"/>
        <v>338065.90577759431</v>
      </c>
      <c r="AQ37" s="40">
        <f t="shared" ca="1" si="30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1"/>
        <v>151785.71428571429</v>
      </c>
      <c r="AT37" s="40">
        <f t="shared" ca="1" si="32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3"/>
        <v>97098.214285714275</v>
      </c>
      <c r="AW37" s="40">
        <f t="shared" ca="1" si="34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35"/>
        <v>96093.75</v>
      </c>
      <c r="AZ37" s="40">
        <f t="shared" ca="1" si="36"/>
        <v>3976.7389322916679</v>
      </c>
      <c r="BA37" s="66">
        <f t="shared" ca="1" si="37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38"/>
        <v>-5295.7810672111409</v>
      </c>
      <c r="BG37" s="59">
        <v>45856.625</v>
      </c>
      <c r="BH37" s="44">
        <v>80.25</v>
      </c>
      <c r="BI37" s="59">
        <v>45912.625</v>
      </c>
      <c r="BJ37" s="44">
        <v>101.1015625</v>
      </c>
      <c r="BK37" s="59">
        <v>45856.625</v>
      </c>
      <c r="BL37" s="44">
        <v>108.29</v>
      </c>
      <c r="BM37" s="59">
        <v>45912.625</v>
      </c>
      <c r="BN37" s="44">
        <v>101.1015625</v>
      </c>
      <c r="BO37" s="59">
        <v>45855.625</v>
      </c>
      <c r="BP37" s="44">
        <v>101.421875</v>
      </c>
      <c r="BQ37" s="59">
        <v>45855.625</v>
      </c>
      <c r="BR37" s="44">
        <v>94.078125</v>
      </c>
      <c r="BS37" s="150" t="str">
        <f t="shared" si="6"/>
        <v/>
      </c>
      <c r="BT37" s="150" t="str">
        <f t="shared" si="7"/>
        <v/>
      </c>
      <c r="BU37" s="150">
        <v>45915.625</v>
      </c>
      <c r="BY37" s="151">
        <f t="shared" ca="1" si="39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0"/>
        <v>-42800.000000003281</v>
      </c>
      <c r="CB37" s="39">
        <f t="shared" ca="1" si="41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2"/>
        <v>10237.500000000122</v>
      </c>
      <c r="CE37" s="40">
        <f t="shared" ca="1" si="43"/>
        <v>107638.88888888888</v>
      </c>
      <c r="CF37" s="38">
        <f t="shared" ca="1" si="44"/>
        <v>-53037.500000003376</v>
      </c>
      <c r="CH37" s="109">
        <v>45860.625</v>
      </c>
      <c r="CI37" s="44">
        <v>107.44840000000001</v>
      </c>
      <c r="CJ37" s="109">
        <v>45860.625</v>
      </c>
      <c r="CK37" s="44">
        <v>51.103000000000002</v>
      </c>
      <c r="CL37" s="150">
        <f t="shared" si="0"/>
        <v>45860.625</v>
      </c>
      <c r="CM37" s="150" t="str">
        <f t="shared" si="1"/>
        <v/>
      </c>
      <c r="CN37" s="150">
        <v>45915.625</v>
      </c>
      <c r="CR37" s="151">
        <f t="shared" ca="1" si="45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46"/>
        <v>-4989.5999999996639</v>
      </c>
      <c r="CU37" s="39">
        <f t="shared" ca="1" si="47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48"/>
        <v>-115065.09000000024</v>
      </c>
      <c r="CX37" s="40">
        <f t="shared" ca="1" si="49"/>
        <v>84000</v>
      </c>
      <c r="CY37" s="38">
        <f t="shared" ca="1" si="50"/>
        <v>119408.82333333394</v>
      </c>
      <c r="DA37" s="109">
        <v>45855.625</v>
      </c>
      <c r="DB37" s="44">
        <v>279.93299999999999</v>
      </c>
      <c r="DC37" s="109">
        <v>45855.625</v>
      </c>
      <c r="DD37" s="44">
        <v>54.454000000000001</v>
      </c>
      <c r="DE37" s="150">
        <f t="shared" si="2"/>
        <v>45855.625</v>
      </c>
      <c r="DF37" s="150" t="str">
        <f t="shared" si="3"/>
        <v/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2"/>
        <v>-7317.2949696365977</v>
      </c>
      <c r="DY37" s="45">
        <f t="shared" ca="1" si="12"/>
        <v>17586.137086448725</v>
      </c>
      <c r="DZ37" s="45">
        <f t="shared" ca="1" si="12"/>
        <v>-10737.500000000146</v>
      </c>
      <c r="EA37" s="45">
        <f t="shared" ca="1" si="12"/>
        <v>-9448.5999999998894</v>
      </c>
      <c r="EB37" s="45">
        <f t="shared" ca="1" si="10"/>
        <v>-7317.2949696365977</v>
      </c>
      <c r="EC37" s="45">
        <f t="shared" ca="1" si="10"/>
        <v>17586.137086448725</v>
      </c>
      <c r="ED37" s="45">
        <f t="shared" ca="1" si="10"/>
        <v>-10737.500000000146</v>
      </c>
      <c r="EE37" s="45">
        <f t="shared" ca="1" si="10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1"/>
        <v>45908.625</v>
      </c>
      <c r="EN37" s="124">
        <f t="shared" ca="1" si="51"/>
        <v>46703.883522391203</v>
      </c>
      <c r="EO37" s="124">
        <f t="shared" ca="1" si="52"/>
        <v>-115021.70330100521</v>
      </c>
      <c r="EP37" s="124">
        <f t="shared" ca="1" si="53"/>
        <v>74618.553333333577</v>
      </c>
      <c r="EQ37" s="124">
        <f t="shared" ca="1" si="54"/>
        <v>-82387.499999998181</v>
      </c>
    </row>
    <row r="38" spans="1:147">
      <c r="A38" s="151">
        <f t="shared" ca="1" si="13"/>
        <v>45880.625</v>
      </c>
      <c r="B38" s="60">
        <f ca="1">IF(COUNTIF($AD$2:AD1023,A38)=1,VLOOKUP(A38,T:U,2), IF(COUNTIF($AD$2:AD1023,A38)=0,$B$10,""))</f>
        <v>94.66</v>
      </c>
      <c r="C38" s="30">
        <f t="shared" ca="1" si="14"/>
        <v>169968.05111820778</v>
      </c>
      <c r="D38" s="31">
        <f t="shared" ca="1" si="15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16"/>
        <v>-39815.99999999912</v>
      </c>
      <c r="G38" s="31">
        <f t="shared" ca="1" si="17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18"/>
        <v>-482982.77276456362</v>
      </c>
      <c r="J38" s="31">
        <f t="shared" ca="1" si="19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0"/>
        <v>-68191.200000002587</v>
      </c>
      <c r="M38" s="31">
        <f t="shared" ca="1" si="21"/>
        <v>-65698.922613333314</v>
      </c>
      <c r="N38" s="66">
        <f t="shared" ca="1" si="22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3"/>
        <v>72949.474029434496</v>
      </c>
      <c r="S38" s="115"/>
      <c r="T38" s="59">
        <v>45855.625</v>
      </c>
      <c r="U38" s="44">
        <v>94.08</v>
      </c>
      <c r="V38" s="59">
        <v>45855.625</v>
      </c>
      <c r="W38" s="44">
        <v>101.328</v>
      </c>
      <c r="X38" s="105">
        <v>45859.625</v>
      </c>
      <c r="Y38" s="44">
        <v>120.31</v>
      </c>
      <c r="Z38" s="59">
        <v>45895.625</v>
      </c>
      <c r="AA38" s="44">
        <v>99.643000000000001</v>
      </c>
      <c r="AB38" s="150">
        <f t="shared" si="4"/>
        <v>45855.625</v>
      </c>
      <c r="AC38" s="150">
        <f t="shared" si="5"/>
        <v>45855.625</v>
      </c>
      <c r="AD38" s="150">
        <v>45902.625</v>
      </c>
      <c r="AH38" s="151">
        <f t="shared" ca="1" si="24"/>
        <v>45898.625</v>
      </c>
      <c r="AI38" s="38">
        <f ca="1">IF(COUNTIF($BU$2:BU1023,AH38)=1,VLOOKUP(AH38,BG:BH,2), IF(COUNTIF($BU$2:BU1023,AH38)=0,$AI$10,""))</f>
        <v>80.86</v>
      </c>
      <c r="AJ38" s="39">
        <f t="shared" ca="1" si="25"/>
        <v>127408.32815413272</v>
      </c>
      <c r="AK38" s="39">
        <f t="shared" ca="1" si="26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27"/>
        <v>176283.48214285716</v>
      </c>
      <c r="AN38" s="40">
        <f t="shared" ca="1" si="28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29"/>
        <v>250594.30777919406</v>
      </c>
      <c r="AQ38" s="40">
        <f t="shared" ca="1" si="30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1"/>
        <v>153683.03571428574</v>
      </c>
      <c r="AT38" s="40">
        <f t="shared" ca="1" si="32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3"/>
        <v>89564.732142857145</v>
      </c>
      <c r="AW38" s="40">
        <f t="shared" ca="1" si="34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35"/>
        <v>44531.25</v>
      </c>
      <c r="AZ38" s="40">
        <f t="shared" ca="1" si="36"/>
        <v>4105.0208333333358</v>
      </c>
      <c r="BA38" s="66">
        <f t="shared" ca="1" si="37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38"/>
        <v>-23535.50059971217</v>
      </c>
      <c r="BG38" s="59">
        <v>45859.625</v>
      </c>
      <c r="BH38" s="44">
        <v>80.36</v>
      </c>
      <c r="BI38" s="59">
        <v>45915.625</v>
      </c>
      <c r="BJ38" s="44">
        <v>101.1953125</v>
      </c>
      <c r="BK38" s="59">
        <v>45859.625</v>
      </c>
      <c r="BL38" s="44">
        <v>108.71</v>
      </c>
      <c r="BM38" s="59">
        <v>45915.625</v>
      </c>
      <c r="BN38" s="44">
        <v>101.1953125</v>
      </c>
      <c r="BO38" s="59">
        <v>45856.625</v>
      </c>
      <c r="BP38" s="44">
        <v>101.671875</v>
      </c>
      <c r="BQ38" s="59">
        <v>45856.625</v>
      </c>
      <c r="BR38" s="44">
        <v>94.21875</v>
      </c>
      <c r="BS38" s="150" t="str">
        <f t="shared" si="6"/>
        <v/>
      </c>
      <c r="BT38" s="150" t="str">
        <f t="shared" si="7"/>
        <v/>
      </c>
      <c r="BU38" s="150">
        <v>45916.625</v>
      </c>
      <c r="BY38" s="151">
        <f t="shared" ca="1" si="39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0"/>
        <v>-93300.000000002823</v>
      </c>
      <c r="CB38" s="39">
        <f t="shared" ca="1" si="41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2"/>
        <v>-40218.750000000196</v>
      </c>
      <c r="CE38" s="40">
        <f t="shared" ca="1" si="43"/>
        <v>111111.11111111112</v>
      </c>
      <c r="CF38" s="38">
        <f t="shared" ca="1" si="44"/>
        <v>-53081.250000002627</v>
      </c>
      <c r="CH38" s="109">
        <v>45861.625</v>
      </c>
      <c r="CI38" s="44">
        <v>107.6756</v>
      </c>
      <c r="CJ38" s="109">
        <v>45861.625</v>
      </c>
      <c r="CK38" s="44">
        <v>50.188000000000002</v>
      </c>
      <c r="CL38" s="150">
        <f t="shared" si="0"/>
        <v>45861.625</v>
      </c>
      <c r="CM38" s="150" t="str">
        <f t="shared" si="1"/>
        <v/>
      </c>
      <c r="CN38" s="150">
        <v>45916.625</v>
      </c>
      <c r="CR38" s="151">
        <f t="shared" ca="1" si="45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46"/>
        <v>-8565.4799999996685</v>
      </c>
      <c r="CU38" s="39">
        <f t="shared" ca="1" si="47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48"/>
        <v>-117934.11000000003</v>
      </c>
      <c r="CX38" s="40">
        <f t="shared" ca="1" si="49"/>
        <v>91875</v>
      </c>
      <c r="CY38" s="38">
        <f t="shared" ca="1" si="50"/>
        <v>119576.96333333373</v>
      </c>
      <c r="DA38" s="109">
        <v>45856.625</v>
      </c>
      <c r="DB38" s="44">
        <v>277.86799999999999</v>
      </c>
      <c r="DC38" s="109">
        <v>45856.625</v>
      </c>
      <c r="DD38" s="44">
        <v>53.975999999999999</v>
      </c>
      <c r="DE38" s="150">
        <f t="shared" si="2"/>
        <v>45856.625</v>
      </c>
      <c r="DF38" s="150" t="str">
        <f t="shared" si="3"/>
        <v/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2"/>
        <v>-18711.986927068792</v>
      </c>
      <c r="DY38" s="45">
        <f t="shared" ca="1" si="12"/>
        <v>-31274.206830756826</v>
      </c>
      <c r="DZ38" s="45">
        <f t="shared" ca="1" si="12"/>
        <v>-15899.999999999214</v>
      </c>
      <c r="EA38" s="45">
        <f t="shared" ca="1" si="12"/>
        <v>-12829.133333333157</v>
      </c>
      <c r="EB38" s="45">
        <f t="shared" ca="1" si="10"/>
        <v>-18711.986927068792</v>
      </c>
      <c r="EC38" s="45">
        <f t="shared" ca="1" si="10"/>
        <v>-31274.206830756826</v>
      </c>
      <c r="ED38" s="45">
        <f t="shared" ca="1" si="10"/>
        <v>-15899.999999999214</v>
      </c>
      <c r="EE38" s="45">
        <f t="shared" ca="1" si="10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1"/>
        <v>45909.625</v>
      </c>
      <c r="EN38" s="124">
        <f t="shared" ca="1" si="51"/>
        <v>27991.896595322411</v>
      </c>
      <c r="EO38" s="124">
        <f t="shared" ca="1" si="52"/>
        <v>-146295.91013176204</v>
      </c>
      <c r="EP38" s="124">
        <f t="shared" ca="1" si="53"/>
        <v>61789.42000000042</v>
      </c>
      <c r="EQ38" s="124">
        <f t="shared" ca="1" si="54"/>
        <v>-98287.499999997395</v>
      </c>
    </row>
    <row r="39" spans="1:147">
      <c r="A39" s="151">
        <f t="shared" ca="1" si="13"/>
        <v>45881.625</v>
      </c>
      <c r="B39" s="60">
        <f ca="1">IF(COUNTIF($AD$2:AD1024,A39)=1,VLOOKUP(A39,T:U,2), IF(COUNTIF($AD$2:AD1024,A39)=0,$B$10,""))</f>
        <v>94.75</v>
      </c>
      <c r="C39" s="30">
        <f t="shared" ca="1" si="14"/>
        <v>190095.84664536483</v>
      </c>
      <c r="D39" s="31">
        <f t="shared" ca="1" si="15"/>
        <v>-86362.5</v>
      </c>
      <c r="E39" s="60">
        <f ca="1">IF(COUNTIF($AD$2:AD1024,A39)=1,VLOOKUP(A39,V:W,2), IF(COUNTIF($AD$2:AD1024,A39)=0,$C$10,""))</f>
        <v>100.947</v>
      </c>
      <c r="F39" s="30">
        <f t="shared" ca="1" si="16"/>
        <v>-49391.999999999483</v>
      </c>
      <c r="G39" s="31">
        <f t="shared" ca="1" si="17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18"/>
        <v>-518539.78671041649</v>
      </c>
      <c r="J39" s="31">
        <f t="shared" ca="1" si="19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0"/>
        <v>-122262.00000000137</v>
      </c>
      <c r="M39" s="31">
        <f t="shared" ca="1" si="21"/>
        <v>-67631.243866666671</v>
      </c>
      <c r="N39" s="66">
        <f t="shared" ca="1" si="22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3"/>
        <v>84862.259589112713</v>
      </c>
      <c r="S39" s="115"/>
      <c r="T39" s="59">
        <v>45856.625</v>
      </c>
      <c r="U39" s="44">
        <v>94.09</v>
      </c>
      <c r="V39" s="59">
        <v>45856.625</v>
      </c>
      <c r="W39" s="44">
        <v>101.28</v>
      </c>
      <c r="X39" s="105">
        <v>45860.625</v>
      </c>
      <c r="Y39" s="44">
        <v>120.48</v>
      </c>
      <c r="Z39" s="59">
        <v>45896.625</v>
      </c>
      <c r="AA39" s="44">
        <v>99.801000000000002</v>
      </c>
      <c r="AB39" s="150">
        <f t="shared" si="4"/>
        <v>45856.625</v>
      </c>
      <c r="AC39" s="150">
        <f t="shared" si="5"/>
        <v>45856.625</v>
      </c>
      <c r="AD39" s="150">
        <v>45903.625</v>
      </c>
      <c r="AH39" s="151">
        <f t="shared" ca="1" si="24"/>
        <v>45902.625</v>
      </c>
      <c r="AI39" s="38">
        <f ca="1">IF(COUNTIF($BU$2:BU1024,AH39)=1,VLOOKUP(AH39,BG:BH,2), IF(COUNTIF($BU$2:BU1024,AH39)=0,$AI$10,""))</f>
        <v>80.39</v>
      </c>
      <c r="AJ39" s="39">
        <f t="shared" ca="1" si="25"/>
        <v>-18645.121193289204</v>
      </c>
      <c r="AK39" s="39">
        <f t="shared" ca="1" si="26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27"/>
        <v>151255.58035714284</v>
      </c>
      <c r="AN39" s="40">
        <f t="shared" ca="1" si="28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29"/>
        <v>66194.722809600804</v>
      </c>
      <c r="AQ39" s="40">
        <f t="shared" ca="1" si="30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1"/>
        <v>131863.83928571429</v>
      </c>
      <c r="AT39" s="40">
        <f t="shared" ca="1" si="32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3"/>
        <v>70312.5</v>
      </c>
      <c r="AW39" s="40">
        <f t="shared" ca="1" si="34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35"/>
        <v>-7031.25</v>
      </c>
      <c r="AZ39" s="40">
        <f t="shared" ca="1" si="36"/>
        <v>4618.1484375000036</v>
      </c>
      <c r="BA39" s="66">
        <f t="shared" ca="1" si="37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38"/>
        <v>-51689.449953979289</v>
      </c>
      <c r="BG39" s="59">
        <v>45860.625</v>
      </c>
      <c r="BH39" s="44">
        <v>80.5</v>
      </c>
      <c r="BI39" s="59">
        <v>45916.625</v>
      </c>
      <c r="BJ39" s="44">
        <v>101.2578125</v>
      </c>
      <c r="BK39" s="59">
        <v>45860.625</v>
      </c>
      <c r="BL39" s="44">
        <v>108.97</v>
      </c>
      <c r="BM39" s="59">
        <v>45916.625</v>
      </c>
      <c r="BN39" s="44">
        <v>101.2578125</v>
      </c>
      <c r="BO39" s="59">
        <v>45859.625</v>
      </c>
      <c r="BP39" s="44">
        <v>102.03125</v>
      </c>
      <c r="BQ39" s="59">
        <v>45859.625</v>
      </c>
      <c r="BR39" s="44">
        <v>94.96875</v>
      </c>
      <c r="BS39" s="150" t="str">
        <f t="shared" si="6"/>
        <v/>
      </c>
      <c r="BT39" s="150" t="str">
        <f t="shared" si="7"/>
        <v/>
      </c>
      <c r="BU39" s="150">
        <v>45917.625</v>
      </c>
      <c r="BY39" s="151">
        <f t="shared" ca="1" si="39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0"/>
        <v>-107250.00000000051</v>
      </c>
      <c r="CB39" s="39">
        <f t="shared" ca="1" si="41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2"/>
        <v>-57993.749999999935</v>
      </c>
      <c r="CE39" s="40">
        <f t="shared" ca="1" si="43"/>
        <v>125000</v>
      </c>
      <c r="CF39" s="38">
        <f t="shared" ca="1" si="44"/>
        <v>-49256.250000000582</v>
      </c>
      <c r="CH39" s="109">
        <v>45862.625</v>
      </c>
      <c r="CI39" s="44">
        <v>107.5968</v>
      </c>
      <c r="CJ39" s="109">
        <v>45862.625</v>
      </c>
      <c r="CK39" s="44">
        <v>50.165999999999997</v>
      </c>
      <c r="CL39" s="150">
        <f t="shared" si="0"/>
        <v>45862.625</v>
      </c>
      <c r="CM39" s="150" t="str">
        <f t="shared" si="1"/>
        <v/>
      </c>
      <c r="CN39" s="150">
        <v>45917.625</v>
      </c>
      <c r="CR39" s="151">
        <f t="shared" ca="1" si="45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46"/>
        <v>-64994.159999999931</v>
      </c>
      <c r="CU39" s="39">
        <f t="shared" ca="1" si="47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48"/>
        <v>-179574.57</v>
      </c>
      <c r="CX39" s="40">
        <f t="shared" ca="1" si="49"/>
        <v>94500</v>
      </c>
      <c r="CY39" s="38">
        <f t="shared" ca="1" si="50"/>
        <v>125080.41000000009</v>
      </c>
      <c r="DA39" s="109">
        <v>45859.625</v>
      </c>
      <c r="DB39" s="44">
        <v>278.05399999999997</v>
      </c>
      <c r="DC39" s="109">
        <v>45859.625</v>
      </c>
      <c r="DD39" s="44">
        <v>54.119</v>
      </c>
      <c r="DE39" s="150">
        <f t="shared" si="2"/>
        <v>45859.625</v>
      </c>
      <c r="DF39" s="150" t="str">
        <f t="shared" si="3"/>
        <v/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2"/>
        <v>-30919.806097968365</v>
      </c>
      <c r="DY39" s="45">
        <f t="shared" ca="1" si="12"/>
        <v>-6108.1113085593097</v>
      </c>
      <c r="DZ39" s="45">
        <f t="shared" ca="1" si="12"/>
        <v>-3218.7500000014406</v>
      </c>
      <c r="EA39" s="45">
        <f t="shared" ca="1" si="12"/>
        <v>-4167.2633333336271</v>
      </c>
      <c r="EB39" s="45">
        <f t="shared" ca="1" si="10"/>
        <v>-30919.806097968365</v>
      </c>
      <c r="EC39" s="45">
        <f t="shared" ca="1" si="10"/>
        <v>-6108.1113085593097</v>
      </c>
      <c r="ED39" s="45">
        <f t="shared" ca="1" si="10"/>
        <v>-3218.7500000014406</v>
      </c>
      <c r="EE39" s="45">
        <f t="shared" ca="1" si="10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1"/>
        <v>45910.625</v>
      </c>
      <c r="EN39" s="124">
        <f t="shared" ca="1" si="51"/>
        <v>-2927.9095026459545</v>
      </c>
      <c r="EO39" s="124">
        <f t="shared" ca="1" si="52"/>
        <v>-152404.02144032135</v>
      </c>
      <c r="EP39" s="124">
        <f t="shared" ca="1" si="53"/>
        <v>57622.156666666793</v>
      </c>
      <c r="EQ39" s="124">
        <f t="shared" ca="1" si="54"/>
        <v>-101506.24999999884</v>
      </c>
    </row>
    <row r="40" spans="1:147">
      <c r="A40" s="151">
        <f t="shared" ca="1" si="13"/>
        <v>45882.625</v>
      </c>
      <c r="B40" s="60">
        <f ca="1">IF(COUNTIF($AD$2:AD1025,A40)=1,VLOOKUP(A40,T:U,2), IF(COUNTIF($AD$2:AD1025,A40)=0,$B$10,""))</f>
        <v>94.88</v>
      </c>
      <c r="C40" s="30">
        <f t="shared" ca="1" si="14"/>
        <v>219169.32907347797</v>
      </c>
      <c r="D40" s="31">
        <f t="shared" ca="1" si="15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16"/>
        <v>-20664.000000000782</v>
      </c>
      <c r="G40" s="31">
        <f t="shared" ca="1" si="17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18"/>
        <v>-408905.66037736239</v>
      </c>
      <c r="J40" s="31">
        <f t="shared" ca="1" si="19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0"/>
        <v>-5166.0000000001955</v>
      </c>
      <c r="M40" s="31">
        <f t="shared" ca="1" si="21"/>
        <v>-69563.565120000014</v>
      </c>
      <c r="N40" s="66">
        <f t="shared" ca="1" si="22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3"/>
        <v>93392.391770840855</v>
      </c>
      <c r="S40" s="115"/>
      <c r="T40" s="59">
        <v>45859.625</v>
      </c>
      <c r="U40" s="44">
        <v>94.13</v>
      </c>
      <c r="V40" s="59">
        <v>45859.625</v>
      </c>
      <c r="W40" s="44">
        <v>101.45</v>
      </c>
      <c r="X40" s="105">
        <v>45861.625</v>
      </c>
      <c r="Y40" s="44">
        <v>120.5</v>
      </c>
      <c r="Z40" s="59">
        <v>45897.625</v>
      </c>
      <c r="AA40" s="44">
        <v>99.775999999999996</v>
      </c>
      <c r="AB40" s="150">
        <f t="shared" si="4"/>
        <v>45859.625</v>
      </c>
      <c r="AC40" s="150">
        <f t="shared" si="5"/>
        <v>45859.625</v>
      </c>
      <c r="AD40" s="150">
        <v>45904.625</v>
      </c>
      <c r="AH40" s="151">
        <f t="shared" ca="1" si="24"/>
        <v>45903.625</v>
      </c>
      <c r="AI40" s="38">
        <f ca="1">IF(COUNTIF($BU$2:BU1025,AH40)=1,VLOOKUP(AH40,BG:BH,2), IF(COUNTIF($BU$2:BU1025,AH40)=0,$AI$10,""))</f>
        <v>80.61</v>
      </c>
      <c r="AJ40" s="39">
        <f t="shared" ca="1" si="25"/>
        <v>49720.323182100845</v>
      </c>
      <c r="AK40" s="39">
        <f t="shared" ca="1" si="26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27"/>
        <v>173018.97321428574</v>
      </c>
      <c r="AN40" s="40">
        <f t="shared" ca="1" si="28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29"/>
        <v>219861.04361759615</v>
      </c>
      <c r="AQ40" s="40">
        <f t="shared" ca="1" si="30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1"/>
        <v>150837.05357142858</v>
      </c>
      <c r="AT40" s="40">
        <f t="shared" ca="1" si="32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3"/>
        <v>90401.785714285725</v>
      </c>
      <c r="AW40" s="40">
        <f t="shared" ca="1" si="34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35"/>
        <v>67968.75</v>
      </c>
      <c r="AZ40" s="40">
        <f t="shared" ca="1" si="36"/>
        <v>4746.4303385416679</v>
      </c>
      <c r="BA40" s="66">
        <f t="shared" ca="1" si="37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38"/>
        <v>-72648.57284771376</v>
      </c>
      <c r="BG40" s="59">
        <v>45861.625</v>
      </c>
      <c r="BH40" s="44">
        <v>80.540000000000006</v>
      </c>
      <c r="BI40" s="59">
        <v>45917.625</v>
      </c>
      <c r="BJ40" s="44">
        <v>101.0546875</v>
      </c>
      <c r="BK40" s="59">
        <v>45861.625</v>
      </c>
      <c r="BL40" s="44">
        <v>108.8</v>
      </c>
      <c r="BM40" s="59">
        <v>45917.625</v>
      </c>
      <c r="BN40" s="44">
        <v>101.0546875</v>
      </c>
      <c r="BO40" s="59">
        <v>45860.625</v>
      </c>
      <c r="BP40" s="44">
        <v>102.328125</v>
      </c>
      <c r="BQ40" s="59">
        <v>45860.625</v>
      </c>
      <c r="BR40" s="44">
        <v>95.484375</v>
      </c>
      <c r="BS40" s="150" t="str">
        <f t="shared" si="6"/>
        <v/>
      </c>
      <c r="BT40" s="150" t="str">
        <f t="shared" si="7"/>
        <v/>
      </c>
      <c r="BU40" s="150">
        <v>45918.625</v>
      </c>
      <c r="BY40" s="151">
        <f t="shared" ca="1" si="39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0"/>
        <v>-104874.99999999983</v>
      </c>
      <c r="CB40" s="39">
        <f t="shared" ca="1" si="41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2"/>
        <v>-39487.499999999905</v>
      </c>
      <c r="CE40" s="40">
        <f t="shared" ca="1" si="43"/>
        <v>128472.22222222222</v>
      </c>
      <c r="CF40" s="38">
        <f t="shared" ca="1" si="44"/>
        <v>-65387.499999999905</v>
      </c>
      <c r="CH40" s="109">
        <v>45863.625</v>
      </c>
      <c r="CI40" s="44">
        <v>107.6135</v>
      </c>
      <c r="CJ40" s="109">
        <v>45863.625</v>
      </c>
      <c r="CK40" s="44">
        <v>49.981999999999999</v>
      </c>
      <c r="CL40" s="150">
        <f t="shared" si="0"/>
        <v>45863.625</v>
      </c>
      <c r="CM40" s="150" t="str">
        <f t="shared" si="1"/>
        <v/>
      </c>
      <c r="CN40" s="150">
        <v>45918.625</v>
      </c>
      <c r="CR40" s="151">
        <f t="shared" ca="1" si="45"/>
        <v>45903.625</v>
      </c>
      <c r="CS40" s="38">
        <f ca="1">IF(COUNTIF($DG$2:DG1025,CR40)=1,VLOOKUP(CR40,DA:DB,2), IF(COUNTIF($DG$2:DG1025,CR40)=0,$CS$10,""))</f>
        <v>267.14</v>
      </c>
      <c r="CT40" s="39">
        <f t="shared" ca="1" si="46"/>
        <v>323.40000000023116</v>
      </c>
      <c r="CU40" s="39">
        <f t="shared" ca="1" si="47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48"/>
        <v>-107675.19000000016</v>
      </c>
      <c r="CX40" s="40">
        <f t="shared" ca="1" si="49"/>
        <v>97125</v>
      </c>
      <c r="CY40" s="38">
        <f t="shared" ca="1" si="50"/>
        <v>118790.25666666706</v>
      </c>
      <c r="DA40" s="109">
        <v>45860.625</v>
      </c>
      <c r="DB40" s="44">
        <v>280.26299999999998</v>
      </c>
      <c r="DC40" s="109">
        <v>45860.625</v>
      </c>
      <c r="DD40" s="44">
        <v>54.722000000000001</v>
      </c>
      <c r="DE40" s="150">
        <f t="shared" si="2"/>
        <v>45860.625</v>
      </c>
      <c r="DF40" s="150" t="str">
        <f t="shared" si="3"/>
        <v/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2"/>
        <v>6625.0317375094746</v>
      </c>
      <c r="DY40" s="45">
        <f t="shared" ca="1" si="12"/>
        <v>-2079.8279307408666</v>
      </c>
      <c r="DZ40" s="45">
        <f t="shared" ca="1" si="12"/>
        <v>8287.4999999994616</v>
      </c>
      <c r="EA40" s="45">
        <f t="shared" ca="1" si="12"/>
        <v>-2615.9933333334338</v>
      </c>
      <c r="EB40" s="45">
        <f t="shared" ca="1" si="10"/>
        <v>6625.0317375094746</v>
      </c>
      <c r="EC40" s="45">
        <f t="shared" ca="1" si="10"/>
        <v>-2079.8279307408666</v>
      </c>
      <c r="ED40" s="45">
        <f t="shared" ca="1" si="10"/>
        <v>8287.4999999994616</v>
      </c>
      <c r="EE40" s="45">
        <f t="shared" ca="1" si="10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1"/>
        <v>45911.625</v>
      </c>
      <c r="EN40" s="124">
        <f t="shared" ca="1" si="51"/>
        <v>3697.1222348635201</v>
      </c>
      <c r="EO40" s="124">
        <f t="shared" ca="1" si="52"/>
        <v>-154483.84937106221</v>
      </c>
      <c r="EP40" s="124">
        <f t="shared" ca="1" si="53"/>
        <v>55006.163333333359</v>
      </c>
      <c r="EQ40" s="124">
        <f t="shared" ca="1" si="54"/>
        <v>-93218.749999999374</v>
      </c>
    </row>
    <row r="41" spans="1:147">
      <c r="A41" s="151">
        <f t="shared" ca="1" si="13"/>
        <v>45883.625</v>
      </c>
      <c r="B41" s="60">
        <f ca="1">IF(COUNTIF($AD$2:AD1026,A41)=1,VLOOKUP(A41,T:U,2), IF(COUNTIF($AD$2:AD1026,A41)=0,$B$10,""))</f>
        <v>94.94</v>
      </c>
      <c r="C41" s="30">
        <f t="shared" ca="1" si="14"/>
        <v>232587.85942491909</v>
      </c>
      <c r="D41" s="31">
        <f t="shared" ca="1" si="15"/>
        <v>-91297.5</v>
      </c>
      <c r="E41" s="60">
        <f ca="1">IF(COUNTIF($AD$2:AD1026,A41)=1,VLOOKUP(A41,V:W,2), IF(COUNTIF($AD$2:AD1026,A41)=0,$C$10,""))</f>
        <v>101.057</v>
      </c>
      <c r="F41" s="30">
        <f t="shared" ca="1" si="16"/>
        <v>-30911.999999999578</v>
      </c>
      <c r="G41" s="31">
        <f t="shared" ca="1" si="17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18"/>
        <v>-426684.16735029087</v>
      </c>
      <c r="J41" s="31">
        <f t="shared" ca="1" si="19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0"/>
        <v>-47871.600000003447</v>
      </c>
      <c r="M41" s="31">
        <f t="shared" ca="1" si="21"/>
        <v>-71495.886373333342</v>
      </c>
      <c r="N41" s="66">
        <f t="shared" ca="1" si="22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3"/>
        <v>92854.605181872728</v>
      </c>
      <c r="S41" s="115"/>
      <c r="T41" s="59">
        <v>45860.625</v>
      </c>
      <c r="U41" s="44">
        <v>94.13</v>
      </c>
      <c r="V41" s="59">
        <v>45860.625</v>
      </c>
      <c r="W41" s="44">
        <v>101.5</v>
      </c>
      <c r="X41" s="105">
        <v>45862.625</v>
      </c>
      <c r="Y41" s="44">
        <v>120.16</v>
      </c>
      <c r="Z41" s="59">
        <v>45898.625</v>
      </c>
      <c r="AA41" s="44">
        <v>99.783000000000001</v>
      </c>
      <c r="AB41" s="150">
        <f t="shared" si="4"/>
        <v>45860.625</v>
      </c>
      <c r="AC41" s="150">
        <f t="shared" si="5"/>
        <v>45860.625</v>
      </c>
      <c r="AD41" s="150">
        <v>45905.625</v>
      </c>
      <c r="AH41" s="151">
        <f t="shared" ca="1" si="24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25"/>
        <v>114978.24735860474</v>
      </c>
      <c r="AK41" s="39">
        <f t="shared" ca="1" si="26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27"/>
        <v>204575.89285714284</v>
      </c>
      <c r="AN41" s="40">
        <f t="shared" ca="1" si="28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29"/>
        <v>397168.33685759339</v>
      </c>
      <c r="AQ41" s="40">
        <f t="shared" ca="1" si="30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1"/>
        <v>178348.21428571429</v>
      </c>
      <c r="AT41" s="40">
        <f t="shared" ca="1" si="32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3"/>
        <v>115513.39285714286</v>
      </c>
      <c r="AW41" s="40">
        <f t="shared" ca="1" si="34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35"/>
        <v>116015.625</v>
      </c>
      <c r="AZ41" s="40">
        <f t="shared" ca="1" si="36"/>
        <v>4874.7122395833321</v>
      </c>
      <c r="BA41" s="66">
        <f t="shared" ca="1" si="37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38"/>
        <v>-115308.73324460247</v>
      </c>
      <c r="BG41" s="59">
        <v>45862.625</v>
      </c>
      <c r="BH41" s="44">
        <v>80.44</v>
      </c>
      <c r="BI41" s="59">
        <v>45918.625</v>
      </c>
      <c r="BJ41" s="44">
        <v>100.90625</v>
      </c>
      <c r="BK41" s="59">
        <v>45862.625</v>
      </c>
      <c r="BL41" s="44">
        <v>108.64</v>
      </c>
      <c r="BM41" s="59">
        <v>45918.625</v>
      </c>
      <c r="BN41" s="44">
        <v>100.90625</v>
      </c>
      <c r="BO41" s="59">
        <v>45861.625</v>
      </c>
      <c r="BP41" s="44">
        <v>101.953125</v>
      </c>
      <c r="BQ41" s="59">
        <v>45861.625</v>
      </c>
      <c r="BR41" s="44">
        <v>94.96875</v>
      </c>
      <c r="BS41" s="150" t="str">
        <f t="shared" si="6"/>
        <v/>
      </c>
      <c r="BT41" s="150" t="str">
        <f t="shared" si="7"/>
        <v/>
      </c>
      <c r="BU41" s="150">
        <v>45919.625</v>
      </c>
      <c r="BY41" s="151">
        <f t="shared" ca="1" si="39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0"/>
        <v>-41125.000000000968</v>
      </c>
      <c r="CB41" s="39">
        <f t="shared" ca="1" si="41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2"/>
        <v>42131.249999999731</v>
      </c>
      <c r="CE41" s="40">
        <f t="shared" ca="1" si="43"/>
        <v>131944.44444444444</v>
      </c>
      <c r="CF41" s="38">
        <f t="shared" ca="1" si="44"/>
        <v>-83256.250000000669</v>
      </c>
      <c r="CH41" s="109">
        <v>45866.625</v>
      </c>
      <c r="CI41" s="44">
        <v>107.57810000000001</v>
      </c>
      <c r="CJ41" s="109">
        <v>45866.625</v>
      </c>
      <c r="CK41" s="44">
        <v>50.213999999999999</v>
      </c>
      <c r="CL41" s="150">
        <f t="shared" si="0"/>
        <v>45866.625</v>
      </c>
      <c r="CM41" s="150" t="str">
        <f t="shared" si="1"/>
        <v/>
      </c>
      <c r="CN41" s="150">
        <v>45919.625</v>
      </c>
      <c r="CR41" s="151">
        <f t="shared" ca="1" si="45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46"/>
        <v>22490.160000000244</v>
      </c>
      <c r="CU41" s="39">
        <f t="shared" ca="1" si="47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48"/>
        <v>-68899.950000000026</v>
      </c>
      <c r="CX41" s="40">
        <f t="shared" ca="1" si="49"/>
        <v>99750</v>
      </c>
      <c r="CY41" s="38">
        <f t="shared" ca="1" si="50"/>
        <v>102473.44333333359</v>
      </c>
      <c r="DA41" s="109">
        <v>45861.625</v>
      </c>
      <c r="DB41" s="44">
        <v>276.29399999999998</v>
      </c>
      <c r="DC41" s="109">
        <v>45861.625</v>
      </c>
      <c r="DD41" s="44">
        <v>53.884</v>
      </c>
      <c r="DE41" s="150">
        <f t="shared" si="2"/>
        <v>45861.625</v>
      </c>
      <c r="DF41" s="150" t="str">
        <f t="shared" si="3"/>
        <v/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2"/>
        <v>22863.643857085495</v>
      </c>
      <c r="DY41" s="45">
        <f t="shared" ca="1" si="12"/>
        <v>-24623.159846161841</v>
      </c>
      <c r="DZ41" s="45">
        <f t="shared" ca="1" si="12"/>
        <v>-4162.5000000011933</v>
      </c>
      <c r="EA41" s="45">
        <f t="shared" ca="1" si="12"/>
        <v>-1452.8033333334461</v>
      </c>
      <c r="EB41" s="45">
        <f t="shared" ca="1" si="10"/>
        <v>22863.643857085495</v>
      </c>
      <c r="EC41" s="45">
        <f t="shared" ca="1" si="10"/>
        <v>-24623.159846161841</v>
      </c>
      <c r="ED41" s="45">
        <f t="shared" ca="1" si="10"/>
        <v>-4162.5000000011933</v>
      </c>
      <c r="EE41" s="45">
        <f t="shared" ca="1" si="10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1"/>
        <v>45912.625</v>
      </c>
      <c r="EN41" s="124">
        <f t="shared" ca="1" si="51"/>
        <v>26560.766091949015</v>
      </c>
      <c r="EO41" s="124">
        <f t="shared" ca="1" si="52"/>
        <v>-179107.00921722405</v>
      </c>
      <c r="EP41" s="124">
        <f t="shared" ca="1" si="53"/>
        <v>53553.359999999913</v>
      </c>
      <c r="EQ41" s="124">
        <f t="shared" ca="1" si="54"/>
        <v>-97381.250000000568</v>
      </c>
    </row>
    <row r="42" spans="1:147">
      <c r="A42" s="151">
        <f t="shared" ca="1" si="13"/>
        <v>45887.625</v>
      </c>
      <c r="B42" s="60">
        <f ca="1">IF(COUNTIF($AD$2:AD1027,A42)=1,VLOOKUP(A42,T:U,2), IF(COUNTIF($AD$2:AD1027,A42)=0,$B$10,""))</f>
        <v>94.83</v>
      </c>
      <c r="C42" s="30">
        <f t="shared" ca="1" si="14"/>
        <v>207987.2204472817</v>
      </c>
      <c r="D42" s="31">
        <f t="shared" ca="1" si="15"/>
        <v>-101167.5</v>
      </c>
      <c r="E42" s="60">
        <f ca="1">IF(COUNTIF($AD$2:AD1027,A42)=1,VLOOKUP(A42,V:W,2), IF(COUNTIF($AD$2:AD1027,A42)=0,$C$10,""))</f>
        <v>100.953</v>
      </c>
      <c r="F42" s="30">
        <f t="shared" ca="1" si="16"/>
        <v>-48383.999999999447</v>
      </c>
      <c r="G42" s="31">
        <f t="shared" ca="1" si="17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18"/>
        <v>-521502.87120590796</v>
      </c>
      <c r="J42" s="31">
        <f t="shared" ca="1" si="19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0"/>
        <v>-127772.40000000322</v>
      </c>
      <c r="M42" s="31">
        <f t="shared" ca="1" si="21"/>
        <v>-79225.171386666669</v>
      </c>
      <c r="N42" s="66">
        <f t="shared" ca="1" si="22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3"/>
        <v>103534.97440651921</v>
      </c>
      <c r="S42" s="115"/>
      <c r="T42" s="59">
        <v>45861.625</v>
      </c>
      <c r="U42" s="44">
        <v>94.21</v>
      </c>
      <c r="V42" s="59">
        <v>45861.625</v>
      </c>
      <c r="W42" s="44">
        <v>101.505</v>
      </c>
      <c r="X42" s="105">
        <v>45863.625</v>
      </c>
      <c r="Y42" s="44">
        <v>120.06</v>
      </c>
      <c r="Z42" s="59">
        <v>45901.625</v>
      </c>
      <c r="AA42" s="44">
        <v>99.632000000000005</v>
      </c>
      <c r="AB42" s="150">
        <f t="shared" si="4"/>
        <v>45861.625</v>
      </c>
      <c r="AC42" s="150">
        <f t="shared" si="5"/>
        <v>45861.625</v>
      </c>
      <c r="AD42" s="150">
        <v>45908.625</v>
      </c>
      <c r="AH42" s="151">
        <f t="shared" ca="1" si="24"/>
        <v>45905.625</v>
      </c>
      <c r="AI42" s="38">
        <f ca="1">IF(COUNTIF($BU$2:BU1027,AH42)=1,VLOOKUP(AH42,BG:BH,2), IF(COUNTIF($BU$2:BU1027,AH42)=0,$AI$10,""))</f>
        <v>80.87</v>
      </c>
      <c r="AJ42" s="39">
        <f t="shared" ca="1" si="25"/>
        <v>130515.84835301332</v>
      </c>
      <c r="AK42" s="39">
        <f t="shared" ca="1" si="26"/>
        <v>-114562.5</v>
      </c>
      <c r="AL42" s="38">
        <f ca="1">IF(COUNTIF($BU$2:BU1027,AH42)=1,VLOOKUP(AH42,BI:BJ,2), IF(COUNTIF($BU$2:BU1027,AH42)=0,$AJ$10,""))</f>
        <v>101.25</v>
      </c>
      <c r="AM42" s="39">
        <f t="shared" ca="1" si="27"/>
        <v>233956.47321428571</v>
      </c>
      <c r="AN42" s="40">
        <f t="shared" ca="1" si="28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29"/>
        <v>567383.33836798894</v>
      </c>
      <c r="AQ42" s="40">
        <f t="shared" ca="1" si="30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1"/>
        <v>203962.05357142858</v>
      </c>
      <c r="AT42" s="40">
        <f t="shared" ca="1" si="32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3"/>
        <v>145647.32142857142</v>
      </c>
      <c r="AW42" s="40">
        <f t="shared" ca="1" si="34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35"/>
        <v>219140.625</v>
      </c>
      <c r="AZ42" s="40">
        <f t="shared" ca="1" si="36"/>
        <v>5002.994140625</v>
      </c>
      <c r="BA42" s="66">
        <f t="shared" ca="1" si="37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38"/>
        <v>-140217.46080827035</v>
      </c>
      <c r="BG42" s="59">
        <v>45863.625</v>
      </c>
      <c r="BH42" s="44">
        <v>80.489999999999995</v>
      </c>
      <c r="BI42" s="59">
        <v>45919.625</v>
      </c>
      <c r="BJ42" s="44">
        <v>100.890625</v>
      </c>
      <c r="BK42" s="59">
        <v>45863.625</v>
      </c>
      <c r="BL42" s="44">
        <v>108.99</v>
      </c>
      <c r="BM42" s="59">
        <v>45919.625</v>
      </c>
      <c r="BN42" s="44">
        <v>100.890625</v>
      </c>
      <c r="BO42" s="59">
        <v>45862.625</v>
      </c>
      <c r="BP42" s="44">
        <v>101.796875</v>
      </c>
      <c r="BQ42" s="59">
        <v>45862.625</v>
      </c>
      <c r="BR42" s="44">
        <v>94.84375</v>
      </c>
      <c r="BS42" s="150" t="str">
        <f t="shared" si="6"/>
        <v/>
      </c>
      <c r="BT42" s="150" t="str">
        <f t="shared" si="7"/>
        <v/>
      </c>
      <c r="BU42" s="150">
        <v>45922.625</v>
      </c>
      <c r="BY42" s="151">
        <f t="shared" ca="1" si="39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0"/>
        <v>-75475.000000000844</v>
      </c>
      <c r="CB42" s="39">
        <f t="shared" ca="1" si="41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2"/>
        <v>10856.24999999988</v>
      </c>
      <c r="CE42" s="40">
        <f t="shared" ca="1" si="43"/>
        <v>135416.66666666669</v>
      </c>
      <c r="CF42" s="38">
        <f t="shared" ca="1" si="44"/>
        <v>-86331.250000000728</v>
      </c>
      <c r="CH42" s="109">
        <v>45867.625</v>
      </c>
      <c r="CI42" s="44">
        <v>107.3954</v>
      </c>
      <c r="CJ42" s="109">
        <v>45867.625</v>
      </c>
      <c r="CK42" s="44">
        <v>50.765000000000001</v>
      </c>
      <c r="CL42" s="150">
        <f t="shared" si="0"/>
        <v>45867.625</v>
      </c>
      <c r="CM42" s="150">
        <f t="shared" si="1"/>
        <v>45867.625</v>
      </c>
      <c r="CN42" s="150">
        <v>45922.625</v>
      </c>
      <c r="CR42" s="151">
        <f t="shared" ca="1" si="45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46"/>
        <v>33347.160000000345</v>
      </c>
      <c r="CU42" s="39">
        <f t="shared" ca="1" si="47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48"/>
        <v>-56858.759999999987</v>
      </c>
      <c r="CX42" s="40">
        <f t="shared" ca="1" si="49"/>
        <v>102375</v>
      </c>
      <c r="CY42" s="38">
        <f t="shared" ca="1" si="50"/>
        <v>101580.92000000033</v>
      </c>
      <c r="DA42" s="109">
        <v>45862.625</v>
      </c>
      <c r="DB42" s="44">
        <v>269.95100000000002</v>
      </c>
      <c r="DC42" s="109">
        <v>45862.625</v>
      </c>
      <c r="DD42" s="44">
        <v>52.994999999999997</v>
      </c>
      <c r="DE42" s="150">
        <f t="shared" si="2"/>
        <v>45862.625</v>
      </c>
      <c r="DF42" s="150" t="str">
        <f t="shared" si="3"/>
        <v/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2"/>
        <v>-6821.6632084203011</v>
      </c>
      <c r="DY42" s="45">
        <f t="shared" ca="1" si="12"/>
        <v>15842.499562083482</v>
      </c>
      <c r="DZ42" s="45">
        <f t="shared" ca="1" si="12"/>
        <v>1656.2500000024447</v>
      </c>
      <c r="EA42" s="45">
        <f t="shared" ca="1" si="12"/>
        <v>2816.240000000369</v>
      </c>
      <c r="EB42" s="45">
        <f t="shared" ca="1" si="10"/>
        <v>-6821.6632084203011</v>
      </c>
      <c r="EC42" s="45">
        <f t="shared" ca="1" si="10"/>
        <v>15842.499562083482</v>
      </c>
      <c r="ED42" s="45">
        <f t="shared" ca="1" si="10"/>
        <v>1656.2500000024447</v>
      </c>
      <c r="EE42" s="45">
        <f t="shared" ca="1" si="10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1"/>
        <v>45915.625</v>
      </c>
      <c r="EN42" s="124">
        <f t="shared" ca="1" si="51"/>
        <v>19739.102883528714</v>
      </c>
      <c r="EO42" s="124">
        <f t="shared" ca="1" si="52"/>
        <v>-163264.50965514057</v>
      </c>
      <c r="EP42" s="124">
        <f t="shared" ca="1" si="53"/>
        <v>56369.600000000282</v>
      </c>
      <c r="EQ42" s="124">
        <f t="shared" ca="1" si="54"/>
        <v>-95724.999999998123</v>
      </c>
    </row>
    <row r="43" spans="1:147">
      <c r="A43" s="151">
        <f t="shared" ca="1" si="13"/>
        <v>45888.625</v>
      </c>
      <c r="B43" s="60">
        <f ca="1">IF(COUNTIF($AD$2:AD1028,A43)=1,VLOOKUP(A43,T:U,2), IF(COUNTIF($AD$2:AD1028,A43)=0,$B$10,""))</f>
        <v>94.8</v>
      </c>
      <c r="C43" s="30">
        <f t="shared" ca="1" si="14"/>
        <v>201277.95527156579</v>
      </c>
      <c r="D43" s="31">
        <f t="shared" ca="1" si="15"/>
        <v>-103635</v>
      </c>
      <c r="E43" s="60">
        <f ca="1">IF(COUNTIF($AD$2:AD1028,A43)=1,VLOOKUP(A43,V:W,2), IF(COUNTIF($AD$2:AD1028,A43)=0,$C$10,""))</f>
        <v>100.99</v>
      </c>
      <c r="F43" s="30">
        <f t="shared" ca="1" si="16"/>
        <v>-42168.0000000008</v>
      </c>
      <c r="G43" s="31">
        <f t="shared" ca="1" si="17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18"/>
        <v>-482982.77276456362</v>
      </c>
      <c r="J43" s="31">
        <f t="shared" ca="1" si="19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0"/>
        <v>-94710.00000000195</v>
      </c>
      <c r="M43" s="31">
        <f t="shared" ca="1" si="21"/>
        <v>-81157.492639999982</v>
      </c>
      <c r="N43" s="66">
        <f t="shared" ca="1" si="22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3"/>
        <v>85874.786876128172</v>
      </c>
      <c r="S43" s="115"/>
      <c r="T43" s="59">
        <v>45862.625</v>
      </c>
      <c r="U43" s="44">
        <v>94.34</v>
      </c>
      <c r="V43" s="59">
        <v>45862.625</v>
      </c>
      <c r="W43" s="44">
        <v>101.15300000000001</v>
      </c>
      <c r="X43" s="105">
        <v>45866.625</v>
      </c>
      <c r="Y43" s="44">
        <v>120.25</v>
      </c>
      <c r="Z43" s="59">
        <v>45902.625</v>
      </c>
      <c r="AA43" s="44">
        <v>99.481999999999999</v>
      </c>
      <c r="AB43" s="150">
        <f t="shared" si="4"/>
        <v>45862.625</v>
      </c>
      <c r="AC43" s="150">
        <f t="shared" si="5"/>
        <v>45862.625</v>
      </c>
      <c r="AD43" s="150">
        <v>45909.625</v>
      </c>
      <c r="AH43" s="151">
        <f t="shared" ca="1" si="24"/>
        <v>45908.625</v>
      </c>
      <c r="AI43" s="38">
        <f ca="1">IF(COUNTIF($BU$2:BU1028,AH43)=1,VLOOKUP(AH43,BG:BH,2), IF(COUNTIF($BU$2:BU1028,AH43)=0,$AI$10,""))</f>
        <v>80.87</v>
      </c>
      <c r="AJ43" s="39">
        <f t="shared" ca="1" si="25"/>
        <v>130515.84835301332</v>
      </c>
      <c r="AK43" s="39">
        <f t="shared" ca="1" si="26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27"/>
        <v>252455.35714285713</v>
      </c>
      <c r="AN43" s="40">
        <f t="shared" ca="1" si="28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29"/>
        <v>659583.13085278275</v>
      </c>
      <c r="AQ43" s="40">
        <f t="shared" ca="1" si="30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1"/>
        <v>220089.28571428571</v>
      </c>
      <c r="AT43" s="40">
        <f t="shared" ca="1" si="32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3"/>
        <v>163225.44642857142</v>
      </c>
      <c r="AW43" s="40">
        <f t="shared" ca="1" si="34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35"/>
        <v>312890.625</v>
      </c>
      <c r="AZ43" s="40">
        <f t="shared" ca="1" si="36"/>
        <v>5387.83984375</v>
      </c>
      <c r="BA43" s="66">
        <f t="shared" ca="1" si="37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38"/>
        <v>-122631.32372182162</v>
      </c>
      <c r="BG43" s="59">
        <v>45866.625</v>
      </c>
      <c r="BH43" s="44">
        <v>80.45</v>
      </c>
      <c r="BI43" s="59">
        <v>45922.625</v>
      </c>
      <c r="BJ43" s="44">
        <v>100.7734375</v>
      </c>
      <c r="BK43" s="59">
        <v>45866.625</v>
      </c>
      <c r="BL43" s="44">
        <v>108.77</v>
      </c>
      <c r="BM43" s="59">
        <v>45922.625</v>
      </c>
      <c r="BN43" s="44">
        <v>100.7734375</v>
      </c>
      <c r="BO43" s="59">
        <v>45863.625</v>
      </c>
      <c r="BP43" s="44">
        <v>102.015625</v>
      </c>
      <c r="BQ43" s="59">
        <v>45863.625</v>
      </c>
      <c r="BR43" s="44">
        <v>95.34375</v>
      </c>
      <c r="BS43" s="150">
        <f t="shared" si="6"/>
        <v>45866.625</v>
      </c>
      <c r="BT43" s="150" t="str">
        <f t="shared" si="7"/>
        <v/>
      </c>
      <c r="BU43" s="150">
        <v>45923.625</v>
      </c>
      <c r="BY43" s="151">
        <f t="shared" ca="1" si="39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0"/>
        <v>-78900.000000000859</v>
      </c>
      <c r="CB43" s="39">
        <f t="shared" ca="1" si="41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2"/>
        <v>18168.750000000022</v>
      </c>
      <c r="CE43" s="40">
        <f t="shared" ca="1" si="43"/>
        <v>145833.33333333334</v>
      </c>
      <c r="CF43" s="38">
        <f t="shared" ca="1" si="44"/>
        <v>-97068.750000000873</v>
      </c>
      <c r="CH43" s="109">
        <v>45868.625</v>
      </c>
      <c r="CI43" s="44">
        <v>107.27</v>
      </c>
      <c r="CJ43" s="109">
        <v>45868.625</v>
      </c>
      <c r="CK43" s="44">
        <v>50.996000000000002</v>
      </c>
      <c r="CL43" s="150">
        <f t="shared" si="0"/>
        <v>45868.625</v>
      </c>
      <c r="CM43" s="150">
        <f t="shared" si="1"/>
        <v>45868.625</v>
      </c>
      <c r="CN43" s="150">
        <v>45923.625</v>
      </c>
      <c r="CR43" s="151">
        <f t="shared" ca="1" si="45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46"/>
        <v>52409.280000000239</v>
      </c>
      <c r="CU43" s="39">
        <f t="shared" ca="1" si="47"/>
        <v>122500</v>
      </c>
      <c r="CV43" s="38">
        <f ca="1">IF(COUNTIF($DG$2:DG1028,CR43)=1,VLOOKUP(CR43,DC:DD,2), IF(COUNTIF($DG$2:DG1028,CR43)=0,$CT$10,""))</f>
        <v>53.42</v>
      </c>
      <c r="CW43" s="39">
        <f t="shared" ca="1" si="48"/>
        <v>-27473.040000000216</v>
      </c>
      <c r="CX43" s="40">
        <f t="shared" ca="1" si="49"/>
        <v>110250</v>
      </c>
      <c r="CY43" s="38">
        <f t="shared" ca="1" si="50"/>
        <v>92132.320000000444</v>
      </c>
      <c r="DA43" s="109">
        <v>45863.625</v>
      </c>
      <c r="DB43" s="44">
        <v>269.66199999999998</v>
      </c>
      <c r="DC43" s="109">
        <v>45863.625</v>
      </c>
      <c r="DD43" s="44">
        <v>52.911000000000001</v>
      </c>
      <c r="DE43" s="150">
        <f t="shared" si="2"/>
        <v>45863.625</v>
      </c>
      <c r="DF43" s="150" t="str">
        <f t="shared" si="3"/>
        <v/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2"/>
        <v>-9749.1249090163037</v>
      </c>
      <c r="DY43" s="45">
        <f t="shared" ca="1" si="12"/>
        <v>17214.300976745959</v>
      </c>
      <c r="DZ43" s="45">
        <f t="shared" ca="1" si="12"/>
        <v>15193.750000000495</v>
      </c>
      <c r="EA43" s="45">
        <f t="shared" ca="1" si="12"/>
        <v>-4636.4033333336556</v>
      </c>
      <c r="EB43" s="45">
        <f t="shared" ca="1" si="10"/>
        <v>-9749.1249090163037</v>
      </c>
      <c r="EC43" s="45">
        <f t="shared" ca="1" si="10"/>
        <v>17214.300976745959</v>
      </c>
      <c r="ED43" s="45">
        <f t="shared" ca="1" si="10"/>
        <v>15193.750000000495</v>
      </c>
      <c r="EE43" s="45">
        <f t="shared" ca="1" si="10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1"/>
        <v>45916.625</v>
      </c>
      <c r="EN43" s="124">
        <f t="shared" ca="1" si="51"/>
        <v>9989.9779745124106</v>
      </c>
      <c r="EO43" s="124">
        <f t="shared" ca="1" si="52"/>
        <v>-146050.20867839461</v>
      </c>
      <c r="EP43" s="124">
        <f t="shared" ca="1" si="53"/>
        <v>51733.196666666627</v>
      </c>
      <c r="EQ43" s="124">
        <f t="shared" ca="1" si="54"/>
        <v>-80531.249999997628</v>
      </c>
    </row>
    <row r="44" spans="1:147">
      <c r="A44" s="151">
        <f t="shared" ca="1" si="13"/>
        <v>45889.625</v>
      </c>
      <c r="B44" s="60">
        <f ca="1">IF(COUNTIF($AD$2:AD1029,A44)=1,VLOOKUP(A44,T:U,2), IF(COUNTIF($AD$2:AD1029,A44)=0,$B$10,""))</f>
        <v>94.64</v>
      </c>
      <c r="C44" s="30">
        <f t="shared" ca="1" si="14"/>
        <v>165495.20766773206</v>
      </c>
      <c r="D44" s="31">
        <f t="shared" ca="1" si="15"/>
        <v>-106102.5</v>
      </c>
      <c r="E44" s="60">
        <f ca="1">IF(COUNTIF($AD$2:AD1029,A44)=1,VLOOKUP(A44,V:W,2), IF(COUNTIF($AD$2:AD1029,A44)=0,$C$10,""))</f>
        <v>101.083</v>
      </c>
      <c r="F44" s="30">
        <f t="shared" ca="1" si="16"/>
        <v>-26544.000000000211</v>
      </c>
      <c r="G44" s="31">
        <f t="shared" ca="1" si="17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18"/>
        <v>-447425.75881870673</v>
      </c>
      <c r="J44" s="31">
        <f t="shared" ca="1" si="19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0"/>
        <v>-36506.400000003014</v>
      </c>
      <c r="M44" s="31">
        <f t="shared" ca="1" si="21"/>
        <v>-83089.813893333296</v>
      </c>
      <c r="N44" s="66">
        <f t="shared" ca="1" si="22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3"/>
        <v>57837.401413102634</v>
      </c>
      <c r="S44" s="115"/>
      <c r="T44" s="59">
        <v>45863.625</v>
      </c>
      <c r="U44" s="44">
        <v>94.27</v>
      </c>
      <c r="V44" s="59">
        <v>45863.625</v>
      </c>
      <c r="W44" s="44">
        <v>101.054</v>
      </c>
      <c r="X44" s="105">
        <v>45867.625</v>
      </c>
      <c r="Y44" s="44">
        <v>120.32</v>
      </c>
      <c r="Z44" s="59">
        <v>45903.625</v>
      </c>
      <c r="AA44" s="44">
        <v>99.596000000000004</v>
      </c>
      <c r="AB44" s="150">
        <f t="shared" si="4"/>
        <v>45863.625</v>
      </c>
      <c r="AC44" s="150">
        <f t="shared" si="5"/>
        <v>45863.625</v>
      </c>
      <c r="AD44" s="150">
        <v>45910.625</v>
      </c>
      <c r="AH44" s="151">
        <f t="shared" ca="1" si="24"/>
        <v>45909.625</v>
      </c>
      <c r="AI44" s="38">
        <f ca="1">IF(COUNTIF($BU$2:BU1029,AH44)=1,VLOOKUP(AH44,BG:BH,2), IF(COUNTIF($BU$2:BU1029,AH44)=0,$AI$10,""))</f>
        <v>80.78</v>
      </c>
      <c r="AJ44" s="39">
        <f t="shared" ca="1" si="25"/>
        <v>102548.1665630823</v>
      </c>
      <c r="AK44" s="39">
        <f t="shared" ca="1" si="26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27"/>
        <v>227427.45535714284</v>
      </c>
      <c r="AN44" s="40">
        <f t="shared" ca="1" si="28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29"/>
        <v>612301.18598878465</v>
      </c>
      <c r="AQ44" s="40">
        <f t="shared" ca="1" si="30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1"/>
        <v>198270.08928571429</v>
      </c>
      <c r="AT44" s="40">
        <f t="shared" ca="1" si="32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3"/>
        <v>148995.53571428571</v>
      </c>
      <c r="AW44" s="40">
        <f t="shared" ca="1" si="34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35"/>
        <v>273046.875</v>
      </c>
      <c r="AZ44" s="40">
        <f t="shared" ca="1" si="36"/>
        <v>5516.1217447916715</v>
      </c>
      <c r="BA44" s="66">
        <f t="shared" ca="1" si="37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38"/>
        <v>-153905.53055257845</v>
      </c>
      <c r="BG44" s="59">
        <v>45867.625</v>
      </c>
      <c r="BH44" s="44">
        <v>80.5</v>
      </c>
      <c r="BI44" s="59">
        <v>45923.625</v>
      </c>
      <c r="BJ44" s="44">
        <v>100.9140625</v>
      </c>
      <c r="BK44" s="59">
        <v>45867.625</v>
      </c>
      <c r="BL44" s="44">
        <v>109.49</v>
      </c>
      <c r="BM44" s="59">
        <v>45923.625</v>
      </c>
      <c r="BN44" s="44">
        <v>100.9140625</v>
      </c>
      <c r="BO44" s="59">
        <v>45866.625</v>
      </c>
      <c r="BP44" s="44">
        <v>101.78125</v>
      </c>
      <c r="BQ44" s="59">
        <v>45866.625</v>
      </c>
      <c r="BR44" s="44">
        <v>94.78125</v>
      </c>
      <c r="BS44" s="150">
        <f t="shared" si="6"/>
        <v>45867.625</v>
      </c>
      <c r="BT44" s="150">
        <f t="shared" si="7"/>
        <v>45867.625</v>
      </c>
      <c r="BU44" s="150">
        <v>45924.625</v>
      </c>
      <c r="BY44" s="151">
        <f t="shared" ca="1" si="39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0"/>
        <v>-82200.000000000276</v>
      </c>
      <c r="CB44" s="39">
        <f t="shared" ca="1" si="41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2"/>
        <v>30768.749999999836</v>
      </c>
      <c r="CE44" s="40">
        <f t="shared" ca="1" si="43"/>
        <v>149305.55555555556</v>
      </c>
      <c r="CF44" s="38">
        <f t="shared" ca="1" si="44"/>
        <v>-112968.75000000009</v>
      </c>
      <c r="CH44" s="109">
        <v>45869.625</v>
      </c>
      <c r="CI44" s="44">
        <v>107.2366</v>
      </c>
      <c r="CJ44" s="109">
        <v>45869.625</v>
      </c>
      <c r="CK44" s="44">
        <v>51.091000000000001</v>
      </c>
      <c r="CL44" s="150">
        <f t="shared" si="0"/>
        <v>45869.625</v>
      </c>
      <c r="CM44" s="150">
        <f t="shared" si="1"/>
        <v>45869.625</v>
      </c>
      <c r="CN44" s="150">
        <v>45924.625</v>
      </c>
      <c r="CR44" s="151">
        <f t="shared" ca="1" si="45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46"/>
        <v>48851.880000000325</v>
      </c>
      <c r="CU44" s="39">
        <f t="shared" ca="1" si="47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48"/>
        <v>-17909.640000000265</v>
      </c>
      <c r="CX44" s="40">
        <f t="shared" ca="1" si="49"/>
        <v>112875</v>
      </c>
      <c r="CY44" s="38">
        <f t="shared" ca="1" si="50"/>
        <v>79303.186666667287</v>
      </c>
      <c r="DA44" s="109">
        <v>45866.625</v>
      </c>
      <c r="DB44" s="44">
        <v>267.17500000000001</v>
      </c>
      <c r="DC44" s="109">
        <v>45866.625</v>
      </c>
      <c r="DD44" s="44">
        <v>52.787999999999997</v>
      </c>
      <c r="DE44" s="150">
        <f t="shared" si="2"/>
        <v>45866.625</v>
      </c>
      <c r="DF44" s="150" t="str">
        <f t="shared" si="3"/>
        <v/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2"/>
        <v>14702.178492138715</v>
      </c>
      <c r="DY44" s="45">
        <f t="shared" ca="1" si="12"/>
        <v>-1966.9098461618705</v>
      </c>
      <c r="DZ44" s="45">
        <f t="shared" ca="1" si="12"/>
        <v>4606.2499999973224</v>
      </c>
      <c r="EA44" s="45">
        <f t="shared" ca="1" si="12"/>
        <v>3790.8966666668421</v>
      </c>
      <c r="EB44" s="45">
        <f t="shared" ca="1" si="10"/>
        <v>14702.178492138715</v>
      </c>
      <c r="EC44" s="45">
        <f t="shared" ca="1" si="10"/>
        <v>-1966.9098461618705</v>
      </c>
      <c r="ED44" s="45">
        <f t="shared" ca="1" si="10"/>
        <v>4606.2499999973224</v>
      </c>
      <c r="EE44" s="45">
        <f t="shared" ca="1" si="10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1"/>
        <v>45917.625</v>
      </c>
      <c r="EN44" s="124">
        <f t="shared" ca="1" si="51"/>
        <v>24692.156466651126</v>
      </c>
      <c r="EO44" s="124">
        <f t="shared" ca="1" si="52"/>
        <v>-148017.11852455648</v>
      </c>
      <c r="EP44" s="124">
        <f t="shared" ca="1" si="53"/>
        <v>55524.093333333469</v>
      </c>
      <c r="EQ44" s="124">
        <f t="shared" ca="1" si="54"/>
        <v>-75925.000000000306</v>
      </c>
    </row>
    <row r="45" spans="1:147">
      <c r="A45" s="151">
        <f t="shared" ca="1" si="13"/>
        <v>45890.625</v>
      </c>
      <c r="B45" s="60">
        <f ca="1">IF(COUNTIF($AD$2:AD1030,A45)=1,VLOOKUP(A45,T:U,2), IF(COUNTIF($AD$2:AD1030,A45)=0,$B$10,""))</f>
        <v>94.47</v>
      </c>
      <c r="C45" s="30">
        <f t="shared" ca="1" si="14"/>
        <v>127476.03833865817</v>
      </c>
      <c r="D45" s="31">
        <f t="shared" ca="1" si="15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16"/>
        <v>-48048.000000000226</v>
      </c>
      <c r="G45" s="31">
        <f t="shared" ca="1" si="17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18"/>
        <v>-527429.04019688279</v>
      </c>
      <c r="J45" s="31">
        <f t="shared" ca="1" si="19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0"/>
        <v>-100220.40000000381</v>
      </c>
      <c r="M45" s="31">
        <f t="shared" ca="1" si="21"/>
        <v>-85022.135146666682</v>
      </c>
      <c r="N45" s="66">
        <f t="shared" ca="1" si="22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3"/>
        <v>58334.289548870642</v>
      </c>
      <c r="S45" s="115"/>
      <c r="T45" s="59">
        <v>45866.625</v>
      </c>
      <c r="U45" s="44">
        <v>94.37</v>
      </c>
      <c r="V45" s="59">
        <v>45866.625</v>
      </c>
      <c r="W45" s="44">
        <v>101.17</v>
      </c>
      <c r="X45" s="105">
        <v>45868.625</v>
      </c>
      <c r="Y45" s="44">
        <v>120.21</v>
      </c>
      <c r="Z45" s="59">
        <v>45904.625</v>
      </c>
      <c r="AA45" s="44">
        <v>99.653999999999996</v>
      </c>
      <c r="AB45" s="150">
        <f t="shared" si="4"/>
        <v>45866.625</v>
      </c>
      <c r="AC45" s="150">
        <f t="shared" si="5"/>
        <v>45866.625</v>
      </c>
      <c r="AD45" s="150">
        <v>45911.625</v>
      </c>
      <c r="AH45" s="151">
        <f t="shared" ca="1" si="24"/>
        <v>45910.625</v>
      </c>
      <c r="AI45" s="38">
        <f ca="1">IF(COUNTIF($BU$2:BU1030,AH45)=1,VLOOKUP(AH45,BG:BH,2), IF(COUNTIF($BU$2:BU1030,AH45)=0,$AI$10,""))</f>
        <v>80.84</v>
      </c>
      <c r="AJ45" s="39">
        <f t="shared" ca="1" si="25"/>
        <v>121193.2877563715</v>
      </c>
      <c r="AK45" s="39">
        <f t="shared" ca="1" si="26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27"/>
        <v>237220.98214285716</v>
      </c>
      <c r="AN45" s="40">
        <f t="shared" ca="1" si="28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29"/>
        <v>690316.39501438069</v>
      </c>
      <c r="AQ45" s="40">
        <f t="shared" ca="1" si="30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1"/>
        <v>206808.03571428574</v>
      </c>
      <c r="AT45" s="40">
        <f t="shared" ca="1" si="32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3"/>
        <v>165736.60714285716</v>
      </c>
      <c r="AW45" s="40">
        <f t="shared" ca="1" si="34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35"/>
        <v>310546.875</v>
      </c>
      <c r="AZ45" s="40">
        <f t="shared" ca="1" si="36"/>
        <v>5644.4036458333358</v>
      </c>
      <c r="BA45" s="66">
        <f t="shared" ca="1" si="37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38"/>
        <v>-160013.64186113776</v>
      </c>
      <c r="BG45" s="59">
        <v>45868.625</v>
      </c>
      <c r="BH45" s="44">
        <v>80.33</v>
      </c>
      <c r="BI45" s="59">
        <v>45924.625</v>
      </c>
      <c r="BJ45" s="44">
        <v>100.71875</v>
      </c>
      <c r="BK45" s="59">
        <v>45868.625</v>
      </c>
      <c r="BL45" s="44">
        <v>109.08</v>
      </c>
      <c r="BM45" s="59">
        <v>45924.625</v>
      </c>
      <c r="BN45" s="44">
        <v>100.71875</v>
      </c>
      <c r="BO45" s="59">
        <v>45867.625</v>
      </c>
      <c r="BP45" s="44">
        <v>102.484375</v>
      </c>
      <c r="BQ45" s="59">
        <v>45867.625</v>
      </c>
      <c r="BR45" s="44">
        <v>96.3125</v>
      </c>
      <c r="BS45" s="150">
        <f t="shared" si="6"/>
        <v>45868.625</v>
      </c>
      <c r="BT45" s="150">
        <f t="shared" si="7"/>
        <v>45868.625</v>
      </c>
      <c r="BU45" s="150">
        <v>45925.625</v>
      </c>
      <c r="BY45" s="151">
        <f t="shared" ca="1" si="39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0"/>
        <v>-49700.000000001412</v>
      </c>
      <c r="CB45" s="39">
        <f t="shared" ca="1" si="41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2"/>
        <v>66487.500000000116</v>
      </c>
      <c r="CE45" s="40">
        <f t="shared" ca="1" si="43"/>
        <v>152777.77777777778</v>
      </c>
      <c r="CF45" s="38">
        <f t="shared" ca="1" si="44"/>
        <v>-116187.50000000153</v>
      </c>
      <c r="CH45" s="109">
        <v>45870.625</v>
      </c>
      <c r="CI45" s="44">
        <v>106.53149999999999</v>
      </c>
      <c r="CJ45" s="109">
        <v>45870.625</v>
      </c>
      <c r="CK45" s="44">
        <v>54.185000000000002</v>
      </c>
      <c r="CL45" s="150">
        <f t="shared" si="0"/>
        <v>45870.625</v>
      </c>
      <c r="CM45" s="150">
        <f t="shared" si="1"/>
        <v>45870.625</v>
      </c>
      <c r="CN45" s="150">
        <v>45925.625</v>
      </c>
      <c r="CR45" s="151">
        <f t="shared" ca="1" si="45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46"/>
        <v>75647.880000000121</v>
      </c>
      <c r="CU45" s="39">
        <f t="shared" ca="1" si="47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48"/>
        <v>13345.289999999786</v>
      </c>
      <c r="CX45" s="40">
        <f t="shared" ca="1" si="49"/>
        <v>115500</v>
      </c>
      <c r="CY45" s="38">
        <f t="shared" ca="1" si="50"/>
        <v>75135.92333333366</v>
      </c>
      <c r="DA45" s="109">
        <v>45867.625</v>
      </c>
      <c r="DB45" s="44">
        <v>264.13499999999999</v>
      </c>
      <c r="DC45" s="109">
        <v>45867.625</v>
      </c>
      <c r="DD45" s="44">
        <v>52.537999999999997</v>
      </c>
      <c r="DE45" s="150">
        <f t="shared" si="2"/>
        <v>45867.625</v>
      </c>
      <c r="DF45" s="150">
        <f t="shared" si="3"/>
        <v>45867.625</v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2"/>
        <v>27699.330906911637</v>
      </c>
      <c r="DY45" s="45">
        <f t="shared" ca="1" si="12"/>
        <v>15803.719554357842</v>
      </c>
      <c r="DZ45" s="45">
        <f t="shared" ca="1" si="12"/>
        <v>1462.5000000027649</v>
      </c>
      <c r="EA45" s="45">
        <f t="shared" ca="1" si="12"/>
        <v>6635.5566666669329</v>
      </c>
      <c r="EB45" s="45">
        <f t="shared" ca="1" si="10"/>
        <v>27699.330906911637</v>
      </c>
      <c r="EC45" s="45">
        <f t="shared" ca="1" si="10"/>
        <v>15803.719554357842</v>
      </c>
      <c r="ED45" s="45">
        <f t="shared" ca="1" si="10"/>
        <v>1462.5000000027649</v>
      </c>
      <c r="EE45" s="45">
        <f t="shared" ca="1" si="10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1"/>
        <v>45918.625</v>
      </c>
      <c r="EN45" s="124">
        <f t="shared" ca="1" si="51"/>
        <v>52391.487373562763</v>
      </c>
      <c r="EO45" s="124">
        <f t="shared" ca="1" si="52"/>
        <v>-132213.39897019864</v>
      </c>
      <c r="EP45" s="124">
        <f t="shared" ca="1" si="53"/>
        <v>62159.650000000402</v>
      </c>
      <c r="EQ45" s="124">
        <f t="shared" ca="1" si="54"/>
        <v>-74462.499999997541</v>
      </c>
    </row>
    <row r="46" spans="1:147">
      <c r="A46" s="151">
        <f t="shared" ca="1" si="13"/>
        <v>45891.625</v>
      </c>
      <c r="B46" s="60">
        <f ca="1">IF(COUNTIF($AD$2:AD1031,A46)=1,VLOOKUP(A46,T:U,2), IF(COUNTIF($AD$2:AD1031,A46)=0,$B$10,""))</f>
        <v>94.76</v>
      </c>
      <c r="C46" s="30">
        <f t="shared" ca="1" si="14"/>
        <v>192332.26837060502</v>
      </c>
      <c r="D46" s="31">
        <f t="shared" ca="1" si="15"/>
        <v>-111037.5</v>
      </c>
      <c r="E46" s="60">
        <f ca="1">IF(COUNTIF($AD$2:AD1031,A46)=1,VLOOKUP(A46,V:W,2), IF(COUNTIF($AD$2:AD1031,A46)=0,$C$10,""))</f>
        <v>101.027</v>
      </c>
      <c r="F46" s="30">
        <f t="shared" ca="1" si="16"/>
        <v>-35951.999999999774</v>
      </c>
      <c r="G46" s="31">
        <f t="shared" ca="1" si="17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18"/>
        <v>-480019.68826907623</v>
      </c>
      <c r="J46" s="31">
        <f t="shared" ca="1" si="19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0"/>
        <v>-56481.600000000508</v>
      </c>
      <c r="M46" s="31">
        <f t="shared" ca="1" si="21"/>
        <v>-86954.456399999995</v>
      </c>
      <c r="N46" s="66">
        <f t="shared" ca="1" si="22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3"/>
        <v>108146.74373968039</v>
      </c>
      <c r="S46" s="115"/>
      <c r="T46" s="59">
        <v>45867.625</v>
      </c>
      <c r="U46" s="44">
        <v>94.46</v>
      </c>
      <c r="V46" s="59">
        <v>45867.625</v>
      </c>
      <c r="W46" s="44">
        <v>101.105</v>
      </c>
      <c r="X46" s="105">
        <v>45869.625</v>
      </c>
      <c r="Y46" s="44">
        <v>120.26</v>
      </c>
      <c r="Z46" s="59">
        <v>45905.625</v>
      </c>
      <c r="AA46" s="44">
        <v>99.900999999999996</v>
      </c>
      <c r="AB46" s="150">
        <f t="shared" si="4"/>
        <v>45867.625</v>
      </c>
      <c r="AC46" s="150">
        <f t="shared" si="5"/>
        <v>45867.625</v>
      </c>
      <c r="AD46" s="150">
        <v>45912.625</v>
      </c>
      <c r="AH46" s="151">
        <f t="shared" ca="1" si="24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25"/>
        <v>183343.69173399478</v>
      </c>
      <c r="AK46" s="39">
        <f t="shared" ca="1" si="26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27"/>
        <v>237220.98214285716</v>
      </c>
      <c r="AN46" s="40">
        <f t="shared" ca="1" si="28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29"/>
        <v>813249.45166077802</v>
      </c>
      <c r="AQ46" s="40">
        <f t="shared" ca="1" si="30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1"/>
        <v>206808.03571428574</v>
      </c>
      <c r="AT46" s="40">
        <f t="shared" ca="1" si="32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3"/>
        <v>174944.19642857142</v>
      </c>
      <c r="AW46" s="40">
        <f t="shared" ca="1" si="34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35"/>
        <v>359765.625</v>
      </c>
      <c r="AZ46" s="40">
        <f t="shared" ca="1" si="36"/>
        <v>5772.685546875</v>
      </c>
      <c r="BA46" s="66">
        <f t="shared" ca="1" si="37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38"/>
        <v>-162093.46979187863</v>
      </c>
      <c r="BG46" s="59">
        <v>45869.625</v>
      </c>
      <c r="BH46" s="44">
        <v>80.38</v>
      </c>
      <c r="BI46" s="59">
        <v>45925.625</v>
      </c>
      <c r="BJ46" s="44">
        <v>100.5</v>
      </c>
      <c r="BK46" s="59">
        <v>45869.625</v>
      </c>
      <c r="BL46" s="44">
        <v>109.11</v>
      </c>
      <c r="BM46" s="59">
        <v>45925.625</v>
      </c>
      <c r="BN46" s="44">
        <v>100.5</v>
      </c>
      <c r="BO46" s="59">
        <v>45868.625</v>
      </c>
      <c r="BP46" s="44">
        <v>102.125</v>
      </c>
      <c r="BQ46" s="59">
        <v>45868.625</v>
      </c>
      <c r="BR46" s="44">
        <v>95.75</v>
      </c>
      <c r="BS46" s="150">
        <f t="shared" si="6"/>
        <v>45869.625</v>
      </c>
      <c r="BT46" s="150">
        <f t="shared" si="7"/>
        <v>45869.625</v>
      </c>
      <c r="BU46" s="150">
        <v>45926.625</v>
      </c>
      <c r="BY46" s="151">
        <f t="shared" ca="1" si="39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0"/>
        <v>36324.999999997941</v>
      </c>
      <c r="CB46" s="39">
        <f t="shared" ca="1" si="41"/>
        <v>156250</v>
      </c>
      <c r="CC46" s="38">
        <f ca="1">IF(COUNTIF($CN$2:CN1031,BY46)=1,VLOOKUP(BY46,CJ:CK,2), IF(COUNTIF($CN$2:CN1031,BY46)=0,$CA$10,""))</f>
        <v>47.65</v>
      </c>
      <c r="CD46" s="39">
        <f t="shared" ca="1" si="42"/>
        <v>144225</v>
      </c>
      <c r="CE46" s="40">
        <f t="shared" ca="1" si="43"/>
        <v>156250</v>
      </c>
      <c r="CF46" s="38">
        <f t="shared" ca="1" si="44"/>
        <v>-107900.00000000207</v>
      </c>
      <c r="CH46" s="109">
        <v>45873.625</v>
      </c>
      <c r="CI46" s="44">
        <v>107.0245</v>
      </c>
      <c r="CJ46" s="109">
        <v>45873.625</v>
      </c>
      <c r="CK46" s="44">
        <v>52.07</v>
      </c>
      <c r="CL46" s="150">
        <f t="shared" si="0"/>
        <v>45873.625</v>
      </c>
      <c r="CM46" s="150">
        <f t="shared" si="1"/>
        <v>45873.625</v>
      </c>
      <c r="CN46" s="150">
        <v>45926.625</v>
      </c>
      <c r="CR46" s="151">
        <f t="shared" ca="1" si="45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46"/>
        <v>130903.08000000005</v>
      </c>
      <c r="CU46" s="39">
        <f t="shared" ca="1" si="47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48"/>
        <v>71508.149999999834</v>
      </c>
      <c r="CX46" s="40">
        <f t="shared" ca="1" si="49"/>
        <v>118125</v>
      </c>
      <c r="CY46" s="38">
        <f t="shared" ca="1" si="50"/>
        <v>72519.930000000226</v>
      </c>
      <c r="DA46" s="109">
        <v>45868.625</v>
      </c>
      <c r="DB46" s="44">
        <v>265.81200000000001</v>
      </c>
      <c r="DC46" s="109">
        <v>45868.625</v>
      </c>
      <c r="DD46" s="44">
        <v>52.783999999999999</v>
      </c>
      <c r="DE46" s="150">
        <f t="shared" si="2"/>
        <v>45868.625</v>
      </c>
      <c r="DF46" s="150">
        <f t="shared" si="3"/>
        <v>45868.625</v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2"/>
        <v>-28633.108408816886</v>
      </c>
      <c r="DY46" s="45">
        <f t="shared" ca="1" si="12"/>
        <v>10898.242666331527</v>
      </c>
      <c r="DZ46" s="45">
        <f t="shared" ca="1" si="12"/>
        <v>1249.9999999988941</v>
      </c>
      <c r="EA46" s="45">
        <f t="shared" ca="1" si="12"/>
        <v>-4713.2633333338599</v>
      </c>
      <c r="EB46" s="45">
        <f t="shared" ca="1" si="10"/>
        <v>-28633.108408816886</v>
      </c>
      <c r="EC46" s="45">
        <f t="shared" ca="1" si="10"/>
        <v>10898.242666331527</v>
      </c>
      <c r="ED46" s="45">
        <f t="shared" ca="1" si="10"/>
        <v>1249.9999999988941</v>
      </c>
      <c r="EE46" s="45">
        <f t="shared" ca="1" si="10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1"/>
        <v>45919.625</v>
      </c>
      <c r="EN46" s="124">
        <f t="shared" ca="1" si="51"/>
        <v>23758.378964745876</v>
      </c>
      <c r="EO46" s="124">
        <f t="shared" ca="1" si="52"/>
        <v>-121315.15630386712</v>
      </c>
      <c r="EP46" s="124">
        <f t="shared" ca="1" si="53"/>
        <v>57446.386666666542</v>
      </c>
      <c r="EQ46" s="124">
        <f t="shared" ca="1" si="54"/>
        <v>-73212.499999998647</v>
      </c>
    </row>
    <row r="47" spans="1:147">
      <c r="A47" s="151">
        <f t="shared" ca="1" si="13"/>
        <v>45898.625</v>
      </c>
      <c r="B47" s="60">
        <f ca="1">IF(COUNTIF($AD$2:AD1032,A47)=1,VLOOKUP(A47,T:U,2), IF(COUNTIF($AD$2:AD1032,A47)=0,$B$10,""))</f>
        <v>94.44</v>
      </c>
      <c r="C47" s="30">
        <f t="shared" ca="1" si="14"/>
        <v>120766.77316293761</v>
      </c>
      <c r="D47" s="31">
        <f t="shared" ca="1" si="15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16"/>
        <v>-24359.999999999331</v>
      </c>
      <c r="G47" s="31">
        <f t="shared" ca="1" si="17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18"/>
        <v>-488908.94175553846</v>
      </c>
      <c r="J47" s="31">
        <f t="shared" ca="1" si="19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0"/>
        <v>7921.1999999986692</v>
      </c>
      <c r="M47" s="31">
        <f t="shared" ca="1" si="21"/>
        <v>-100480.70517333334</v>
      </c>
      <c r="N47" s="66">
        <f t="shared" ca="1" si="22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3"/>
        <v>103340.73462514067</v>
      </c>
      <c r="S47" s="115"/>
      <c r="T47" s="59">
        <v>45868.625</v>
      </c>
      <c r="U47" s="44">
        <v>94.48</v>
      </c>
      <c r="V47" s="59">
        <v>45868.625</v>
      </c>
      <c r="W47" s="44">
        <v>101.048</v>
      </c>
      <c r="X47" s="105">
        <v>45870.625</v>
      </c>
      <c r="Y47" s="44">
        <v>120.22</v>
      </c>
      <c r="Z47" s="59">
        <v>45908.625</v>
      </c>
      <c r="AA47" s="44">
        <v>99.972999999999999</v>
      </c>
      <c r="AB47" s="150">
        <f t="shared" si="4"/>
        <v>45868.625</v>
      </c>
      <c r="AC47" s="150">
        <f t="shared" si="5"/>
        <v>45868.625</v>
      </c>
      <c r="AD47" s="150">
        <v>45915.625</v>
      </c>
      <c r="AH47" s="151">
        <f t="shared" ca="1" si="24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25"/>
        <v>158483.53014294436</v>
      </c>
      <c r="AK47" s="39">
        <f t="shared" ca="1" si="26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27"/>
        <v>213281.25</v>
      </c>
      <c r="AN47" s="40">
        <f t="shared" ca="1" si="28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29"/>
        <v>765967.50679677993</v>
      </c>
      <c r="AQ47" s="40">
        <f t="shared" ca="1" si="30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1"/>
        <v>185937.5</v>
      </c>
      <c r="AT47" s="40">
        <f t="shared" ca="1" si="32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3"/>
        <v>157366.07142857142</v>
      </c>
      <c r="AW47" s="40">
        <f t="shared" ca="1" si="34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35"/>
        <v>326953.125</v>
      </c>
      <c r="AZ47" s="40">
        <f t="shared" ca="1" si="36"/>
        <v>5900.9674479166715</v>
      </c>
      <c r="BA47" s="66">
        <f t="shared" ca="1" si="37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38"/>
        <v>-186716.62963804047</v>
      </c>
      <c r="BG47" s="59">
        <v>45870.625</v>
      </c>
      <c r="BH47" s="44">
        <v>79.98</v>
      </c>
      <c r="BI47" s="59">
        <v>45926.625</v>
      </c>
      <c r="BJ47" s="44">
        <v>100.4921875</v>
      </c>
      <c r="BK47" s="59">
        <v>45870.625</v>
      </c>
      <c r="BL47" s="44">
        <v>109.63</v>
      </c>
      <c r="BM47" s="59">
        <v>45926.625</v>
      </c>
      <c r="BN47" s="44">
        <v>100.4921875</v>
      </c>
      <c r="BO47" s="59">
        <v>45869.625</v>
      </c>
      <c r="BP47" s="44">
        <v>102.1875</v>
      </c>
      <c r="BQ47" s="59">
        <v>45869.625</v>
      </c>
      <c r="BR47" s="44">
        <v>95.828125</v>
      </c>
      <c r="BS47" s="150">
        <f t="shared" si="6"/>
        <v>45870.625</v>
      </c>
      <c r="BT47" s="150">
        <f t="shared" si="7"/>
        <v>45870.625</v>
      </c>
      <c r="BU47" s="150">
        <v>45929.625</v>
      </c>
      <c r="BY47" s="151">
        <f t="shared" ca="1" si="39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0"/>
        <v>15849.999999996809</v>
      </c>
      <c r="CB47" s="39">
        <f t="shared" ca="1" si="41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2"/>
        <v>127912.50000000006</v>
      </c>
      <c r="CE47" s="40">
        <f t="shared" ca="1" si="43"/>
        <v>159722.22222222222</v>
      </c>
      <c r="CF47" s="38">
        <f t="shared" ca="1" si="44"/>
        <v>-112062.50000000326</v>
      </c>
      <c r="CH47" s="109">
        <v>45874.625</v>
      </c>
      <c r="CI47" s="44">
        <v>106.9378</v>
      </c>
      <c r="CJ47" s="109">
        <v>45874.625</v>
      </c>
      <c r="CK47" s="44">
        <v>52.485999999999997</v>
      </c>
      <c r="CL47" s="150">
        <f t="shared" si="0"/>
        <v>45874.625</v>
      </c>
      <c r="CM47" s="150">
        <f t="shared" si="1"/>
        <v>45874.625</v>
      </c>
      <c r="CN47" s="150">
        <v>45929.625</v>
      </c>
      <c r="CR47" s="151">
        <f t="shared" ca="1" si="45"/>
        <v>45912.625</v>
      </c>
      <c r="CS47" s="38">
        <f ca="1">IF(COUNTIF($DG$2:DG1032,CR47)=1,VLOOKUP(CR47,DA:DB,2), IF(COUNTIF($DG$2:DG1032,CR47)=0,$CS$10,""))</f>
        <v>252.27</v>
      </c>
      <c r="CT47" s="39">
        <f t="shared" ca="1" si="46"/>
        <v>137722.20000000001</v>
      </c>
      <c r="CU47" s="39">
        <f t="shared" ca="1" si="47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48"/>
        <v>80071.739999999947</v>
      </c>
      <c r="CX47" s="40">
        <f t="shared" ca="1" si="49"/>
        <v>120749.99999999999</v>
      </c>
      <c r="CY47" s="38">
        <f t="shared" ca="1" si="50"/>
        <v>71067.12666666678</v>
      </c>
      <c r="DA47" s="109">
        <v>45869.625</v>
      </c>
      <c r="DB47" s="44">
        <v>268.60899999999998</v>
      </c>
      <c r="DC47" s="109">
        <v>45869.625</v>
      </c>
      <c r="DD47" s="44">
        <v>53.713999999999999</v>
      </c>
      <c r="DE47" s="150">
        <f t="shared" si="2"/>
        <v>45869.625</v>
      </c>
      <c r="DF47" s="150">
        <f t="shared" si="3"/>
        <v>45869.625</v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2"/>
        <v>6039.6473362824763</v>
      </c>
      <c r="DY47" s="45">
        <f t="shared" ca="1" si="12"/>
        <v>43692.221944865014</v>
      </c>
      <c r="DZ47" s="45">
        <f t="shared" ca="1" si="12"/>
        <v>17587.499999999709</v>
      </c>
      <c r="EA47" s="45">
        <f t="shared" ca="1" si="12"/>
        <v>14343.980000000243</v>
      </c>
      <c r="EB47" s="45">
        <f t="shared" ca="1" si="10"/>
        <v>6039.6473362824763</v>
      </c>
      <c r="EC47" s="45">
        <f t="shared" ca="1" si="10"/>
        <v>43692.221944865014</v>
      </c>
      <c r="ED47" s="45">
        <f t="shared" ca="1" si="10"/>
        <v>17587.499999999709</v>
      </c>
      <c r="EE47" s="45">
        <f t="shared" ca="1" si="10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1"/>
        <v>45922.625</v>
      </c>
      <c r="EN47" s="124">
        <f t="shared" ca="1" si="51"/>
        <v>29798.026301028352</v>
      </c>
      <c r="EO47" s="124">
        <f t="shared" ca="1" si="52"/>
        <v>-77622.934359002102</v>
      </c>
      <c r="EP47" s="124">
        <f t="shared" ca="1" si="53"/>
        <v>71790.366666666785</v>
      </c>
      <c r="EQ47" s="124">
        <f t="shared" ca="1" si="54"/>
        <v>-55624.999999998938</v>
      </c>
    </row>
    <row r="48" spans="1:147">
      <c r="A48" s="151">
        <f t="shared" ca="1" si="13"/>
        <v>45901.625</v>
      </c>
      <c r="B48" s="60">
        <f ca="1">IF(COUNTIF($AD$2:AD1033,A48)=1,VLOOKUP(A48,T:U,2), IF(COUNTIF($AD$2:AD1033,A48)=0,$B$10,""))</f>
        <v>94.4</v>
      </c>
      <c r="C48" s="30">
        <f t="shared" ca="1" si="14"/>
        <v>111821.0862619815</v>
      </c>
      <c r="D48" s="31">
        <f t="shared" ca="1" si="15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16"/>
        <v>-37295.999999999025</v>
      </c>
      <c r="G48" s="31">
        <f t="shared" ca="1" si="17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18"/>
        <v>-533355.20918786153</v>
      </c>
      <c r="J48" s="31">
        <f t="shared" ca="1" si="19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0"/>
        <v>-44083.200000000041</v>
      </c>
      <c r="M48" s="31">
        <f t="shared" ca="1" si="21"/>
        <v>-106277.66893333335</v>
      </c>
      <c r="N48" s="66">
        <f t="shared" ca="1" si="22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3"/>
        <v>101941.24341650866</v>
      </c>
      <c r="S48" s="115"/>
      <c r="T48" s="59">
        <v>45869.625</v>
      </c>
      <c r="U48" s="44">
        <v>94.45</v>
      </c>
      <c r="V48" s="59">
        <v>45869.625</v>
      </c>
      <c r="W48" s="44">
        <v>101.02200000000001</v>
      </c>
      <c r="X48" s="105">
        <v>45873.625</v>
      </c>
      <c r="Y48" s="44">
        <v>120.41</v>
      </c>
      <c r="Z48" s="59">
        <v>45909.625</v>
      </c>
      <c r="AA48" s="44">
        <v>99.885999999999996</v>
      </c>
      <c r="AB48" s="150">
        <f t="shared" si="4"/>
        <v>45869.625</v>
      </c>
      <c r="AC48" s="150">
        <f t="shared" si="5"/>
        <v>45869.625</v>
      </c>
      <c r="AD48" s="150">
        <v>45916.625</v>
      </c>
      <c r="AH48" s="151">
        <f t="shared" ca="1" si="24"/>
        <v>45915.625</v>
      </c>
      <c r="AI48" s="38">
        <f ca="1">IF(COUNTIF($BU$2:BU1033,AH48)=1,VLOOKUP(AH48,BG:BH,2), IF(COUNTIF($BU$2:BU1033,AH48)=0,$AI$10,""))</f>
        <v>81.19</v>
      </c>
      <c r="AJ48" s="39">
        <f t="shared" ca="1" si="25"/>
        <v>229956.49471721501</v>
      </c>
      <c r="AK48" s="39">
        <f t="shared" ca="1" si="26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27"/>
        <v>226339.28571428574</v>
      </c>
      <c r="AN48" s="40">
        <f t="shared" ca="1" si="28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29"/>
        <v>848710.91030878096</v>
      </c>
      <c r="AQ48" s="40">
        <f t="shared" ca="1" si="30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1"/>
        <v>197321.42857142858</v>
      </c>
      <c r="AT48" s="40">
        <f t="shared" ca="1" si="32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3"/>
        <v>166573.66071428571</v>
      </c>
      <c r="AW48" s="40">
        <f t="shared" ca="1" si="34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35"/>
        <v>345703.125</v>
      </c>
      <c r="AZ48" s="40">
        <f t="shared" ca="1" si="36"/>
        <v>6285.8131510416715</v>
      </c>
      <c r="BA48" s="66">
        <f t="shared" ca="1" si="37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38"/>
        <v>-170874.13007595699</v>
      </c>
      <c r="BG48" s="59">
        <v>45873.625</v>
      </c>
      <c r="BH48" s="44">
        <v>80.25</v>
      </c>
      <c r="BI48" s="59">
        <v>45929.625</v>
      </c>
      <c r="BJ48" s="44">
        <v>100.6015625</v>
      </c>
      <c r="BK48" s="59">
        <v>45873.625</v>
      </c>
      <c r="BL48" s="44">
        <v>109.82</v>
      </c>
      <c r="BM48" s="59">
        <v>45929.625</v>
      </c>
      <c r="BN48" s="44">
        <v>100.6015625</v>
      </c>
      <c r="BO48" s="59">
        <v>45870.625</v>
      </c>
      <c r="BP48" s="44">
        <v>103.359375</v>
      </c>
      <c r="BQ48" s="59">
        <v>45870.625</v>
      </c>
      <c r="BR48" s="44">
        <v>97.03125</v>
      </c>
      <c r="BS48" s="150">
        <f t="shared" si="6"/>
        <v>45873.625</v>
      </c>
      <c r="BT48" s="150">
        <f t="shared" si="7"/>
        <v>45873.625</v>
      </c>
      <c r="BU48" s="150">
        <v>45930.625</v>
      </c>
      <c r="BY48" s="151">
        <f t="shared" ca="1" si="39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0"/>
        <v>69424.999999998952</v>
      </c>
      <c r="CB48" s="39">
        <f t="shared" ca="1" si="41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2"/>
        <v>179831.24999999977</v>
      </c>
      <c r="CE48" s="40">
        <f t="shared" ca="1" si="43"/>
        <v>170138.88888888888</v>
      </c>
      <c r="CF48" s="38">
        <f t="shared" ca="1" si="44"/>
        <v>-110406.25000000081</v>
      </c>
      <c r="CH48" s="109">
        <v>45875.625</v>
      </c>
      <c r="CI48" s="44">
        <v>107.005</v>
      </c>
      <c r="CJ48" s="109">
        <v>45875.625</v>
      </c>
      <c r="CK48" s="44">
        <v>52.058999999999997</v>
      </c>
      <c r="CL48" s="150">
        <f t="shared" si="0"/>
        <v>45875.625</v>
      </c>
      <c r="CM48" s="150">
        <f t="shared" si="1"/>
        <v>45875.625</v>
      </c>
      <c r="CN48" s="150">
        <v>45930.625</v>
      </c>
      <c r="CR48" s="151">
        <f t="shared" ca="1" si="45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46"/>
        <v>178960.32000000027</v>
      </c>
      <c r="CU48" s="39">
        <f t="shared" ca="1" si="47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48"/>
        <v>119368.61999999979</v>
      </c>
      <c r="CX48" s="40">
        <f t="shared" ca="1" si="49"/>
        <v>128624.99999999999</v>
      </c>
      <c r="CY48" s="38">
        <f t="shared" ca="1" si="50"/>
        <v>73883.366666667149</v>
      </c>
      <c r="DA48" s="109">
        <v>45870.625</v>
      </c>
      <c r="DB48" s="44">
        <v>281.363</v>
      </c>
      <c r="DC48" s="109">
        <v>45870.625</v>
      </c>
      <c r="DD48" s="44">
        <v>56.575000000000003</v>
      </c>
      <c r="DE48" s="150">
        <f t="shared" si="2"/>
        <v>45870.625</v>
      </c>
      <c r="DF48" s="150">
        <f t="shared" si="3"/>
        <v>45870.625</v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2"/>
        <v>21608.186460749363</v>
      </c>
      <c r="DY48" s="45">
        <f t="shared" ca="1" si="12"/>
        <v>-6950.4616202730977</v>
      </c>
      <c r="DZ48" s="45">
        <f t="shared" ca="1" si="12"/>
        <v>-9825.0000000015134</v>
      </c>
      <c r="EA48" s="45">
        <f t="shared" ca="1" si="12"/>
        <v>12535.7166666665</v>
      </c>
      <c r="EB48" s="45">
        <f t="shared" ca="1" si="10"/>
        <v>21608.186460749363</v>
      </c>
      <c r="EC48" s="45">
        <f t="shared" ca="1" si="10"/>
        <v>-6950.4616202730977</v>
      </c>
      <c r="ED48" s="45">
        <f t="shared" ca="1" si="10"/>
        <v>-9825.0000000015134</v>
      </c>
      <c r="EE48" s="45">
        <f t="shared" ca="1" si="10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1"/>
        <v>45923.625</v>
      </c>
      <c r="EN48" s="124">
        <f t="shared" ca="1" si="51"/>
        <v>51406.212761777715</v>
      </c>
      <c r="EO48" s="124">
        <f t="shared" ca="1" si="52"/>
        <v>-84573.395979275199</v>
      </c>
      <c r="EP48" s="124">
        <f t="shared" ca="1" si="53"/>
        <v>84326.083333333285</v>
      </c>
      <c r="EQ48" s="124">
        <f t="shared" ca="1" si="54"/>
        <v>-65450.000000000451</v>
      </c>
    </row>
    <row r="49" spans="1:147">
      <c r="A49" s="151">
        <f t="shared" ca="1" si="13"/>
        <v>45902.625</v>
      </c>
      <c r="B49" s="60">
        <f ca="1">IF(COUNTIF($AD$2:AD1034,A49)=1,VLOOKUP(A49,T:U,2), IF(COUNTIF($AD$2:AD1034,A49)=0,$B$10,""))</f>
        <v>94.24</v>
      </c>
      <c r="C49" s="30">
        <f t="shared" ca="1" si="14"/>
        <v>76038.33865814314</v>
      </c>
      <c r="D49" s="31">
        <f t="shared" ca="1" si="15"/>
        <v>-138180</v>
      </c>
      <c r="E49" s="60">
        <f ca="1">IF(COUNTIF($AD$2:AD1034,A49)=1,VLOOKUP(A49,V:W,2), IF(COUNTIF($AD$2:AD1034,A49)=0,$C$10,""))</f>
        <v>100.976</v>
      </c>
      <c r="F49" s="30">
        <f t="shared" ca="1" si="16"/>
        <v>-44520.000000000095</v>
      </c>
      <c r="G49" s="31">
        <f t="shared" ca="1" si="17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18"/>
        <v>-619284.65955701645</v>
      </c>
      <c r="J49" s="31">
        <f t="shared" ca="1" si="19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0"/>
        <v>-95743.200000002005</v>
      </c>
      <c r="M49" s="31">
        <f t="shared" ca="1" si="21"/>
        <v>-108209.99018666665</v>
      </c>
      <c r="N49" s="66">
        <f t="shared" ca="1" si="22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3"/>
        <v>108374.72226849105</v>
      </c>
      <c r="S49" s="115"/>
      <c r="T49" s="59">
        <v>45870.625</v>
      </c>
      <c r="U49" s="44">
        <v>94.32</v>
      </c>
      <c r="V49" s="59">
        <v>45870.625</v>
      </c>
      <c r="W49" s="44">
        <v>101.155</v>
      </c>
      <c r="X49" s="105">
        <v>45874.625</v>
      </c>
      <c r="Y49" s="44">
        <v>120.52</v>
      </c>
      <c r="Z49" s="59">
        <v>45910.625</v>
      </c>
      <c r="AA49" s="44">
        <v>99.86</v>
      </c>
      <c r="AB49" s="150">
        <f t="shared" si="4"/>
        <v>45870.625</v>
      </c>
      <c r="AC49" s="150">
        <f t="shared" si="5"/>
        <v>45870.625</v>
      </c>
      <c r="AD49" s="150">
        <v>45917.625</v>
      </c>
      <c r="AH49" s="151">
        <f t="shared" ca="1" si="24"/>
        <v>45916.625</v>
      </c>
      <c r="AI49" s="38">
        <f ca="1">IF(COUNTIF($BU$2:BU1034,AH49)=1,VLOOKUP(AH49,BG:BH,2), IF(COUNTIF($BU$2:BU1034,AH49)=0,$AI$10,""))</f>
        <v>81.13</v>
      </c>
      <c r="AJ49" s="39">
        <f t="shared" ca="1" si="25"/>
        <v>211311.37352392581</v>
      </c>
      <c r="AK49" s="39">
        <f t="shared" ca="1" si="26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27"/>
        <v>235044.64285714287</v>
      </c>
      <c r="AN49" s="40">
        <f t="shared" ca="1" si="28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29"/>
        <v>825069.937876779</v>
      </c>
      <c r="AQ49" s="40">
        <f t="shared" ca="1" si="30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1"/>
        <v>204910.71428571432</v>
      </c>
      <c r="AT49" s="40">
        <f t="shared" ca="1" si="32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3"/>
        <v>169084.82142857142</v>
      </c>
      <c r="AW49" s="40">
        <f t="shared" ca="1" si="34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35"/>
        <v>356250</v>
      </c>
      <c r="AZ49" s="40">
        <f t="shared" ca="1" si="36"/>
        <v>6414.0950520833358</v>
      </c>
      <c r="BA49" s="66">
        <f t="shared" ca="1" si="37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38"/>
        <v>-153659.82909921103</v>
      </c>
      <c r="BG49" s="59">
        <v>45874.625</v>
      </c>
      <c r="BH49" s="44">
        <v>80.209999999999994</v>
      </c>
      <c r="BI49" s="59">
        <v>45930.625</v>
      </c>
      <c r="BJ49" s="44">
        <v>100.6171875</v>
      </c>
      <c r="BK49" s="59">
        <v>45874.625</v>
      </c>
      <c r="BL49" s="44">
        <v>109.9</v>
      </c>
      <c r="BM49" s="59">
        <v>45930.625</v>
      </c>
      <c r="BN49" s="44">
        <v>100.6171875</v>
      </c>
      <c r="BO49" s="59">
        <v>45873.625</v>
      </c>
      <c r="BP49" s="44">
        <v>103.46875</v>
      </c>
      <c r="BQ49" s="59">
        <v>45873.625</v>
      </c>
      <c r="BR49" s="44">
        <v>97.28125</v>
      </c>
      <c r="BS49" s="150">
        <f t="shared" si="6"/>
        <v>45874.625</v>
      </c>
      <c r="BT49" s="150">
        <f t="shared" si="7"/>
        <v>45874.625</v>
      </c>
      <c r="BU49" s="150">
        <v>45931.625</v>
      </c>
      <c r="BY49" s="151">
        <f t="shared" ca="1" si="39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0"/>
        <v>61949.999999999505</v>
      </c>
      <c r="CB49" s="39">
        <f t="shared" ca="1" si="41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2"/>
        <v>157162.49999999983</v>
      </c>
      <c r="CE49" s="40">
        <f t="shared" ca="1" si="43"/>
        <v>173611.11111111112</v>
      </c>
      <c r="CF49" s="38">
        <f t="shared" ca="1" si="44"/>
        <v>-95212.50000000032</v>
      </c>
      <c r="CH49" s="109">
        <v>45876.625</v>
      </c>
      <c r="CI49" s="44">
        <v>106.95959999999999</v>
      </c>
      <c r="CJ49" s="109">
        <v>45876.625</v>
      </c>
      <c r="CK49" s="44">
        <v>52.031999999999996</v>
      </c>
      <c r="CL49" s="150">
        <f t="shared" si="0"/>
        <v>45876.625</v>
      </c>
      <c r="CM49" s="150">
        <f t="shared" si="1"/>
        <v>45876.625</v>
      </c>
      <c r="CN49" s="150">
        <v>45931.625</v>
      </c>
      <c r="CR49" s="151">
        <f t="shared" ca="1" si="45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46"/>
        <v>141907.92000000007</v>
      </c>
      <c r="CU49" s="39">
        <f t="shared" ca="1" si="47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48"/>
        <v>87244.289999999906</v>
      </c>
      <c r="CX49" s="40">
        <f t="shared" ca="1" si="49"/>
        <v>131250</v>
      </c>
      <c r="CY49" s="38">
        <f t="shared" ca="1" si="50"/>
        <v>69246.963333333493</v>
      </c>
      <c r="DA49" s="109">
        <v>45873.625</v>
      </c>
      <c r="DB49" s="44">
        <v>276.33199999999999</v>
      </c>
      <c r="DC49" s="109">
        <v>45873.625</v>
      </c>
      <c r="DD49" s="44">
        <v>55.798000000000002</v>
      </c>
      <c r="DE49" s="150">
        <f t="shared" si="2"/>
        <v>45873.625</v>
      </c>
      <c r="DF49" s="150">
        <f t="shared" si="3"/>
        <v>45873.625</v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2"/>
        <v>-28224.989183666505</v>
      </c>
      <c r="DY49" s="45">
        <f t="shared" ca="1" si="12"/>
        <v>29593.094565761028</v>
      </c>
      <c r="DZ49" s="45">
        <f t="shared" ca="1" si="12"/>
        <v>11137.500000000844</v>
      </c>
      <c r="EA49" s="45">
        <f t="shared" ca="1" si="12"/>
        <v>1380.7266666666255</v>
      </c>
      <c r="EB49" s="45">
        <f t="shared" ca="1" si="10"/>
        <v>-28224.989183666505</v>
      </c>
      <c r="EC49" s="45">
        <f t="shared" ca="1" si="10"/>
        <v>29593.094565761028</v>
      </c>
      <c r="ED49" s="45">
        <f t="shared" ca="1" si="10"/>
        <v>11137.500000000844</v>
      </c>
      <c r="EE49" s="45">
        <f t="shared" ca="1" si="10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1"/>
        <v>45924.625</v>
      </c>
      <c r="EN49" s="124">
        <f t="shared" ca="1" si="51"/>
        <v>23181.22357811121</v>
      </c>
      <c r="EO49" s="124">
        <f t="shared" ca="1" si="52"/>
        <v>-54980.301413514171</v>
      </c>
      <c r="EP49" s="124">
        <f t="shared" ca="1" si="53"/>
        <v>85706.80999999991</v>
      </c>
      <c r="EQ49" s="124">
        <f t="shared" ca="1" si="54"/>
        <v>-54312.499999999607</v>
      </c>
    </row>
    <row r="50" spans="1:147">
      <c r="A50" s="151">
        <f t="shared" ca="1" si="13"/>
        <v>45903.625</v>
      </c>
      <c r="B50" s="60">
        <f ca="1">IF(COUNTIF($AD$2:AD1035,A50)=1,VLOOKUP(A50,T:U,2), IF(COUNTIF($AD$2:AD1035,A50)=0,$B$10,""))</f>
        <v>94.38</v>
      </c>
      <c r="C50" s="30">
        <f t="shared" ca="1" si="14"/>
        <v>107348.24281150113</v>
      </c>
      <c r="D50" s="31">
        <f t="shared" ca="1" si="15"/>
        <v>-140647.5</v>
      </c>
      <c r="E50" s="60">
        <f ca="1">IF(COUNTIF($AD$2:AD1035,A50)=1,VLOOKUP(A50,V:W,2), IF(COUNTIF($AD$2:AD1035,A50)=0,$C$10,""))</f>
        <v>101.038</v>
      </c>
      <c r="F50" s="30">
        <f t="shared" ca="1" si="16"/>
        <v>-34104.000000000495</v>
      </c>
      <c r="G50" s="31">
        <f t="shared" ca="1" si="17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18"/>
        <v>-539281.37817883643</v>
      </c>
      <c r="J50" s="31">
        <f t="shared" ca="1" si="19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0"/>
        <v>-56481.600000000508</v>
      </c>
      <c r="M50" s="31">
        <f t="shared" ca="1" si="21"/>
        <v>-110142.31144000003</v>
      </c>
      <c r="N50" s="66">
        <f t="shared" ca="1" si="22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3"/>
        <v>89249.721130337333</v>
      </c>
      <c r="S50" s="115"/>
      <c r="T50" s="59">
        <v>45873.625</v>
      </c>
      <c r="U50" s="44">
        <v>94.38</v>
      </c>
      <c r="V50" s="59">
        <v>45873.625</v>
      </c>
      <c r="W50" s="44">
        <v>101.214</v>
      </c>
      <c r="X50" s="105">
        <v>45875.625</v>
      </c>
      <c r="Y50" s="44">
        <v>120.41</v>
      </c>
      <c r="Z50" s="59">
        <v>45911.625</v>
      </c>
      <c r="AA50" s="44">
        <v>99.715000000000003</v>
      </c>
      <c r="AB50" s="150">
        <f t="shared" si="4"/>
        <v>45873.625</v>
      </c>
      <c r="AC50" s="150">
        <f t="shared" si="5"/>
        <v>45873.625</v>
      </c>
      <c r="AD50" s="150">
        <v>45918.625</v>
      </c>
      <c r="AH50" s="151">
        <f t="shared" ca="1" si="24"/>
        <v>45917.625</v>
      </c>
      <c r="AI50" s="38">
        <f ca="1">IF(COUNTIF($BU$2:BU1035,AH50)=1,VLOOKUP(AH50,BG:BH,2), IF(COUNTIF($BU$2:BU1035,AH50)=0,$AI$10,""))</f>
        <v>81.05</v>
      </c>
      <c r="AJ50" s="39">
        <f t="shared" ca="1" si="25"/>
        <v>186451.21193287539</v>
      </c>
      <c r="AK50" s="39">
        <f t="shared" ca="1" si="26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27"/>
        <v>206752.23214285713</v>
      </c>
      <c r="AN50" s="40">
        <f t="shared" ca="1" si="28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29"/>
        <v>777787.99301278091</v>
      </c>
      <c r="AQ50" s="40">
        <f t="shared" ca="1" si="30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1"/>
        <v>180245.53571428571</v>
      </c>
      <c r="AT50" s="40">
        <f t="shared" ca="1" si="32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3"/>
        <v>154854.91071428574</v>
      </c>
      <c r="AW50" s="40">
        <f t="shared" ca="1" si="34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35"/>
        <v>342187.5</v>
      </c>
      <c r="AZ50" s="40">
        <f t="shared" ca="1" si="36"/>
        <v>6542.376953125</v>
      </c>
      <c r="BA50" s="66">
        <f t="shared" ca="1" si="37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38"/>
        <v>-155626.7389453729</v>
      </c>
      <c r="BG50" s="59">
        <v>45875.625</v>
      </c>
      <c r="BH50" s="44">
        <v>80.290000000000006</v>
      </c>
      <c r="BI50" s="59">
        <v>45931.625</v>
      </c>
      <c r="BJ50" s="44">
        <v>100.875</v>
      </c>
      <c r="BK50" s="59">
        <v>45875.625</v>
      </c>
      <c r="BL50" s="44">
        <v>109.87</v>
      </c>
      <c r="BM50" s="59">
        <v>45931.625</v>
      </c>
      <c r="BN50" s="44">
        <v>100.875</v>
      </c>
      <c r="BO50" s="59">
        <v>45874.625</v>
      </c>
      <c r="BP50" s="44">
        <v>103.4375</v>
      </c>
      <c r="BQ50" s="59">
        <v>45874.625</v>
      </c>
      <c r="BR50" s="44">
        <v>97.59375</v>
      </c>
      <c r="BS50" s="150">
        <f t="shared" si="6"/>
        <v>45875.625</v>
      </c>
      <c r="BT50" s="150">
        <f t="shared" si="7"/>
        <v>45875.625</v>
      </c>
      <c r="BU50" s="150">
        <v>45932.625</v>
      </c>
      <c r="BY50" s="151">
        <f t="shared" ca="1" si="39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0"/>
        <v>37474.999999997039</v>
      </c>
      <c r="CB50" s="39">
        <f t="shared" ca="1" si="41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2"/>
        <v>128081.25000000006</v>
      </c>
      <c r="CE50" s="40">
        <f t="shared" ca="1" si="43"/>
        <v>177083.33333333331</v>
      </c>
      <c r="CF50" s="38">
        <f t="shared" ca="1" si="44"/>
        <v>-90606.250000002998</v>
      </c>
      <c r="CH50" s="109">
        <v>45877.625</v>
      </c>
      <c r="CI50" s="44">
        <v>107.1588</v>
      </c>
      <c r="CJ50" s="109">
        <v>45877.625</v>
      </c>
      <c r="CK50" s="44">
        <v>51.154000000000003</v>
      </c>
      <c r="CL50" s="150">
        <f t="shared" si="0"/>
        <v>45877.625</v>
      </c>
      <c r="CM50" s="150">
        <f t="shared" si="1"/>
        <v>45877.625</v>
      </c>
      <c r="CN50" s="150">
        <v>45932.625</v>
      </c>
      <c r="CR50" s="151">
        <f t="shared" ca="1" si="45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46"/>
        <v>147276.36000000022</v>
      </c>
      <c r="CU50" s="39">
        <f t="shared" ca="1" si="47"/>
        <v>148750</v>
      </c>
      <c r="CV50" s="38">
        <f ca="1">IF(COUNTIF($DG$2:DG1035,CR50)=1,VLOOKUP(CR50,DC:DD,2), IF(COUNTIF($DG$2:DG1035,CR50)=0,$CT$10,""))</f>
        <v>50.738</v>
      </c>
      <c r="CW50" s="39">
        <f t="shared" ca="1" si="48"/>
        <v>89113.499999999869</v>
      </c>
      <c r="CX50" s="40">
        <f t="shared" ca="1" si="49"/>
        <v>133875</v>
      </c>
      <c r="CY50" s="38">
        <f t="shared" ca="1" si="50"/>
        <v>73037.860000000335</v>
      </c>
      <c r="DA50" s="109">
        <v>45874.625</v>
      </c>
      <c r="DB50" s="44">
        <v>275.041</v>
      </c>
      <c r="DC50" s="109">
        <v>45874.625</v>
      </c>
      <c r="DD50" s="44">
        <v>55.579000000000001</v>
      </c>
      <c r="DE50" s="150">
        <f t="shared" si="2"/>
        <v>45874.625</v>
      </c>
      <c r="DF50" s="150">
        <f t="shared" si="3"/>
        <v>45874.625</v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55">DT50-DT49</f>
        <v>450.49982502579223</v>
      </c>
      <c r="DY50" s="45">
        <f t="shared" ref="DY50:DY71" ca="1" si="56">DU50-DU49</f>
        <v>-31727.034257947947</v>
      </c>
      <c r="DZ50" s="45">
        <f t="shared" ref="DZ50:DZ71" ca="1" si="57">DV50-DV49</f>
        <v>3462.5000000011933</v>
      </c>
      <c r="EA50" s="45">
        <f t="shared" ref="EA50:EA71" ca="1" si="58">DW50-DW49</f>
        <v>9347.0766666667769</v>
      </c>
      <c r="EB50" s="45">
        <f t="shared" ref="EB50:EB71" ca="1" si="59">DX$11*DX50</f>
        <v>450.49982502579223</v>
      </c>
      <c r="EC50" s="45">
        <f t="shared" ref="EC50:EC71" ca="1" si="60">DY$11*DY50</f>
        <v>-31727.034257947947</v>
      </c>
      <c r="ED50" s="45">
        <f t="shared" ref="ED50:ED71" ca="1" si="61">DZ$11*DZ50</f>
        <v>3462.5000000011933</v>
      </c>
      <c r="EE50" s="45">
        <f t="shared" ref="EE50:EE71" ca="1" si="62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1"/>
        <v>45925.625</v>
      </c>
      <c r="EN50" s="124">
        <f t="shared" ca="1" si="51"/>
        <v>23631.723403137003</v>
      </c>
      <c r="EO50" s="124">
        <f t="shared" ca="1" si="52"/>
        <v>-86707.335671462119</v>
      </c>
      <c r="EP50" s="124">
        <f t="shared" ca="1" si="53"/>
        <v>95053.886666666687</v>
      </c>
      <c r="EQ50" s="124">
        <f t="shared" ca="1" si="54"/>
        <v>-50849.999999998414</v>
      </c>
    </row>
    <row r="51" spans="1:147">
      <c r="A51" s="151">
        <f t="shared" ca="1" si="13"/>
        <v>45904.625</v>
      </c>
      <c r="B51" s="60">
        <f ca="1">IF(COUNTIF($AD$2:AD1036,A51)=1,VLOOKUP(A51,T:U,2), IF(COUNTIF($AD$2:AD1036,A51)=0,$B$10,""))</f>
        <v>94.54</v>
      </c>
      <c r="C51" s="30">
        <f t="shared" ca="1" si="14"/>
        <v>143130.99041533485</v>
      </c>
      <c r="D51" s="31">
        <f t="shared" ca="1" si="15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16"/>
        <v>-29736.000000001128</v>
      </c>
      <c r="G51" s="31">
        <f t="shared" ca="1" si="17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18"/>
        <v>-474093.51927809737</v>
      </c>
      <c r="J51" s="31">
        <f t="shared" ca="1" si="19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0"/>
        <v>-36506.400000003014</v>
      </c>
      <c r="M51" s="31">
        <f t="shared" ca="1" si="21"/>
        <v>-112074.63269333333</v>
      </c>
      <c r="N51" s="66">
        <f t="shared" ca="1" si="22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3"/>
        <v>76174.585920097074</v>
      </c>
      <c r="S51" s="115"/>
      <c r="T51" s="59">
        <v>45874.625</v>
      </c>
      <c r="U51" s="44">
        <v>94.45</v>
      </c>
      <c r="V51" s="59">
        <v>45874.625</v>
      </c>
      <c r="W51" s="44">
        <v>101.217</v>
      </c>
      <c r="X51" s="105">
        <v>45876.625</v>
      </c>
      <c r="Y51" s="44">
        <v>120.52</v>
      </c>
      <c r="Z51" s="59">
        <v>45912.625</v>
      </c>
      <c r="AA51" s="44">
        <v>99.519000000000005</v>
      </c>
      <c r="AB51" s="150">
        <f t="shared" si="4"/>
        <v>45874.625</v>
      </c>
      <c r="AC51" s="150">
        <f t="shared" si="5"/>
        <v>45874.625</v>
      </c>
      <c r="AD51" s="150">
        <v>45919.625</v>
      </c>
      <c r="AH51" s="151">
        <f t="shared" ca="1" si="24"/>
        <v>45918.625</v>
      </c>
      <c r="AI51" s="38">
        <f ca="1">IF(COUNTIF($BU$2:BU1036,AH51)=1,VLOOKUP(AH51,BG:BH,2), IF(COUNTIF($BU$2:BU1036,AH51)=0,$AI$10,""))</f>
        <v>81.23</v>
      </c>
      <c r="AJ51" s="39">
        <f t="shared" ca="1" si="25"/>
        <v>242386.575512743</v>
      </c>
      <c r="AK51" s="39">
        <f t="shared" ca="1" si="26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27"/>
        <v>186077.00892857142</v>
      </c>
      <c r="AN51" s="40">
        <f t="shared" ca="1" si="28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29"/>
        <v>723413.75641918101</v>
      </c>
      <c r="AQ51" s="40">
        <f t="shared" ca="1" si="30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1"/>
        <v>162220.98214285716</v>
      </c>
      <c r="AT51" s="40">
        <f t="shared" ca="1" si="32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3"/>
        <v>134765.625</v>
      </c>
      <c r="AW51" s="40">
        <f t="shared" ca="1" si="34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35"/>
        <v>264843.75</v>
      </c>
      <c r="AZ51" s="40">
        <f t="shared" ca="1" si="36"/>
        <v>6670.6588541666715</v>
      </c>
      <c r="BA51" s="66">
        <f t="shared" ca="1" si="37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38"/>
        <v>-139823.01939101506</v>
      </c>
      <c r="BG51" s="59">
        <v>45876.625</v>
      </c>
      <c r="BH51" s="44">
        <v>80.209999999999994</v>
      </c>
      <c r="BI51" s="59">
        <v>45932.625</v>
      </c>
      <c r="BJ51" s="44">
        <v>100.890625</v>
      </c>
      <c r="BK51" s="59">
        <v>45876.625</v>
      </c>
      <c r="BL51" s="44">
        <v>109.76</v>
      </c>
      <c r="BM51" s="59">
        <v>45932.625</v>
      </c>
      <c r="BN51" s="44">
        <v>100.890625</v>
      </c>
      <c r="BO51" s="59">
        <v>45875.625</v>
      </c>
      <c r="BP51" s="44">
        <v>103.296875</v>
      </c>
      <c r="BQ51" s="59">
        <v>45875.625</v>
      </c>
      <c r="BR51" s="44">
        <v>97</v>
      </c>
      <c r="BS51" s="150">
        <f t="shared" si="6"/>
        <v>45876.625</v>
      </c>
      <c r="BT51" s="150">
        <f t="shared" si="7"/>
        <v>45876.625</v>
      </c>
      <c r="BU51" s="150">
        <v>45933.625</v>
      </c>
      <c r="BY51" s="151">
        <f t="shared" ca="1" si="39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0"/>
        <v>93949.999999999534</v>
      </c>
      <c r="CB51" s="39">
        <f t="shared" ca="1" si="41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2"/>
        <v>183093.74999999974</v>
      </c>
      <c r="CE51" s="40">
        <f t="shared" ca="1" si="43"/>
        <v>180555.55555555553</v>
      </c>
      <c r="CF51" s="38">
        <f t="shared" ca="1" si="44"/>
        <v>-89143.750000000233</v>
      </c>
      <c r="CH51" s="109">
        <v>45880.625</v>
      </c>
      <c r="CI51" s="44">
        <v>107.04949999999999</v>
      </c>
      <c r="CJ51" s="109">
        <v>45880.625</v>
      </c>
      <c r="CK51" s="44">
        <v>51.481000000000002</v>
      </c>
      <c r="CL51" s="150">
        <f t="shared" si="0"/>
        <v>45880.625</v>
      </c>
      <c r="CM51" s="150">
        <f t="shared" si="1"/>
        <v>45880.625</v>
      </c>
      <c r="CN51" s="150">
        <v>45933.625</v>
      </c>
      <c r="CR51" s="151">
        <f t="shared" ca="1" si="45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46"/>
        <v>181658.40000000029</v>
      </c>
      <c r="CU51" s="39">
        <f t="shared" ca="1" si="47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48"/>
        <v>117151.6499999997</v>
      </c>
      <c r="CX51" s="40">
        <f t="shared" ca="1" si="49"/>
        <v>136499.99999999997</v>
      </c>
      <c r="CY51" s="38">
        <f t="shared" ca="1" si="50"/>
        <v>79673.416666667268</v>
      </c>
      <c r="DA51" s="109">
        <v>45875.625</v>
      </c>
      <c r="DB51" s="44">
        <v>276.83699999999999</v>
      </c>
      <c r="DC51" s="109">
        <v>45875.625</v>
      </c>
      <c r="DD51" s="44">
        <v>55.622999999999998</v>
      </c>
      <c r="DE51" s="150">
        <f t="shared" si="2"/>
        <v>45875.625</v>
      </c>
      <c r="DF51" s="150">
        <f t="shared" si="3"/>
        <v>45875.625</v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55"/>
        <v>-28663.375378243712</v>
      </c>
      <c r="DY51" s="45">
        <f t="shared" ca="1" si="56"/>
        <v>27341.571486456232</v>
      </c>
      <c r="DZ51" s="45">
        <f t="shared" ca="1" si="57"/>
        <v>13137.499999999243</v>
      </c>
      <c r="EA51" s="45">
        <f t="shared" ca="1" si="58"/>
        <v>4138.1666666668316</v>
      </c>
      <c r="EB51" s="45">
        <f t="shared" ca="1" si="59"/>
        <v>-28663.375378243712</v>
      </c>
      <c r="EC51" s="45">
        <f t="shared" ca="1" si="60"/>
        <v>27341.571486456232</v>
      </c>
      <c r="ED51" s="45">
        <f t="shared" ca="1" si="61"/>
        <v>13137.499999999243</v>
      </c>
      <c r="EE51" s="45">
        <f t="shared" ca="1" si="62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1"/>
        <v>45929.625</v>
      </c>
      <c r="EN51" s="124">
        <f t="shared" ca="1" si="51"/>
        <v>-5031.6519751067099</v>
      </c>
      <c r="EO51" s="124">
        <f t="shared" ca="1" si="52"/>
        <v>-59365.764185005886</v>
      </c>
      <c r="EP51" s="124">
        <f t="shared" ca="1" si="53"/>
        <v>99192.053333333519</v>
      </c>
      <c r="EQ51" s="124">
        <f t="shared" ca="1" si="54"/>
        <v>-37712.499999999171</v>
      </c>
    </row>
    <row r="52" spans="1:147">
      <c r="A52" s="151">
        <f t="shared" ca="1" si="13"/>
        <v>45905.625</v>
      </c>
      <c r="B52" s="60">
        <f ca="1">IF(COUNTIF($AD$2:AD1037,A52)=1,VLOOKUP(A52,T:U,2), IF(COUNTIF($AD$2:AD1037,A52)=0,$B$10,""))</f>
        <v>94.64</v>
      </c>
      <c r="C52" s="30">
        <f t="shared" ca="1" si="14"/>
        <v>165495.20766773206</v>
      </c>
      <c r="D52" s="31">
        <f t="shared" ca="1" si="15"/>
        <v>-145582.5</v>
      </c>
      <c r="E52" s="60">
        <f ca="1">IF(COUNTIF($AD$2:AD1037,A52)=1,VLOOKUP(A52,V:W,2), IF(COUNTIF($AD$2:AD1037,A52)=0,$C$10,""))</f>
        <v>101.19</v>
      </c>
      <c r="F52" s="30">
        <f t="shared" ca="1" si="16"/>
        <v>-8568.0000000003256</v>
      </c>
      <c r="G52" s="31">
        <f t="shared" ca="1" si="17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18"/>
        <v>-373348.64643150149</v>
      </c>
      <c r="J52" s="31">
        <f t="shared" ca="1" si="19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0"/>
        <v>48560.399999996946</v>
      </c>
      <c r="M52" s="31">
        <f t="shared" ca="1" si="21"/>
        <v>-114006.95394666666</v>
      </c>
      <c r="N52" s="66">
        <f t="shared" ca="1" si="22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3"/>
        <v>62415.506412564195</v>
      </c>
      <c r="S52" s="115"/>
      <c r="T52" s="59">
        <v>45875.625</v>
      </c>
      <c r="U52" s="44">
        <v>94.47</v>
      </c>
      <c r="V52" s="59">
        <v>45875.625</v>
      </c>
      <c r="W52" s="44">
        <v>101.197</v>
      </c>
      <c r="X52" s="105">
        <v>45877.625</v>
      </c>
      <c r="Y52" s="44">
        <v>120.29</v>
      </c>
      <c r="Z52" s="59">
        <v>45915.625</v>
      </c>
      <c r="AA52" s="44">
        <v>99.558000000000007</v>
      </c>
      <c r="AB52" s="150">
        <f t="shared" si="4"/>
        <v>45875.625</v>
      </c>
      <c r="AC52" s="150">
        <f t="shared" si="5"/>
        <v>45875.625</v>
      </c>
      <c r="AD52" s="150">
        <v>45922.625</v>
      </c>
      <c r="AH52" s="151">
        <f t="shared" ca="1" si="24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25"/>
        <v>251709.13610938482</v>
      </c>
      <c r="AK52" s="39">
        <f t="shared" ca="1" si="26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27"/>
        <v>183900.66964285713</v>
      </c>
      <c r="AN52" s="40">
        <f t="shared" ca="1" si="28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29"/>
        <v>702136.88123038167</v>
      </c>
      <c r="AQ52" s="40">
        <f t="shared" ca="1" si="30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1"/>
        <v>160323.66071428571</v>
      </c>
      <c r="AT52" s="40">
        <f t="shared" ca="1" si="32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3"/>
        <v>129743.30357142858</v>
      </c>
      <c r="AW52" s="40">
        <f t="shared" ca="1" si="34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35"/>
        <v>249609.375</v>
      </c>
      <c r="AZ52" s="40">
        <f t="shared" ca="1" si="36"/>
        <v>6798.9407552083358</v>
      </c>
      <c r="BA52" s="66">
        <f t="shared" ca="1" si="37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38"/>
        <v>-128924.77672468353</v>
      </c>
      <c r="BG52" s="59">
        <v>45877.625</v>
      </c>
      <c r="BH52" s="44">
        <v>80.22</v>
      </c>
      <c r="BI52" s="59">
        <v>45933.625</v>
      </c>
      <c r="BJ52" s="44">
        <v>100.71875</v>
      </c>
      <c r="BK52" s="59">
        <v>45877.625</v>
      </c>
      <c r="BL52" s="44">
        <v>109.41</v>
      </c>
      <c r="BM52" s="59">
        <v>45933.625</v>
      </c>
      <c r="BN52" s="44">
        <v>100.71875</v>
      </c>
      <c r="BO52" s="59">
        <v>45876.625</v>
      </c>
      <c r="BP52" s="44">
        <v>103.21875</v>
      </c>
      <c r="BQ52" s="59">
        <v>45876.625</v>
      </c>
      <c r="BR52" s="44">
        <v>96.84375</v>
      </c>
      <c r="BS52" s="150">
        <f t="shared" si="6"/>
        <v>45877.625</v>
      </c>
      <c r="BT52" s="150">
        <f t="shared" si="7"/>
        <v>45877.625</v>
      </c>
      <c r="BU52" s="150">
        <v>45936.625</v>
      </c>
      <c r="BY52" s="151">
        <f t="shared" ca="1" si="39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0"/>
        <v>79899.99999999853</v>
      </c>
      <c r="CB52" s="39">
        <f t="shared" ca="1" si="41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2"/>
        <v>167793.74999999983</v>
      </c>
      <c r="CE52" s="40">
        <f t="shared" ca="1" si="43"/>
        <v>184027.77777777781</v>
      </c>
      <c r="CF52" s="38">
        <f t="shared" ca="1" si="44"/>
        <v>-87893.750000001339</v>
      </c>
      <c r="CH52" s="109">
        <v>45881.625</v>
      </c>
      <c r="CI52" s="44">
        <v>107.3578</v>
      </c>
      <c r="CJ52" s="109">
        <v>45881.625</v>
      </c>
      <c r="CK52" s="44">
        <v>50.027000000000001</v>
      </c>
      <c r="CL52" s="150">
        <f t="shared" si="0"/>
        <v>45881.625</v>
      </c>
      <c r="CM52" s="150">
        <f t="shared" si="1"/>
        <v>45881.625</v>
      </c>
      <c r="CN52" s="150">
        <v>45936.625</v>
      </c>
      <c r="CR52" s="151">
        <f t="shared" ca="1" si="45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46"/>
        <v>172436.88000000006</v>
      </c>
      <c r="CU52" s="39">
        <f t="shared" ca="1" si="47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48"/>
        <v>112935.05999999997</v>
      </c>
      <c r="CX52" s="40">
        <f t="shared" ca="1" si="49"/>
        <v>139125</v>
      </c>
      <c r="CY52" s="38">
        <f t="shared" ca="1" si="50"/>
        <v>74960.153333333408</v>
      </c>
      <c r="DA52" s="109">
        <v>45876.625</v>
      </c>
      <c r="DB52" s="44">
        <v>269.959</v>
      </c>
      <c r="DC52" s="109">
        <v>45876.625</v>
      </c>
      <c r="DD52" s="44">
        <v>54.149000000000001</v>
      </c>
      <c r="DE52" s="150">
        <f t="shared" si="2"/>
        <v>45876.625</v>
      </c>
      <c r="DF52" s="150">
        <f t="shared" si="3"/>
        <v>45876.625</v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55"/>
        <v>-2597.0580800283933</v>
      </c>
      <c r="DY52" s="45">
        <f t="shared" ca="1" si="56"/>
        <v>-8096.8090405528346</v>
      </c>
      <c r="DZ52" s="45">
        <f t="shared" ca="1" si="57"/>
        <v>1181.2499999989232</v>
      </c>
      <c r="EA52" s="45">
        <f t="shared" ca="1" si="58"/>
        <v>20551.20666666652</v>
      </c>
      <c r="EB52" s="45">
        <f t="shared" ca="1" si="59"/>
        <v>-2597.0580800283933</v>
      </c>
      <c r="EC52" s="45">
        <f t="shared" ca="1" si="60"/>
        <v>-8096.8090405528346</v>
      </c>
      <c r="ED52" s="45">
        <f t="shared" ca="1" si="61"/>
        <v>1181.2499999989232</v>
      </c>
      <c r="EE52" s="45">
        <f t="shared" ca="1" si="62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1"/>
        <v>45930.625</v>
      </c>
      <c r="EN52" s="124">
        <f t="shared" ca="1" si="51"/>
        <v>-7628.7100551351032</v>
      </c>
      <c r="EO52" s="124">
        <f t="shared" ca="1" si="52"/>
        <v>-67462.573225558721</v>
      </c>
      <c r="EP52" s="124">
        <f t="shared" ca="1" si="53"/>
        <v>119743.26000000004</v>
      </c>
      <c r="EQ52" s="124">
        <f t="shared" ca="1" si="54"/>
        <v>-36531.250000000247</v>
      </c>
    </row>
    <row r="53" spans="1:147">
      <c r="A53" s="151">
        <f t="shared" ca="1" si="13"/>
        <v>45908.625</v>
      </c>
      <c r="B53" s="60">
        <f ca="1">IF(COUNTIF($AD$2:AD1038,A53)=1,VLOOKUP(A53,T:U,2), IF(COUNTIF($AD$2:AD1038,A53)=0,$B$10,""))</f>
        <v>94.65</v>
      </c>
      <c r="C53" s="30">
        <f t="shared" ca="1" si="14"/>
        <v>167731.62939297225</v>
      </c>
      <c r="D53" s="31">
        <f t="shared" ca="1" si="15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16"/>
        <v>-1680.0000000008595</v>
      </c>
      <c r="G53" s="31">
        <f t="shared" ca="1" si="17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18"/>
        <v>-343717.8014766234</v>
      </c>
      <c r="J53" s="31">
        <f t="shared" ca="1" si="19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0"/>
        <v>73357.199999997887</v>
      </c>
      <c r="M53" s="31">
        <f t="shared" ca="1" si="21"/>
        <v>-119803.91770666672</v>
      </c>
      <c r="N53" s="66">
        <f t="shared" ca="1" si="22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3"/>
        <v>55098.211442927597</v>
      </c>
      <c r="S53" s="115"/>
      <c r="T53" s="59">
        <v>45876.625</v>
      </c>
      <c r="U53" s="44">
        <v>94.64</v>
      </c>
      <c r="V53" s="59">
        <v>45876.625</v>
      </c>
      <c r="W53" s="44">
        <v>101.16500000000001</v>
      </c>
      <c r="X53" s="105">
        <v>45880.625</v>
      </c>
      <c r="Y53" s="44">
        <v>120.27</v>
      </c>
      <c r="Z53" s="59">
        <v>45916.625</v>
      </c>
      <c r="AA53" s="44">
        <v>99.569000000000003</v>
      </c>
      <c r="AB53" s="150">
        <f t="shared" si="4"/>
        <v>45876.625</v>
      </c>
      <c r="AC53" s="150">
        <f t="shared" si="5"/>
        <v>45876.625</v>
      </c>
      <c r="AD53" s="150">
        <v>45923.625</v>
      </c>
      <c r="AH53" s="151">
        <f t="shared" ca="1" si="24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25"/>
        <v>270354.25730266847</v>
      </c>
      <c r="AK53" s="39">
        <f t="shared" ca="1" si="26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27"/>
        <v>167578.125</v>
      </c>
      <c r="AN53" s="40">
        <f t="shared" ca="1" si="28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29"/>
        <v>640670.35290718579</v>
      </c>
      <c r="AQ53" s="40">
        <f t="shared" ca="1" si="30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1"/>
        <v>146093.75</v>
      </c>
      <c r="AT53" s="40">
        <f t="shared" ca="1" si="32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3"/>
        <v>119698.66071428571</v>
      </c>
      <c r="AW53" s="40">
        <f t="shared" ca="1" si="34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35"/>
        <v>220312.5</v>
      </c>
      <c r="AZ53" s="40">
        <f t="shared" ca="1" si="36"/>
        <v>7183.7864583333358</v>
      </c>
      <c r="BA53" s="66">
        <f t="shared" ca="1" si="37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38"/>
        <v>-85232.554779818514</v>
      </c>
      <c r="BG53" s="59">
        <v>45880.625</v>
      </c>
      <c r="BH53" s="44">
        <v>80.22</v>
      </c>
      <c r="BI53" s="59">
        <v>45936.625</v>
      </c>
      <c r="BJ53" s="44">
        <v>100.5859375</v>
      </c>
      <c r="BK53" s="59">
        <v>45880.625</v>
      </c>
      <c r="BL53" s="44">
        <v>109.58499999999999</v>
      </c>
      <c r="BM53" s="59">
        <v>45936.625</v>
      </c>
      <c r="BN53" s="44">
        <v>100.5859375</v>
      </c>
      <c r="BO53" s="59">
        <v>45877.625</v>
      </c>
      <c r="BP53" s="44">
        <v>102.90625</v>
      </c>
      <c r="BQ53" s="59">
        <v>45877.625</v>
      </c>
      <c r="BR53" s="44">
        <v>96.375</v>
      </c>
      <c r="BS53" s="150">
        <f t="shared" si="6"/>
        <v>45880.625</v>
      </c>
      <c r="BT53" s="150">
        <f t="shared" si="7"/>
        <v>45880.625</v>
      </c>
      <c r="BU53" s="150">
        <v>45937.625</v>
      </c>
      <c r="BY53" s="151">
        <f t="shared" ca="1" si="39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0"/>
        <v>89949.999999998196</v>
      </c>
      <c r="CB53" s="39">
        <f t="shared" ca="1" si="41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2"/>
        <v>160256.24999999983</v>
      </c>
      <c r="CE53" s="40">
        <f t="shared" ca="1" si="43"/>
        <v>194444.44444444444</v>
      </c>
      <c r="CF53" s="38">
        <f t="shared" ca="1" si="44"/>
        <v>-70306.25000000163</v>
      </c>
      <c r="CH53" s="109">
        <v>45882.625</v>
      </c>
      <c r="CI53" s="44">
        <v>107.5305</v>
      </c>
      <c r="CJ53" s="109">
        <v>45882.625</v>
      </c>
      <c r="CK53" s="44">
        <v>49.564</v>
      </c>
      <c r="CL53" s="150">
        <f t="shared" si="0"/>
        <v>45882.625</v>
      </c>
      <c r="CM53" s="150">
        <f t="shared" si="1"/>
        <v>45882.625</v>
      </c>
      <c r="CN53" s="150">
        <v>45937.625</v>
      </c>
      <c r="CR53" s="151">
        <f t="shared" ca="1" si="45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46"/>
        <v>183210.72000000006</v>
      </c>
      <c r="CU53" s="39">
        <f t="shared" ca="1" si="47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48"/>
        <v>110239.91999999974</v>
      </c>
      <c r="CX53" s="40">
        <f t="shared" ca="1" si="49"/>
        <v>147000</v>
      </c>
      <c r="CY53" s="38">
        <f t="shared" ca="1" si="50"/>
        <v>89304.133333333652</v>
      </c>
      <c r="DA53" s="109">
        <v>45877.625</v>
      </c>
      <c r="DB53" s="44">
        <v>267.15899999999999</v>
      </c>
      <c r="DC53" s="109">
        <v>45877.625</v>
      </c>
      <c r="DD53" s="44">
        <v>53.585000000000001</v>
      </c>
      <c r="DE53" s="150">
        <f t="shared" si="2"/>
        <v>45877.625</v>
      </c>
      <c r="DF53" s="150">
        <f t="shared" si="3"/>
        <v>45877.625</v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55"/>
        <v>15541.801870644704</v>
      </c>
      <c r="DY53" s="45">
        <f t="shared" ca="1" si="56"/>
        <v>-51607.109166184397</v>
      </c>
      <c r="DZ53" s="45">
        <f t="shared" ca="1" si="57"/>
        <v>-6212.4999999976426</v>
      </c>
      <c r="EA53" s="45">
        <f t="shared" ca="1" si="58"/>
        <v>-9237.5033333333558</v>
      </c>
      <c r="EB53" s="45">
        <f t="shared" ca="1" si="59"/>
        <v>15541.801870644704</v>
      </c>
      <c r="EC53" s="45">
        <f t="shared" ca="1" si="60"/>
        <v>-51607.109166184397</v>
      </c>
      <c r="ED53" s="45">
        <f t="shared" ca="1" si="61"/>
        <v>-6212.4999999976426</v>
      </c>
      <c r="EE53" s="45">
        <f t="shared" ca="1" si="62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1"/>
        <v>45931.625</v>
      </c>
      <c r="EN53" s="124">
        <f t="shared" ca="1" si="51"/>
        <v>7913.0918155096006</v>
      </c>
      <c r="EO53" s="124">
        <f t="shared" ca="1" si="52"/>
        <v>-119069.68239174312</v>
      </c>
      <c r="EP53" s="124">
        <f t="shared" ca="1" si="53"/>
        <v>110505.75666666668</v>
      </c>
      <c r="EQ53" s="124">
        <f t="shared" ca="1" si="54"/>
        <v>-42743.74999999789</v>
      </c>
    </row>
    <row r="54" spans="1:147">
      <c r="A54" s="151">
        <f t="shared" ca="1" si="13"/>
        <v>45909.625</v>
      </c>
      <c r="B54" s="60">
        <f ca="1">IF(COUNTIF($AD$2:AD1039,A54)=1,VLOOKUP(A54,T:U,2), IF(COUNTIF($AD$2:AD1039,A54)=0,$B$10,""))</f>
        <v>94.54</v>
      </c>
      <c r="C54" s="30">
        <f t="shared" ca="1" si="14"/>
        <v>143130.99041533485</v>
      </c>
      <c r="D54" s="31">
        <f t="shared" ca="1" si="15"/>
        <v>-155452.5</v>
      </c>
      <c r="E54" s="60">
        <f ca="1">IF(COUNTIF($AD$2:AD1039,A54)=1,VLOOKUP(A54,V:W,2), IF(COUNTIF($AD$2:AD1039,A54)=0,$C$10,""))</f>
        <v>101.163</v>
      </c>
      <c r="F54" s="30">
        <f t="shared" ca="1" si="16"/>
        <v>-13104.000000000497</v>
      </c>
      <c r="G54" s="31">
        <f t="shared" ca="1" si="17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18"/>
        <v>-367422.47744052671</v>
      </c>
      <c r="J54" s="31">
        <f t="shared" ca="1" si="19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0"/>
        <v>43394.399999996756</v>
      </c>
      <c r="M54" s="31">
        <f t="shared" ca="1" si="21"/>
        <v>-121736.23895999999</v>
      </c>
      <c r="N54" s="66">
        <f t="shared" ca="1" si="22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3"/>
        <v>36386.224515858805</v>
      </c>
      <c r="S54" s="115"/>
      <c r="T54" s="59">
        <v>45877.625</v>
      </c>
      <c r="U54" s="44">
        <v>94.67</v>
      </c>
      <c r="V54" s="59">
        <v>45877.625</v>
      </c>
      <c r="W54" s="44">
        <v>101.039</v>
      </c>
      <c r="X54" s="105">
        <v>45881.625</v>
      </c>
      <c r="Y54" s="44">
        <v>120.15</v>
      </c>
      <c r="Z54" s="59">
        <v>45917.625</v>
      </c>
      <c r="AA54" s="44">
        <v>99.600999999999999</v>
      </c>
      <c r="AB54" s="150">
        <f t="shared" si="4"/>
        <v>45877.625</v>
      </c>
      <c r="AC54" s="150">
        <f t="shared" si="5"/>
        <v>45877.625</v>
      </c>
      <c r="AD54" s="150">
        <v>45924.625</v>
      </c>
      <c r="AH54" s="151">
        <f t="shared" ca="1" si="24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25"/>
        <v>251709.13610938482</v>
      </c>
      <c r="AK54" s="39">
        <f t="shared" ca="1" si="26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27"/>
        <v>187165.17857142858</v>
      </c>
      <c r="AN54" s="40">
        <f t="shared" ca="1" si="28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29"/>
        <v>695044.58950077987</v>
      </c>
      <c r="AQ54" s="40">
        <f t="shared" ca="1" si="30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1"/>
        <v>163169.64285714287</v>
      </c>
      <c r="AT54" s="40">
        <f t="shared" ca="1" si="32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3"/>
        <v>136439.73214285713</v>
      </c>
      <c r="AW54" s="40">
        <f t="shared" ca="1" si="34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35"/>
        <v>271875</v>
      </c>
      <c r="AZ54" s="40">
        <f t="shared" ca="1" si="36"/>
        <v>7312.068359375</v>
      </c>
      <c r="BA54" s="66">
        <f t="shared" ca="1" si="37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38"/>
        <v>-92183.016400091612</v>
      </c>
      <c r="BG54" s="59">
        <v>45881.625</v>
      </c>
      <c r="BH54" s="44">
        <v>80.400000000000006</v>
      </c>
      <c r="BI54" s="59">
        <v>45937.625</v>
      </c>
      <c r="BJ54" s="44">
        <v>100.7421875</v>
      </c>
      <c r="BK54" s="59">
        <v>45881.625</v>
      </c>
      <c r="BL54" s="44">
        <v>109.68</v>
      </c>
      <c r="BM54" s="59">
        <v>45937.625</v>
      </c>
      <c r="BN54" s="44">
        <v>100.7421875</v>
      </c>
      <c r="BO54" s="59">
        <v>45880.625</v>
      </c>
      <c r="BP54" s="44">
        <v>102.953125</v>
      </c>
      <c r="BQ54" s="59">
        <v>45880.625</v>
      </c>
      <c r="BR54" s="44">
        <v>96.46875</v>
      </c>
      <c r="BS54" s="150">
        <f t="shared" si="6"/>
        <v>45881.625</v>
      </c>
      <c r="BT54" s="150">
        <f t="shared" si="7"/>
        <v>45881.625</v>
      </c>
      <c r="BU54" s="150">
        <v>45938.625</v>
      </c>
      <c r="BY54" s="151">
        <f t="shared" ca="1" si="39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0"/>
        <v>61224.999999996755</v>
      </c>
      <c r="CB54" s="39">
        <f t="shared" ca="1" si="41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2"/>
        <v>141356.24999999991</v>
      </c>
      <c r="CE54" s="40">
        <f t="shared" ca="1" si="43"/>
        <v>197916.66666666666</v>
      </c>
      <c r="CF54" s="38">
        <f t="shared" ca="1" si="44"/>
        <v>-80131.250000003143</v>
      </c>
      <c r="CH54" s="109">
        <v>45883.625</v>
      </c>
      <c r="CI54" s="44">
        <v>107.40009999999999</v>
      </c>
      <c r="CJ54" s="109">
        <v>45883.625</v>
      </c>
      <c r="CK54" s="44">
        <v>49.968000000000004</v>
      </c>
      <c r="CL54" s="150">
        <f t="shared" si="0"/>
        <v>45883.625</v>
      </c>
      <c r="CM54" s="150">
        <f t="shared" si="1"/>
        <v>45883.625</v>
      </c>
      <c r="CN54" s="150">
        <v>45938.625</v>
      </c>
      <c r="CR54" s="151">
        <f t="shared" ca="1" si="45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46"/>
        <v>224014.56000000003</v>
      </c>
      <c r="CU54" s="39">
        <f t="shared" ca="1" si="47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48"/>
        <v>138799.7099999999</v>
      </c>
      <c r="CX54" s="40">
        <f t="shared" ca="1" si="49"/>
        <v>149625</v>
      </c>
      <c r="CY54" s="38">
        <f t="shared" ca="1" si="50"/>
        <v>101839.85000000015</v>
      </c>
      <c r="DA54" s="109">
        <v>45880.625</v>
      </c>
      <c r="DB54" s="44">
        <v>267.584</v>
      </c>
      <c r="DC54" s="109">
        <v>45880.625</v>
      </c>
      <c r="DD54" s="44">
        <v>53.674999999999997</v>
      </c>
      <c r="DE54" s="150">
        <f t="shared" si="2"/>
        <v>45880.625</v>
      </c>
      <c r="DF54" s="150">
        <f t="shared" si="3"/>
        <v>45880.625</v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55"/>
        <v>-10798.263305072702</v>
      </c>
      <c r="DY54" s="45">
        <f t="shared" ca="1" si="56"/>
        <v>-46587.240414961241</v>
      </c>
      <c r="DZ54" s="45">
        <f t="shared" ca="1" si="57"/>
        <v>-11731.250000001804</v>
      </c>
      <c r="EA54" s="45">
        <f t="shared" ca="1" si="58"/>
        <v>5513.1066666666884</v>
      </c>
      <c r="EB54" s="45">
        <f t="shared" ca="1" si="59"/>
        <v>-10798.263305072702</v>
      </c>
      <c r="EC54" s="45">
        <f t="shared" ca="1" si="60"/>
        <v>-46587.240414961241</v>
      </c>
      <c r="ED54" s="45">
        <f t="shared" ca="1" si="61"/>
        <v>-11731.250000001804</v>
      </c>
      <c r="EE54" s="45">
        <f t="shared" ca="1" si="62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1"/>
        <v>45932.625</v>
      </c>
      <c r="EN54" s="124">
        <f t="shared" ca="1" si="51"/>
        <v>-2885.1714895631012</v>
      </c>
      <c r="EO54" s="124">
        <f t="shared" ca="1" si="52"/>
        <v>-165656.92280670436</v>
      </c>
      <c r="EP54" s="124">
        <f t="shared" ca="1" si="53"/>
        <v>116018.86333333337</v>
      </c>
      <c r="EQ54" s="124">
        <f t="shared" ca="1" si="54"/>
        <v>-54474.999999999694</v>
      </c>
    </row>
    <row r="55" spans="1:147">
      <c r="A55" s="151">
        <f t="shared" ca="1" si="13"/>
        <v>45910.625</v>
      </c>
      <c r="B55" s="60">
        <f ca="1">IF(COUNTIF($AD$2:AD1040,A55)=1,VLOOKUP(A55,T:U,2), IF(COUNTIF($AD$2:AD1040,A55)=0,$B$10,""))</f>
        <v>94.53</v>
      </c>
      <c r="C55" s="30">
        <f t="shared" ca="1" si="14"/>
        <v>140894.56869009466</v>
      </c>
      <c r="D55" s="31">
        <f t="shared" ca="1" si="15"/>
        <v>-157920</v>
      </c>
      <c r="E55" s="60">
        <f ca="1">IF(COUNTIF($AD$2:AD1040,A55)=1,VLOOKUP(A55,V:W,2), IF(COUNTIF($AD$2:AD1040,A55)=0,$C$10,""))</f>
        <v>101.126</v>
      </c>
      <c r="F55" s="30">
        <f t="shared" ca="1" si="16"/>
        <v>-19319.999999999141</v>
      </c>
      <c r="G55" s="31">
        <f t="shared" ca="1" si="17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18"/>
        <v>-340754.71698113199</v>
      </c>
      <c r="J55" s="31">
        <f t="shared" ca="1" si="19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0"/>
        <v>34439.999999998043</v>
      </c>
      <c r="M55" s="31">
        <f t="shared" ca="1" si="21"/>
        <v>-123668.56021333335</v>
      </c>
      <c r="N55" s="66">
        <f t="shared" ca="1" si="22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3"/>
        <v>5466.4184178904397</v>
      </c>
      <c r="S55" s="115"/>
      <c r="T55" s="59">
        <v>45880.625</v>
      </c>
      <c r="U55" s="44">
        <v>94.66</v>
      </c>
      <c r="V55" s="59">
        <v>45880.625</v>
      </c>
      <c r="W55" s="44">
        <v>101.004</v>
      </c>
      <c r="X55" s="105">
        <v>45882.625</v>
      </c>
      <c r="Y55" s="44">
        <v>120.52</v>
      </c>
      <c r="Z55" s="59">
        <v>45918.625</v>
      </c>
      <c r="AA55" s="44">
        <v>99.516000000000005</v>
      </c>
      <c r="AB55" s="150">
        <f t="shared" si="4"/>
        <v>45880.625</v>
      </c>
      <c r="AC55" s="150">
        <f t="shared" si="5"/>
        <v>45880.625</v>
      </c>
      <c r="AD55" s="150">
        <v>45925.625</v>
      </c>
      <c r="AH55" s="151">
        <f t="shared" ca="1" si="24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25"/>
        <v>217526.41392169258</v>
      </c>
      <c r="AK55" s="39">
        <f t="shared" ca="1" si="26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27"/>
        <v>159960.9375</v>
      </c>
      <c r="AN55" s="40">
        <f t="shared" ca="1" si="28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29"/>
        <v>588660.2135567884</v>
      </c>
      <c r="AQ55" s="40">
        <f t="shared" ca="1" si="30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1"/>
        <v>139453.125</v>
      </c>
      <c r="AT55" s="40">
        <f t="shared" ca="1" si="32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3"/>
        <v>120535.71428571429</v>
      </c>
      <c r="AW55" s="40">
        <f t="shared" ca="1" si="34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35"/>
        <v>241406.25</v>
      </c>
      <c r="AZ55" s="40">
        <f t="shared" ca="1" si="36"/>
        <v>7440.3502604166715</v>
      </c>
      <c r="BA55" s="66">
        <f t="shared" ca="1" si="37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38"/>
        <v>-62589.921834330584</v>
      </c>
      <c r="BG55" s="59">
        <v>45882.625</v>
      </c>
      <c r="BH55" s="44">
        <v>80.61</v>
      </c>
      <c r="BI55" s="59">
        <v>45938.625</v>
      </c>
      <c r="BJ55" s="44">
        <v>100.6875</v>
      </c>
      <c r="BK55" s="59">
        <v>45882.625</v>
      </c>
      <c r="BL55" s="44">
        <v>110.26</v>
      </c>
      <c r="BM55" s="59">
        <v>45938.625</v>
      </c>
      <c r="BN55" s="44">
        <v>100.6875</v>
      </c>
      <c r="BO55" s="59">
        <v>45881.625</v>
      </c>
      <c r="BP55" s="44">
        <v>102.84375</v>
      </c>
      <c r="BQ55" s="59">
        <v>45881.625</v>
      </c>
      <c r="BR55" s="44">
        <v>95.96875</v>
      </c>
      <c r="BS55" s="150">
        <f t="shared" si="6"/>
        <v>45882.625</v>
      </c>
      <c r="BT55" s="150">
        <f t="shared" si="7"/>
        <v>45882.625</v>
      </c>
      <c r="BU55" s="150">
        <v>45939.625</v>
      </c>
      <c r="BY55" s="151">
        <f t="shared" ca="1" si="39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0"/>
        <v>42099.999999997803</v>
      </c>
      <c r="CB55" s="39">
        <f t="shared" ca="1" si="41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2"/>
        <v>111093.75000000009</v>
      </c>
      <c r="CE55" s="40">
        <f t="shared" ca="1" si="43"/>
        <v>201388.88888888893</v>
      </c>
      <c r="CF55" s="38">
        <f t="shared" ca="1" si="44"/>
        <v>-68993.750000002299</v>
      </c>
      <c r="CH55" s="109">
        <v>45884.625</v>
      </c>
      <c r="CI55" s="44">
        <v>107.37390000000001</v>
      </c>
      <c r="CJ55" s="109">
        <v>45884.625</v>
      </c>
      <c r="CK55" s="44">
        <v>49.91</v>
      </c>
      <c r="CL55" s="150">
        <f t="shared" si="0"/>
        <v>45884.625</v>
      </c>
      <c r="CM55" s="150">
        <f t="shared" si="1"/>
        <v>45884.625</v>
      </c>
      <c r="CN55" s="150">
        <v>45939.625</v>
      </c>
      <c r="CR55" s="151">
        <f t="shared" ca="1" si="45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46"/>
        <v>222582.36000000004</v>
      </c>
      <c r="CU55" s="39">
        <f t="shared" ca="1" si="47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48"/>
        <v>136278.44999999992</v>
      </c>
      <c r="CX55" s="40">
        <f t="shared" ca="1" si="49"/>
        <v>152250.00000000003</v>
      </c>
      <c r="CY55" s="38">
        <f t="shared" ca="1" si="50"/>
        <v>103220.57666666678</v>
      </c>
      <c r="DA55" s="109">
        <v>45881.625</v>
      </c>
      <c r="DB55" s="44">
        <v>265.14</v>
      </c>
      <c r="DC55" s="109">
        <v>45881.625</v>
      </c>
      <c r="DD55" s="44">
        <v>52.881999999999998</v>
      </c>
      <c r="DE55" s="150">
        <f t="shared" si="2"/>
        <v>45881.625</v>
      </c>
      <c r="DF55" s="150">
        <f t="shared" si="3"/>
        <v>45881.625</v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55"/>
        <v>-26877.133291732374</v>
      </c>
      <c r="DY55" s="45">
        <f t="shared" ca="1" si="56"/>
        <v>-25676.424218525819</v>
      </c>
      <c r="DZ55" s="45">
        <f t="shared" ca="1" si="57"/>
        <v>-6949.9999999990105</v>
      </c>
      <c r="EA55" s="45">
        <f t="shared" ca="1" si="58"/>
        <v>-3277.283333333442</v>
      </c>
      <c r="EB55" s="45">
        <f t="shared" ca="1" si="59"/>
        <v>-26877.133291732374</v>
      </c>
      <c r="EC55" s="45">
        <f t="shared" ca="1" si="60"/>
        <v>-25676.424218525819</v>
      </c>
      <c r="ED55" s="45">
        <f t="shared" ca="1" si="61"/>
        <v>-6949.9999999990105</v>
      </c>
      <c r="EE55" s="45">
        <f t="shared" ca="1" si="62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1"/>
        <v>45933.625</v>
      </c>
      <c r="EN55" s="124">
        <f t="shared" ca="1" si="51"/>
        <v>-29762.304781295476</v>
      </c>
      <c r="EO55" s="124">
        <f t="shared" ca="1" si="52"/>
        <v>-191333.34702523018</v>
      </c>
      <c r="EP55" s="124">
        <f t="shared" ca="1" si="53"/>
        <v>112741.57999999993</v>
      </c>
      <c r="EQ55" s="124">
        <f t="shared" ca="1" si="54"/>
        <v>-61424.999999998705</v>
      </c>
    </row>
    <row r="56" spans="1:147">
      <c r="A56" s="151">
        <f t="shared" ca="1" si="13"/>
        <v>45911.625</v>
      </c>
      <c r="B56" s="60">
        <f ca="1">IF(COUNTIF($AD$2:AD1041,A56)=1,VLOOKUP(A56,T:U,2), IF(COUNTIF($AD$2:AD1041,A56)=0,$B$10,""))</f>
        <v>92.29</v>
      </c>
      <c r="C56" s="30">
        <f t="shared" ca="1" si="14"/>
        <v>-360063.89776357729</v>
      </c>
      <c r="D56" s="31">
        <f t="shared" ca="1" si="15"/>
        <v>-160387.5</v>
      </c>
      <c r="E56" s="60">
        <f ca="1">IF(COUNTIF($AD$2:AD1041,A56)=1,VLOOKUP(A56,V:W,2), IF(COUNTIF($AD$2:AD1041,A56)=0,$C$10,""))</f>
        <v>101.012</v>
      </c>
      <c r="F56" s="30">
        <f t="shared" ca="1" si="16"/>
        <v>-38471.999999999869</v>
      </c>
      <c r="G56" s="31">
        <f t="shared" ca="1" si="17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18"/>
        <v>-337791.6324856446</v>
      </c>
      <c r="J56" s="31">
        <f t="shared" ca="1" si="19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0"/>
        <v>-15498.000000000588</v>
      </c>
      <c r="M56" s="31">
        <f t="shared" ca="1" si="21"/>
        <v>-125600.8814666667</v>
      </c>
      <c r="N56" s="66">
        <f t="shared" ca="1" si="22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3"/>
        <v>12091.450155399914</v>
      </c>
      <c r="S56" s="115"/>
      <c r="T56" s="59">
        <v>45881.625</v>
      </c>
      <c r="U56" s="44">
        <v>94.75</v>
      </c>
      <c r="V56" s="59">
        <v>45881.625</v>
      </c>
      <c r="W56" s="44">
        <v>100.947</v>
      </c>
      <c r="X56" s="105">
        <v>45883.625</v>
      </c>
      <c r="Y56" s="44">
        <v>120.46</v>
      </c>
      <c r="Z56" s="59">
        <v>45919.625</v>
      </c>
      <c r="AA56" s="44">
        <v>99.414000000000001</v>
      </c>
      <c r="AB56" s="150">
        <f t="shared" si="4"/>
        <v>45881.625</v>
      </c>
      <c r="AC56" s="150">
        <f t="shared" si="5"/>
        <v>45881.625</v>
      </c>
      <c r="AD56" s="150">
        <v>45929.625</v>
      </c>
      <c r="AH56" s="151">
        <f t="shared" ca="1" si="24"/>
        <v>45925.625</v>
      </c>
      <c r="AI56" s="38">
        <f ca="1">IF(COUNTIF($BU$2:BU1041,AH56)=1,VLOOKUP(AH56,BG:BH,2), IF(COUNTIF($BU$2:BU1041,AH56)=0,$AI$10,""))</f>
        <v>80.92</v>
      </c>
      <c r="AJ56" s="39">
        <f t="shared" ca="1" si="25"/>
        <v>146053.44934742193</v>
      </c>
      <c r="AK56" s="39">
        <f t="shared" ca="1" si="26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27"/>
        <v>129492.1875</v>
      </c>
      <c r="AN56" s="40">
        <f t="shared" ca="1" si="28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29"/>
        <v>541378.26869278459</v>
      </c>
      <c r="AQ56" s="40">
        <f t="shared" ca="1" si="30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1"/>
        <v>112890.625</v>
      </c>
      <c r="AT56" s="40">
        <f t="shared" ca="1" si="32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3"/>
        <v>108816.96428571429</v>
      </c>
      <c r="AW56" s="40">
        <f t="shared" ca="1" si="34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35"/>
        <v>241406.25</v>
      </c>
      <c r="AZ56" s="40">
        <f t="shared" ca="1" si="36"/>
        <v>7568.6321614583358</v>
      </c>
      <c r="BA56" s="66">
        <f t="shared" ca="1" si="37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38"/>
        <v>-94316.956092278531</v>
      </c>
      <c r="BG56" s="59">
        <v>45883.625</v>
      </c>
      <c r="BH56" s="44">
        <v>80.400000000000006</v>
      </c>
      <c r="BI56" s="59">
        <v>45939.625</v>
      </c>
      <c r="BJ56" s="44">
        <v>100.625</v>
      </c>
      <c r="BK56" s="59">
        <v>45883.625</v>
      </c>
      <c r="BL56" s="44">
        <v>109.88</v>
      </c>
      <c r="BM56" s="59">
        <v>45939.625</v>
      </c>
      <c r="BN56" s="44">
        <v>100.625</v>
      </c>
      <c r="BO56" s="59">
        <v>45882.625</v>
      </c>
      <c r="BP56" s="44">
        <v>103.28125</v>
      </c>
      <c r="BQ56" s="59">
        <v>45882.625</v>
      </c>
      <c r="BR56" s="44">
        <v>96.765625</v>
      </c>
      <c r="BS56" s="150">
        <f t="shared" si="6"/>
        <v>45883.625</v>
      </c>
      <c r="BT56" s="150">
        <f t="shared" si="7"/>
        <v>45883.625</v>
      </c>
      <c r="BU56" s="150">
        <v>45940.625</v>
      </c>
      <c r="BY56" s="151">
        <f t="shared" ca="1" si="39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0"/>
        <v>5849.9999999988004</v>
      </c>
      <c r="CB56" s="39">
        <f t="shared" ca="1" si="41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2"/>
        <v>71381.249999999913</v>
      </c>
      <c r="CE56" s="40">
        <f t="shared" ca="1" si="43"/>
        <v>204861.11111111112</v>
      </c>
      <c r="CF56" s="38">
        <f t="shared" ca="1" si="44"/>
        <v>-65531.250000001106</v>
      </c>
      <c r="CH56" s="109">
        <v>45887.625</v>
      </c>
      <c r="CI56" s="44">
        <v>107.3562</v>
      </c>
      <c r="CJ56" s="109">
        <v>45887.625</v>
      </c>
      <c r="CK56" s="44">
        <v>50.018000000000001</v>
      </c>
      <c r="CL56" s="150">
        <f t="shared" si="0"/>
        <v>45887.625</v>
      </c>
      <c r="CM56" s="150">
        <f t="shared" si="1"/>
        <v>45887.625</v>
      </c>
      <c r="CN56" s="150">
        <v>45940.625</v>
      </c>
      <c r="CR56" s="151">
        <f t="shared" ca="1" si="45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46"/>
        <v>184559.76000000015</v>
      </c>
      <c r="CU56" s="39">
        <f t="shared" ca="1" si="47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48"/>
        <v>89200.439999999973</v>
      </c>
      <c r="CX56" s="40">
        <f t="shared" ca="1" si="49"/>
        <v>154875</v>
      </c>
      <c r="CY56" s="38">
        <f t="shared" ca="1" si="50"/>
        <v>112567.65333333355</v>
      </c>
      <c r="DA56" s="109">
        <v>45882.625</v>
      </c>
      <c r="DB56" s="44">
        <v>260.87599999999998</v>
      </c>
      <c r="DC56" s="109">
        <v>45882.625</v>
      </c>
      <c r="DD56" s="44">
        <v>51.805</v>
      </c>
      <c r="DE56" s="150">
        <f t="shared" si="2"/>
        <v>45882.625</v>
      </c>
      <c r="DF56" s="150">
        <f t="shared" si="3"/>
        <v>45882.625</v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55"/>
        <v>-10540.026222144923</v>
      </c>
      <c r="DY56" s="45">
        <f t="shared" ca="1" si="56"/>
        <v>19858.470724201383</v>
      </c>
      <c r="DZ56" s="45">
        <f t="shared" ca="1" si="57"/>
        <v>7074.9999999997672</v>
      </c>
      <c r="EA56" s="45">
        <f t="shared" ca="1" si="58"/>
        <v>9697.3100000001723</v>
      </c>
      <c r="EB56" s="45">
        <f t="shared" ca="1" si="59"/>
        <v>-10540.026222144923</v>
      </c>
      <c r="EC56" s="45">
        <f t="shared" ca="1" si="60"/>
        <v>19858.470724201383</v>
      </c>
      <c r="ED56" s="45">
        <f t="shared" ca="1" si="61"/>
        <v>7074.9999999997672</v>
      </c>
      <c r="EE56" s="45">
        <f t="shared" ca="1" si="62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1"/>
        <v>45936.625</v>
      </c>
      <c r="EN56" s="124">
        <f t="shared" ca="1" si="51"/>
        <v>-40302.331003440398</v>
      </c>
      <c r="EO56" s="124">
        <f t="shared" ca="1" si="52"/>
        <v>-171474.87630102879</v>
      </c>
      <c r="EP56" s="124">
        <f t="shared" ca="1" si="53"/>
        <v>122438.8900000001</v>
      </c>
      <c r="EQ56" s="124">
        <f t="shared" ca="1" si="54"/>
        <v>-54349.999999998938</v>
      </c>
    </row>
    <row r="57" spans="1:147">
      <c r="A57" s="151">
        <f t="shared" ca="1" si="13"/>
        <v>45912.625</v>
      </c>
      <c r="B57" s="60">
        <f ca="1">IF(COUNTIF($AD$2:AD1042,A57)=1,VLOOKUP(A57,T:U,2), IF(COUNTIF($AD$2:AD1042,A57)=0,$B$10,""))</f>
        <v>92.46</v>
      </c>
      <c r="C57" s="30">
        <f t="shared" ca="1" si="14"/>
        <v>-322044.72843450803</v>
      </c>
      <c r="D57" s="31">
        <f t="shared" ca="1" si="15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16"/>
        <v>-51576.000000000364</v>
      </c>
      <c r="G57" s="31">
        <f t="shared" ca="1" si="17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18"/>
        <v>-376311.7309269929</v>
      </c>
      <c r="J57" s="31">
        <f t="shared" ca="1" si="19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0"/>
        <v>-83000.399999999892</v>
      </c>
      <c r="M57" s="31">
        <f t="shared" ca="1" si="21"/>
        <v>-127533.20271999994</v>
      </c>
      <c r="N57" s="66">
        <f t="shared" ca="1" si="22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3"/>
        <v>34955.09401248541</v>
      </c>
      <c r="S57" s="115"/>
      <c r="T57" s="59">
        <v>45882.625</v>
      </c>
      <c r="U57" s="44">
        <v>94.88</v>
      </c>
      <c r="V57" s="59">
        <v>45882.625</v>
      </c>
      <c r="W57" s="44">
        <v>101.11799999999999</v>
      </c>
      <c r="X57" s="105">
        <v>45887.625</v>
      </c>
      <c r="Y57" s="44">
        <v>120.14</v>
      </c>
      <c r="Z57" s="59">
        <v>45922.625</v>
      </c>
      <c r="AA57" s="44">
        <v>99.441000000000003</v>
      </c>
      <c r="AB57" s="150">
        <f t="shared" si="4"/>
        <v>45882.625</v>
      </c>
      <c r="AC57" s="150">
        <f t="shared" si="5"/>
        <v>45882.625</v>
      </c>
      <c r="AD57" s="150">
        <v>45930.625</v>
      </c>
      <c r="AH57" s="151">
        <f t="shared" ca="1" si="24"/>
        <v>45926.625</v>
      </c>
      <c r="AI57" s="38">
        <f ca="1">IF(COUNTIF($BU$2:BU1042,AH57)=1,VLOOKUP(AH57,BG:BH,2), IF(COUNTIF($BU$2:BU1042,AH57)=0,$AI$10,""))</f>
        <v>81.08</v>
      </c>
      <c r="AJ57" s="39">
        <f t="shared" ca="1" si="25"/>
        <v>195773.77252952277</v>
      </c>
      <c r="AK57" s="39">
        <f t="shared" ca="1" si="26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27"/>
        <v>128404.01785714286</v>
      </c>
      <c r="AN57" s="40">
        <f t="shared" ca="1" si="28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29"/>
        <v>576839.72734078171</v>
      </c>
      <c r="AQ57" s="40">
        <f t="shared" ca="1" si="30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1"/>
        <v>111941.96428571429</v>
      </c>
      <c r="AT57" s="40">
        <f t="shared" ca="1" si="32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3"/>
        <v>103794.64285714286</v>
      </c>
      <c r="AW57" s="40">
        <f t="shared" ca="1" si="34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35"/>
        <v>233203.125</v>
      </c>
      <c r="AZ57" s="40">
        <f t="shared" ca="1" si="36"/>
        <v>7696.9140625</v>
      </c>
      <c r="BA57" s="66">
        <f t="shared" ca="1" si="37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38"/>
        <v>-92867.543605855928</v>
      </c>
      <c r="BG57" s="59">
        <v>45884.625</v>
      </c>
      <c r="BH57" s="44">
        <v>80.459999999999994</v>
      </c>
      <c r="BI57" s="59">
        <v>45940.625</v>
      </c>
      <c r="BJ57" s="44">
        <v>101.0078125</v>
      </c>
      <c r="BK57" s="59">
        <v>45884.625</v>
      </c>
      <c r="BL57" s="44">
        <v>109.74</v>
      </c>
      <c r="BM57" s="59">
        <v>45940.625</v>
      </c>
      <c r="BN57" s="44">
        <v>101.0078125</v>
      </c>
      <c r="BO57" s="59">
        <v>45883.625</v>
      </c>
      <c r="BP57" s="44">
        <v>102.859375</v>
      </c>
      <c r="BQ57" s="59">
        <v>45883.625</v>
      </c>
      <c r="BR57" s="44">
        <v>96.015625</v>
      </c>
      <c r="BS57" s="150">
        <f t="shared" si="6"/>
        <v>45884.625</v>
      </c>
      <c r="BT57" s="150">
        <f t="shared" si="7"/>
        <v>45884.625</v>
      </c>
      <c r="BU57" s="150">
        <v>45943.625</v>
      </c>
      <c r="BY57" s="151">
        <f t="shared" ca="1" si="39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0"/>
        <v>49524.999999999156</v>
      </c>
      <c r="CB57" s="39">
        <f t="shared" ca="1" si="41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2"/>
        <v>109968.74999999991</v>
      </c>
      <c r="CE57" s="40">
        <f t="shared" ca="1" si="43"/>
        <v>208333.33333333331</v>
      </c>
      <c r="CF57" s="38">
        <f t="shared" ca="1" si="44"/>
        <v>-60443.750000000728</v>
      </c>
      <c r="CH57" s="109">
        <v>45888.625</v>
      </c>
      <c r="CI57" s="44">
        <v>107.22490000000001</v>
      </c>
      <c r="CJ57" s="109">
        <v>45888.625</v>
      </c>
      <c r="CK57" s="44">
        <v>50.395000000000003</v>
      </c>
      <c r="CL57" s="150">
        <f t="shared" si="0"/>
        <v>45888.625</v>
      </c>
      <c r="CM57" s="150">
        <f t="shared" si="1"/>
        <v>45888.625</v>
      </c>
      <c r="CN57" s="150">
        <v>45944.625</v>
      </c>
      <c r="CR57" s="151">
        <f t="shared" ca="1" si="45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46"/>
        <v>209951.28000000012</v>
      </c>
      <c r="CU57" s="39">
        <f t="shared" ca="1" si="47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48"/>
        <v>108501.11999999978</v>
      </c>
      <c r="CX57" s="40">
        <f t="shared" ca="1" si="49"/>
        <v>157500</v>
      </c>
      <c r="CY57" s="38">
        <f t="shared" ca="1" si="50"/>
        <v>118950.16000000038</v>
      </c>
      <c r="DA57" s="109">
        <v>45883.625</v>
      </c>
      <c r="DB57" s="44">
        <v>260.50799999999998</v>
      </c>
      <c r="DC57" s="109">
        <v>45883.625</v>
      </c>
      <c r="DD57" s="44">
        <v>51.789000000000001</v>
      </c>
      <c r="DE57" s="150">
        <f t="shared" si="2"/>
        <v>45883.625</v>
      </c>
      <c r="DF57" s="150">
        <f t="shared" si="3"/>
        <v>45883.625</v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55"/>
        <v>-72373.822184060191</v>
      </c>
      <c r="DY57" s="45">
        <f t="shared" ca="1" si="56"/>
        <v>-26053.756301955495</v>
      </c>
      <c r="DZ57" s="45">
        <f t="shared" ca="1" si="57"/>
        <v>4899.9999999997672</v>
      </c>
      <c r="EA57" s="45">
        <f t="shared" ca="1" si="58"/>
        <v>-8014.0433333333349</v>
      </c>
      <c r="EB57" s="45">
        <f t="shared" ca="1" si="59"/>
        <v>-72373.822184060191</v>
      </c>
      <c r="EC57" s="45">
        <f t="shared" ca="1" si="60"/>
        <v>-26053.756301955495</v>
      </c>
      <c r="ED57" s="45">
        <f t="shared" ca="1" si="61"/>
        <v>4899.9999999997672</v>
      </c>
      <c r="EE57" s="45">
        <f t="shared" ca="1" si="62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1"/>
        <v>45937.625</v>
      </c>
      <c r="EN57" s="124">
        <f t="shared" ca="1" si="51"/>
        <v>-112676.15318750059</v>
      </c>
      <c r="EO57" s="124">
        <f t="shared" ca="1" si="52"/>
        <v>-197528.63260298429</v>
      </c>
      <c r="EP57" s="124">
        <f t="shared" ca="1" si="53"/>
        <v>114424.84666666677</v>
      </c>
      <c r="EQ57" s="124">
        <f t="shared" ca="1" si="54"/>
        <v>-49449.999999999171</v>
      </c>
    </row>
    <row r="58" spans="1:147">
      <c r="A58" s="151">
        <f t="shared" ca="1" si="13"/>
        <v>45915.625</v>
      </c>
      <c r="B58" s="60">
        <f ca="1">IF(COUNTIF($AD$2:AD1043,A58)=1,VLOOKUP(A58,T:U,2), IF(COUNTIF($AD$2:AD1043,A58)=0,$B$10,""))</f>
        <v>92.46</v>
      </c>
      <c r="C58" s="30">
        <f t="shared" ca="1" si="14"/>
        <v>-322044.72843450803</v>
      </c>
      <c r="D58" s="31">
        <f t="shared" ca="1" si="15"/>
        <v>-170257.5</v>
      </c>
      <c r="E58" s="60">
        <f ca="1">IF(COUNTIF($AD$2:AD1043,A58)=1,VLOOKUP(A58,V:W,2), IF(COUNTIF($AD$2:AD1043,A58)=0,$C$10,""))</f>
        <v>100.944</v>
      </c>
      <c r="F58" s="30">
        <f t="shared" ca="1" si="16"/>
        <v>-49895.999999999505</v>
      </c>
      <c r="G58" s="31">
        <f t="shared" ca="1" si="17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18"/>
        <v>-355570.13945857302</v>
      </c>
      <c r="J58" s="31">
        <f t="shared" ca="1" si="19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0"/>
        <v>-69568.799999999377</v>
      </c>
      <c r="M58" s="31">
        <f t="shared" ca="1" si="21"/>
        <v>-133330.16648000001</v>
      </c>
      <c r="N58" s="66">
        <f t="shared" ca="1" si="22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3"/>
        <v>28133.430804065109</v>
      </c>
      <c r="S58" s="115"/>
      <c r="T58" s="59">
        <v>45883.625</v>
      </c>
      <c r="U58" s="44">
        <v>94.94</v>
      </c>
      <c r="V58" s="59">
        <v>45883.625</v>
      </c>
      <c r="W58" s="44">
        <v>101.057</v>
      </c>
      <c r="X58" s="105">
        <v>45888.625</v>
      </c>
      <c r="Y58" s="44">
        <v>120.27</v>
      </c>
      <c r="Z58" s="59">
        <v>45923.625</v>
      </c>
      <c r="AA58" s="44">
        <v>99.381</v>
      </c>
      <c r="AB58" s="150">
        <f t="shared" si="4"/>
        <v>45883.625</v>
      </c>
      <c r="AC58" s="150">
        <f t="shared" si="5"/>
        <v>45883.625</v>
      </c>
      <c r="AD58" s="150">
        <v>45931.625</v>
      </c>
      <c r="AH58" s="151">
        <f t="shared" ca="1" si="24"/>
        <v>45929.625</v>
      </c>
      <c r="AI58" s="38">
        <f ca="1">IF(COUNTIF($BU$2:BU1043,AH58)=1,VLOOKUP(AH58,BG:BH,2), IF(COUNTIF($BU$2:BU1043,AH58)=0,$AI$10,""))</f>
        <v>81.22</v>
      </c>
      <c r="AJ58" s="39">
        <f t="shared" ca="1" si="25"/>
        <v>239279.05531385684</v>
      </c>
      <c r="AK58" s="39">
        <f t="shared" ca="1" si="26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27"/>
        <v>143638.39285714287</v>
      </c>
      <c r="AN58" s="40">
        <f t="shared" ca="1" si="28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29"/>
        <v>664311.32533918193</v>
      </c>
      <c r="AQ58" s="40">
        <f t="shared" ca="1" si="30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1"/>
        <v>125223.2142857143</v>
      </c>
      <c r="AT58" s="40">
        <f t="shared" ca="1" si="32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3"/>
        <v>119698.66071428571</v>
      </c>
      <c r="AW58" s="40">
        <f t="shared" ca="1" si="34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35"/>
        <v>288281.25</v>
      </c>
      <c r="AZ58" s="40">
        <f t="shared" ca="1" si="36"/>
        <v>8081.759765625</v>
      </c>
      <c r="BA58" s="66">
        <f t="shared" ca="1" si="37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38"/>
        <v>-66975.384605822299</v>
      </c>
      <c r="BG58" s="59">
        <v>45887.625</v>
      </c>
      <c r="BH58" s="44">
        <v>80.400000000000006</v>
      </c>
      <c r="BI58" s="59">
        <v>45943.625</v>
      </c>
      <c r="BJ58" s="44">
        <v>101.109375</v>
      </c>
      <c r="BK58" s="59">
        <v>45887.625</v>
      </c>
      <c r="BL58" s="44">
        <v>109.54</v>
      </c>
      <c r="BM58" s="59">
        <v>45943.625</v>
      </c>
      <c r="BN58" s="44">
        <v>101.109375</v>
      </c>
      <c r="BO58" s="59">
        <v>45884.625</v>
      </c>
      <c r="BP58" s="44">
        <v>102.609375</v>
      </c>
      <c r="BQ58" s="59">
        <v>45884.625</v>
      </c>
      <c r="BR58" s="44">
        <v>95.359375</v>
      </c>
      <c r="BS58" s="150">
        <f t="shared" si="6"/>
        <v>45887.625</v>
      </c>
      <c r="BT58" s="150">
        <f t="shared" si="7"/>
        <v>45887.625</v>
      </c>
      <c r="BU58" s="150">
        <v>45944.625</v>
      </c>
      <c r="BY58" s="151">
        <f t="shared" ca="1" si="39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0"/>
        <v>98299.999999998283</v>
      </c>
      <c r="CB58" s="39">
        <f t="shared" ca="1" si="41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2"/>
        <v>150693.75000000012</v>
      </c>
      <c r="CE58" s="40">
        <f t="shared" ca="1" si="43"/>
        <v>218750</v>
      </c>
      <c r="CF58" s="38">
        <f t="shared" ca="1" si="44"/>
        <v>-52393.750000001863</v>
      </c>
      <c r="CH58" s="109">
        <v>45889.625</v>
      </c>
      <c r="CI58" s="44">
        <v>107.1161</v>
      </c>
      <c r="CJ58" s="109">
        <v>45889.625</v>
      </c>
      <c r="CK58" s="44">
        <v>50.768000000000001</v>
      </c>
      <c r="CL58" s="150">
        <f t="shared" si="0"/>
        <v>45889.625</v>
      </c>
      <c r="CM58" s="150">
        <f t="shared" si="1"/>
        <v>45889.625</v>
      </c>
      <c r="CN58" s="150">
        <v>45945.625</v>
      </c>
      <c r="CR58" s="151">
        <f t="shared" ca="1" si="45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46"/>
        <v>235435.20000000022</v>
      </c>
      <c r="CU58" s="39">
        <f t="shared" ca="1" si="47"/>
        <v>183750</v>
      </c>
      <c r="CV58" s="38">
        <f ca="1">IF(COUNTIF($DG$2:DG1043,CR58)=1,VLOOKUP(CR58,DC:DD,2), IF(COUNTIF($DG$2:DG1043,CR58)=0,$CT$10,""))</f>
        <v>49.634</v>
      </c>
      <c r="CW58" s="39">
        <f t="shared" ca="1" si="48"/>
        <v>137104.37999999983</v>
      </c>
      <c r="CX58" s="40">
        <f t="shared" ca="1" si="49"/>
        <v>165374.99999999997</v>
      </c>
      <c r="CY58" s="38">
        <f t="shared" ca="1" si="50"/>
        <v>116705.82000000039</v>
      </c>
      <c r="DA58" s="109">
        <v>45884.625</v>
      </c>
      <c r="DB58" s="44">
        <v>259.67399999999998</v>
      </c>
      <c r="DC58" s="109">
        <v>45884.625</v>
      </c>
      <c r="DD58" s="44">
        <v>51.633000000000003</v>
      </c>
      <c r="DE58" s="150">
        <f t="shared" si="2"/>
        <v>45884.625</v>
      </c>
      <c r="DF58" s="150">
        <f t="shared" si="3"/>
        <v>45884.625</v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55"/>
        <v>-20074.781404280191</v>
      </c>
      <c r="DY58" s="45">
        <f t="shared" ca="1" si="56"/>
        <v>-1098.3151723161864</v>
      </c>
      <c r="DZ58" s="45">
        <f t="shared" ca="1" si="57"/>
        <v>-1487.5000000009313</v>
      </c>
      <c r="EA58" s="45">
        <f t="shared" ca="1" si="58"/>
        <v>-16984.823333333363</v>
      </c>
      <c r="EB58" s="45">
        <f t="shared" ca="1" si="59"/>
        <v>-20074.781404280191</v>
      </c>
      <c r="EC58" s="45">
        <f t="shared" ca="1" si="60"/>
        <v>-1098.3151723161864</v>
      </c>
      <c r="ED58" s="45">
        <f t="shared" ca="1" si="61"/>
        <v>-1487.5000000009313</v>
      </c>
      <c r="EE58" s="45">
        <f t="shared" ca="1" si="62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1"/>
        <v>45938.625</v>
      </c>
      <c r="EN58" s="124">
        <f t="shared" ca="1" si="51"/>
        <v>-132750.93459178077</v>
      </c>
      <c r="EO58" s="124">
        <f t="shared" ca="1" si="52"/>
        <v>-198626.94777530048</v>
      </c>
      <c r="EP58" s="124">
        <f t="shared" ca="1" si="53"/>
        <v>97440.023333333404</v>
      </c>
      <c r="EQ58" s="124">
        <f t="shared" ca="1" si="54"/>
        <v>-50937.500000000102</v>
      </c>
    </row>
    <row r="59" spans="1:147">
      <c r="A59" s="151">
        <f t="shared" ca="1" si="13"/>
        <v>45916.625</v>
      </c>
      <c r="B59" s="60">
        <f ca="1">IF(COUNTIF($AD$2:AD1044,A59)=1,VLOOKUP(A59,T:U,2), IF(COUNTIF($AD$2:AD1044,A59)=0,$B$10,""))</f>
        <v>92.35</v>
      </c>
      <c r="C59" s="30">
        <f t="shared" ca="1" si="14"/>
        <v>-346645.36741214315</v>
      </c>
      <c r="D59" s="31">
        <f t="shared" ca="1" si="15"/>
        <v>-172725</v>
      </c>
      <c r="E59" s="60">
        <f ca="1">IF(COUNTIF($AD$2:AD1044,A59)=1,VLOOKUP(A59,V:W,2), IF(COUNTIF($AD$2:AD1044,A59)=0,$C$10,""))</f>
        <v>100.953</v>
      </c>
      <c r="F59" s="30">
        <f t="shared" ca="1" si="16"/>
        <v>-48383.999999999447</v>
      </c>
      <c r="G59" s="31">
        <f t="shared" ca="1" si="17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18"/>
        <v>-367422.47744052671</v>
      </c>
      <c r="J59" s="31">
        <f t="shared" ca="1" si="19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0"/>
        <v>-65780.400000000853</v>
      </c>
      <c r="M59" s="31">
        <f t="shared" ca="1" si="21"/>
        <v>-135262.48773333334</v>
      </c>
      <c r="N59" s="66">
        <f t="shared" ca="1" si="22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3"/>
        <v>18384.305895048805</v>
      </c>
      <c r="S59" s="115"/>
      <c r="T59" s="59">
        <v>45884.625</v>
      </c>
      <c r="U59" s="44">
        <v>94.87</v>
      </c>
      <c r="V59" s="59">
        <v>45884.625</v>
      </c>
      <c r="W59" s="44">
        <v>100.946</v>
      </c>
      <c r="X59" s="105">
        <v>45889.625</v>
      </c>
      <c r="Y59" s="44">
        <v>120.39</v>
      </c>
      <c r="Z59" s="59">
        <v>45924.625</v>
      </c>
      <c r="AA59" s="44">
        <v>99.414000000000001</v>
      </c>
      <c r="AB59" s="150" t="str">
        <f t="shared" si="4"/>
        <v/>
      </c>
      <c r="AC59" s="150" t="str">
        <f t="shared" si="5"/>
        <v/>
      </c>
      <c r="AD59" s="150">
        <v>45932.625</v>
      </c>
      <c r="AH59" s="151">
        <f t="shared" ca="1" si="24"/>
        <v>45930.625</v>
      </c>
      <c r="AI59" s="38">
        <f ca="1">IF(COUNTIF($BU$2:BU1044,AH59)=1,VLOOKUP(AH59,BG:BH,2), IF(COUNTIF($BU$2:BU1044,AH59)=0,$AI$10,""))</f>
        <v>81.19</v>
      </c>
      <c r="AJ59" s="39">
        <f t="shared" ca="1" si="25"/>
        <v>229956.49471721501</v>
      </c>
      <c r="AK59" s="39">
        <f t="shared" ca="1" si="26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27"/>
        <v>145814.73214285716</v>
      </c>
      <c r="AN59" s="40">
        <f t="shared" ca="1" si="28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29"/>
        <v>638306.25566398329</v>
      </c>
      <c r="AQ59" s="40">
        <f t="shared" ca="1" si="30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1"/>
        <v>127120.53571428572</v>
      </c>
      <c r="AT59" s="40">
        <f t="shared" ca="1" si="32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3"/>
        <v>117187.5</v>
      </c>
      <c r="AW59" s="40">
        <f t="shared" ca="1" si="34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35"/>
        <v>266015.625</v>
      </c>
      <c r="AZ59" s="40">
        <f t="shared" ca="1" si="36"/>
        <v>8210.0416666666715</v>
      </c>
      <c r="BA59" s="66">
        <f t="shared" ca="1" si="37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38"/>
        <v>-75072.193646375134</v>
      </c>
      <c r="BG59" s="59">
        <v>45888.625</v>
      </c>
      <c r="BH59" s="44">
        <v>80.38</v>
      </c>
      <c r="BI59" s="59">
        <v>45944.625</v>
      </c>
      <c r="BJ59" s="44">
        <v>101.25</v>
      </c>
      <c r="BK59" s="59">
        <v>45888.625</v>
      </c>
      <c r="BL59" s="44">
        <v>109.71</v>
      </c>
      <c r="BM59" s="59">
        <v>45944.625</v>
      </c>
      <c r="BN59" s="44">
        <v>101.25</v>
      </c>
      <c r="BO59" s="59">
        <v>45887.625</v>
      </c>
      <c r="BP59" s="44">
        <v>102.484375</v>
      </c>
      <c r="BQ59" s="59">
        <v>45887.625</v>
      </c>
      <c r="BR59" s="44">
        <v>95.0625</v>
      </c>
      <c r="BS59" s="150">
        <f t="shared" si="6"/>
        <v>45888.625</v>
      </c>
      <c r="BT59" s="150">
        <f t="shared" si="7"/>
        <v>45888.625</v>
      </c>
      <c r="BU59" s="150">
        <v>45945.625</v>
      </c>
      <c r="BY59" s="151">
        <f t="shared" ca="1" si="39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0"/>
        <v>104149.99999999709</v>
      </c>
      <c r="CB59" s="39">
        <f t="shared" ca="1" si="41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2"/>
        <v>155362.50000000003</v>
      </c>
      <c r="CE59" s="40">
        <f t="shared" ca="1" si="43"/>
        <v>222222.22222222225</v>
      </c>
      <c r="CF59" s="38">
        <f t="shared" ca="1" si="44"/>
        <v>-51212.500000002939</v>
      </c>
      <c r="CH59" s="109">
        <v>45890.625</v>
      </c>
      <c r="CI59" s="44">
        <v>106.9358</v>
      </c>
      <c r="CJ59" s="109">
        <v>45890.625</v>
      </c>
      <c r="CK59" s="44">
        <v>51.694000000000003</v>
      </c>
      <c r="CL59" s="150">
        <f t="shared" si="0"/>
        <v>45890.625</v>
      </c>
      <c r="CM59" s="150">
        <f t="shared" si="1"/>
        <v>45890.625</v>
      </c>
      <c r="CN59" s="150">
        <v>45946.625</v>
      </c>
      <c r="CR59" s="151">
        <f t="shared" ca="1" si="45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46"/>
        <v>246218.2800000002</v>
      </c>
      <c r="CU59" s="39">
        <f t="shared" ca="1" si="47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48"/>
        <v>127627.92</v>
      </c>
      <c r="CX59" s="40">
        <f t="shared" ca="1" si="49"/>
        <v>168000</v>
      </c>
      <c r="CY59" s="38">
        <f t="shared" ca="1" si="50"/>
        <v>137257.0266666669</v>
      </c>
      <c r="DA59" s="109">
        <v>45887.625</v>
      </c>
      <c r="DB59" s="44">
        <v>260.94299999999998</v>
      </c>
      <c r="DC59" s="109">
        <v>45887.625</v>
      </c>
      <c r="DD59" s="44">
        <v>51.783999999999999</v>
      </c>
      <c r="DE59" s="150">
        <f t="shared" si="2"/>
        <v>45887.625</v>
      </c>
      <c r="DF59" s="150">
        <f t="shared" si="3"/>
        <v>45887.625</v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55"/>
        <v>-19010.186174864604</v>
      </c>
      <c r="DY59" s="45">
        <f t="shared" ca="1" si="56"/>
        <v>-25771.161200128583</v>
      </c>
      <c r="DZ59" s="45">
        <f t="shared" ca="1" si="57"/>
        <v>-18987.499999999884</v>
      </c>
      <c r="EA59" s="45">
        <f t="shared" ca="1" si="58"/>
        <v>-18406.733333333279</v>
      </c>
      <c r="EB59" s="45">
        <f t="shared" ca="1" si="59"/>
        <v>-19010.186174864604</v>
      </c>
      <c r="EC59" s="45">
        <f t="shared" ca="1" si="60"/>
        <v>-25771.161200128583</v>
      </c>
      <c r="ED59" s="45">
        <f t="shared" ca="1" si="61"/>
        <v>-18987.499999999884</v>
      </c>
      <c r="EE59" s="45">
        <f t="shared" ca="1" si="62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1"/>
        <v>45939.625</v>
      </c>
      <c r="EN59" s="124">
        <f t="shared" ca="1" si="51"/>
        <v>-151761.12076664536</v>
      </c>
      <c r="EO59" s="124">
        <f t="shared" ca="1" si="52"/>
        <v>-224398.10897542906</v>
      </c>
      <c r="EP59" s="124">
        <f t="shared" ca="1" si="53"/>
        <v>79033.290000000125</v>
      </c>
      <c r="EQ59" s="124">
        <f t="shared" ca="1" si="54"/>
        <v>-69924.999999999985</v>
      </c>
    </row>
    <row r="60" spans="1:147">
      <c r="A60" s="151">
        <f t="shared" ca="1" si="13"/>
        <v>45917.625</v>
      </c>
      <c r="B60" s="60">
        <f ca="1">IF(COUNTIF($AD$2:AD1045,A60)=1,VLOOKUP(A60,T:U,2), IF(COUNTIF($AD$2:AD1045,A60)=0,$B$10,""))</f>
        <v>92.39</v>
      </c>
      <c r="C60" s="30">
        <f t="shared" ca="1" si="14"/>
        <v>-337699.68051118235</v>
      </c>
      <c r="D60" s="31">
        <f t="shared" ca="1" si="15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16"/>
        <v>-45359.999999999331</v>
      </c>
      <c r="G60" s="31">
        <f t="shared" ca="1" si="17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18"/>
        <v>-364459.39294503926</v>
      </c>
      <c r="J60" s="31">
        <f t="shared" ca="1" si="19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0"/>
        <v>-54759.600000002079</v>
      </c>
      <c r="M60" s="31">
        <f t="shared" ca="1" si="21"/>
        <v>-137194.80898666667</v>
      </c>
      <c r="N60" s="66">
        <f t="shared" ca="1" si="22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3"/>
        <v>33086.48438718752</v>
      </c>
      <c r="S60" s="115"/>
      <c r="T60" s="59">
        <v>45887.625</v>
      </c>
      <c r="U60" s="44">
        <v>94.83</v>
      </c>
      <c r="V60" s="59">
        <v>45887.625</v>
      </c>
      <c r="W60" s="44">
        <v>100.953</v>
      </c>
      <c r="X60" s="105">
        <v>45890.625</v>
      </c>
      <c r="Y60" s="44">
        <v>120.12</v>
      </c>
      <c r="Z60" s="59">
        <v>45925.625</v>
      </c>
      <c r="AA60" s="44">
        <v>99.263000000000005</v>
      </c>
      <c r="AB60" s="150">
        <f t="shared" si="4"/>
        <v>45887.625</v>
      </c>
      <c r="AC60" s="150">
        <f t="shared" si="5"/>
        <v>45887.625</v>
      </c>
      <c r="AD60" s="150">
        <v>45933.625</v>
      </c>
      <c r="AH60" s="151">
        <f t="shared" ca="1" si="24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25"/>
        <v>158483.53014294436</v>
      </c>
      <c r="AK60" s="39">
        <f t="shared" ca="1" si="26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27"/>
        <v>181724.33035714287</v>
      </c>
      <c r="AN60" s="40">
        <f t="shared" ca="1" si="28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29"/>
        <v>647762.64463678747</v>
      </c>
      <c r="AQ60" s="40">
        <f t="shared" ca="1" si="30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1"/>
        <v>158426.33928571429</v>
      </c>
      <c r="AT60" s="40">
        <f t="shared" ca="1" si="32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3"/>
        <v>135602.67857142858</v>
      </c>
      <c r="AW60" s="40">
        <f t="shared" ca="1" si="34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35"/>
        <v>281250</v>
      </c>
      <c r="AZ60" s="40">
        <f t="shared" ca="1" si="36"/>
        <v>8338.3235677083358</v>
      </c>
      <c r="BA60" s="66">
        <f t="shared" ca="1" si="37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38"/>
        <v>-126679.30281255953</v>
      </c>
      <c r="BG60" s="59">
        <v>45889.625</v>
      </c>
      <c r="BH60" s="44">
        <v>80.349999999999994</v>
      </c>
      <c r="BI60" s="59">
        <v>45945.625</v>
      </c>
      <c r="BJ60" s="44">
        <v>101.140625</v>
      </c>
      <c r="BK60" s="59">
        <v>45889.625</v>
      </c>
      <c r="BL60" s="44">
        <v>109.76</v>
      </c>
      <c r="BM60" s="59">
        <v>45945.625</v>
      </c>
      <c r="BN60" s="44">
        <v>101.140625</v>
      </c>
      <c r="BO60" s="59">
        <v>45888.625</v>
      </c>
      <c r="BP60" s="44">
        <v>102.765625</v>
      </c>
      <c r="BQ60" s="59">
        <v>45888.625</v>
      </c>
      <c r="BR60" s="44">
        <v>95.625</v>
      </c>
      <c r="BS60" s="150">
        <f t="shared" si="6"/>
        <v>45889.625</v>
      </c>
      <c r="BT60" s="150">
        <f t="shared" si="7"/>
        <v>45889.625</v>
      </c>
      <c r="BU60" s="150">
        <v>45946.625</v>
      </c>
      <c r="BY60" s="151">
        <f t="shared" ca="1" si="39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0"/>
        <v>90624.999999999287</v>
      </c>
      <c r="CB60" s="39">
        <f t="shared" ca="1" si="41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2"/>
        <v>148049.99999999988</v>
      </c>
      <c r="CE60" s="40">
        <f t="shared" ca="1" si="43"/>
        <v>225694.44444444444</v>
      </c>
      <c r="CF60" s="38">
        <f t="shared" ca="1" si="44"/>
        <v>-57425.000000000582</v>
      </c>
      <c r="CH60" s="109">
        <v>45891.625</v>
      </c>
      <c r="CI60" s="44">
        <v>107.5735</v>
      </c>
      <c r="CJ60" s="109">
        <v>45891.625</v>
      </c>
      <c r="CK60" s="44">
        <v>49.182000000000002</v>
      </c>
      <c r="CL60" s="150">
        <f t="shared" si="0"/>
        <v>45891.625</v>
      </c>
      <c r="CM60" s="150">
        <f t="shared" si="1"/>
        <v>45891.625</v>
      </c>
      <c r="CN60" s="150">
        <v>45947.625</v>
      </c>
      <c r="CR60" s="151">
        <f t="shared" ca="1" si="45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46"/>
        <v>257685.12000000008</v>
      </c>
      <c r="CU60" s="39">
        <f t="shared" ca="1" si="47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48"/>
        <v>148623.92999999985</v>
      </c>
      <c r="CX60" s="40">
        <f t="shared" ca="1" si="49"/>
        <v>170625</v>
      </c>
      <c r="CY60" s="38">
        <f t="shared" ca="1" si="50"/>
        <v>128019.52333333355</v>
      </c>
      <c r="DA60" s="109">
        <v>45888.625</v>
      </c>
      <c r="DB60" s="44">
        <v>260.10500000000002</v>
      </c>
      <c r="DC60" s="109">
        <v>45888.625</v>
      </c>
      <c r="DD60" s="44">
        <v>51.459000000000003</v>
      </c>
      <c r="DE60" s="150">
        <f t="shared" si="2"/>
        <v>45888.625</v>
      </c>
      <c r="DF60" s="150">
        <f t="shared" si="3"/>
        <v>45888.625</v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55"/>
        <v>3838.8136359079508</v>
      </c>
      <c r="DY60" s="45">
        <f t="shared" ca="1" si="56"/>
        <v>-71572.960338554549</v>
      </c>
      <c r="DZ60" s="45">
        <f t="shared" ca="1" si="57"/>
        <v>-11306.249999996973</v>
      </c>
      <c r="EA60" s="45">
        <f t="shared" ca="1" si="58"/>
        <v>-2714.2733333331416</v>
      </c>
      <c r="EB60" s="45">
        <f t="shared" ca="1" si="59"/>
        <v>3838.8136359079508</v>
      </c>
      <c r="EC60" s="45">
        <f t="shared" ca="1" si="60"/>
        <v>-71572.960338554549</v>
      </c>
      <c r="ED60" s="45">
        <f t="shared" ca="1" si="61"/>
        <v>-11306.249999996973</v>
      </c>
      <c r="EE60" s="45">
        <f t="shared" ca="1" si="62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1"/>
        <v>45940.625</v>
      </c>
      <c r="EN60" s="124">
        <f t="shared" ca="1" si="51"/>
        <v>-147922.3071307374</v>
      </c>
      <c r="EO60" s="124">
        <f t="shared" ca="1" si="52"/>
        <v>-295971.06931398361</v>
      </c>
      <c r="EP60" s="124">
        <f t="shared" ca="1" si="53"/>
        <v>76319.016666666983</v>
      </c>
      <c r="EQ60" s="124">
        <f t="shared" ca="1" si="54"/>
        <v>-81231.249999996959</v>
      </c>
    </row>
    <row r="61" spans="1:147">
      <c r="A61" s="151">
        <f t="shared" ca="1" si="13"/>
        <v>45918.625</v>
      </c>
      <c r="B61" s="60">
        <f ca="1">IF(COUNTIF($AD$2:AD1046,A61)=1,VLOOKUP(A61,T:U,2), IF(COUNTIF($AD$2:AD1046,A61)=0,$B$10,""))</f>
        <v>92.67</v>
      </c>
      <c r="C61" s="30">
        <f t="shared" ca="1" si="14"/>
        <v>-275079.87220447336</v>
      </c>
      <c r="D61" s="31">
        <f t="shared" ca="1" si="15"/>
        <v>-177660</v>
      </c>
      <c r="E61" s="60">
        <f ca="1">IF(COUNTIF($AD$2:AD1046,A61)=1,VLOOKUP(A61,V:W,2), IF(COUNTIF($AD$2:AD1046,A61)=0,$C$10,""))</f>
        <v>100.956</v>
      </c>
      <c r="F61" s="30">
        <f t="shared" ca="1" si="16"/>
        <v>-47879.999999999425</v>
      </c>
      <c r="G61" s="31">
        <f t="shared" ca="1" si="17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18"/>
        <v>-355570.13945857302</v>
      </c>
      <c r="J61" s="31">
        <f t="shared" ca="1" si="19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0"/>
        <v>-84033.599999999919</v>
      </c>
      <c r="M61" s="31">
        <f t="shared" ca="1" si="21"/>
        <v>-139127.13024000003</v>
      </c>
      <c r="N61" s="66">
        <f t="shared" ca="1" si="22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3"/>
        <v>60785.815294099157</v>
      </c>
      <c r="S61" s="115"/>
      <c r="T61" s="59">
        <v>45888.625</v>
      </c>
      <c r="U61" s="44">
        <v>94.8</v>
      </c>
      <c r="V61" s="59">
        <v>45888.625</v>
      </c>
      <c r="W61" s="44">
        <v>100.99</v>
      </c>
      <c r="X61" s="105">
        <v>45891.625</v>
      </c>
      <c r="Y61" s="44">
        <v>120.28</v>
      </c>
      <c r="Z61" s="59">
        <v>45926.625</v>
      </c>
      <c r="AA61" s="44">
        <v>99.38</v>
      </c>
      <c r="AB61" s="150">
        <f t="shared" si="4"/>
        <v>45888.625</v>
      </c>
      <c r="AC61" s="150">
        <f t="shared" si="5"/>
        <v>45888.625</v>
      </c>
      <c r="AD61" s="150">
        <v>45936.625</v>
      </c>
      <c r="AH61" s="151">
        <f t="shared" ca="1" si="24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25"/>
        <v>149160.96954630254</v>
      </c>
      <c r="AK61" s="39">
        <f t="shared" ca="1" si="26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27"/>
        <v>183900.66964285713</v>
      </c>
      <c r="AN61" s="40">
        <f t="shared" ca="1" si="28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29"/>
        <v>690316.39501438069</v>
      </c>
      <c r="AQ61" s="40">
        <f t="shared" ca="1" si="30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1"/>
        <v>160323.66071428571</v>
      </c>
      <c r="AT61" s="40">
        <f t="shared" ca="1" si="32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3"/>
        <v>142299.10714285713</v>
      </c>
      <c r="AW61" s="40">
        <f t="shared" ca="1" si="34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35"/>
        <v>302343.75</v>
      </c>
      <c r="AZ61" s="40">
        <f t="shared" ca="1" si="36"/>
        <v>8466.6054687500073</v>
      </c>
      <c r="BA61" s="66">
        <f t="shared" ca="1" si="37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38"/>
        <v>-173266.54322752077</v>
      </c>
      <c r="BG61" s="59">
        <v>45890.625</v>
      </c>
      <c r="BH61" s="44">
        <v>80.2</v>
      </c>
      <c r="BI61" s="59">
        <v>45946.625</v>
      </c>
      <c r="BJ61" s="44">
        <v>101.46875</v>
      </c>
      <c r="BK61" s="59">
        <v>45890.625</v>
      </c>
      <c r="BL61" s="44">
        <v>109.34</v>
      </c>
      <c r="BM61" s="59">
        <v>45946.625</v>
      </c>
      <c r="BN61" s="44">
        <v>101.46875</v>
      </c>
      <c r="BO61" s="59">
        <v>45889.625</v>
      </c>
      <c r="BP61" s="44">
        <v>102.890625</v>
      </c>
      <c r="BQ61" s="59">
        <v>45889.625</v>
      </c>
      <c r="BR61" s="44">
        <v>95.78125</v>
      </c>
      <c r="BS61" s="150">
        <f t="shared" si="6"/>
        <v>45890.625</v>
      </c>
      <c r="BT61" s="150">
        <f t="shared" si="7"/>
        <v>45890.625</v>
      </c>
      <c r="BU61" s="150">
        <v>45947.625</v>
      </c>
      <c r="BY61" s="151">
        <f t="shared" ca="1" si="39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0"/>
        <v>100099.99999999763</v>
      </c>
      <c r="CB61" s="39">
        <f t="shared" ca="1" si="41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2"/>
        <v>169256.25000000003</v>
      </c>
      <c r="CE61" s="40">
        <f t="shared" ca="1" si="43"/>
        <v>229166.66666666666</v>
      </c>
      <c r="CF61" s="38">
        <f t="shared" ca="1" si="44"/>
        <v>-69156.250000002387</v>
      </c>
      <c r="CH61" s="109">
        <v>45894.625</v>
      </c>
      <c r="CI61" s="44">
        <v>107.43819999999999</v>
      </c>
      <c r="CJ61" s="109">
        <v>45894.625</v>
      </c>
      <c r="CK61" s="44">
        <v>49.68</v>
      </c>
      <c r="CL61" s="150">
        <f t="shared" si="0"/>
        <v>45894.625</v>
      </c>
      <c r="CM61" s="150">
        <f t="shared" si="1"/>
        <v>45894.625</v>
      </c>
      <c r="CN61" s="150">
        <v>45950.625</v>
      </c>
      <c r="CR61" s="151">
        <f t="shared" ca="1" si="45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46"/>
        <v>284989.32000000024</v>
      </c>
      <c r="CU61" s="39">
        <f t="shared" ca="1" si="47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48"/>
        <v>170706.69</v>
      </c>
      <c r="CX61" s="40">
        <f t="shared" ca="1" si="49"/>
        <v>173250</v>
      </c>
      <c r="CY61" s="38">
        <f t="shared" ca="1" si="50"/>
        <v>133532.63000000024</v>
      </c>
      <c r="DA61" s="109">
        <v>45889.625</v>
      </c>
      <c r="DB61" s="44">
        <v>265.99299999999999</v>
      </c>
      <c r="DC61" s="109">
        <v>45889.625</v>
      </c>
      <c r="DD61" s="44">
        <v>52.55</v>
      </c>
      <c r="DE61" s="150">
        <f t="shared" si="2"/>
        <v>45889.625</v>
      </c>
      <c r="DF61" s="150">
        <f t="shared" si="3"/>
        <v>45889.625</v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55"/>
        <v>16101.966513571679</v>
      </c>
      <c r="DY61" s="45">
        <f t="shared" ca="1" si="56"/>
        <v>30466.054350393766</v>
      </c>
      <c r="DZ61" s="45">
        <f t="shared" ca="1" si="57"/>
        <v>-6843.7500000023574</v>
      </c>
      <c r="EA61" s="45">
        <f t="shared" ca="1" si="58"/>
        <v>-8038.0533333334606</v>
      </c>
      <c r="EB61" s="45">
        <f t="shared" ca="1" si="59"/>
        <v>16101.966513571679</v>
      </c>
      <c r="EC61" s="45">
        <f t="shared" ca="1" si="60"/>
        <v>30466.054350393766</v>
      </c>
      <c r="ED61" s="45">
        <f t="shared" ca="1" si="61"/>
        <v>-6843.7500000023574</v>
      </c>
      <c r="EE61" s="45">
        <f t="shared" ca="1" si="62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1"/>
        <v>45944.625</v>
      </c>
      <c r="EN61" s="124">
        <f t="shared" ca="1" si="51"/>
        <v>-131820.34061716573</v>
      </c>
      <c r="EO61" s="124">
        <f t="shared" ca="1" si="52"/>
        <v>-265505.01496358984</v>
      </c>
      <c r="EP61" s="124">
        <f t="shared" ca="1" si="53"/>
        <v>68280.963333333522</v>
      </c>
      <c r="EQ61" s="124">
        <f t="shared" ca="1" si="54"/>
        <v>-88074.999999999316</v>
      </c>
    </row>
    <row r="62" spans="1:147">
      <c r="A62" s="151">
        <f t="shared" ca="1" si="13"/>
        <v>45919.625</v>
      </c>
      <c r="B62" s="60">
        <f ca="1">IF(COUNTIF($AD$2:AD1047,A62)=1,VLOOKUP(A62,T:U,2), IF(COUNTIF($AD$2:AD1047,A62)=0,$B$10,""))</f>
        <v>92.67</v>
      </c>
      <c r="C62" s="30">
        <f t="shared" ca="1" si="14"/>
        <v>-275079.87220447336</v>
      </c>
      <c r="D62" s="31">
        <f t="shared" ca="1" si="15"/>
        <v>-180127.5</v>
      </c>
      <c r="E62" s="60">
        <f ca="1">IF(COUNTIF($AD$2:AD1047,A62)=1,VLOOKUP(A62,V:W,2), IF(COUNTIF($AD$2:AD1047,A62)=0,$C$10,""))</f>
        <v>100.904</v>
      </c>
      <c r="F62" s="30">
        <f t="shared" ca="1" si="16"/>
        <v>-56616.000000000553</v>
      </c>
      <c r="G62" s="31">
        <f t="shared" ca="1" si="17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18"/>
        <v>-352607.05496308964</v>
      </c>
      <c r="J62" s="31">
        <f t="shared" ca="1" si="19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0"/>
        <v>-119162.40000000126</v>
      </c>
      <c r="M62" s="31">
        <f t="shared" ca="1" si="21"/>
        <v>-141059.45149333336</v>
      </c>
      <c r="N62" s="66">
        <f t="shared" ca="1" si="22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3"/>
        <v>32152.70688528227</v>
      </c>
      <c r="S62" s="115"/>
      <c r="T62" s="59">
        <v>45889.625</v>
      </c>
      <c r="U62" s="44">
        <v>94.64</v>
      </c>
      <c r="V62" s="59">
        <v>45889.625</v>
      </c>
      <c r="W62" s="44">
        <v>101.083</v>
      </c>
      <c r="X62" s="105">
        <v>45898.625</v>
      </c>
      <c r="Y62" s="44">
        <v>120.25</v>
      </c>
      <c r="Z62" s="59">
        <v>45929.625</v>
      </c>
      <c r="AA62" s="44">
        <v>99.456000000000003</v>
      </c>
      <c r="AB62" s="150">
        <f t="shared" si="4"/>
        <v>45889.625</v>
      </c>
      <c r="AC62" s="150">
        <f t="shared" si="5"/>
        <v>45889.625</v>
      </c>
      <c r="AD62" s="150">
        <v>45937.625</v>
      </c>
      <c r="AH62" s="151">
        <f t="shared" ca="1" si="24"/>
        <v>45933.625</v>
      </c>
      <c r="AI62" s="38">
        <f ca="1">IF(COUNTIF($BU$2:BU1047,AH62)=1,VLOOKUP(AH62,BG:BH,2), IF(COUNTIF($BU$2:BU1047,AH62)=0,$AI$10,""))</f>
        <v>80.84</v>
      </c>
      <c r="AJ62" s="39">
        <f t="shared" ca="1" si="25"/>
        <v>121193.2877563715</v>
      </c>
      <c r="AK62" s="39">
        <f t="shared" ca="1" si="26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27"/>
        <v>159960.9375</v>
      </c>
      <c r="AN62" s="40">
        <f t="shared" ca="1" si="28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29"/>
        <v>657219.03360958025</v>
      </c>
      <c r="AQ62" s="40">
        <f t="shared" ca="1" si="30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1"/>
        <v>139453.125</v>
      </c>
      <c r="AT62" s="40">
        <f t="shared" ca="1" si="32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3"/>
        <v>128069.19642857143</v>
      </c>
      <c r="AW62" s="40">
        <f t="shared" ca="1" si="34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35"/>
        <v>282421.875</v>
      </c>
      <c r="AZ62" s="40">
        <f t="shared" ca="1" si="36"/>
        <v>8594.8873697916715</v>
      </c>
      <c r="BA62" s="66">
        <f t="shared" ca="1" si="37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38"/>
        <v>-198942.96744604659</v>
      </c>
      <c r="BG62" s="59">
        <v>45891.625</v>
      </c>
      <c r="BH62" s="44">
        <v>80.849999999999994</v>
      </c>
      <c r="BI62" s="59">
        <v>45947.625</v>
      </c>
      <c r="BJ62" s="44">
        <v>101.296875</v>
      </c>
      <c r="BK62" s="59">
        <v>45891.625</v>
      </c>
      <c r="BL62" s="44">
        <v>110.2</v>
      </c>
      <c r="BM62" s="59">
        <v>45947.625</v>
      </c>
      <c r="BN62" s="44">
        <v>101.296875</v>
      </c>
      <c r="BO62" s="59">
        <v>45890.625</v>
      </c>
      <c r="BP62" s="44">
        <v>102.5625</v>
      </c>
      <c r="BQ62" s="59">
        <v>45890.625</v>
      </c>
      <c r="BR62" s="44">
        <v>95.3125</v>
      </c>
      <c r="BS62" s="150">
        <f t="shared" si="6"/>
        <v>45891.625</v>
      </c>
      <c r="BT62" s="150">
        <f t="shared" si="7"/>
        <v>45891.625</v>
      </c>
      <c r="BU62" s="150">
        <v>45950.625</v>
      </c>
      <c r="BY62" s="151">
        <f t="shared" ca="1" si="39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0"/>
        <v>95849.999999998661</v>
      </c>
      <c r="CB62" s="39">
        <f t="shared" ca="1" si="41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2"/>
        <v>171956.25000000012</v>
      </c>
      <c r="CE62" s="40">
        <f t="shared" ca="1" si="43"/>
        <v>232638.88888888888</v>
      </c>
      <c r="CF62" s="38">
        <f t="shared" ca="1" si="44"/>
        <v>-76106.250000001397</v>
      </c>
      <c r="CH62" s="109">
        <v>45895.625</v>
      </c>
      <c r="CI62" s="44">
        <v>107.50369999999999</v>
      </c>
      <c r="CJ62" s="109">
        <v>45895.625</v>
      </c>
      <c r="CK62" s="44">
        <v>49.631</v>
      </c>
      <c r="CL62" s="150">
        <f t="shared" si="0"/>
        <v>45895.625</v>
      </c>
      <c r="CM62" s="150">
        <f t="shared" si="1"/>
        <v>45895.625</v>
      </c>
      <c r="CN62" s="150">
        <v>45951.625</v>
      </c>
      <c r="CR62" s="151">
        <f t="shared" ca="1" si="45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46"/>
        <v>288592.92000000004</v>
      </c>
      <c r="CU62" s="39">
        <f t="shared" ca="1" si="47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48"/>
        <v>177879.23999999993</v>
      </c>
      <c r="CX62" s="40">
        <f t="shared" ca="1" si="49"/>
        <v>175875</v>
      </c>
      <c r="CY62" s="38">
        <f t="shared" ca="1" si="50"/>
        <v>130255.3466666668</v>
      </c>
      <c r="DA62" s="109">
        <v>45890.625</v>
      </c>
      <c r="DB62" s="44">
        <v>266.79599999999999</v>
      </c>
      <c r="DC62" s="109">
        <v>45890.625</v>
      </c>
      <c r="DD62" s="44">
        <v>52.808999999999997</v>
      </c>
      <c r="DE62" s="150">
        <f t="shared" si="2"/>
        <v>45890.625</v>
      </c>
      <c r="DF62" s="150">
        <f t="shared" si="3"/>
        <v>45890.625</v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55"/>
        <v>50839.978713868593</v>
      </c>
      <c r="DY62" s="45">
        <f t="shared" ca="1" si="56"/>
        <v>59922.457051802718</v>
      </c>
      <c r="DZ62" s="45">
        <f t="shared" ca="1" si="57"/>
        <v>19087.500000002183</v>
      </c>
      <c r="EA62" s="45">
        <f t="shared" ca="1" si="58"/>
        <v>11479.83666666667</v>
      </c>
      <c r="EB62" s="45">
        <f t="shared" ca="1" si="59"/>
        <v>50839.978713868593</v>
      </c>
      <c r="EC62" s="45">
        <f t="shared" ca="1" si="60"/>
        <v>59922.457051802718</v>
      </c>
      <c r="ED62" s="45">
        <f t="shared" ca="1" si="61"/>
        <v>19087.500000002183</v>
      </c>
      <c r="EE62" s="45">
        <f t="shared" ca="1" si="62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1"/>
        <v>45945.625</v>
      </c>
      <c r="EN62" s="124">
        <f t="shared" ca="1" si="51"/>
        <v>-80980.361903297133</v>
      </c>
      <c r="EO62" s="124">
        <f t="shared" ca="1" si="52"/>
        <v>-205582.55791178712</v>
      </c>
      <c r="EP62" s="124">
        <f t="shared" ca="1" si="53"/>
        <v>79760.800000000192</v>
      </c>
      <c r="EQ62" s="124">
        <f t="shared" ca="1" si="54"/>
        <v>-68987.499999997133</v>
      </c>
    </row>
    <row r="63" spans="1:147">
      <c r="A63" s="151">
        <f t="shared" ca="1" si="13"/>
        <v>45922.625</v>
      </c>
      <c r="B63" s="60">
        <f ca="1">IF(COUNTIF($AD$2:AD1048,A63)=1,VLOOKUP(A63,T:U,2), IF(COUNTIF($AD$2:AD1048,A63)=0,$B$10,""))</f>
        <v>92.52</v>
      </c>
      <c r="C63" s="30">
        <f t="shared" ca="1" si="14"/>
        <v>-308626.19808306923</v>
      </c>
      <c r="D63" s="31">
        <f t="shared" ca="1" si="15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16"/>
        <v>-55104.000000000495</v>
      </c>
      <c r="G63" s="31">
        <f t="shared" ca="1" si="17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18"/>
        <v>-382237.89991796773</v>
      </c>
      <c r="J63" s="31">
        <f t="shared" ca="1" si="19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0"/>
        <v>-109863.60000000089</v>
      </c>
      <c r="M63" s="31">
        <f t="shared" ca="1" si="21"/>
        <v>-146856.41525333331</v>
      </c>
      <c r="N63" s="66">
        <f t="shared" ca="1" si="22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3"/>
        <v>38192.354221564747</v>
      </c>
      <c r="S63" s="115"/>
      <c r="T63" s="59">
        <v>45890.625</v>
      </c>
      <c r="U63" s="44">
        <v>94.47</v>
      </c>
      <c r="V63" s="59">
        <v>45890.625</v>
      </c>
      <c r="W63" s="44">
        <v>100.955</v>
      </c>
      <c r="X63" s="105">
        <v>45901.625</v>
      </c>
      <c r="Y63" s="44">
        <v>120.1</v>
      </c>
      <c r="Z63" s="59">
        <v>45930.625</v>
      </c>
      <c r="AA63" s="44">
        <v>99.484999999999999</v>
      </c>
      <c r="AB63" s="150">
        <f t="shared" si="4"/>
        <v>45890.625</v>
      </c>
      <c r="AC63" s="150">
        <f t="shared" si="5"/>
        <v>45890.625</v>
      </c>
      <c r="AD63" s="150">
        <v>45938.625</v>
      </c>
      <c r="AH63" s="151">
        <f t="shared" ca="1" si="24"/>
        <v>45936.625</v>
      </c>
      <c r="AI63" s="38">
        <f ca="1">IF(COUNTIF($BU$2:BU1048,AH63)=1,VLOOKUP(AH63,BG:BH,2), IF(COUNTIF($BU$2:BU1048,AH63)=0,$AI$10,""))</f>
        <v>80.86</v>
      </c>
      <c r="AJ63" s="39">
        <f t="shared" ca="1" si="25"/>
        <v>127408.32815413272</v>
      </c>
      <c r="AK63" s="39">
        <f t="shared" ca="1" si="26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27"/>
        <v>141462.05357142858</v>
      </c>
      <c r="AN63" s="40">
        <f t="shared" ca="1" si="28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29"/>
        <v>572111.53285438253</v>
      </c>
      <c r="AQ63" s="40">
        <f t="shared" ca="1" si="30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1"/>
        <v>123325.89285714287</v>
      </c>
      <c r="AT63" s="40">
        <f t="shared" ca="1" si="32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3"/>
        <v>109654.01785714287</v>
      </c>
      <c r="AW63" s="40">
        <f t="shared" ca="1" si="34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35"/>
        <v>226171.875</v>
      </c>
      <c r="AZ63" s="40">
        <f t="shared" ca="1" si="36"/>
        <v>8979.7330729166642</v>
      </c>
      <c r="BA63" s="66">
        <f t="shared" ca="1" si="37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38"/>
        <v>-179084.49672184521</v>
      </c>
      <c r="BG63" s="59">
        <v>45894.625</v>
      </c>
      <c r="BH63" s="44">
        <v>80.69</v>
      </c>
      <c r="BI63" s="59">
        <v>45950.625</v>
      </c>
      <c r="BJ63" s="44">
        <v>101.3515625</v>
      </c>
      <c r="BK63" s="59">
        <v>45894.625</v>
      </c>
      <c r="BL63" s="44">
        <v>109.91</v>
      </c>
      <c r="BM63" s="59">
        <v>45950.625</v>
      </c>
      <c r="BN63" s="44">
        <v>101.3515625</v>
      </c>
      <c r="BO63" s="59">
        <v>45891.625</v>
      </c>
      <c r="BP63" s="44">
        <v>103.125</v>
      </c>
      <c r="BQ63" s="59">
        <v>45891.625</v>
      </c>
      <c r="BR63" s="44">
        <v>95.9375</v>
      </c>
      <c r="BS63" s="150">
        <f t="shared" si="6"/>
        <v>45894.625</v>
      </c>
      <c r="BT63" s="150">
        <f t="shared" si="7"/>
        <v>45894.625</v>
      </c>
      <c r="BU63" s="150">
        <v>45951.625</v>
      </c>
      <c r="BY63" s="151">
        <f t="shared" ca="1" si="39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0"/>
        <v>135324.99999999814</v>
      </c>
      <c r="CB63" s="39">
        <f t="shared" ca="1" si="41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2"/>
        <v>204356.24999999977</v>
      </c>
      <c r="CE63" s="40">
        <f t="shared" ca="1" si="43"/>
        <v>243055.55555555556</v>
      </c>
      <c r="CF63" s="38">
        <f t="shared" ca="1" si="44"/>
        <v>-69031.25000000163</v>
      </c>
      <c r="CH63" s="109">
        <v>45896.625</v>
      </c>
      <c r="CI63" s="44">
        <v>107.3715</v>
      </c>
      <c r="CJ63" s="109">
        <v>45896.625</v>
      </c>
      <c r="CK63" s="44">
        <v>50.168999999999997</v>
      </c>
      <c r="CL63" s="150">
        <f t="shared" si="0"/>
        <v>45896.625</v>
      </c>
      <c r="CM63" s="150">
        <f t="shared" si="1"/>
        <v>45896.625</v>
      </c>
      <c r="CN63" s="150">
        <v>45952.625</v>
      </c>
      <c r="CR63" s="151">
        <f t="shared" ca="1" si="45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46"/>
        <v>258248.76000000013</v>
      </c>
      <c r="CU63" s="39">
        <f t="shared" ca="1" si="47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48"/>
        <v>138712.76999999981</v>
      </c>
      <c r="CX63" s="40">
        <f t="shared" ca="1" si="49"/>
        <v>183750</v>
      </c>
      <c r="CY63" s="38">
        <f t="shared" ca="1" si="50"/>
        <v>139952.65666666697</v>
      </c>
      <c r="DA63" s="109">
        <v>45891.625</v>
      </c>
      <c r="DB63" s="44">
        <v>261.90800000000002</v>
      </c>
      <c r="DC63" s="109">
        <v>45891.625</v>
      </c>
      <c r="DD63" s="44">
        <v>51.709000000000003</v>
      </c>
      <c r="DE63" s="150">
        <f t="shared" si="2"/>
        <v>45891.625</v>
      </c>
      <c r="DF63" s="150">
        <f t="shared" si="3"/>
        <v>45891.625</v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55"/>
        <v>-38674.180800942966</v>
      </c>
      <c r="DY63" s="45">
        <f t="shared" ca="1" si="56"/>
        <v>-88316.372811920242</v>
      </c>
      <c r="DZ63" s="45">
        <f t="shared" ca="1" si="57"/>
        <v>-13393.750000001834</v>
      </c>
      <c r="EA63" s="45">
        <f t="shared" ca="1" si="58"/>
        <v>-18026.003333333414</v>
      </c>
      <c r="EB63" s="45">
        <f t="shared" ca="1" si="59"/>
        <v>-38674.180800942966</v>
      </c>
      <c r="EC63" s="45">
        <f t="shared" ca="1" si="60"/>
        <v>-88316.372811920242</v>
      </c>
      <c r="ED63" s="45">
        <f t="shared" ca="1" si="61"/>
        <v>-13393.750000001834</v>
      </c>
      <c r="EE63" s="45">
        <f t="shared" ca="1" si="62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1"/>
        <v>45946.625</v>
      </c>
      <c r="EN63" s="124">
        <f t="shared" ca="1" si="51"/>
        <v>-119654.5427042401</v>
      </c>
      <c r="EO63" s="124">
        <f t="shared" ca="1" si="52"/>
        <v>-293898.93072370737</v>
      </c>
      <c r="EP63" s="124">
        <f t="shared" ca="1" si="53"/>
        <v>61734.796666666778</v>
      </c>
      <c r="EQ63" s="124">
        <f t="shared" ca="1" si="54"/>
        <v>-82381.249999998967</v>
      </c>
    </row>
    <row r="64" spans="1:147">
      <c r="A64" s="151">
        <f t="shared" ca="1" si="13"/>
        <v>45923.625</v>
      </c>
      <c r="B64" s="60">
        <f ca="1">IF(COUNTIF($AD$2:AD1049,A64)=1,VLOOKUP(A64,T:U,2), IF(COUNTIF($AD$2:AD1049,A64)=0,$B$10,""))</f>
        <v>92.67</v>
      </c>
      <c r="C64" s="30">
        <f t="shared" ca="1" si="14"/>
        <v>-275079.87220447336</v>
      </c>
      <c r="D64" s="31">
        <f t="shared" ca="1" si="15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16"/>
        <v>-60144.000000000691</v>
      </c>
      <c r="G64" s="31">
        <f t="shared" ca="1" si="17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18"/>
        <v>-385200.98441345512</v>
      </c>
      <c r="J64" s="31">
        <f t="shared" ca="1" si="19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0"/>
        <v>-130527.60000000169</v>
      </c>
      <c r="M64" s="31">
        <f t="shared" ca="1" si="21"/>
        <v>-148788.73650666664</v>
      </c>
      <c r="N64" s="66">
        <f t="shared" ca="1" si="22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3"/>
        <v>59800.540682314109</v>
      </c>
      <c r="S64" s="115"/>
      <c r="T64" s="59">
        <v>45891.625</v>
      </c>
      <c r="U64" s="44">
        <v>94.76</v>
      </c>
      <c r="V64" s="59">
        <v>45891.625</v>
      </c>
      <c r="W64" s="44">
        <v>101.027</v>
      </c>
      <c r="X64" s="105">
        <v>45902.625</v>
      </c>
      <c r="Y64" s="44">
        <v>119.81</v>
      </c>
      <c r="Z64" s="59">
        <v>45931.625</v>
      </c>
      <c r="AA64" s="44">
        <v>99.536000000000001</v>
      </c>
      <c r="AB64" s="150">
        <f t="shared" si="4"/>
        <v>45891.625</v>
      </c>
      <c r="AC64" s="150">
        <f t="shared" si="5"/>
        <v>45891.625</v>
      </c>
      <c r="AD64" s="150">
        <v>45939.625</v>
      </c>
      <c r="AH64" s="151">
        <f t="shared" ca="1" si="24"/>
        <v>45937.625</v>
      </c>
      <c r="AI64" s="38">
        <f ca="1">IF(COUNTIF($BU$2:BU1049,AH64)=1,VLOOKUP(AH64,BG:BH,2), IF(COUNTIF($BU$2:BU1049,AH64)=0,$AI$10,""))</f>
        <v>80.77</v>
      </c>
      <c r="AJ64" s="39">
        <f t="shared" ca="1" si="25"/>
        <v>99440.64636420169</v>
      </c>
      <c r="AK64" s="39">
        <f t="shared" ca="1" si="26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27"/>
        <v>163225.44642857142</v>
      </c>
      <c r="AN64" s="40">
        <f t="shared" ca="1" si="28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29"/>
        <v>621757.57496158313</v>
      </c>
      <c r="AQ64" s="40">
        <f t="shared" ca="1" si="30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1"/>
        <v>142299.10714285716</v>
      </c>
      <c r="AT64" s="40">
        <f t="shared" ca="1" si="32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3"/>
        <v>123883.92857142858</v>
      </c>
      <c r="AW64" s="40">
        <f t="shared" ca="1" si="34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35"/>
        <v>266015.625</v>
      </c>
      <c r="AZ64" s="40">
        <f t="shared" ca="1" si="36"/>
        <v>9108.0149739583358</v>
      </c>
      <c r="BA64" s="66">
        <f t="shared" ca="1" si="37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38"/>
        <v>-205138.2530238007</v>
      </c>
      <c r="BG64" s="59">
        <v>45895.625</v>
      </c>
      <c r="BH64" s="44">
        <v>80.87</v>
      </c>
      <c r="BI64" s="59">
        <v>45951.625</v>
      </c>
      <c r="BJ64" s="44">
        <v>101.421875</v>
      </c>
      <c r="BK64" s="59">
        <v>45895.625</v>
      </c>
      <c r="BL64" s="44">
        <v>109.99</v>
      </c>
      <c r="BM64" s="59">
        <v>45951.625</v>
      </c>
      <c r="BN64" s="44">
        <v>101.421875</v>
      </c>
      <c r="BO64" s="59">
        <v>45894.625</v>
      </c>
      <c r="BP64" s="44">
        <v>102.9375</v>
      </c>
      <c r="BQ64" s="59">
        <v>45894.625</v>
      </c>
      <c r="BR64" s="44">
        <v>95.71875</v>
      </c>
      <c r="BS64" s="150">
        <f t="shared" si="6"/>
        <v>45895.625</v>
      </c>
      <c r="BT64" s="150">
        <f t="shared" si="7"/>
        <v>45895.625</v>
      </c>
      <c r="BU64" s="150">
        <v>45952.625</v>
      </c>
      <c r="BY64" s="151">
        <f t="shared" ca="1" si="39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0"/>
        <v>107824.99999999828</v>
      </c>
      <c r="CB64" s="39">
        <f t="shared" ca="1" si="41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2"/>
        <v>171956.25000000012</v>
      </c>
      <c r="CE64" s="40">
        <f t="shared" ca="1" si="43"/>
        <v>246527.77777777775</v>
      </c>
      <c r="CF64" s="38">
        <f t="shared" ca="1" si="44"/>
        <v>-64131.250000001863</v>
      </c>
      <c r="CH64" s="109">
        <v>45897.625</v>
      </c>
      <c r="CI64" s="44">
        <v>107.40689999999999</v>
      </c>
      <c r="CJ64" s="109">
        <v>45897.625</v>
      </c>
      <c r="CK64" s="44">
        <v>50.031999999999996</v>
      </c>
      <c r="CL64" s="150">
        <f t="shared" si="0"/>
        <v>45897.625</v>
      </c>
      <c r="CM64" s="150">
        <f t="shared" si="1"/>
        <v>45897.625</v>
      </c>
      <c r="CN64" s="150">
        <v>45953.625</v>
      </c>
      <c r="CR64" s="151">
        <f t="shared" ca="1" si="45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46"/>
        <v>232598.52000000005</v>
      </c>
      <c r="CU64" s="39">
        <f t="shared" ca="1" si="47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48"/>
        <v>121368.23999999976</v>
      </c>
      <c r="CX64" s="40">
        <f t="shared" ca="1" si="49"/>
        <v>186375</v>
      </c>
      <c r="CY64" s="38">
        <f t="shared" ca="1" si="50"/>
        <v>131938.61333333363</v>
      </c>
      <c r="DA64" s="109">
        <v>45895.625</v>
      </c>
      <c r="DB64" s="44">
        <v>267.59399999999999</v>
      </c>
      <c r="DC64" s="109">
        <v>45895.625</v>
      </c>
      <c r="DD64" s="44">
        <v>53.003</v>
      </c>
      <c r="DE64" s="150">
        <f t="shared" si="2"/>
        <v>45895.625</v>
      </c>
      <c r="DF64" s="150">
        <f t="shared" si="3"/>
        <v>45895.625</v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55"/>
        <v>-7403.3458820615488</v>
      </c>
      <c r="DY64" s="45">
        <f t="shared" ca="1" si="56"/>
        <v>94832.495407791517</v>
      </c>
      <c r="DZ64" s="45">
        <f t="shared" ca="1" si="57"/>
        <v>-12481.249999998545</v>
      </c>
      <c r="EA64" s="45">
        <f t="shared" ca="1" si="58"/>
        <v>15959.9766666668</v>
      </c>
      <c r="EB64" s="45">
        <f t="shared" ca="1" si="59"/>
        <v>-7403.3458820615488</v>
      </c>
      <c r="EC64" s="45">
        <f t="shared" ca="1" si="60"/>
        <v>94832.495407791517</v>
      </c>
      <c r="ED64" s="45">
        <f t="shared" ca="1" si="61"/>
        <v>-12481.249999998545</v>
      </c>
      <c r="EE64" s="45">
        <f t="shared" ca="1" si="62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1"/>
        <v>45947.625</v>
      </c>
      <c r="EN64" s="124">
        <f t="shared" ca="1" si="51"/>
        <v>-127057.88858630165</v>
      </c>
      <c r="EO64" s="124">
        <f t="shared" ca="1" si="52"/>
        <v>-199066.43531591585</v>
      </c>
      <c r="EP64" s="124">
        <f t="shared" ca="1" si="53"/>
        <v>77694.773333333578</v>
      </c>
      <c r="EQ64" s="124">
        <f t="shared" ca="1" si="54"/>
        <v>-94862.499999997512</v>
      </c>
    </row>
    <row r="65" spans="1:147">
      <c r="A65" s="151">
        <f t="shared" ca="1" si="13"/>
        <v>45924.625</v>
      </c>
      <c r="B65" s="60">
        <f ca="1">IF(COUNTIF($AD$2:AD1050,A65)=1,VLOOKUP(A65,T:U,2), IF(COUNTIF($AD$2:AD1050,A65)=0,$B$10,""))</f>
        <v>92.59</v>
      </c>
      <c r="C65" s="30">
        <f t="shared" ca="1" si="14"/>
        <v>-292971.24600639025</v>
      </c>
      <c r="D65" s="31">
        <f t="shared" ca="1" si="15"/>
        <v>-192465</v>
      </c>
      <c r="E65" s="60">
        <f ca="1">IF(COUNTIF($AD$2:AD1050,A65)=1,VLOOKUP(A65,V:W,2), IF(COUNTIF($AD$2:AD1050,A65)=0,$C$10,""))</f>
        <v>100.893</v>
      </c>
      <c r="F65" s="30">
        <f t="shared" ca="1" si="16"/>
        <v>-58463.999999999825</v>
      </c>
      <c r="G65" s="31">
        <f t="shared" ca="1" si="17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18"/>
        <v>-364459.39294503926</v>
      </c>
      <c r="J65" s="31">
        <f t="shared" ca="1" si="19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0"/>
        <v>-119162.40000000126</v>
      </c>
      <c r="M65" s="31">
        <f t="shared" ca="1" si="21"/>
        <v>-150721.05776</v>
      </c>
      <c r="N65" s="66">
        <f t="shared" ca="1" si="22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3"/>
        <v>31575.551498647605</v>
      </c>
      <c r="S65" s="115"/>
      <c r="T65" s="59">
        <v>45895.625</v>
      </c>
      <c r="U65" s="44">
        <v>94.59</v>
      </c>
      <c r="V65" s="59">
        <v>45894.625</v>
      </c>
      <c r="W65" s="44">
        <v>100.916</v>
      </c>
      <c r="X65" s="105">
        <v>45903.625</v>
      </c>
      <c r="Y65" s="44">
        <v>120.08</v>
      </c>
      <c r="Z65" s="59">
        <v>45932.625</v>
      </c>
      <c r="AA65" s="44">
        <v>99.51</v>
      </c>
      <c r="AB65" s="150" t="str">
        <f t="shared" si="4"/>
        <v/>
      </c>
      <c r="AC65" s="150" t="str">
        <f t="shared" si="5"/>
        <v/>
      </c>
      <c r="AD65" s="150">
        <v>45940.625</v>
      </c>
      <c r="AH65" s="151">
        <f t="shared" ca="1" si="24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25"/>
        <v>62150.403977628834</v>
      </c>
      <c r="AK65" s="39">
        <f t="shared" ca="1" si="26"/>
        <v>-211500</v>
      </c>
      <c r="AL65" s="38">
        <f ca="1">IF(COUNTIF($BU$2:BU1050,AH65)=1,VLOOKUP(AH65,BI:BJ,2), IF(COUNTIF($BU$2:BU1050,AH65)=0,$AJ$10,""))</f>
        <v>100.6875</v>
      </c>
      <c r="AM65" s="39">
        <f t="shared" ca="1" si="27"/>
        <v>155608.25892857142</v>
      </c>
      <c r="AN65" s="40">
        <f t="shared" ca="1" si="28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29"/>
        <v>588660.2135567884</v>
      </c>
      <c r="AQ65" s="40">
        <f t="shared" ca="1" si="30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1"/>
        <v>135658.48214285716</v>
      </c>
      <c r="AT65" s="40">
        <f t="shared" ca="1" si="32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3"/>
        <v>122209.82142857143</v>
      </c>
      <c r="AW65" s="40">
        <f t="shared" ca="1" si="34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35"/>
        <v>269531.25</v>
      </c>
      <c r="AZ65" s="40">
        <f t="shared" ca="1" si="36"/>
        <v>9236.2968750000073</v>
      </c>
      <c r="BA65" s="66">
        <f t="shared" ca="1" si="37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38"/>
        <v>-206236.56819611689</v>
      </c>
      <c r="BG65" s="59">
        <v>45896.625</v>
      </c>
      <c r="BH65" s="44">
        <v>80.97</v>
      </c>
      <c r="BI65" s="59">
        <v>45952.625</v>
      </c>
      <c r="BJ65" s="44">
        <v>101.421875</v>
      </c>
      <c r="BK65" s="59">
        <v>45896.625</v>
      </c>
      <c r="BL65" s="44">
        <v>110.03</v>
      </c>
      <c r="BM65" s="59">
        <v>45952.625</v>
      </c>
      <c r="BN65" s="44">
        <v>101.421875</v>
      </c>
      <c r="BO65" s="59">
        <v>45895.625</v>
      </c>
      <c r="BP65" s="44">
        <v>103.171875</v>
      </c>
      <c r="BQ65" s="59">
        <v>45895.625</v>
      </c>
      <c r="BR65" s="44">
        <v>95.609375</v>
      </c>
      <c r="BS65" s="150">
        <f t="shared" si="6"/>
        <v>45896.625</v>
      </c>
      <c r="BT65" s="150">
        <f t="shared" si="7"/>
        <v>45896.625</v>
      </c>
      <c r="BU65" s="150">
        <v>45953.625</v>
      </c>
      <c r="BY65" s="151">
        <f t="shared" ca="1" si="39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0"/>
        <v>87774.999999997046</v>
      </c>
      <c r="CB65" s="39">
        <f t="shared" ca="1" si="41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2"/>
        <v>153393.74999999983</v>
      </c>
      <c r="CE65" s="40">
        <f t="shared" ca="1" si="43"/>
        <v>250000</v>
      </c>
      <c r="CF65" s="38">
        <f t="shared" ca="1" si="44"/>
        <v>-65618.750000002794</v>
      </c>
      <c r="CH65" s="109">
        <v>45898.625</v>
      </c>
      <c r="CI65" s="44">
        <v>107.20489999999999</v>
      </c>
      <c r="CJ65" s="109">
        <v>45898.625</v>
      </c>
      <c r="CK65" s="44">
        <v>50.929000000000002</v>
      </c>
      <c r="CL65" s="150">
        <f t="shared" si="0"/>
        <v>45898.625</v>
      </c>
      <c r="CM65" s="150">
        <f t="shared" si="1"/>
        <v>45898.625</v>
      </c>
      <c r="CN65" s="150">
        <v>45954.625</v>
      </c>
      <c r="CR65" s="151">
        <f t="shared" ca="1" si="45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46"/>
        <v>211974.84000000008</v>
      </c>
      <c r="CU65" s="39">
        <f t="shared" ca="1" si="47"/>
        <v>210000</v>
      </c>
      <c r="CV65" s="38">
        <f ca="1">IF(COUNTIF($DG$2:DG1050,CR65)=1,VLOOKUP(CR65,DC:DD,2), IF(COUNTIF($DG$2:DG1050,CR65)=0,$CT$10,""))</f>
        <v>50.073</v>
      </c>
      <c r="CW65" s="39">
        <f t="shared" ca="1" si="48"/>
        <v>118021.04999999984</v>
      </c>
      <c r="CX65" s="40">
        <f t="shared" ca="1" si="49"/>
        <v>189000</v>
      </c>
      <c r="CY65" s="38">
        <f t="shared" ca="1" si="50"/>
        <v>114953.79000000027</v>
      </c>
      <c r="DA65" s="109">
        <v>45896.625</v>
      </c>
      <c r="DB65" s="44">
        <v>274.23899999999998</v>
      </c>
      <c r="DC65" s="109">
        <v>45896.625</v>
      </c>
      <c r="DD65" s="44">
        <v>54.777000000000001</v>
      </c>
      <c r="DE65" s="150">
        <f t="shared" si="2"/>
        <v>45896.625</v>
      </c>
      <c r="DF65" s="150">
        <f t="shared" si="3"/>
        <v>45896.625</v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55"/>
        <v>22555.520967586141</v>
      </c>
      <c r="DY65" s="45">
        <f t="shared" ca="1" si="56"/>
        <v>3680.517913116375</v>
      </c>
      <c r="DZ65" s="45">
        <f t="shared" ca="1" si="57"/>
        <v>-14556.250000003172</v>
      </c>
      <c r="EA65" s="45">
        <f t="shared" ca="1" si="58"/>
        <v>-5390.7700000001932</v>
      </c>
      <c r="EB65" s="45">
        <f t="shared" ca="1" si="59"/>
        <v>22555.520967586141</v>
      </c>
      <c r="EC65" s="45">
        <f t="shared" ca="1" si="60"/>
        <v>3680.517913116375</v>
      </c>
      <c r="ED65" s="45">
        <f t="shared" ca="1" si="61"/>
        <v>-14556.250000003172</v>
      </c>
      <c r="EE65" s="45">
        <f t="shared" ca="1" si="62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1"/>
        <v>45950.625</v>
      </c>
      <c r="EN65" s="124">
        <f t="shared" ca="1" si="51"/>
        <v>-104502.36761871551</v>
      </c>
      <c r="EO65" s="124">
        <f t="shared" ca="1" si="52"/>
        <v>-195385.91740279947</v>
      </c>
      <c r="EP65" s="124">
        <f t="shared" ca="1" si="53"/>
        <v>72304.003333333385</v>
      </c>
      <c r="EQ65" s="124">
        <f t="shared" ca="1" si="54"/>
        <v>-109418.75000000068</v>
      </c>
    </row>
    <row r="66" spans="1:147">
      <c r="A66" s="151">
        <f t="shared" ca="1" si="13"/>
        <v>45925.625</v>
      </c>
      <c r="B66" s="60">
        <f ca="1">IF(COUNTIF($AD$2:AD1051,A66)=1,VLOOKUP(A66,T:U,2), IF(COUNTIF($AD$2:AD1051,A66)=0,$B$10,""))</f>
        <v>92.45</v>
      </c>
      <c r="C66" s="30">
        <f t="shared" ca="1" si="14"/>
        <v>-324281.15015974588</v>
      </c>
      <c r="D66" s="31">
        <f t="shared" ca="1" si="15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16"/>
        <v>-70391.999999999476</v>
      </c>
      <c r="G66" s="31">
        <f t="shared" ca="1" si="17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18"/>
        <v>-435573.4208367531</v>
      </c>
      <c r="J66" s="31">
        <f t="shared" ca="1" si="19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0"/>
        <v>-171166.79999999996</v>
      </c>
      <c r="M66" s="31">
        <f t="shared" ca="1" si="21"/>
        <v>-152653.37901333332</v>
      </c>
      <c r="N66" s="66">
        <f t="shared" ca="1" si="22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3"/>
        <v>32026.051323673397</v>
      </c>
      <c r="S66" s="115"/>
      <c r="T66" s="59">
        <v>45896.625</v>
      </c>
      <c r="U66" s="44">
        <v>94.56</v>
      </c>
      <c r="V66" s="59">
        <v>45895.625</v>
      </c>
      <c r="W66" s="44">
        <v>101.051</v>
      </c>
      <c r="X66" s="105">
        <v>45904.625</v>
      </c>
      <c r="Y66" s="44">
        <v>120.3</v>
      </c>
      <c r="Z66" s="59">
        <v>45933.625</v>
      </c>
      <c r="AA66" s="44">
        <v>99.492999999999995</v>
      </c>
      <c r="AB66" s="150" t="str">
        <f t="shared" si="4"/>
        <v/>
      </c>
      <c r="AC66" s="150" t="str">
        <f t="shared" si="5"/>
        <v/>
      </c>
      <c r="AD66" s="150">
        <v>45943.625</v>
      </c>
      <c r="AH66" s="151">
        <f t="shared" ca="1" si="24"/>
        <v>45939.625</v>
      </c>
      <c r="AI66" s="38">
        <f ca="1">IF(COUNTIF($BU$2:BU1051,AH66)=1,VLOOKUP(AH66,BG:BH,2), IF(COUNTIF($BU$2:BU1051,AH66)=0,$AI$10,""))</f>
        <v>80.42</v>
      </c>
      <c r="AJ66" s="39">
        <f t="shared" ca="1" si="25"/>
        <v>-9322.5605966446019</v>
      </c>
      <c r="AK66" s="39">
        <f t="shared" ca="1" si="26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27"/>
        <v>146902.90178571429</v>
      </c>
      <c r="AN66" s="40">
        <f t="shared" ca="1" si="28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29"/>
        <v>536650.074206391</v>
      </c>
      <c r="AQ66" s="40">
        <f t="shared" ca="1" si="30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1"/>
        <v>128069.19642857145</v>
      </c>
      <c r="AT66" s="40">
        <f t="shared" ca="1" si="32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3"/>
        <v>118024.55357142857</v>
      </c>
      <c r="AW66" s="40">
        <f t="shared" ca="1" si="34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35"/>
        <v>266015.625</v>
      </c>
      <c r="AZ66" s="40">
        <f t="shared" ca="1" si="36"/>
        <v>9364.5787760416642</v>
      </c>
      <c r="BA66" s="66">
        <f t="shared" ca="1" si="37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38"/>
        <v>-232007.72939624547</v>
      </c>
      <c r="BG66" s="59">
        <v>45897.625</v>
      </c>
      <c r="BH66" s="44">
        <v>81.010000000000005</v>
      </c>
      <c r="BI66" s="59">
        <v>45953.625</v>
      </c>
      <c r="BJ66" s="44">
        <v>101.1875</v>
      </c>
      <c r="BK66" s="59">
        <v>45897.625</v>
      </c>
      <c r="BL66" s="44">
        <v>110.2</v>
      </c>
      <c r="BM66" s="59">
        <v>45953.625</v>
      </c>
      <c r="BN66" s="44">
        <v>101.1875</v>
      </c>
      <c r="BO66" s="59">
        <v>45896.625</v>
      </c>
      <c r="BP66" s="44">
        <v>103.34375</v>
      </c>
      <c r="BQ66" s="59">
        <v>45896.625</v>
      </c>
      <c r="BR66" s="44">
        <v>95.46875</v>
      </c>
      <c r="BS66" s="150">
        <f t="shared" si="6"/>
        <v>45897.625</v>
      </c>
      <c r="BT66" s="150">
        <f t="shared" si="7"/>
        <v>45897.625</v>
      </c>
      <c r="BU66" s="150">
        <v>45954.625</v>
      </c>
      <c r="BY66" s="151">
        <f t="shared" ca="1" si="39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0"/>
        <v>38974.999999997097</v>
      </c>
      <c r="CB66" s="39">
        <f t="shared" ca="1" si="41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2"/>
        <v>123581.24999999975</v>
      </c>
      <c r="CE66" s="40">
        <f t="shared" ca="1" si="43"/>
        <v>253472.22222222225</v>
      </c>
      <c r="CF66" s="38">
        <f t="shared" ca="1" si="44"/>
        <v>-84606.250000002678</v>
      </c>
      <c r="CH66" s="109">
        <v>45902.625</v>
      </c>
      <c r="CI66" s="44">
        <v>107.1491</v>
      </c>
      <c r="CJ66" s="109">
        <v>45902.625</v>
      </c>
      <c r="CK66" s="44">
        <v>51.244999999999997</v>
      </c>
      <c r="CL66" s="150">
        <f t="shared" si="0"/>
        <v>45902.625</v>
      </c>
      <c r="CM66" s="150">
        <f t="shared" si="1"/>
        <v>45902.625</v>
      </c>
      <c r="CN66" s="150">
        <v>45957.625</v>
      </c>
      <c r="CR66" s="151">
        <f t="shared" ca="1" si="45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46"/>
        <v>161108.64000000007</v>
      </c>
      <c r="CU66" s="39">
        <f t="shared" ca="1" si="47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48"/>
        <v>85853.249999999753</v>
      </c>
      <c r="CX66" s="40">
        <f t="shared" ca="1" si="49"/>
        <v>191625</v>
      </c>
      <c r="CY66" s="38">
        <f t="shared" ca="1" si="50"/>
        <v>96547.056666666991</v>
      </c>
      <c r="DA66" s="109">
        <v>45897.625</v>
      </c>
      <c r="DB66" s="44">
        <v>264.39100000000002</v>
      </c>
      <c r="DC66" s="109">
        <v>45897.625</v>
      </c>
      <c r="DD66" s="44">
        <v>54.683</v>
      </c>
      <c r="DE66" s="150">
        <f t="shared" si="2"/>
        <v>45897.625</v>
      </c>
      <c r="DF66" s="150">
        <f t="shared" si="3"/>
        <v>45897.625</v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55"/>
        <v>-4140.6368896127387</v>
      </c>
      <c r="DY66" s="45">
        <f t="shared" ca="1" si="56"/>
        <v>-37671.099020297435</v>
      </c>
      <c r="DZ66" s="45">
        <f t="shared" ca="1" si="57"/>
        <v>-4681.2499999975553</v>
      </c>
      <c r="EA66" s="45">
        <f t="shared" ca="1" si="58"/>
        <v>-9159.196666666714</v>
      </c>
      <c r="EB66" s="45">
        <f t="shared" ca="1" si="59"/>
        <v>-4140.6368896127387</v>
      </c>
      <c r="EC66" s="45">
        <f t="shared" ca="1" si="60"/>
        <v>-37671.099020297435</v>
      </c>
      <c r="ED66" s="45">
        <f t="shared" ca="1" si="61"/>
        <v>-4681.2499999975553</v>
      </c>
      <c r="EE66" s="45">
        <f t="shared" ca="1" si="62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1"/>
        <v>45952.625</v>
      </c>
      <c r="EN66" s="124">
        <f t="shared" ca="1" si="51"/>
        <v>-108643.00450832825</v>
      </c>
      <c r="EO66" s="124">
        <f t="shared" ca="1" si="52"/>
        <v>-233057.01642309691</v>
      </c>
      <c r="EP66" s="124">
        <f t="shared" ca="1" si="53"/>
        <v>63144.806666666671</v>
      </c>
      <c r="EQ66" s="124">
        <f t="shared" ca="1" si="54"/>
        <v>-114099.99999999824</v>
      </c>
    </row>
    <row r="67" spans="1:147">
      <c r="A67" s="151">
        <f t="shared" ca="1" si="13"/>
        <v>45929.625</v>
      </c>
      <c r="B67" s="60">
        <f ca="1">IF(COUNTIF($AD$2:AD1052,A67)=1,VLOOKUP(A67,T:U,2), IF(COUNTIF($AD$2:AD1052,A67)=0,$B$10,""))</f>
        <v>92.5</v>
      </c>
      <c r="C67" s="30">
        <f t="shared" ca="1" si="14"/>
        <v>-313099.04153354728</v>
      </c>
      <c r="D67" s="31">
        <f t="shared" ca="1" si="15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16"/>
        <v>-58967.999999999847</v>
      </c>
      <c r="G67" s="31">
        <f t="shared" ca="1" si="17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18"/>
        <v>-337791.6324856446</v>
      </c>
      <c r="J67" s="31">
        <f t="shared" ca="1" si="19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0"/>
        <v>-104697.6000000007</v>
      </c>
      <c r="M67" s="31">
        <f t="shared" ca="1" si="21"/>
        <v>-160382.66402666672</v>
      </c>
      <c r="N67" s="66">
        <f t="shared" ca="1" si="22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3"/>
        <v>3362.6759454296844</v>
      </c>
      <c r="S67" s="115"/>
      <c r="T67" s="59">
        <v>45897.625</v>
      </c>
      <c r="U67" s="44">
        <v>94.44</v>
      </c>
      <c r="V67" s="59">
        <v>45896.625</v>
      </c>
      <c r="W67" s="44">
        <v>101.142</v>
      </c>
      <c r="X67" s="105">
        <v>45905.625</v>
      </c>
      <c r="Y67" s="44">
        <v>120.64</v>
      </c>
      <c r="Z67" s="59">
        <v>45936.625</v>
      </c>
      <c r="AA67" s="44">
        <v>99.536000000000001</v>
      </c>
      <c r="AB67" s="150" t="str">
        <f t="shared" si="4"/>
        <v/>
      </c>
      <c r="AC67" s="150" t="str">
        <f t="shared" si="5"/>
        <v/>
      </c>
      <c r="AD67" s="150">
        <v>45944.625</v>
      </c>
      <c r="AH67" s="151">
        <f t="shared" ca="1" si="24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25"/>
        <v>-144499.68924798162</v>
      </c>
      <c r="AK67" s="39">
        <f t="shared" ca="1" si="26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27"/>
        <v>200223.21428571429</v>
      </c>
      <c r="AN67" s="40">
        <f t="shared" ca="1" si="28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29"/>
        <v>612301.18598878465</v>
      </c>
      <c r="AQ67" s="40">
        <f t="shared" ca="1" si="30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1"/>
        <v>174553.57142857145</v>
      </c>
      <c r="AT67" s="40">
        <f t="shared" ca="1" si="32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3"/>
        <v>154854.91071428574</v>
      </c>
      <c r="AW67" s="40">
        <f t="shared" ca="1" si="34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35"/>
        <v>375000</v>
      </c>
      <c r="AZ67" s="40">
        <f t="shared" ca="1" si="36"/>
        <v>9492.8606770833358</v>
      </c>
      <c r="BA67" s="66">
        <f t="shared" ca="1" si="37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38"/>
        <v>-303580.68973480002</v>
      </c>
      <c r="BG67" s="59">
        <v>45898.625</v>
      </c>
      <c r="BH67" s="44">
        <v>80.86</v>
      </c>
      <c r="BI67" s="59">
        <v>45954.625</v>
      </c>
      <c r="BJ67" s="44">
        <v>101.2265625</v>
      </c>
      <c r="BK67" s="59">
        <v>45898.625</v>
      </c>
      <c r="BL67" s="44">
        <v>109.83</v>
      </c>
      <c r="BM67" s="59">
        <v>45954.625</v>
      </c>
      <c r="BN67" s="44">
        <v>101.2265625</v>
      </c>
      <c r="BO67" s="59">
        <v>45897.625</v>
      </c>
      <c r="BP67" s="44">
        <v>103.59375</v>
      </c>
      <c r="BQ67" s="59">
        <v>45897.625</v>
      </c>
      <c r="BR67" s="44">
        <v>96.0625</v>
      </c>
      <c r="BS67" s="150">
        <f t="shared" si="6"/>
        <v>45898.625</v>
      </c>
      <c r="BT67" s="150">
        <f t="shared" si="7"/>
        <v>45898.625</v>
      </c>
      <c r="BU67" s="150">
        <v>45957.625</v>
      </c>
      <c r="BY67" s="151">
        <f t="shared" ca="1" si="39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0"/>
        <v>-141474.9999999998</v>
      </c>
      <c r="CB67" s="39">
        <f t="shared" ca="1" si="41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2"/>
        <v>-45562.500000000131</v>
      </c>
      <c r="CE67" s="40">
        <f t="shared" ca="1" si="43"/>
        <v>256944.44444444444</v>
      </c>
      <c r="CF67" s="38">
        <f t="shared" ca="1" si="44"/>
        <v>-95912.499999999651</v>
      </c>
      <c r="CH67" s="109">
        <v>45903.625</v>
      </c>
      <c r="CI67" s="44">
        <v>107.15860000000001</v>
      </c>
      <c r="CJ67" s="109">
        <v>45903.625</v>
      </c>
      <c r="CK67" s="44">
        <v>50.915999999999997</v>
      </c>
      <c r="CL67" s="150">
        <f t="shared" ref="CL67:CL130" si="63">IF(COUNTIF(CJ:CJ,CH67),CH67,"")</f>
        <v>45903.625</v>
      </c>
      <c r="CM67" s="150">
        <f t="shared" ref="CM67:CM130" si="64">IF(CL67&gt;$BY$14,CL67,"")</f>
        <v>45903.625</v>
      </c>
      <c r="CN67" s="150">
        <v>45958.625</v>
      </c>
      <c r="CR67" s="151">
        <f t="shared" ca="1" si="45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46"/>
        <v>63598.920000000362</v>
      </c>
      <c r="CU67" s="39">
        <f t="shared" ca="1" si="47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48"/>
        <v>-8650.5300000002244</v>
      </c>
      <c r="CX67" s="40">
        <f t="shared" ca="1" si="49"/>
        <v>194250</v>
      </c>
      <c r="CY67" s="38">
        <f t="shared" ca="1" si="50"/>
        <v>93832.783333333849</v>
      </c>
      <c r="DA67" s="109">
        <v>45898.625</v>
      </c>
      <c r="DB67" s="44">
        <v>267.71499999999997</v>
      </c>
      <c r="DC67" s="109">
        <v>45898.625</v>
      </c>
      <c r="DD67" s="44">
        <v>55.435000000000002</v>
      </c>
      <c r="DE67" s="150">
        <f t="shared" ref="DE67:DE130" si="65">IF(COUNTIF(DC:DC,DA67),DA67,"")</f>
        <v>45898.625</v>
      </c>
      <c r="DF67" s="150">
        <f t="shared" ref="DF67:DF130" si="66">IF(DE67&gt;$CR$14,DE67,"")</f>
        <v>45898.625</v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55"/>
        <v>35314.996496734879</v>
      </c>
      <c r="DY67" s="45">
        <f t="shared" ca="1" si="56"/>
        <v>19907.047380952077</v>
      </c>
      <c r="DZ67" s="45">
        <f t="shared" ca="1" si="57"/>
        <v>2156.2499999994761</v>
      </c>
      <c r="EA67" s="45">
        <f t="shared" ca="1" si="58"/>
        <v>-13209.443333333358</v>
      </c>
      <c r="EB67" s="45">
        <f t="shared" ca="1" si="59"/>
        <v>35314.996496734879</v>
      </c>
      <c r="EC67" s="45">
        <f t="shared" ca="1" si="60"/>
        <v>19907.047380952077</v>
      </c>
      <c r="ED67" s="45">
        <f t="shared" ca="1" si="61"/>
        <v>2156.2499999994761</v>
      </c>
      <c r="EE67" s="45">
        <f t="shared" ca="1" si="62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1"/>
        <v>45953.625</v>
      </c>
      <c r="EN67" s="124">
        <f t="shared" ca="1" si="51"/>
        <v>-73328.008011593367</v>
      </c>
      <c r="EO67" s="124">
        <f t="shared" ca="1" si="52"/>
        <v>-213149.96904214483</v>
      </c>
      <c r="EP67" s="124">
        <f t="shared" ca="1" si="53"/>
        <v>49935.363333333313</v>
      </c>
      <c r="EQ67" s="124">
        <f t="shared" ca="1" si="54"/>
        <v>-111943.74999999876</v>
      </c>
    </row>
    <row r="68" spans="1:147">
      <c r="A68" s="151">
        <f t="shared" ca="1" si="13"/>
        <v>45930.625</v>
      </c>
      <c r="B68" s="60">
        <f ca="1">IF(COUNTIF($AD$2:AD1053,A68)=1,VLOOKUP(A68,T:U,2), IF(COUNTIF($AD$2:AD1053,A68)=0,$B$10,""))</f>
        <v>92.47</v>
      </c>
      <c r="C68" s="30">
        <f t="shared" ca="1" si="14"/>
        <v>-319808.30670926551</v>
      </c>
      <c r="D68" s="31">
        <f t="shared" ca="1" si="15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16"/>
        <v>-58295.999999999025</v>
      </c>
      <c r="G68" s="31">
        <f t="shared" ca="1" si="17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18"/>
        <v>-331865.46349466976</v>
      </c>
      <c r="J68" s="31">
        <f t="shared" ca="1" si="19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0"/>
        <v>-94710.00000000195</v>
      </c>
      <c r="M68" s="31">
        <f t="shared" ca="1" si="21"/>
        <v>-162314.98527999996</v>
      </c>
      <c r="N68" s="66">
        <f t="shared" ca="1" si="22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3"/>
        <v>765.61786540129106</v>
      </c>
      <c r="S68" s="115"/>
      <c r="T68" s="59">
        <v>45898.625</v>
      </c>
      <c r="U68" s="44">
        <v>94.44</v>
      </c>
      <c r="V68" s="59">
        <v>45897.625</v>
      </c>
      <c r="W68" s="44">
        <v>101.092</v>
      </c>
      <c r="X68" s="105">
        <v>45908.625</v>
      </c>
      <c r="Y68" s="44">
        <v>120.74</v>
      </c>
      <c r="Z68" s="59">
        <v>45937.625</v>
      </c>
      <c r="AA68" s="44">
        <v>99.483000000000004</v>
      </c>
      <c r="AB68" s="150">
        <f t="shared" ref="AB68:AB131" si="67">IF(COUNTIF(V:V,T68)*COUNTIF(X:X,T68)*COUNTIF(Z:Z,T68),T68,"")</f>
        <v>45898.625</v>
      </c>
      <c r="AC68" s="150">
        <f t="shared" ref="AC68:AC131" si="68">IF(AB68&gt;$A$14,AB68,"")</f>
        <v>45898.625</v>
      </c>
      <c r="AD68" s="150">
        <v>45945.625</v>
      </c>
      <c r="AH68" s="151">
        <f t="shared" ca="1" si="24"/>
        <v>45943.625</v>
      </c>
      <c r="AI68" s="38">
        <f ca="1">IF(COUNTIF($BU$2:BU1053,AH68)=1,VLOOKUP(AH68,BG:BH,2), IF(COUNTIF($BU$2:BU1053,AH68)=0,$AI$10,""))</f>
        <v>80.45</v>
      </c>
      <c r="AJ68" s="39">
        <f t="shared" ca="1" si="25"/>
        <v>0</v>
      </c>
      <c r="AK68" s="39">
        <f t="shared" ca="1" si="26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27"/>
        <v>214369.41964285716</v>
      </c>
      <c r="AN68" s="40">
        <f t="shared" ca="1" si="28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29"/>
        <v>699772.78398718487</v>
      </c>
      <c r="AQ68" s="40">
        <f t="shared" ca="1" si="30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1"/>
        <v>186886.16071428571</v>
      </c>
      <c r="AT68" s="40">
        <f t="shared" ca="1" si="32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3"/>
        <v>164062.5</v>
      </c>
      <c r="AW68" s="40">
        <f t="shared" ca="1" si="34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35"/>
        <v>392578.125</v>
      </c>
      <c r="AZ68" s="40">
        <f t="shared" ca="1" si="36"/>
        <v>9877.7063802083358</v>
      </c>
      <c r="BA68" s="66">
        <f t="shared" ca="1" si="37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38"/>
        <v>-220751.04391397614</v>
      </c>
      <c r="BG68" s="59">
        <v>45902.625</v>
      </c>
      <c r="BH68" s="44">
        <v>80.39</v>
      </c>
      <c r="BI68" s="59">
        <v>45957.625</v>
      </c>
      <c r="BJ68" s="44">
        <v>101.1640625</v>
      </c>
      <c r="BK68" s="59">
        <v>45902.625</v>
      </c>
      <c r="BL68" s="44">
        <v>109.05</v>
      </c>
      <c r="BM68" s="59">
        <v>45957.625</v>
      </c>
      <c r="BN68" s="44">
        <v>101.1640625</v>
      </c>
      <c r="BO68" s="59">
        <v>45898.625</v>
      </c>
      <c r="BP68" s="44">
        <v>103.453125</v>
      </c>
      <c r="BQ68" s="59">
        <v>45898.625</v>
      </c>
      <c r="BR68" s="44">
        <v>95.375</v>
      </c>
      <c r="BS68" s="150">
        <f t="shared" ref="BS68:BS131" si="69">IF(COUNTIF(BI:BI,BG68)*COUNTIF(BK:BK,BG68)*COUNTIF(BM:BM,BG68)*COUNTIF(BO:BO,BG68)*COUNTIF(BQ:BQ,BG68),BG68,"")</f>
        <v>45902.625</v>
      </c>
      <c r="BT68" s="150">
        <f t="shared" ref="BT68:BT131" si="70">IF(BS68&gt;$AH$14,BS68,"")</f>
        <v>45902.625</v>
      </c>
      <c r="BU68" s="150">
        <v>45958.625</v>
      </c>
      <c r="BY68" s="151">
        <f t="shared" ca="1" si="39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0"/>
        <v>-23500.000000002077</v>
      </c>
      <c r="CB68" s="39">
        <f t="shared" ca="1" si="41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2"/>
        <v>79256.249999999942</v>
      </c>
      <c r="CE68" s="40">
        <f t="shared" ca="1" si="43"/>
        <v>270833.33333333337</v>
      </c>
      <c r="CF68" s="38">
        <f t="shared" ca="1" si="44"/>
        <v>-102756.25000000201</v>
      </c>
      <c r="CH68" s="109">
        <v>45904.625</v>
      </c>
      <c r="CI68" s="44">
        <v>107.4136</v>
      </c>
      <c r="CJ68" s="109">
        <v>45904.625</v>
      </c>
      <c r="CK68" s="44">
        <v>49.465000000000003</v>
      </c>
      <c r="CL68" s="150">
        <f t="shared" si="63"/>
        <v>45904.625</v>
      </c>
      <c r="CM68" s="150">
        <f t="shared" si="64"/>
        <v>45904.625</v>
      </c>
      <c r="CN68" s="150">
        <v>45959.625</v>
      </c>
      <c r="CR68" s="151">
        <f t="shared" ca="1" si="45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46"/>
        <v>63950.039999999943</v>
      </c>
      <c r="CU68" s="39">
        <f t="shared" ca="1" si="47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48"/>
        <v>-12867.120000000281</v>
      </c>
      <c r="CX68" s="40">
        <f t="shared" ca="1" si="49"/>
        <v>202125</v>
      </c>
      <c r="CY68" s="38">
        <f t="shared" ca="1" si="50"/>
        <v>99275.493333333521</v>
      </c>
      <c r="DA68" s="109">
        <v>45901.625</v>
      </c>
      <c r="DB68" s="44">
        <v>268.10199999999998</v>
      </c>
      <c r="DC68" s="109">
        <v>45901.625</v>
      </c>
      <c r="DD68" s="44">
        <v>55.500999999999998</v>
      </c>
      <c r="DE68" s="150">
        <f t="shared" si="65"/>
        <v>45901.625</v>
      </c>
      <c r="DF68" s="150">
        <f t="shared" si="66"/>
        <v>45901.625</v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55"/>
        <v>-17518.479616037774</v>
      </c>
      <c r="DY68" s="45">
        <f t="shared" ca="1" si="56"/>
        <v>22785.843477222428</v>
      </c>
      <c r="DZ68" s="45">
        <f t="shared" ca="1" si="57"/>
        <v>5874.9999999989232</v>
      </c>
      <c r="EA68" s="45">
        <f t="shared" ca="1" si="58"/>
        <v>4741.5666666667676</v>
      </c>
      <c r="EB68" s="45">
        <f t="shared" ca="1" si="59"/>
        <v>-17518.479616037774</v>
      </c>
      <c r="EC68" s="45">
        <f t="shared" ca="1" si="60"/>
        <v>22785.843477222428</v>
      </c>
      <c r="ED68" s="45">
        <f t="shared" ca="1" si="61"/>
        <v>5874.9999999989232</v>
      </c>
      <c r="EE68" s="45">
        <f t="shared" ca="1" si="62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1"/>
        <v>45954.625</v>
      </c>
      <c r="EN68" s="124">
        <f t="shared" ca="1" si="51"/>
        <v>-90846.487627631141</v>
      </c>
      <c r="EO68" s="124">
        <f t="shared" ca="1" si="52"/>
        <v>-190364.1255649224</v>
      </c>
      <c r="EP68" s="124">
        <f t="shared" ca="1" si="53"/>
        <v>54676.93000000008</v>
      </c>
      <c r="EQ68" s="124">
        <f t="shared" ca="1" si="54"/>
        <v>-106068.74999999984</v>
      </c>
    </row>
    <row r="69" spans="1:147">
      <c r="A69" s="151">
        <f t="shared" ca="1" si="13"/>
        <v>45931.625</v>
      </c>
      <c r="B69" s="60">
        <f ca="1">IF(COUNTIF($AD$2:AD1054,A69)=1,VLOOKUP(A69,T:U,2), IF(COUNTIF($AD$2:AD1054,A69)=0,$B$10,""))</f>
        <v>92.57</v>
      </c>
      <c r="C69" s="30">
        <f t="shared" ca="1" si="14"/>
        <v>-297444.08945687296</v>
      </c>
      <c r="D69" s="31">
        <f t="shared" ca="1" si="15"/>
        <v>-209737.5</v>
      </c>
      <c r="E69" s="60">
        <f ca="1">IF(COUNTIF($AD$2:AD1054,A69)=1,VLOOKUP(A69,V:W,2), IF(COUNTIF($AD$2:AD1054,A69)=0,$C$10,""))</f>
        <v>100.92</v>
      </c>
      <c r="F69" s="30">
        <f t="shared" ca="1" si="16"/>
        <v>-53927.999999999651</v>
      </c>
      <c r="G69" s="31">
        <f t="shared" ca="1" si="17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18"/>
        <v>-311123.8720262539</v>
      </c>
      <c r="J69" s="31">
        <f t="shared" ca="1" si="19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0"/>
        <v>-77145.600000001286</v>
      </c>
      <c r="M69" s="31">
        <f t="shared" ca="1" si="21"/>
        <v>-164247.30653333335</v>
      </c>
      <c r="N69" s="66">
        <f t="shared" ca="1" si="22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3"/>
        <v>16307.419736045995</v>
      </c>
      <c r="S69" s="115"/>
      <c r="T69" s="59">
        <v>45901.625</v>
      </c>
      <c r="U69" s="44">
        <v>94.4</v>
      </c>
      <c r="V69" s="59">
        <v>45898.625</v>
      </c>
      <c r="W69" s="44">
        <v>101.096</v>
      </c>
      <c r="X69" s="105">
        <v>45909.625</v>
      </c>
      <c r="Y69" s="44">
        <v>120.66</v>
      </c>
      <c r="Z69" s="59">
        <v>45938.625</v>
      </c>
      <c r="AA69" s="44">
        <v>99.673000000000002</v>
      </c>
      <c r="AB69" s="150">
        <f t="shared" si="67"/>
        <v>45901.625</v>
      </c>
      <c r="AC69" s="150">
        <f t="shared" si="68"/>
        <v>45901.625</v>
      </c>
      <c r="AD69" s="150">
        <v>45946.625</v>
      </c>
      <c r="AH69" s="151">
        <f t="shared" ca="1" si="24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25"/>
        <v>27967.68178993103</v>
      </c>
      <c r="AK69" s="39">
        <f t="shared" ca="1" si="26"/>
        <v>-229125</v>
      </c>
      <c r="AL69" s="38">
        <f ca="1">IF(COUNTIF($BU$2:BU1054,AH69)=1,VLOOKUP(AH69,BI:BJ,2), IF(COUNTIF($BU$2:BU1054,AH69)=0,$AJ$10,""))</f>
        <v>101.25</v>
      </c>
      <c r="AM69" s="39">
        <f t="shared" ca="1" si="27"/>
        <v>233956.47321428571</v>
      </c>
      <c r="AN69" s="40">
        <f t="shared" ca="1" si="28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29"/>
        <v>787244.38198557938</v>
      </c>
      <c r="AQ69" s="40">
        <f t="shared" ca="1" si="30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1"/>
        <v>203962.05357142858</v>
      </c>
      <c r="AT69" s="40">
        <f t="shared" ca="1" si="32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3"/>
        <v>169921.875</v>
      </c>
      <c r="AW69" s="40">
        <f t="shared" ca="1" si="34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35"/>
        <v>396093.75</v>
      </c>
      <c r="AZ69" s="40">
        <f t="shared" ca="1" si="36"/>
        <v>10005.98828125</v>
      </c>
      <c r="BA69" s="66">
        <f t="shared" ca="1" si="37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38"/>
        <v>-273114.63538440625</v>
      </c>
      <c r="BG69" s="59">
        <v>45903.625</v>
      </c>
      <c r="BH69" s="44">
        <v>80.61</v>
      </c>
      <c r="BI69" s="59">
        <v>45958.625</v>
      </c>
      <c r="BJ69" s="44">
        <v>101.203125</v>
      </c>
      <c r="BK69" s="59">
        <v>45903.625</v>
      </c>
      <c r="BL69" s="44">
        <v>109.7</v>
      </c>
      <c r="BM69" s="59">
        <v>45958.625</v>
      </c>
      <c r="BN69" s="44">
        <v>101.203125</v>
      </c>
      <c r="BO69" s="59">
        <v>45901.625</v>
      </c>
      <c r="BP69" s="44">
        <v>103.40625</v>
      </c>
      <c r="BQ69" s="59">
        <v>45901.625</v>
      </c>
      <c r="BR69" s="44">
        <v>95.28125</v>
      </c>
      <c r="BS69" s="150">
        <f t="shared" si="69"/>
        <v>45903.625</v>
      </c>
      <c r="BT69" s="150">
        <f t="shared" si="70"/>
        <v>45903.625</v>
      </c>
      <c r="BU69" s="150">
        <v>45959.625</v>
      </c>
      <c r="BY69" s="151">
        <f t="shared" ca="1" si="39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0"/>
        <v>11449.99999999996</v>
      </c>
      <c r="CB69" s="39">
        <f t="shared" ca="1" si="41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2"/>
        <v>95118.749999999753</v>
      </c>
      <c r="CE69" s="40">
        <f t="shared" ca="1" si="43"/>
        <v>274305.55555555556</v>
      </c>
      <c r="CF69" s="38">
        <f t="shared" ca="1" si="44"/>
        <v>-83668.749999999825</v>
      </c>
      <c r="CH69" s="109">
        <v>45905.625</v>
      </c>
      <c r="CI69" s="44">
        <v>107.2762</v>
      </c>
      <c r="CJ69" s="109">
        <v>45905.625</v>
      </c>
      <c r="CK69" s="44">
        <v>50.021000000000001</v>
      </c>
      <c r="CL69" s="150">
        <f t="shared" si="63"/>
        <v>45905.625</v>
      </c>
      <c r="CM69" s="150">
        <f t="shared" si="64"/>
        <v>45905.625</v>
      </c>
      <c r="CN69" s="150">
        <v>45960.625</v>
      </c>
      <c r="CR69" s="151">
        <f t="shared" ca="1" si="45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46"/>
        <v>92473.920000000362</v>
      </c>
      <c r="CU69" s="39">
        <f t="shared" ca="1" si="47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48"/>
        <v>29429.189999999981</v>
      </c>
      <c r="CX69" s="40">
        <f t="shared" ca="1" si="49"/>
        <v>204750</v>
      </c>
      <c r="CY69" s="38">
        <f t="shared" ca="1" si="50"/>
        <v>85794.730000000389</v>
      </c>
      <c r="DA69" s="109">
        <v>45902.625</v>
      </c>
      <c r="DB69" s="44">
        <v>274.209</v>
      </c>
      <c r="DC69" s="109">
        <v>45902.625</v>
      </c>
      <c r="DD69" s="44">
        <v>56.918999999999997</v>
      </c>
      <c r="DE69" s="150">
        <f t="shared" si="65"/>
        <v>45902.625</v>
      </c>
      <c r="DF69" s="150">
        <f t="shared" si="66"/>
        <v>45902.625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55"/>
        <v>43683.542692819959</v>
      </c>
      <c r="DY69" s="45">
        <f t="shared" ca="1" si="56"/>
        <v>47805.316285213223</v>
      </c>
      <c r="DZ69" s="45">
        <f t="shared" ca="1" si="57"/>
        <v>-56.249999999534339</v>
      </c>
      <c r="EA69" s="45">
        <f t="shared" ca="1" si="58"/>
        <v>-1119.9999999998254</v>
      </c>
      <c r="EB69" s="45">
        <f t="shared" ca="1" si="59"/>
        <v>43683.542692819959</v>
      </c>
      <c r="EC69" s="45">
        <f t="shared" ca="1" si="60"/>
        <v>47805.316285213223</v>
      </c>
      <c r="ED69" s="45">
        <f t="shared" ca="1" si="61"/>
        <v>-56.249999999534339</v>
      </c>
      <c r="EE69" s="45">
        <f t="shared" ca="1" si="62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1"/>
        <v>45957.625</v>
      </c>
      <c r="EN69" s="124">
        <f t="shared" ca="1" si="51"/>
        <v>-47162.944934811181</v>
      </c>
      <c r="EO69" s="124">
        <f t="shared" ca="1" si="52"/>
        <v>-142558.80927970918</v>
      </c>
      <c r="EP69" s="124">
        <f t="shared" ca="1" si="53"/>
        <v>53556.930000000255</v>
      </c>
      <c r="EQ69" s="124">
        <f t="shared" ca="1" si="54"/>
        <v>-106124.99999999937</v>
      </c>
    </row>
    <row r="70" spans="1:147">
      <c r="A70" s="151">
        <f t="shared" ca="1" si="13"/>
        <v>45932.625</v>
      </c>
      <c r="B70" s="60">
        <f ca="1">IF(COUNTIF($AD$2:AD1055,A70)=1,VLOOKUP(A70,T:U,2), IF(COUNTIF($AD$2:AD1055,A70)=0,$B$10,""))</f>
        <v>92.64</v>
      </c>
      <c r="C70" s="30">
        <f t="shared" ca="1" si="14"/>
        <v>-281789.13738019398</v>
      </c>
      <c r="D70" s="31">
        <f t="shared" ca="1" si="15"/>
        <v>-212205</v>
      </c>
      <c r="E70" s="60">
        <f ca="1">IF(COUNTIF($AD$2:AD1055,A70)=1,VLOOKUP(A70,V:W,2), IF(COUNTIF($AD$2:AD1055,A70)=0,$C$10,""))</f>
        <v>100.905</v>
      </c>
      <c r="F70" s="30">
        <f t="shared" ca="1" si="16"/>
        <v>-56447.999999999753</v>
      </c>
      <c r="G70" s="31">
        <f t="shared" ca="1" si="17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18"/>
        <v>-290382.28055783408</v>
      </c>
      <c r="J70" s="31">
        <f t="shared" ca="1" si="19"/>
        <v>-364992.6</v>
      </c>
      <c r="K70" s="60">
        <f ca="1">IF(COUNTIF($AD$2:AD1055,A70)=1,VLOOKUP(A70,Z:AA,2), IF(COUNTIF($AD$2:AD1055,A70)=0,$E$10,""))</f>
        <v>99.51</v>
      </c>
      <c r="L70" s="30">
        <f t="shared" ca="1" si="20"/>
        <v>-86100</v>
      </c>
      <c r="M70" s="31">
        <f t="shared" ca="1" si="21"/>
        <v>-166179.62778666659</v>
      </c>
      <c r="N70" s="66">
        <f t="shared" ca="1" si="22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3"/>
        <v>5509.156430973293</v>
      </c>
      <c r="S70" s="115"/>
      <c r="T70" s="59">
        <v>45902.625</v>
      </c>
      <c r="U70" s="44">
        <v>94.24</v>
      </c>
      <c r="V70" s="59">
        <v>45901.625</v>
      </c>
      <c r="W70" s="44">
        <v>101.01900000000001</v>
      </c>
      <c r="X70" s="105">
        <v>45910.625</v>
      </c>
      <c r="Y70" s="44">
        <v>120.75</v>
      </c>
      <c r="Z70" s="59">
        <v>45939.625</v>
      </c>
      <c r="AA70" s="44">
        <v>99.552999999999997</v>
      </c>
      <c r="AB70" s="150">
        <f t="shared" si="67"/>
        <v>45902.625</v>
      </c>
      <c r="AC70" s="150">
        <f t="shared" si="68"/>
        <v>45902.625</v>
      </c>
      <c r="AD70" s="150">
        <v>45947.625</v>
      </c>
      <c r="AH70" s="151">
        <f t="shared" ca="1" si="24"/>
        <v>45945.625</v>
      </c>
      <c r="AI70" s="38">
        <f ca="1">IF(COUNTIF($BU$2:BU1055,AH70)=1,VLOOKUP(AH70,BG:BH,2), IF(COUNTIF($BU$2:BU1055,AH70)=0,$AI$10,""))</f>
        <v>80.8</v>
      </c>
      <c r="AJ70" s="39">
        <f t="shared" ca="1" si="25"/>
        <v>108763.20696084351</v>
      </c>
      <c r="AK70" s="39">
        <f t="shared" ca="1" si="26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27"/>
        <v>218722.09821428571</v>
      </c>
      <c r="AN70" s="40">
        <f t="shared" ca="1" si="28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29"/>
        <v>787244.38198557938</v>
      </c>
      <c r="AQ70" s="40">
        <f t="shared" ca="1" si="30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1"/>
        <v>190680.80357142855</v>
      </c>
      <c r="AT70" s="40">
        <f t="shared" ca="1" si="32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3"/>
        <v>163225.44642857142</v>
      </c>
      <c r="AW70" s="40">
        <f t="shared" ca="1" si="34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35"/>
        <v>379687.5</v>
      </c>
      <c r="AZ70" s="40">
        <f t="shared" ca="1" si="36"/>
        <v>10134.270182291672</v>
      </c>
      <c r="BA70" s="66">
        <f t="shared" ca="1" si="37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38"/>
        <v>-213192.17833260354</v>
      </c>
      <c r="BG70" s="59">
        <v>45904.625</v>
      </c>
      <c r="BH70" s="44">
        <v>80.819999999999993</v>
      </c>
      <c r="BI70" s="59">
        <v>45959.625</v>
      </c>
      <c r="BJ70" s="44">
        <v>100.7578125</v>
      </c>
      <c r="BK70" s="59">
        <v>45904.625</v>
      </c>
      <c r="BL70" s="44">
        <v>110.45</v>
      </c>
      <c r="BM70" s="59">
        <v>45959.625</v>
      </c>
      <c r="BN70" s="44">
        <v>100.7578125</v>
      </c>
      <c r="BO70" s="59">
        <v>45902.625</v>
      </c>
      <c r="BP70" s="44">
        <v>103.09375</v>
      </c>
      <c r="BQ70" s="59">
        <v>45902.625</v>
      </c>
      <c r="BR70" s="44">
        <v>94.6875</v>
      </c>
      <c r="BS70" s="150">
        <f t="shared" si="69"/>
        <v>45904.625</v>
      </c>
      <c r="BT70" s="150">
        <f t="shared" si="70"/>
        <v>45904.625</v>
      </c>
      <c r="BU70" s="150">
        <v>45960.625</v>
      </c>
      <c r="BY70" s="151">
        <f t="shared" ca="1" si="39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0"/>
        <v>-93800.000000001659</v>
      </c>
      <c r="CB70" s="39">
        <f t="shared" ca="1" si="41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2"/>
        <v>3262.4999999999909</v>
      </c>
      <c r="CE70" s="40">
        <f t="shared" ca="1" si="43"/>
        <v>277777.77777777775</v>
      </c>
      <c r="CF70" s="38">
        <f t="shared" ca="1" si="44"/>
        <v>-97062.500000001659</v>
      </c>
      <c r="CH70" s="109">
        <v>45908.625</v>
      </c>
      <c r="CI70" s="44">
        <v>107.2625</v>
      </c>
      <c r="CJ70" s="109">
        <v>45908.625</v>
      </c>
      <c r="CK70" s="44">
        <v>49.890999999999998</v>
      </c>
      <c r="CL70" s="150">
        <f t="shared" si="63"/>
        <v>45908.625</v>
      </c>
      <c r="CM70" s="150">
        <f t="shared" si="64"/>
        <v>45908.625</v>
      </c>
      <c r="CN70" s="150">
        <v>45961.625</v>
      </c>
      <c r="CR70" s="151">
        <f t="shared" ca="1" si="45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46"/>
        <v>203686.56000000011</v>
      </c>
      <c r="CU70" s="39">
        <f t="shared" ca="1" si="47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48"/>
        <v>129453.65999999976</v>
      </c>
      <c r="CX70" s="40">
        <f t="shared" ca="1" si="49"/>
        <v>207375</v>
      </c>
      <c r="CY70" s="38">
        <f t="shared" ca="1" si="50"/>
        <v>97274.566666667059</v>
      </c>
      <c r="DA70" s="109">
        <v>45903.625</v>
      </c>
      <c r="DB70" s="44">
        <v>267.14</v>
      </c>
      <c r="DC70" s="109">
        <v>45903.625</v>
      </c>
      <c r="DD70" s="44">
        <v>55.265000000000001</v>
      </c>
      <c r="DE70" s="150">
        <f t="shared" si="65"/>
        <v>45903.625</v>
      </c>
      <c r="DF70" s="150">
        <f t="shared" si="66"/>
        <v>45903.625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55"/>
        <v>-11482.268116013525</v>
      </c>
      <c r="DY70" s="45">
        <f t="shared" ca="1" si="56"/>
        <v>-4710.0501676482672</v>
      </c>
      <c r="DZ70" s="45">
        <f t="shared" ca="1" si="57"/>
        <v>-13031.24999999936</v>
      </c>
      <c r="EA70" s="45">
        <f t="shared" ca="1" si="58"/>
        <v>-25044.623333333497</v>
      </c>
      <c r="EB70" s="45">
        <f t="shared" ca="1" si="59"/>
        <v>-11482.268116013525</v>
      </c>
      <c r="EC70" s="45">
        <f t="shared" ca="1" si="60"/>
        <v>-4710.0501676482672</v>
      </c>
      <c r="ED70" s="45">
        <f t="shared" ca="1" si="61"/>
        <v>-13031.24999999936</v>
      </c>
      <c r="EE70" s="45">
        <f t="shared" ca="1" si="62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1"/>
        <v>45958.625</v>
      </c>
      <c r="EN70" s="124">
        <f t="shared" ca="1" si="51"/>
        <v>-58645.213050824706</v>
      </c>
      <c r="EO70" s="124">
        <f t="shared" ca="1" si="52"/>
        <v>-147268.85944735745</v>
      </c>
      <c r="EP70" s="124">
        <f t="shared" ca="1" si="53"/>
        <v>28512.306666666758</v>
      </c>
      <c r="EQ70" s="124">
        <f t="shared" ca="1" si="54"/>
        <v>-119156.24999999873</v>
      </c>
    </row>
    <row r="71" spans="1:147">
      <c r="A71" s="151">
        <f t="shared" ca="1" si="13"/>
        <v>45933.625</v>
      </c>
      <c r="B71" s="60">
        <f ca="1">IF(COUNTIF($AD$2:AD1056,A71)=1,VLOOKUP(A71,T:U,2), IF(COUNTIF($AD$2:AD1056,A71)=0,$B$10,""))</f>
        <v>92.6</v>
      </c>
      <c r="C71" s="30">
        <f t="shared" ca="1" si="14"/>
        <v>-290734.8242811524</v>
      </c>
      <c r="D71" s="31">
        <f t="shared" ca="1" si="15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16"/>
        <v>-58463.999999999825</v>
      </c>
      <c r="G71" s="31">
        <f t="shared" ca="1" si="17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18"/>
        <v>-275566.85808039701</v>
      </c>
      <c r="J71" s="31">
        <f t="shared" ca="1" si="19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0"/>
        <v>-91954.800000003481</v>
      </c>
      <c r="M71" s="31">
        <f t="shared" ca="1" si="21"/>
        <v>-168111.94903999998</v>
      </c>
      <c r="N71" s="66">
        <f t="shared" ca="1" si="22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3"/>
        <v>-21367.976860759081</v>
      </c>
      <c r="S71" s="115"/>
      <c r="T71" s="59">
        <v>45903.625</v>
      </c>
      <c r="U71" s="44">
        <v>94.38</v>
      </c>
      <c r="V71" s="59">
        <v>45902.625</v>
      </c>
      <c r="W71" s="44">
        <v>100.976</v>
      </c>
      <c r="X71" s="105">
        <v>45911.625</v>
      </c>
      <c r="Y71" s="44">
        <v>120.76</v>
      </c>
      <c r="Z71" s="59">
        <v>45940.625</v>
      </c>
      <c r="AA71" s="44">
        <v>99.754000000000005</v>
      </c>
      <c r="AB71" s="150">
        <f t="shared" si="67"/>
        <v>45903.625</v>
      </c>
      <c r="AC71" s="150">
        <f t="shared" si="68"/>
        <v>45903.625</v>
      </c>
      <c r="AD71" s="150">
        <v>45950.625</v>
      </c>
      <c r="AH71" s="151">
        <f t="shared" ca="1" si="24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25"/>
        <v>18645.121193289204</v>
      </c>
      <c r="AK71" s="39">
        <f t="shared" ca="1" si="26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27"/>
        <v>264425.22321428574</v>
      </c>
      <c r="AN71" s="40">
        <f t="shared" ca="1" si="28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29"/>
        <v>862895.49376797862</v>
      </c>
      <c r="AQ71" s="40">
        <f t="shared" ca="1" si="30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1"/>
        <v>230524.55357142861</v>
      </c>
      <c r="AT71" s="40">
        <f t="shared" ca="1" si="32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3"/>
        <v>190011.16071428571</v>
      </c>
      <c r="AW71" s="40">
        <f t="shared" ca="1" si="34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35"/>
        <v>435937.5</v>
      </c>
      <c r="AZ71" s="40">
        <f t="shared" ca="1" si="36"/>
        <v>10262.552083333343</v>
      </c>
      <c r="BA71" s="66">
        <f t="shared" ca="1" si="37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38"/>
        <v>-301508.55114452378</v>
      </c>
      <c r="BG71" s="59">
        <v>45905.625</v>
      </c>
      <c r="BH71" s="44">
        <v>80.87</v>
      </c>
      <c r="BI71" s="59">
        <v>45960.625</v>
      </c>
      <c r="BJ71" s="44">
        <v>100.71875</v>
      </c>
      <c r="BK71" s="59">
        <v>45905.625</v>
      </c>
      <c r="BL71" s="44">
        <v>111.17</v>
      </c>
      <c r="BM71" s="59">
        <v>45960.625</v>
      </c>
      <c r="BN71" s="44">
        <v>100.71875</v>
      </c>
      <c r="BO71" s="59">
        <v>45903.625</v>
      </c>
      <c r="BP71" s="44">
        <v>103.46875</v>
      </c>
      <c r="BQ71" s="59">
        <v>45903.625</v>
      </c>
      <c r="BR71" s="44">
        <v>95.6875</v>
      </c>
      <c r="BS71" s="150">
        <f t="shared" si="69"/>
        <v>45905.625</v>
      </c>
      <c r="BT71" s="150">
        <f t="shared" si="70"/>
        <v>45905.625</v>
      </c>
      <c r="BU71" s="150">
        <v>45961.625</v>
      </c>
      <c r="BY71" s="151">
        <f t="shared" ca="1" si="39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0"/>
        <v>-72250.000000000378</v>
      </c>
      <c r="CB71" s="39">
        <f t="shared" ca="1" si="41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2"/>
        <v>37293.749999999818</v>
      </c>
      <c r="CE71" s="40">
        <f t="shared" ca="1" si="43"/>
        <v>281250</v>
      </c>
      <c r="CF71" s="38">
        <f t="shared" ca="1" si="44"/>
        <v>-109543.7500000002</v>
      </c>
      <c r="CH71" s="109">
        <v>45909.625</v>
      </c>
      <c r="CI71" s="44">
        <v>107.24930000000001</v>
      </c>
      <c r="CJ71" s="109">
        <v>45909.625</v>
      </c>
      <c r="CK71" s="44">
        <v>49.667000000000002</v>
      </c>
      <c r="CL71" s="150">
        <f t="shared" si="63"/>
        <v>45909.625</v>
      </c>
      <c r="CM71" s="150">
        <f t="shared" si="64"/>
        <v>45909.625</v>
      </c>
      <c r="CN71" s="150">
        <v>45964.625</v>
      </c>
      <c r="CR71" s="151">
        <f t="shared" ca="1" si="45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46"/>
        <v>154113.96000000005</v>
      </c>
      <c r="CU71" s="39">
        <f t="shared" ca="1" si="47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48"/>
        <v>98198.72999999969</v>
      </c>
      <c r="CX71" s="40">
        <f t="shared" ca="1" si="49"/>
        <v>210000</v>
      </c>
      <c r="CY71" s="38">
        <f t="shared" ca="1" si="50"/>
        <v>79248.563333333645</v>
      </c>
      <c r="DA71" s="109">
        <v>45904.625</v>
      </c>
      <c r="DB71" s="44">
        <v>264.74099999999999</v>
      </c>
      <c r="DC71" s="109">
        <v>45904.625</v>
      </c>
      <c r="DD71" s="44">
        <v>54.372999999999998</v>
      </c>
      <c r="DE71" s="150">
        <f t="shared" si="65"/>
        <v>45904.625</v>
      </c>
      <c r="DF71" s="150">
        <f t="shared" si="66"/>
        <v>45904.625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55"/>
        <v>-21856.268116018065</v>
      </c>
      <c r="DY71" s="45">
        <f t="shared" ca="1" si="56"/>
        <v>-34005.5013120574</v>
      </c>
      <c r="DZ71" s="45">
        <f t="shared" ca="1" si="57"/>
        <v>-456.25000000104774</v>
      </c>
      <c r="EA71" s="45">
        <f t="shared" ca="1" si="58"/>
        <v>-23930.363333333225</v>
      </c>
      <c r="EB71" s="45">
        <f t="shared" ca="1" si="59"/>
        <v>-21856.268116018065</v>
      </c>
      <c r="EC71" s="45">
        <f t="shared" ca="1" si="60"/>
        <v>-34005.5013120574</v>
      </c>
      <c r="ED71" s="45">
        <f t="shared" ca="1" si="61"/>
        <v>-456.25000000104774</v>
      </c>
      <c r="EE71" s="45">
        <f t="shared" ca="1" si="62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1"/>
        <v>45959.625</v>
      </c>
      <c r="EN71" s="124">
        <f t="shared" ca="1" si="51"/>
        <v>-80501.481166842772</v>
      </c>
      <c r="EO71" s="124">
        <f t="shared" ca="1" si="52"/>
        <v>-181274.36075941485</v>
      </c>
      <c r="EP71" s="124">
        <f t="shared" ca="1" si="53"/>
        <v>4581.9433333335328</v>
      </c>
      <c r="EQ71" s="124">
        <f t="shared" ca="1" si="54"/>
        <v>-119612.49999999978</v>
      </c>
    </row>
    <row r="72" spans="1:147">
      <c r="A72" s="151">
        <f t="shared" ca="1" si="13"/>
        <v>45936.625</v>
      </c>
      <c r="B72" s="60">
        <f ca="1">IF(COUNTIF($AD$2:AD1057,A72)=1,VLOOKUP(A72,T:U,2), IF(COUNTIF($AD$2:AD1057,A72)=0,$B$10,""))</f>
        <v>92.49</v>
      </c>
      <c r="C72" s="30">
        <f t="shared" ca="1" si="14"/>
        <v>-315335.46325878747</v>
      </c>
      <c r="D72" s="31">
        <f t="shared" ca="1" si="15"/>
        <v>-222075</v>
      </c>
      <c r="E72" s="60">
        <f ca="1">IF(COUNTIF($AD$2:AD1057,A72)=1,VLOOKUP(A72,V:W,2), IF(COUNTIF($AD$2:AD1057,A72)=0,$C$10,""))</f>
        <v>100.928</v>
      </c>
      <c r="F72" s="30">
        <f t="shared" ca="1" si="16"/>
        <v>-52584.0000000004</v>
      </c>
      <c r="G72" s="31">
        <f t="shared" ca="1" si="17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18"/>
        <v>-278529.9425758844</v>
      </c>
      <c r="J72" s="31">
        <f t="shared" ca="1" si="19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0"/>
        <v>-77145.600000001286</v>
      </c>
      <c r="M72" s="31">
        <f t="shared" ca="1" si="21"/>
        <v>-173908.91279999999</v>
      </c>
      <c r="N72" s="66">
        <f t="shared" ca="1" si="22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3"/>
        <v>-31908.003082904004</v>
      </c>
      <c r="S72" s="115"/>
      <c r="T72" s="59">
        <v>45904.625</v>
      </c>
      <c r="U72" s="44">
        <v>94.54</v>
      </c>
      <c r="V72" s="59">
        <v>45903.625</v>
      </c>
      <c r="W72" s="44">
        <v>101.038</v>
      </c>
      <c r="X72" s="105">
        <v>45912.625</v>
      </c>
      <c r="Y72" s="44">
        <v>120.63</v>
      </c>
      <c r="Z72" s="59">
        <v>45943.625</v>
      </c>
      <c r="AA72" s="44">
        <v>99.923000000000002</v>
      </c>
      <c r="AB72" s="150">
        <f t="shared" si="67"/>
        <v>45904.625</v>
      </c>
      <c r="AC72" s="150">
        <f t="shared" si="68"/>
        <v>45904.625</v>
      </c>
      <c r="AD72" s="150">
        <v>45952.625</v>
      </c>
      <c r="AH72" s="151">
        <f t="shared" ca="1" si="24"/>
        <v>45947.625</v>
      </c>
      <c r="AI72" s="38">
        <f ca="1">IF(COUNTIF($BU$2:BU1057,AH72)=1,VLOOKUP(AH72,BG:BH,2), IF(COUNTIF($BU$2:BU1057,AH72)=0,$AI$10,""))</f>
        <v>80.72</v>
      </c>
      <c r="AJ72" s="39">
        <f t="shared" ca="1" si="25"/>
        <v>83903.045369793093</v>
      </c>
      <c r="AK72" s="39">
        <f t="shared" ca="1" si="26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27"/>
        <v>240485.49107142858</v>
      </c>
      <c r="AN72" s="40">
        <f t="shared" ca="1" si="28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29"/>
        <v>810885.35441758134</v>
      </c>
      <c r="AQ72" s="40">
        <f t="shared" ca="1" si="30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1"/>
        <v>209654.01785714287</v>
      </c>
      <c r="AT72" s="40">
        <f t="shared" ca="1" si="32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3"/>
        <v>178292.41071428571</v>
      </c>
      <c r="AW72" s="40">
        <f t="shared" ca="1" si="34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35"/>
        <v>421875</v>
      </c>
      <c r="AZ72" s="40">
        <f t="shared" ca="1" si="36"/>
        <v>10390.833984375</v>
      </c>
      <c r="BA72" s="66">
        <f t="shared" ca="1" si="37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38"/>
        <v>-206676.05573673226</v>
      </c>
      <c r="BG72" s="59">
        <v>45908.625</v>
      </c>
      <c r="BH72" s="44">
        <v>80.87</v>
      </c>
      <c r="BI72" s="59">
        <v>45961.625</v>
      </c>
      <c r="BJ72" s="44">
        <v>100.7734375</v>
      </c>
      <c r="BK72" s="59">
        <v>45908.625</v>
      </c>
      <c r="BL72" s="44">
        <v>111.56</v>
      </c>
      <c r="BM72" s="59">
        <v>45961.625</v>
      </c>
      <c r="BN72" s="44">
        <v>100.7734375</v>
      </c>
      <c r="BO72" s="59">
        <v>45904.625</v>
      </c>
      <c r="BP72" s="44">
        <v>103.9375</v>
      </c>
      <c r="BQ72" s="59">
        <v>45904.625</v>
      </c>
      <c r="BR72" s="44">
        <v>96.328125</v>
      </c>
      <c r="BS72" s="150">
        <f t="shared" si="69"/>
        <v>45908.625</v>
      </c>
      <c r="BT72" s="150">
        <f t="shared" si="70"/>
        <v>45908.625</v>
      </c>
      <c r="BU72" s="150">
        <v>45964.625</v>
      </c>
      <c r="BY72" s="151">
        <f t="shared" ca="1" si="39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0"/>
        <v>4824.9999999967486</v>
      </c>
      <c r="CB72" s="39">
        <f t="shared" ca="1" si="41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2"/>
        <v>128925.00000000012</v>
      </c>
      <c r="CE72" s="40">
        <f t="shared" ca="1" si="43"/>
        <v>291666.66666666669</v>
      </c>
      <c r="CF72" s="38">
        <f t="shared" ca="1" si="44"/>
        <v>-124100.00000000338</v>
      </c>
      <c r="CH72" s="109">
        <v>45910.625</v>
      </c>
      <c r="CI72" s="44">
        <v>107.3793</v>
      </c>
      <c r="CJ72" s="109">
        <v>45910.625</v>
      </c>
      <c r="CK72" s="44">
        <v>49.031999999999996</v>
      </c>
      <c r="CL72" s="150">
        <f t="shared" si="63"/>
        <v>45910.625</v>
      </c>
      <c r="CM72" s="150">
        <f t="shared" si="64"/>
        <v>45910.625</v>
      </c>
      <c r="CN72" s="150">
        <v>45965.625</v>
      </c>
      <c r="CR72" s="151">
        <f t="shared" ca="1" si="45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46"/>
        <v>112358.40000000024</v>
      </c>
      <c r="CU72" s="39">
        <f t="shared" ca="1" si="47"/>
        <v>236250</v>
      </c>
      <c r="CV72" s="38">
        <f ca="1">IF(COUNTIF($DG$2:DG1057,CR72)=1,VLOOKUP(CR72,DC:DD,2), IF(COUNTIF($DG$2:DG1057,CR72)=0,$CT$10,""))</f>
        <v>51.85</v>
      </c>
      <c r="CW72" s="39">
        <f t="shared" ca="1" si="48"/>
        <v>40774.859999999797</v>
      </c>
      <c r="CX72" s="40">
        <f t="shared" ca="1" si="49"/>
        <v>212625</v>
      </c>
      <c r="CY72" s="38">
        <f t="shared" ca="1" si="50"/>
        <v>95208.540000000445</v>
      </c>
      <c r="DA72" s="109">
        <v>45905.625</v>
      </c>
      <c r="DB72" s="44">
        <v>263.56599999999997</v>
      </c>
      <c r="DC72" s="109">
        <v>45905.625</v>
      </c>
      <c r="DD72" s="44">
        <v>54.095999999999997</v>
      </c>
      <c r="DE72" s="150">
        <f t="shared" si="65"/>
        <v>45905.625</v>
      </c>
      <c r="DF72" s="150">
        <f t="shared" si="66"/>
        <v>45905.625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EA74" ca="1" si="71">DT72-DT71</f>
        <v>-52117.408990396478</v>
      </c>
      <c r="DY72" s="45">
        <f t="shared" ca="1" si="71"/>
        <v>44811.972418236081</v>
      </c>
      <c r="DZ72" s="45">
        <f t="shared" ca="1" si="71"/>
        <v>8381.2500000013388</v>
      </c>
      <c r="EA72" s="45">
        <f t="shared" ca="1" si="71"/>
        <v>6348.6966666663357</v>
      </c>
      <c r="EB72" s="45">
        <f t="shared" ref="EB72:EE74" ca="1" si="72">DX$11*DX72</f>
        <v>-52117.408990396478</v>
      </c>
      <c r="EC72" s="45">
        <f t="shared" ca="1" si="72"/>
        <v>44811.972418236081</v>
      </c>
      <c r="ED72" s="45">
        <f t="shared" ca="1" si="72"/>
        <v>8381.2500000013388</v>
      </c>
      <c r="EE72" s="45">
        <f t="shared" ca="1" si="72"/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1"/>
        <v>45960.625</v>
      </c>
      <c r="EN72" s="124">
        <f t="shared" ca="1" si="51"/>
        <v>-132618.89015723925</v>
      </c>
      <c r="EO72" s="124">
        <f t="shared" ca="1" si="52"/>
        <v>-136462.38834117877</v>
      </c>
      <c r="EP72" s="124">
        <f t="shared" ca="1" si="53"/>
        <v>10930.639999999868</v>
      </c>
      <c r="EQ72" s="124">
        <f t="shared" ca="1" si="54"/>
        <v>-111231.24999999844</v>
      </c>
    </row>
    <row r="73" spans="1:147">
      <c r="A73" s="151">
        <f t="shared" ca="1" si="13"/>
        <v>45937.625</v>
      </c>
      <c r="B73" s="60">
        <f ca="1">IF(COUNTIF($AD$2:AD1058,A73)=1,VLOOKUP(A73,T:U,2), IF(COUNTIF($AD$2:AD1058,A73)=0,$B$10,""))</f>
        <v>92.19</v>
      </c>
      <c r="C73" s="30">
        <f t="shared" ca="1" si="14"/>
        <v>-382428.11501597683</v>
      </c>
      <c r="D73" s="31">
        <f t="shared" ca="1" si="15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16"/>
        <v>-55943.999999999731</v>
      </c>
      <c r="G73" s="31">
        <f t="shared" ca="1" si="17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18"/>
        <v>-287419.19606234663</v>
      </c>
      <c r="J73" s="31">
        <f t="shared" ca="1" si="19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0"/>
        <v>-95398.800000000352</v>
      </c>
      <c r="M73" s="31">
        <f t="shared" ca="1" si="21"/>
        <v>-175841.23405333332</v>
      </c>
      <c r="N73" s="66">
        <f t="shared" ca="1" si="22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3"/>
        <v>-104281.8252669642</v>
      </c>
      <c r="S73" s="115"/>
      <c r="T73" s="59">
        <v>45905.625</v>
      </c>
      <c r="U73" s="44">
        <v>94.64</v>
      </c>
      <c r="V73" s="59">
        <v>45904.625</v>
      </c>
      <c r="W73" s="44">
        <v>101.06399999999999</v>
      </c>
      <c r="X73" s="105">
        <v>45915.625</v>
      </c>
      <c r="Y73" s="44">
        <v>120.7</v>
      </c>
      <c r="Z73" s="59">
        <v>45944.625</v>
      </c>
      <c r="AA73" s="44">
        <v>99.977999999999994</v>
      </c>
      <c r="AB73" s="150">
        <f t="shared" si="67"/>
        <v>45905.625</v>
      </c>
      <c r="AC73" s="150">
        <f t="shared" si="68"/>
        <v>45905.625</v>
      </c>
      <c r="AD73" s="150">
        <v>45953.625</v>
      </c>
      <c r="AH73" s="151">
        <f t="shared" ca="1" si="24"/>
        <v>45950.625</v>
      </c>
      <c r="AI73" s="38">
        <f ca="1">IF(COUNTIF($BU$2:BU1058,AH73)=1,VLOOKUP(AH73,BG:BH,2), IF(COUNTIF($BU$2:BU1058,AH73)=0,$AI$10,""))</f>
        <v>80.88</v>
      </c>
      <c r="AJ73" s="39">
        <f t="shared" ca="1" si="25"/>
        <v>133623.36855189395</v>
      </c>
      <c r="AK73" s="39">
        <f t="shared" ca="1" si="26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27"/>
        <v>248102.67857142855</v>
      </c>
      <c r="AN73" s="40">
        <f t="shared" ca="1" si="28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29"/>
        <v>891264.66068637988</v>
      </c>
      <c r="AQ73" s="40">
        <f t="shared" ca="1" si="30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1"/>
        <v>216294.64285714284</v>
      </c>
      <c r="AT73" s="40">
        <f t="shared" ca="1" si="32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3"/>
        <v>185825.89285714287</v>
      </c>
      <c r="AW73" s="40">
        <f t="shared" ca="1" si="34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35"/>
        <v>448828.125</v>
      </c>
      <c r="AZ73" s="40">
        <f t="shared" ca="1" si="36"/>
        <v>10775.6796875</v>
      </c>
      <c r="BA73" s="66">
        <f t="shared" ca="1" si="37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38"/>
        <v>-202995.53782361589</v>
      </c>
      <c r="BG73" s="59">
        <v>45909.625</v>
      </c>
      <c r="BH73" s="44">
        <v>80.78</v>
      </c>
      <c r="BI73" s="59">
        <v>45964.625</v>
      </c>
      <c r="BJ73" s="44">
        <v>100.7421875</v>
      </c>
      <c r="BK73" s="59">
        <v>45909.625</v>
      </c>
      <c r="BL73" s="44">
        <v>111.36</v>
      </c>
      <c r="BM73" s="59">
        <v>45964.625</v>
      </c>
      <c r="BN73" s="44">
        <v>100.7421875</v>
      </c>
      <c r="BO73" s="59">
        <v>45905.625</v>
      </c>
      <c r="BP73" s="44">
        <v>104.5</v>
      </c>
      <c r="BQ73" s="59">
        <v>45905.625</v>
      </c>
      <c r="BR73" s="44">
        <v>97.703125</v>
      </c>
      <c r="BS73" s="150">
        <f t="shared" si="69"/>
        <v>45909.625</v>
      </c>
      <c r="BT73" s="150">
        <f t="shared" si="70"/>
        <v>45909.625</v>
      </c>
      <c r="BU73" s="150">
        <v>45965.625</v>
      </c>
      <c r="BY73" s="151">
        <f t="shared" ca="1" si="39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0"/>
        <v>-8600.0000000012733</v>
      </c>
      <c r="CB73" s="39">
        <f t="shared" ca="1" si="41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2"/>
        <v>108224.99999999997</v>
      </c>
      <c r="CE73" s="40">
        <f t="shared" ca="1" si="43"/>
        <v>295138.88888888888</v>
      </c>
      <c r="CF73" s="38">
        <f t="shared" ca="1" si="44"/>
        <v>-116825.00000000119</v>
      </c>
      <c r="CH73" s="109">
        <v>45911.625</v>
      </c>
      <c r="CI73" s="44">
        <v>107.7234</v>
      </c>
      <c r="CJ73" s="109">
        <v>45911.625</v>
      </c>
      <c r="CK73" s="44">
        <v>47.65</v>
      </c>
      <c r="CL73" s="150">
        <f t="shared" si="63"/>
        <v>45911.625</v>
      </c>
      <c r="CM73" s="150">
        <f t="shared" si="64"/>
        <v>45911.625</v>
      </c>
      <c r="CN73" s="150">
        <v>45966.625</v>
      </c>
      <c r="CR73" s="151">
        <f t="shared" ca="1" si="45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46"/>
        <v>186555.6</v>
      </c>
      <c r="CU73" s="39">
        <f t="shared" ca="1" si="47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48"/>
        <v>121237.82999999975</v>
      </c>
      <c r="CX73" s="40">
        <f t="shared" ca="1" si="49"/>
        <v>220500</v>
      </c>
      <c r="CY73" s="38">
        <f t="shared" ca="1" si="50"/>
        <v>89817.770000000251</v>
      </c>
      <c r="DA73" s="109">
        <v>45908.625</v>
      </c>
      <c r="DB73" s="44">
        <v>261.50299999999999</v>
      </c>
      <c r="DC73" s="109">
        <v>45908.625</v>
      </c>
      <c r="DD73" s="44">
        <v>53.42</v>
      </c>
      <c r="DE73" s="150">
        <f t="shared" si="65"/>
        <v>45908.625</v>
      </c>
      <c r="DF73" s="150">
        <f t="shared" si="66"/>
        <v>45908.625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1"/>
        <v>54557.187212948833</v>
      </c>
      <c r="DY73" s="45">
        <f t="shared" ca="1" si="71"/>
        <v>80572.691753459017</v>
      </c>
      <c r="DZ73" s="45">
        <f t="shared" ca="1" si="71"/>
        <v>9868.7499999979336</v>
      </c>
      <c r="EA73" s="45">
        <f t="shared" ca="1" si="71"/>
        <v>10965.126666666823</v>
      </c>
      <c r="EB73" s="45">
        <f t="shared" ca="1" si="72"/>
        <v>54557.187212948833</v>
      </c>
      <c r="EC73" s="45">
        <f t="shared" ca="1" si="72"/>
        <v>80572.691753459017</v>
      </c>
      <c r="ED73" s="45">
        <f t="shared" ca="1" si="72"/>
        <v>9868.7499999979336</v>
      </c>
      <c r="EE73" s="45">
        <f t="shared" ca="1" si="72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1"/>
        <v>45961.625</v>
      </c>
      <c r="EN73" s="124">
        <f t="shared" ca="1" si="51"/>
        <v>-78061.702944290417</v>
      </c>
      <c r="EO73" s="124">
        <f t="shared" ca="1" si="52"/>
        <v>-55889.696587719751</v>
      </c>
      <c r="EP73" s="124">
        <f t="shared" ca="1" si="53"/>
        <v>21895.766666666692</v>
      </c>
      <c r="EQ73" s="124">
        <f t="shared" ca="1" si="54"/>
        <v>-101362.50000000051</v>
      </c>
    </row>
    <row r="74" spans="1:147">
      <c r="A74" s="151">
        <f t="shared" ca="1" si="13"/>
        <v>45938.625</v>
      </c>
      <c r="B74" s="60">
        <f ca="1">IF(COUNTIF($AD$2:AD1059,A74)=1,VLOOKUP(A74,T:U,2), IF(COUNTIF($AD$2:AD1059,A74)=0,$B$10,""))</f>
        <v>92.12</v>
      </c>
      <c r="C74" s="30">
        <f t="shared" ca="1" si="14"/>
        <v>-398083.06709265115</v>
      </c>
      <c r="D74" s="31">
        <f t="shared" ca="1" si="15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16"/>
        <v>-41664.000000000779</v>
      </c>
      <c r="G74" s="31">
        <f t="shared" ca="1" si="17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18"/>
        <v>-231120.59064807388</v>
      </c>
      <c r="J74" s="31">
        <f t="shared" ca="1" si="19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0"/>
        <v>-29962.800000001134</v>
      </c>
      <c r="M74" s="31">
        <f t="shared" ca="1" si="21"/>
        <v>-177773.55530666673</v>
      </c>
      <c r="N74" s="66">
        <f t="shared" ca="1" si="22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3"/>
        <v>-124356.60667124439</v>
      </c>
      <c r="S74" s="115"/>
      <c r="T74" s="59">
        <v>45908.625</v>
      </c>
      <c r="U74" s="44">
        <v>94.65</v>
      </c>
      <c r="V74" s="59">
        <v>45905.625</v>
      </c>
      <c r="W74" s="44">
        <v>101.19</v>
      </c>
      <c r="X74" s="105">
        <v>45916.625</v>
      </c>
      <c r="Y74" s="44">
        <v>120.66</v>
      </c>
      <c r="Z74" s="59">
        <v>45945.625</v>
      </c>
      <c r="AA74" s="44">
        <v>100.18899999999999</v>
      </c>
      <c r="AB74" s="150">
        <f t="shared" si="67"/>
        <v>45908.625</v>
      </c>
      <c r="AC74" s="150">
        <f t="shared" si="68"/>
        <v>45908.625</v>
      </c>
      <c r="AD74" s="150">
        <v>45954.625</v>
      </c>
      <c r="AH74" s="151">
        <f t="shared" ca="1" si="24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25"/>
        <v>96333.126165321082</v>
      </c>
      <c r="AK74" s="39">
        <f t="shared" ca="1" si="26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27"/>
        <v>257896.20535714287</v>
      </c>
      <c r="AN74" s="40">
        <f t="shared" ca="1" si="28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29"/>
        <v>895992.85517277906</v>
      </c>
      <c r="AQ74" s="40">
        <f t="shared" ca="1" si="30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1"/>
        <v>224832.58928571432</v>
      </c>
      <c r="AT74" s="40">
        <f t="shared" ca="1" si="32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3"/>
        <v>196707.58928571429</v>
      </c>
      <c r="AW74" s="40">
        <f t="shared" ca="1" si="34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35"/>
        <v>486328.12500000006</v>
      </c>
      <c r="AZ74" s="40">
        <f t="shared" ca="1" si="36"/>
        <v>10903.961588541672</v>
      </c>
      <c r="BA74" s="66">
        <f t="shared" ca="1" si="37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38"/>
        <v>-197611.37317284028</v>
      </c>
      <c r="BG74" s="59">
        <v>45910.625</v>
      </c>
      <c r="BH74" s="44">
        <v>80.84</v>
      </c>
      <c r="BI74" s="59">
        <v>45965.625</v>
      </c>
      <c r="BJ74" s="44">
        <v>100.8046875</v>
      </c>
      <c r="BK74" s="59">
        <v>45910.625</v>
      </c>
      <c r="BL74" s="44">
        <v>111.69</v>
      </c>
      <c r="BM74" s="59">
        <v>45965.625</v>
      </c>
      <c r="BN74" s="44">
        <v>100.8046875</v>
      </c>
      <c r="BO74" s="59">
        <v>45908.625</v>
      </c>
      <c r="BP74" s="44">
        <v>104.828125</v>
      </c>
      <c r="BQ74" s="59">
        <v>45908.625</v>
      </c>
      <c r="BR74" s="44">
        <v>98.953125</v>
      </c>
      <c r="BS74" s="150">
        <f t="shared" si="69"/>
        <v>45910.625</v>
      </c>
      <c r="BT74" s="150">
        <f t="shared" si="70"/>
        <v>45910.625</v>
      </c>
      <c r="BU74" s="150">
        <v>45966.625</v>
      </c>
      <c r="BY74" s="151">
        <f t="shared" ca="1" si="39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0"/>
        <v>-48400.000000000888</v>
      </c>
      <c r="CB74" s="39">
        <f t="shared" ca="1" si="41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2"/>
        <v>80381.250000000131</v>
      </c>
      <c r="CE74" s="40">
        <f t="shared" ca="1" si="43"/>
        <v>298611.11111111112</v>
      </c>
      <c r="CF74" s="38">
        <f t="shared" ca="1" si="44"/>
        <v>-128781.25000000093</v>
      </c>
      <c r="CH74" s="109">
        <v>45912.625</v>
      </c>
      <c r="CI74" s="44">
        <v>107.64149999999999</v>
      </c>
      <c r="CJ74" s="109">
        <v>45912.625</v>
      </c>
      <c r="CK74" s="44">
        <v>47.94</v>
      </c>
      <c r="CL74" s="150">
        <f t="shared" si="63"/>
        <v>45912.625</v>
      </c>
      <c r="CM74" s="150">
        <f t="shared" si="64"/>
        <v>45912.625</v>
      </c>
      <c r="CN74" s="150">
        <v>45967.625</v>
      </c>
      <c r="CR74" s="151">
        <f t="shared" ca="1" si="45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46"/>
        <v>197736.00000000009</v>
      </c>
      <c r="CU74" s="39">
        <f t="shared" ca="1" si="47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48"/>
        <v>144407.33999999979</v>
      </c>
      <c r="CX74" s="40">
        <f t="shared" ca="1" si="49"/>
        <v>223125</v>
      </c>
      <c r="CY74" s="38">
        <f t="shared" ca="1" si="50"/>
        <v>78120.326666666951</v>
      </c>
      <c r="DA74" s="109">
        <v>45909.625</v>
      </c>
      <c r="DB74" s="44">
        <v>261.88799999999998</v>
      </c>
      <c r="DC74" s="109">
        <v>45909.625</v>
      </c>
      <c r="DD74" s="44">
        <v>53.2</v>
      </c>
      <c r="DE74" s="150">
        <f t="shared" si="65"/>
        <v>45909.625</v>
      </c>
      <c r="DF74" s="150">
        <f t="shared" si="66"/>
        <v>45909.625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1"/>
        <v>15308.421890402475</v>
      </c>
      <c r="DY74" s="45">
        <f t="shared" ca="1" si="71"/>
        <v>-97200.516738099686</v>
      </c>
      <c r="DZ74" s="45">
        <f t="shared" ca="1" si="71"/>
        <v>10350.000000001746</v>
      </c>
      <c r="EA74" s="45">
        <f t="shared" ca="1" si="71"/>
        <v>23824.219999999885</v>
      </c>
      <c r="EB74" s="45">
        <f t="shared" ca="1" si="72"/>
        <v>15308.421890402475</v>
      </c>
      <c r="EC74" s="45">
        <f t="shared" ca="1" si="72"/>
        <v>-97200.516738099686</v>
      </c>
      <c r="ED74" s="45">
        <f t="shared" ca="1" si="72"/>
        <v>10350.000000001746</v>
      </c>
      <c r="EE74" s="45">
        <f t="shared" ca="1" si="72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1"/>
        <v>45964.625</v>
      </c>
      <c r="EN74" s="124">
        <f t="shared" ca="1" si="51"/>
        <v>-62753.281053887942</v>
      </c>
      <c r="EO74" s="124">
        <f t="shared" ca="1" si="52"/>
        <v>-153090.21332581944</v>
      </c>
      <c r="EP74" s="124">
        <f t="shared" ca="1" si="53"/>
        <v>45719.986666666577</v>
      </c>
      <c r="EQ74" s="124">
        <f t="shared" ca="1" si="54"/>
        <v>-91012.499999998763</v>
      </c>
    </row>
    <row r="75" spans="1:147">
      <c r="A75" s="151">
        <f t="shared" ca="1" si="13"/>
        <v>45939.625</v>
      </c>
      <c r="B75" s="60">
        <f ca="1">IF(COUNTIF($AD$2:AD1060,A75)=1,VLOOKUP(A75,T:U,2), IF(COUNTIF($AD$2:AD1060,A75)=0,$B$10,""))</f>
        <v>92</v>
      </c>
      <c r="C75" s="30">
        <f t="shared" ca="1" si="14"/>
        <v>-424920.1277955288</v>
      </c>
      <c r="D75" s="31">
        <f t="shared" ca="1" si="15"/>
        <v>-229477.5</v>
      </c>
      <c r="E75" s="60">
        <f ca="1">IF(COUNTIF($AD$2:AD1060,A75)=1,VLOOKUP(A75,V:W,2), IF(COUNTIF($AD$2:AD1060,A75)=0,$C$10,""))</f>
        <v>100.934</v>
      </c>
      <c r="F75" s="30">
        <f t="shared" ca="1" si="16"/>
        <v>-51576.000000000364</v>
      </c>
      <c r="G75" s="31">
        <f t="shared" ca="1" si="17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18"/>
        <v>-269640.68908942223</v>
      </c>
      <c r="J75" s="31">
        <f t="shared" ca="1" si="19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0"/>
        <v>-71290.800000002695</v>
      </c>
      <c r="M75" s="31">
        <f t="shared" ca="1" si="21"/>
        <v>-179705.87656</v>
      </c>
      <c r="N75" s="66">
        <f t="shared" ca="1" si="22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3"/>
        <v>-143366.79284610899</v>
      </c>
      <c r="S75" s="115"/>
      <c r="T75" s="59">
        <v>45909.625</v>
      </c>
      <c r="U75" s="44">
        <v>94.54</v>
      </c>
      <c r="V75" s="59">
        <v>45908.625</v>
      </c>
      <c r="W75" s="44">
        <v>101.23099999999999</v>
      </c>
      <c r="X75" s="105">
        <v>45917.625</v>
      </c>
      <c r="Y75" s="44">
        <v>120.67</v>
      </c>
      <c r="Z75" s="59">
        <v>45946.625</v>
      </c>
      <c r="AA75" s="44">
        <v>100.14700000000001</v>
      </c>
      <c r="AB75" s="150">
        <f t="shared" si="67"/>
        <v>45909.625</v>
      </c>
      <c r="AC75" s="150">
        <f t="shared" si="68"/>
        <v>45909.625</v>
      </c>
      <c r="AD75" s="150">
        <v>45957.625</v>
      </c>
      <c r="AH75" s="151">
        <f t="shared" ca="1" si="24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25"/>
        <v>71472.964574270663</v>
      </c>
      <c r="AK75" s="39">
        <f t="shared" ca="1" si="26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27"/>
        <v>257896.20535714287</v>
      </c>
      <c r="AN75" s="40">
        <f t="shared" ca="1" si="28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29"/>
        <v>921997.9248479777</v>
      </c>
      <c r="AQ75" s="40">
        <f t="shared" ca="1" si="30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1"/>
        <v>224832.58928571432</v>
      </c>
      <c r="AT75" s="40">
        <f t="shared" ca="1" si="32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3"/>
        <v>198381.69642857145</v>
      </c>
      <c r="AW75" s="40">
        <f t="shared" ca="1" si="34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35"/>
        <v>492187.5</v>
      </c>
      <c r="AZ75" s="40">
        <f t="shared" ca="1" si="36"/>
        <v>11032.243489583343</v>
      </c>
      <c r="BA75" s="66">
        <f t="shared" ca="1" si="37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38"/>
        <v>-240666.63684391332</v>
      </c>
      <c r="BG75" s="59">
        <v>45911.625</v>
      </c>
      <c r="BH75" s="44">
        <v>81.040000000000006</v>
      </c>
      <c r="BI75" s="59">
        <v>45966.625</v>
      </c>
      <c r="BJ75" s="44">
        <v>100.5234375</v>
      </c>
      <c r="BK75" s="59">
        <v>45911.625</v>
      </c>
      <c r="BL75" s="44">
        <v>112.21</v>
      </c>
      <c r="BM75" s="59">
        <v>45966.625</v>
      </c>
      <c r="BN75" s="44">
        <v>100.5234375</v>
      </c>
      <c r="BO75" s="59">
        <v>45909.625</v>
      </c>
      <c r="BP75" s="44">
        <v>104.5625</v>
      </c>
      <c r="BQ75" s="59">
        <v>45909.625</v>
      </c>
      <c r="BR75" s="44">
        <v>98.421875</v>
      </c>
      <c r="BS75" s="150">
        <f t="shared" si="69"/>
        <v>45911.625</v>
      </c>
      <c r="BT75" s="150">
        <f t="shared" si="70"/>
        <v>45911.625</v>
      </c>
      <c r="BU75" s="150">
        <v>45967.625</v>
      </c>
      <c r="BY75" s="151">
        <f t="shared" ca="1" si="39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0"/>
        <v>9049.9999999984484</v>
      </c>
      <c r="CB75" s="39">
        <f t="shared" ca="1" si="41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2"/>
        <v>135674.99999999994</v>
      </c>
      <c r="CE75" s="40">
        <f t="shared" ca="1" si="43"/>
        <v>302083.33333333331</v>
      </c>
      <c r="CF75" s="38">
        <f t="shared" ca="1" si="44"/>
        <v>-126625.00000000146</v>
      </c>
      <c r="CH75" s="109">
        <v>45915.625</v>
      </c>
      <c r="CI75" s="44">
        <v>107.8558</v>
      </c>
      <c r="CJ75" s="109">
        <v>45915.625</v>
      </c>
      <c r="CK75" s="44">
        <v>47.017000000000003</v>
      </c>
      <c r="CL75" s="150">
        <f t="shared" si="63"/>
        <v>45915.625</v>
      </c>
      <c r="CM75" s="150">
        <f t="shared" si="64"/>
        <v>45915.625</v>
      </c>
      <c r="CN75" s="150">
        <v>45968.625</v>
      </c>
      <c r="CR75" s="151">
        <f t="shared" ca="1" si="45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46"/>
        <v>183377.04000000004</v>
      </c>
      <c r="CU75" s="39">
        <f t="shared" ca="1" si="47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48"/>
        <v>127801.79999999989</v>
      </c>
      <c r="CX75" s="40">
        <f t="shared" ca="1" si="49"/>
        <v>225750</v>
      </c>
      <c r="CY75" s="38">
        <f t="shared" ca="1" si="50"/>
        <v>80658.573333333537</v>
      </c>
      <c r="DA75" s="109">
        <v>45910.625</v>
      </c>
      <c r="DB75" s="44">
        <v>258.988</v>
      </c>
      <c r="DC75" s="109">
        <v>45910.625</v>
      </c>
      <c r="DD75" s="44">
        <v>52.481000000000002</v>
      </c>
      <c r="DE75" s="150">
        <f t="shared" si="65"/>
        <v>45910.625</v>
      </c>
      <c r="DF75" s="150">
        <f t="shared" si="66"/>
        <v>45910.625</v>
      </c>
      <c r="DG75" s="150">
        <v>45967.625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>
        <f ca="1">VLOOKUP(DS75,$A$14:R862,18)</f>
        <v>-79956.857821527432</v>
      </c>
      <c r="DU75" s="45">
        <f ca="1">VLOOKUP(DS75,$AH$14:BE862,24)</f>
        <v>-168446.92960057914</v>
      </c>
      <c r="DV75" s="45">
        <f ca="1">VLOOKUP(DS75,$BY$14:CF862,8)</f>
        <v>-116950.00000000041</v>
      </c>
      <c r="DW75" s="45">
        <f ca="1">VLOOKUP(DS75,$CR$14:CY862,8)</f>
        <v>59238.690000000148</v>
      </c>
      <c r="DX75" s="45">
        <f t="shared" ref="DX75:DX84" ca="1" si="73">DT75-DT74</f>
        <v>-25597.904688175855</v>
      </c>
      <c r="DY75" s="45">
        <f t="shared" ref="DY75:DY84" ca="1" si="74">DU75-DU74</f>
        <v>-7747.0958539432904</v>
      </c>
      <c r="DZ75" s="45">
        <f t="shared" ref="DZ75:DZ84" ca="1" si="75">DV75-DV74</f>
        <v>-11256.249999998952</v>
      </c>
      <c r="EA75" s="45">
        <f t="shared" ref="EA75:EA84" ca="1" si="76">DW75-DW74</f>
        <v>-3995.0633333332953</v>
      </c>
      <c r="EB75" s="45">
        <f t="shared" ref="EB75:EB84" ca="1" si="77">DX$11*DX75</f>
        <v>-25597.904688175855</v>
      </c>
      <c r="EC75" s="45">
        <f t="shared" ref="EC75:EC84" ca="1" si="78">DY$11*DY75</f>
        <v>-7747.0958539432904</v>
      </c>
      <c r="ED75" s="45">
        <f t="shared" ref="ED75:ED84" ca="1" si="79">DZ$11*DZ75</f>
        <v>-11256.249999998952</v>
      </c>
      <c r="EE75" s="45">
        <f t="shared" ref="EE75:EE84" ca="1" si="80">EA$11*EA75</f>
        <v>-3995.0633333332953</v>
      </c>
      <c r="EF75" s="45">
        <f ca="1">IF(ISNUMBER(DS75),SUM(EB$15:EB75),"")</f>
        <v>-88351.185742063797</v>
      </c>
      <c r="EG75" s="45">
        <f ca="1">IF(ISNUMBER(DS75),SUM(EC$15:EC75),"")</f>
        <v>-160837.30917976273</v>
      </c>
      <c r="EH75" s="45">
        <f ca="1">IF(ISNUMBER(DS75),SUM(ED$15:ED75),"")</f>
        <v>-102268.74999999772</v>
      </c>
      <c r="EI75" s="45">
        <f ca="1">IF(ISNUMBER(DS75),SUM(EE$15:EE75),"")</f>
        <v>41724.923333333281</v>
      </c>
      <c r="EM75" s="111">
        <f t="shared" ca="1" si="11"/>
        <v>45965.625</v>
      </c>
      <c r="EN75" s="124">
        <f t="shared" ca="1" si="51"/>
        <v>-88351.185742063797</v>
      </c>
      <c r="EO75" s="124">
        <f t="shared" ca="1" si="52"/>
        <v>-160837.30917976273</v>
      </c>
      <c r="EP75" s="124">
        <f t="shared" ca="1" si="53"/>
        <v>41724.923333333281</v>
      </c>
      <c r="EQ75" s="124">
        <f t="shared" ca="1" si="54"/>
        <v>-102268.74999999772</v>
      </c>
    </row>
    <row r="76" spans="1:147">
      <c r="A76" s="151">
        <f t="shared" ca="1" si="13"/>
        <v>45940.625</v>
      </c>
      <c r="B76" s="60">
        <f ca="1">IF(COUNTIF($AD$2:AD1061,A76)=1,VLOOKUP(A76,T:U,2), IF(COUNTIF($AD$2:AD1061,A76)=0,$B$10,""))</f>
        <v>91.78</v>
      </c>
      <c r="C76" s="30">
        <f t="shared" ca="1" si="14"/>
        <v>-474121.40575079899</v>
      </c>
      <c r="D76" s="31">
        <f t="shared" ca="1" si="15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16"/>
        <v>-37632.000000000633</v>
      </c>
      <c r="G76" s="31">
        <f t="shared" ca="1" si="17"/>
        <v>-82578.749959999986</v>
      </c>
      <c r="H76" s="60">
        <f ca="1">IF(COUNTIF($AD$2:AD1061,A76)=1,VLOOKUP(A76,X:Y,2), IF(COUNTIF($AD$2:AD1061,A76)=0,$D$10,""))</f>
        <v>121</v>
      </c>
      <c r="I76" s="30">
        <f t="shared" ca="1" si="18"/>
        <v>-266677.60459393077</v>
      </c>
      <c r="J76" s="31">
        <f t="shared" ca="1" si="19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0"/>
        <v>-2066.4000000000783</v>
      </c>
      <c r="M76" s="31">
        <f t="shared" ca="1" si="21"/>
        <v>-181638.19781333333</v>
      </c>
      <c r="N76" s="66">
        <f t="shared" ca="1" si="22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3"/>
        <v>-139527.97921020104</v>
      </c>
      <c r="S76" s="115"/>
      <c r="T76" s="59">
        <v>45910.625</v>
      </c>
      <c r="U76" s="44">
        <v>94.53</v>
      </c>
      <c r="V76" s="59">
        <v>45909.625</v>
      </c>
      <c r="W76" s="44">
        <v>101.163</v>
      </c>
      <c r="X76" s="105">
        <v>45918.625</v>
      </c>
      <c r="Y76" s="44">
        <v>120.7</v>
      </c>
      <c r="Z76" s="59">
        <v>45947.625</v>
      </c>
      <c r="AA76" s="44">
        <v>100.146</v>
      </c>
      <c r="AB76" s="150">
        <f t="shared" si="67"/>
        <v>45910.625</v>
      </c>
      <c r="AC76" s="150">
        <f t="shared" si="68"/>
        <v>45910.625</v>
      </c>
      <c r="AD76" s="150">
        <v>45958.625</v>
      </c>
      <c r="AH76" s="151">
        <f t="shared" ca="1" si="24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25"/>
        <v>124300.80795524656</v>
      </c>
      <c r="AK76" s="39">
        <f t="shared" ca="1" si="26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27"/>
        <v>225251.11607142855</v>
      </c>
      <c r="AN76" s="40">
        <f t="shared" ca="1" si="28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29"/>
        <v>888900.56344317738</v>
      </c>
      <c r="AQ76" s="40">
        <f t="shared" ca="1" si="30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1"/>
        <v>196372.76785714284</v>
      </c>
      <c r="AT76" s="40">
        <f t="shared" ca="1" si="32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3"/>
        <v>178292.41071428571</v>
      </c>
      <c r="AW76" s="40">
        <f t="shared" ca="1" si="34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35"/>
        <v>441796.875</v>
      </c>
      <c r="AZ76" s="40">
        <f t="shared" ca="1" si="36"/>
        <v>11160.525390625</v>
      </c>
      <c r="BA76" s="66">
        <f t="shared" ca="1" si="37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38"/>
        <v>-220759.58946296124</v>
      </c>
      <c r="BG76" s="59">
        <v>45912.625</v>
      </c>
      <c r="BH76" s="44">
        <v>80.959999999999994</v>
      </c>
      <c r="BI76" s="59">
        <v>45967.625</v>
      </c>
      <c r="BJ76" s="44">
        <v>100.859375</v>
      </c>
      <c r="BK76" s="59">
        <v>45912.625</v>
      </c>
      <c r="BL76" s="44">
        <v>112.01</v>
      </c>
      <c r="BM76" s="59">
        <v>45967.625</v>
      </c>
      <c r="BN76" s="44">
        <v>100.859375</v>
      </c>
      <c r="BO76" s="59">
        <v>45910.625</v>
      </c>
      <c r="BP76" s="44">
        <v>104.875</v>
      </c>
      <c r="BQ76" s="59">
        <v>45910.625</v>
      </c>
      <c r="BR76" s="44">
        <v>98.921875</v>
      </c>
      <c r="BS76" s="150">
        <f t="shared" si="69"/>
        <v>45912.625</v>
      </c>
      <c r="BT76" s="150">
        <f t="shared" si="70"/>
        <v>45912.625</v>
      </c>
      <c r="BU76" s="150">
        <v>45968.625</v>
      </c>
      <c r="BY76" s="151">
        <f t="shared" ca="1" si="39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0"/>
        <v>51824.999999997352</v>
      </c>
      <c r="CB76" s="39">
        <f t="shared" ca="1" si="41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2"/>
        <v>172574.99999999991</v>
      </c>
      <c r="CE76" s="40">
        <f t="shared" ca="1" si="43"/>
        <v>305555.55555555556</v>
      </c>
      <c r="CF76" s="38">
        <f t="shared" ca="1" si="44"/>
        <v>-120750.00000000253</v>
      </c>
      <c r="CH76" s="109">
        <v>45916.625</v>
      </c>
      <c r="CI76" s="44">
        <v>107.8259</v>
      </c>
      <c r="CJ76" s="109">
        <v>45916.625</v>
      </c>
      <c r="CK76" s="44">
        <v>47.42</v>
      </c>
      <c r="CL76" s="150">
        <f t="shared" si="63"/>
        <v>45916.625</v>
      </c>
      <c r="CM76" s="150">
        <f t="shared" si="64"/>
        <v>45916.625</v>
      </c>
      <c r="CN76" s="150">
        <v>45971.625</v>
      </c>
      <c r="CR76" s="151">
        <f t="shared" ca="1" si="45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46"/>
        <v>187655.16</v>
      </c>
      <c r="CU76" s="39">
        <f t="shared" ca="1" si="47"/>
        <v>253750</v>
      </c>
      <c r="CV76" s="38">
        <f ca="1">IF(COUNTIF($DG$2:DG1061,CR76)=1,VLOOKUP(CR76,DC:DD,2), IF(COUNTIF($DG$2:DG1061,CR76)=0,$CT$10,""))</f>
        <v>49.439</v>
      </c>
      <c r="CW76" s="39">
        <f t="shared" ca="1" si="48"/>
        <v>145581.02999999985</v>
      </c>
      <c r="CX76" s="40">
        <f t="shared" ca="1" si="49"/>
        <v>228375</v>
      </c>
      <c r="CY76" s="38">
        <f t="shared" ca="1" si="50"/>
        <v>67449.130000000179</v>
      </c>
      <c r="DA76" s="109">
        <v>45911.625</v>
      </c>
      <c r="DB76" s="44">
        <v>253.00800000000001</v>
      </c>
      <c r="DC76" s="109">
        <v>45911.625</v>
      </c>
      <c r="DD76" s="44">
        <v>51.143000000000001</v>
      </c>
      <c r="DE76" s="150">
        <f t="shared" si="65"/>
        <v>45911.625</v>
      </c>
      <c r="DF76" s="150">
        <f t="shared" si="66"/>
        <v>45911.625</v>
      </c>
      <c r="DG76" s="150">
        <v>45968.625</v>
      </c>
      <c r="DR76" s="150" t="str">
        <f ca="1">IF(COUNTIF($AH$14:AH963,A77)*COUNTIF($BY$14:BY963,A77)*COUNTIF($CR$14:CR963,A77),A77,"")</f>
        <v/>
      </c>
      <c r="DS76" s="150">
        <f ca="1"/>
        <v>45966.625</v>
      </c>
      <c r="DT76" s="45">
        <f ca="1">VLOOKUP(DS76,$A$14:R863,18)</f>
        <v>-82457.690266445774</v>
      </c>
      <c r="DU76" s="45">
        <f ca="1">VLOOKUP(DS76,$AH$14:BE863,24)</f>
        <v>-172437.93067446537</v>
      </c>
      <c r="DV76" s="45">
        <f ca="1">VLOOKUP(DS76,$BY$14:CF863,8)</f>
        <v>-107650.00000000151</v>
      </c>
      <c r="DW76" s="45">
        <f ca="1">VLOOKUP(DS76,$CR$14:CY863,8)</f>
        <v>49670.016666666837</v>
      </c>
      <c r="DX76" s="45">
        <f t="shared" ca="1" si="73"/>
        <v>-2500.8324449183419</v>
      </c>
      <c r="DY76" s="45">
        <f t="shared" ca="1" si="74"/>
        <v>-3991.0010738862329</v>
      </c>
      <c r="DZ76" s="45">
        <f t="shared" ca="1" si="75"/>
        <v>9299.9999999988941</v>
      </c>
      <c r="EA76" s="45">
        <f t="shared" ca="1" si="76"/>
        <v>-9568.6733333333104</v>
      </c>
      <c r="EB76" s="45">
        <f t="shared" ca="1" si="77"/>
        <v>-2500.8324449183419</v>
      </c>
      <c r="EC76" s="45">
        <f t="shared" ca="1" si="78"/>
        <v>-3991.0010738862329</v>
      </c>
      <c r="ED76" s="45">
        <f t="shared" ca="1" si="79"/>
        <v>9299.9999999988941</v>
      </c>
      <c r="EE76" s="45">
        <f t="shared" ca="1" si="80"/>
        <v>-9568.6733333333104</v>
      </c>
      <c r="EF76" s="45">
        <f ca="1">IF(ISNUMBER(DS76),SUM(EB$15:EB76),"")</f>
        <v>-90852.018186982139</v>
      </c>
      <c r="EG76" s="45">
        <f ca="1">IF(ISNUMBER(DS76),SUM(EC$15:EC76),"")</f>
        <v>-164828.31025364896</v>
      </c>
      <c r="EH76" s="45">
        <f ca="1">IF(ISNUMBER(DS76),SUM(ED$15:ED76),"")</f>
        <v>-92968.749999998821</v>
      </c>
      <c r="EI76" s="45">
        <f ca="1">IF(ISNUMBER(DS76),SUM(EE$15:EE76),"")</f>
        <v>32156.249999999971</v>
      </c>
      <c r="EM76" s="111">
        <f t="shared" ca="1" si="11"/>
        <v>45966.625</v>
      </c>
      <c r="EN76" s="124">
        <f t="shared" ca="1" si="51"/>
        <v>-90852.018186982139</v>
      </c>
      <c r="EO76" s="124">
        <f t="shared" ca="1" si="52"/>
        <v>-164828.31025364896</v>
      </c>
      <c r="EP76" s="124">
        <f t="shared" ca="1" si="53"/>
        <v>32156.249999999971</v>
      </c>
      <c r="EQ76" s="124">
        <f t="shared" ca="1" si="54"/>
        <v>-92968.749999998821</v>
      </c>
    </row>
    <row r="77" spans="1:147">
      <c r="A77" s="151">
        <f t="shared" ca="1" si="13"/>
        <v>45943.625</v>
      </c>
      <c r="B77" s="60">
        <f ca="1">IF(COUNTIF($AD$2:AD1062,A77)=1,VLOOKUP(A77,T:U,2), IF(COUNTIF($AD$2:AD1062,A77)=0,$B$10,""))</f>
        <v>91.79</v>
      </c>
      <c r="C77" s="30">
        <f t="shared" ca="1" si="14"/>
        <v>-471884.98402555881</v>
      </c>
      <c r="D77" s="31">
        <f t="shared" ca="1" si="15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16"/>
        <v>-19991.99999999996</v>
      </c>
      <c r="G77" s="31">
        <f t="shared" ca="1" si="17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18"/>
        <v>-237046.7596390527</v>
      </c>
      <c r="J77" s="31">
        <f t="shared" ca="1" si="19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0"/>
        <v>56137.199999998862</v>
      </c>
      <c r="M77" s="31">
        <f t="shared" ca="1" si="21"/>
        <v>-187435.16157333329</v>
      </c>
      <c r="N77" s="66">
        <f t="shared" ca="1" si="22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3"/>
        <v>-124190.47417984054</v>
      </c>
      <c r="S77" s="115"/>
      <c r="T77" s="59">
        <v>45911.625</v>
      </c>
      <c r="U77" s="44">
        <v>92.29</v>
      </c>
      <c r="V77" s="59">
        <v>45910.625</v>
      </c>
      <c r="W77" s="44">
        <v>101.126</v>
      </c>
      <c r="X77" s="105">
        <v>45919.625</v>
      </c>
      <c r="Y77" s="44">
        <v>120.71</v>
      </c>
      <c r="Z77" s="59">
        <v>45950.625</v>
      </c>
      <c r="AA77" s="44">
        <v>100.10599999999999</v>
      </c>
      <c r="AB77" s="150">
        <f t="shared" si="67"/>
        <v>45911.625</v>
      </c>
      <c r="AC77" s="150">
        <f t="shared" si="68"/>
        <v>45911.625</v>
      </c>
      <c r="AD77" s="150">
        <v>45959.625</v>
      </c>
      <c r="AH77" s="151">
        <f t="shared" ca="1" si="24"/>
        <v>45954.625</v>
      </c>
      <c r="AI77" s="38">
        <f ca="1">IF(COUNTIF($BU$2:BU1062,AH77)=1,VLOOKUP(AH77,BG:BH,2), IF(COUNTIF($BU$2:BU1062,AH77)=0,$AI$10,""))</f>
        <v>81.08</v>
      </c>
      <c r="AJ77" s="39">
        <f t="shared" ca="1" si="25"/>
        <v>195773.77252952277</v>
      </c>
      <c r="AK77" s="39">
        <f t="shared" ca="1" si="26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27"/>
        <v>230691.96428571432</v>
      </c>
      <c r="AN77" s="40">
        <f t="shared" ca="1" si="28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29"/>
        <v>933818.41106397868</v>
      </c>
      <c r="AQ77" s="40">
        <f t="shared" ca="1" si="30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1"/>
        <v>201116.07142857145</v>
      </c>
      <c r="AT77" s="40">
        <f t="shared" ca="1" si="32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3"/>
        <v>180803.57142857145</v>
      </c>
      <c r="AW77" s="40">
        <f t="shared" ca="1" si="34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35"/>
        <v>435937.5</v>
      </c>
      <c r="AZ77" s="40">
        <f t="shared" ca="1" si="36"/>
        <v>11288.807291666672</v>
      </c>
      <c r="BA77" s="66">
        <f t="shared" ca="1" si="37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38"/>
        <v>-197973.74598573882</v>
      </c>
      <c r="BG77" s="59">
        <v>45915.625</v>
      </c>
      <c r="BH77" s="44">
        <v>81.19</v>
      </c>
      <c r="BI77" s="59">
        <v>45968.625</v>
      </c>
      <c r="BJ77" s="44">
        <v>100.890625</v>
      </c>
      <c r="BK77" s="59">
        <v>45915.625</v>
      </c>
      <c r="BL77" s="44">
        <v>112.36</v>
      </c>
      <c r="BM77" s="59">
        <v>45968.625</v>
      </c>
      <c r="BN77" s="44">
        <v>100.890625</v>
      </c>
      <c r="BO77" s="59">
        <v>45911.625</v>
      </c>
      <c r="BP77" s="44">
        <v>105.046875</v>
      </c>
      <c r="BQ77" s="59">
        <v>45911.625</v>
      </c>
      <c r="BR77" s="44">
        <v>99.578125</v>
      </c>
      <c r="BS77" s="150">
        <f t="shared" si="69"/>
        <v>45915.625</v>
      </c>
      <c r="BT77" s="150">
        <f t="shared" si="70"/>
        <v>45915.625</v>
      </c>
      <c r="BU77" s="150">
        <v>45971.625</v>
      </c>
      <c r="BY77" s="151">
        <f t="shared" ca="1" si="39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0"/>
        <v>124724.99999999798</v>
      </c>
      <c r="CB77" s="39">
        <f t="shared" ca="1" si="41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2"/>
        <v>245531.25000000009</v>
      </c>
      <c r="CE77" s="40">
        <f t="shared" ca="1" si="43"/>
        <v>315972.22222222219</v>
      </c>
      <c r="CF77" s="38">
        <f t="shared" ca="1" si="44"/>
        <v>-120806.25000000207</v>
      </c>
      <c r="CH77" s="109">
        <v>45917.625</v>
      </c>
      <c r="CI77" s="44">
        <v>107.72799999999999</v>
      </c>
      <c r="CJ77" s="109">
        <v>45917.625</v>
      </c>
      <c r="CK77" s="44">
        <v>47.936999999999998</v>
      </c>
      <c r="CL77" s="150">
        <f t="shared" si="63"/>
        <v>45917.625</v>
      </c>
      <c r="CM77" s="150">
        <f t="shared" si="64"/>
        <v>45917.625</v>
      </c>
      <c r="CN77" s="150">
        <v>45973.625</v>
      </c>
      <c r="CR77" s="151">
        <f t="shared" ca="1" si="45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46"/>
        <v>230445.60000000003</v>
      </c>
      <c r="CU77" s="39">
        <f t="shared" ca="1" si="47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48"/>
        <v>183921.56999999977</v>
      </c>
      <c r="CX77" s="40">
        <f t="shared" ca="1" si="49"/>
        <v>231000</v>
      </c>
      <c r="CY77" s="38">
        <f t="shared" ca="1" si="50"/>
        <v>72190.696666666947</v>
      </c>
      <c r="DA77" s="109">
        <v>45912.625</v>
      </c>
      <c r="DB77" s="44">
        <v>252.27</v>
      </c>
      <c r="DC77" s="109">
        <v>45912.625</v>
      </c>
      <c r="DD77" s="44">
        <v>50.945999999999998</v>
      </c>
      <c r="DE77" s="150">
        <f t="shared" si="65"/>
        <v>45912.625</v>
      </c>
      <c r="DF77" s="150">
        <f t="shared" si="66"/>
        <v>45912.625</v>
      </c>
      <c r="DG77" s="150">
        <v>45971.625</v>
      </c>
      <c r="DR77" s="150">
        <f ca="1">IF(COUNTIF($AH$14:AH964,A78)*COUNTIF($BY$14:BY964,A78)*COUNTIF($CR$14:CR964,A78),A78,"")</f>
        <v>45944.625</v>
      </c>
      <c r="DS77" s="150">
        <f ca="1"/>
        <v>45967.625</v>
      </c>
      <c r="DT77" s="45">
        <f ca="1">VLOOKUP(DS77,$A$14:R864,18)</f>
        <v>-45175.997170865128</v>
      </c>
      <c r="DU77" s="45">
        <f ca="1">VLOOKUP(DS77,$AH$14:BE864,24)</f>
        <v>-209861.65865966844</v>
      </c>
      <c r="DV77" s="45">
        <f ca="1">VLOOKUP(DS77,$BY$14:CF864,8)</f>
        <v>-115550.00000000049</v>
      </c>
      <c r="DW77" s="45">
        <f ca="1">VLOOKUP(DS77,$CR$14:CY864,8)</f>
        <v>24765.043333333568</v>
      </c>
      <c r="DX77" s="45">
        <f t="shared" ca="1" si="73"/>
        <v>37281.693095580646</v>
      </c>
      <c r="DY77" s="45">
        <f t="shared" ca="1" si="74"/>
        <v>-37423.727985203062</v>
      </c>
      <c r="DZ77" s="45">
        <f t="shared" ca="1" si="75"/>
        <v>-7899.9999999989814</v>
      </c>
      <c r="EA77" s="45">
        <f t="shared" ca="1" si="76"/>
        <v>-24904.97333333327</v>
      </c>
      <c r="EB77" s="45">
        <f t="shared" ca="1" si="77"/>
        <v>37281.693095580646</v>
      </c>
      <c r="EC77" s="45">
        <f t="shared" ca="1" si="78"/>
        <v>-37423.727985203062</v>
      </c>
      <c r="ED77" s="45">
        <f t="shared" ca="1" si="79"/>
        <v>-7899.9999999989814</v>
      </c>
      <c r="EE77" s="45">
        <f t="shared" ca="1" si="80"/>
        <v>-24904.97333333327</v>
      </c>
      <c r="EF77" s="45">
        <f ca="1">IF(ISNUMBER(DS77),SUM(EB$15:EB77),"")</f>
        <v>-53570.325091401493</v>
      </c>
      <c r="EG77" s="45">
        <f ca="1">IF(ISNUMBER(DS77),SUM(EC$15:EC77),"")</f>
        <v>-202252.03823885202</v>
      </c>
      <c r="EH77" s="45">
        <f ca="1">IF(ISNUMBER(DS77),SUM(ED$15:ED77),"")</f>
        <v>-100868.7499999978</v>
      </c>
      <c r="EI77" s="45">
        <f ca="1">IF(ISNUMBER(DS77),SUM(EE$15:EE77),"")</f>
        <v>7251.2766666667012</v>
      </c>
      <c r="EM77" s="111">
        <f t="shared" ca="1" si="11"/>
        <v>45967.625</v>
      </c>
      <c r="EN77" s="124">
        <f t="shared" ca="1" si="51"/>
        <v>-53570.325091401493</v>
      </c>
      <c r="EO77" s="124">
        <f t="shared" ca="1" si="52"/>
        <v>-202252.03823885202</v>
      </c>
      <c r="EP77" s="124">
        <f t="shared" ca="1" si="53"/>
        <v>7251.2766666667012</v>
      </c>
      <c r="EQ77" s="124">
        <f t="shared" ca="1" si="54"/>
        <v>-100868.7499999978</v>
      </c>
    </row>
    <row r="78" spans="1:147">
      <c r="A78" s="151">
        <f t="shared" ca="1" si="13"/>
        <v>45944.625</v>
      </c>
      <c r="B78" s="60">
        <f ca="1">IF(COUNTIF($AD$2:AD1063,A78)=1,VLOOKUP(A78,T:U,2), IF(COUNTIF($AD$2:AD1063,A78)=0,$B$10,""))</f>
        <v>91.85</v>
      </c>
      <c r="C78" s="30">
        <f t="shared" ca="1" si="14"/>
        <v>-458466.45367412461</v>
      </c>
      <c r="D78" s="31">
        <f t="shared" ca="1" si="15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16"/>
        <v>-17303.999999999065</v>
      </c>
      <c r="G78" s="31">
        <f t="shared" ca="1" si="17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18"/>
        <v>-207415.91468416661</v>
      </c>
      <c r="J78" s="31">
        <f t="shared" ca="1" si="19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0"/>
        <v>75079.199999996315</v>
      </c>
      <c r="M78" s="31">
        <f t="shared" ca="1" si="21"/>
        <v>-189367.48282666667</v>
      </c>
      <c r="N78" s="66">
        <f t="shared" ca="1" si="22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3"/>
        <v>-123426.01269662936</v>
      </c>
      <c r="S78" s="115"/>
      <c r="T78" s="59">
        <v>45912.625</v>
      </c>
      <c r="U78" s="44">
        <v>92.46</v>
      </c>
      <c r="V78" s="59">
        <v>45911.625</v>
      </c>
      <c r="W78" s="44">
        <v>101.012</v>
      </c>
      <c r="X78" s="105">
        <v>45922.625</v>
      </c>
      <c r="Y78" s="44">
        <v>120.61</v>
      </c>
      <c r="Z78" s="59">
        <v>45951.625</v>
      </c>
      <c r="AA78" s="44">
        <v>100.206</v>
      </c>
      <c r="AB78" s="150">
        <f t="shared" si="67"/>
        <v>45912.625</v>
      </c>
      <c r="AC78" s="150">
        <f t="shared" si="68"/>
        <v>45912.625</v>
      </c>
      <c r="AD78" s="150">
        <v>45960.625</v>
      </c>
      <c r="AH78" s="151">
        <f t="shared" ca="1" si="24"/>
        <v>45957.625</v>
      </c>
      <c r="AI78" s="38">
        <f ca="1">IF(COUNTIF($BU$2:BU1063,AH78)=1,VLOOKUP(AH78,BG:BH,2), IF(COUNTIF($BU$2:BU1063,AH78)=0,$AI$10,""))</f>
        <v>81.28</v>
      </c>
      <c r="AJ78" s="39">
        <f t="shared" ca="1" si="25"/>
        <v>257924.17650714604</v>
      </c>
      <c r="AK78" s="39">
        <f t="shared" ca="1" si="26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27"/>
        <v>221986.60714285716</v>
      </c>
      <c r="AN78" s="40">
        <f t="shared" ca="1" si="28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29"/>
        <v>978736.2586847744</v>
      </c>
      <c r="AQ78" s="40">
        <f t="shared" ca="1" si="30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1"/>
        <v>193526.78571428574</v>
      </c>
      <c r="AT78" s="40">
        <f t="shared" ca="1" si="32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3"/>
        <v>182477.67857142858</v>
      </c>
      <c r="AW78" s="40">
        <f t="shared" ca="1" si="34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35"/>
        <v>462890.625</v>
      </c>
      <c r="AZ78" s="40">
        <f t="shared" ca="1" si="36"/>
        <v>11673.652994791672</v>
      </c>
      <c r="BA78" s="66">
        <f t="shared" ca="1" si="37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38"/>
        <v>-150168.42970052559</v>
      </c>
      <c r="BG78" s="59">
        <v>45916.625</v>
      </c>
      <c r="BH78" s="44">
        <v>81.13</v>
      </c>
      <c r="BI78" s="59">
        <v>45971.625</v>
      </c>
      <c r="BJ78" s="44">
        <v>100.7421875</v>
      </c>
      <c r="BK78" s="59">
        <v>45916.625</v>
      </c>
      <c r="BL78" s="44">
        <v>112.26</v>
      </c>
      <c r="BM78" s="59">
        <v>45971.625</v>
      </c>
      <c r="BN78" s="44">
        <v>100.7421875</v>
      </c>
      <c r="BO78" s="59">
        <v>45912.625</v>
      </c>
      <c r="BP78" s="44">
        <v>104.71875</v>
      </c>
      <c r="BQ78" s="59">
        <v>45912.625</v>
      </c>
      <c r="BR78" s="44">
        <v>99.140625</v>
      </c>
      <c r="BS78" s="150">
        <f t="shared" si="69"/>
        <v>45916.625</v>
      </c>
      <c r="BT78" s="150">
        <f t="shared" si="70"/>
        <v>45916.625</v>
      </c>
      <c r="BU78" s="150">
        <v>45972.625</v>
      </c>
      <c r="BY78" s="151">
        <f t="shared" ca="1" si="39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0"/>
        <v>86324.999999998647</v>
      </c>
      <c r="CB78" s="39">
        <f t="shared" ca="1" si="41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2"/>
        <v>220162.50000000009</v>
      </c>
      <c r="CE78" s="40">
        <f t="shared" ca="1" si="43"/>
        <v>319444.44444444444</v>
      </c>
      <c r="CF78" s="38">
        <f t="shared" ca="1" si="44"/>
        <v>-133837.50000000143</v>
      </c>
      <c r="CH78" s="109">
        <v>45918.625</v>
      </c>
      <c r="CI78" s="44">
        <v>107.9539</v>
      </c>
      <c r="CJ78" s="109">
        <v>45918.625</v>
      </c>
      <c r="CK78" s="44">
        <v>46.959000000000003</v>
      </c>
      <c r="CL78" s="150">
        <f t="shared" si="63"/>
        <v>45918.625</v>
      </c>
      <c r="CM78" s="150">
        <f t="shared" si="64"/>
        <v>45918.625</v>
      </c>
      <c r="CN78" s="150">
        <v>45974.625</v>
      </c>
      <c r="CR78" s="151">
        <f t="shared" ca="1" si="45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46"/>
        <v>292612.32000000007</v>
      </c>
      <c r="CU78" s="39">
        <f t="shared" ca="1" si="47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48"/>
        <v>248083.28999999972</v>
      </c>
      <c r="CX78" s="40">
        <f t="shared" ca="1" si="49"/>
        <v>238875</v>
      </c>
      <c r="CY78" s="38">
        <f t="shared" ca="1" si="50"/>
        <v>71070.696666667121</v>
      </c>
      <c r="DA78" s="109">
        <v>45915.625</v>
      </c>
      <c r="DB78" s="44">
        <v>247.80699999999999</v>
      </c>
      <c r="DC78" s="109">
        <v>45915.625</v>
      </c>
      <c r="DD78" s="44">
        <v>50.042000000000002</v>
      </c>
      <c r="DE78" s="150">
        <f t="shared" si="65"/>
        <v>45915.625</v>
      </c>
      <c r="DF78" s="150">
        <f t="shared" si="66"/>
        <v>45915.625</v>
      </c>
      <c r="DG78" s="150">
        <v>45972.625</v>
      </c>
      <c r="DR78" s="150">
        <f ca="1">IF(COUNTIF($AH$14:AH965,A79)*COUNTIF($BY$14:BY965,A79)*COUNTIF($CR$14:CR965,A79),A79,"")</f>
        <v>45945.625</v>
      </c>
      <c r="DS78" s="150">
        <f ca="1"/>
        <v>45968.625</v>
      </c>
      <c r="DT78" s="45">
        <f ca="1">VLOOKUP(DS78,$A$14:R865,18)</f>
        <v>-63419.198944854899</v>
      </c>
      <c r="DU78" s="45">
        <f ca="1">VLOOKUP(DS78,$AH$14:BE865,24)</f>
        <v>-155967.48175049934</v>
      </c>
      <c r="DV78" s="45">
        <f ca="1">VLOOKUP(DS78,$BY$14:CF865,8)</f>
        <v>-103693.75000000166</v>
      </c>
      <c r="DW78" s="45">
        <f ca="1">VLOOKUP(DS78,$CR$14:CY865,8)</f>
        <v>61826.450000000477</v>
      </c>
      <c r="DX78" s="45">
        <f t="shared" ca="1" si="73"/>
        <v>-18243.201773989771</v>
      </c>
      <c r="DY78" s="45">
        <f t="shared" ca="1" si="74"/>
        <v>53894.176909169095</v>
      </c>
      <c r="DZ78" s="45">
        <f t="shared" ca="1" si="75"/>
        <v>11856.249999998836</v>
      </c>
      <c r="EA78" s="45">
        <f t="shared" ca="1" si="76"/>
        <v>37061.40666666691</v>
      </c>
      <c r="EB78" s="45">
        <f t="shared" ca="1" si="77"/>
        <v>-18243.201773989771</v>
      </c>
      <c r="EC78" s="45">
        <f t="shared" ca="1" si="78"/>
        <v>53894.176909169095</v>
      </c>
      <c r="ED78" s="45">
        <f t="shared" ca="1" si="79"/>
        <v>11856.249999998836</v>
      </c>
      <c r="EE78" s="45">
        <f t="shared" ca="1" si="80"/>
        <v>37061.40666666691</v>
      </c>
      <c r="EF78" s="45">
        <f ca="1">IF(ISNUMBER(DS78),SUM(EB$15:EB78),"")</f>
        <v>-71813.526865391264</v>
      </c>
      <c r="EG78" s="45">
        <f ca="1">IF(ISNUMBER(DS78),SUM(EC$15:EC78),"")</f>
        <v>-148357.86132968293</v>
      </c>
      <c r="EH78" s="45">
        <f ca="1">IF(ISNUMBER(DS78),SUM(ED$15:ED78),"")</f>
        <v>-89012.499999998967</v>
      </c>
      <c r="EI78" s="45">
        <f ca="1">IF(ISNUMBER(DS78),SUM(EE$15:EE78),"")</f>
        <v>44312.683333333611</v>
      </c>
      <c r="EM78" s="111">
        <f t="shared" ref="EM78:EM141" ca="1" si="81">IF(ISBLANK(DS78),"",DS78)</f>
        <v>45968.625</v>
      </c>
      <c r="EN78" s="124">
        <f t="shared" ca="1" si="51"/>
        <v>-71813.526865391264</v>
      </c>
      <c r="EO78" s="124">
        <f t="shared" ca="1" si="52"/>
        <v>-148357.86132968293</v>
      </c>
      <c r="EP78" s="124">
        <f t="shared" ca="1" si="53"/>
        <v>44312.683333333611</v>
      </c>
      <c r="EQ78" s="124">
        <f t="shared" ca="1" si="54"/>
        <v>-89012.499999998967</v>
      </c>
    </row>
    <row r="79" spans="1:147">
      <c r="A79" s="151">
        <f t="shared" ca="1" si="13"/>
        <v>45945.625</v>
      </c>
      <c r="B79" s="60">
        <f ca="1">IF(COUNTIF($AD$2:AD1064,A79)=1,VLOOKUP(A79,T:U,2), IF(COUNTIF($AD$2:AD1064,A79)=0,$B$10,""))</f>
        <v>92.38</v>
      </c>
      <c r="C79" s="30">
        <f t="shared" ca="1" si="14"/>
        <v>-339936.10223642492</v>
      </c>
      <c r="D79" s="31">
        <f t="shared" ca="1" si="15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16"/>
        <v>-672.00000000082127</v>
      </c>
      <c r="G79" s="31">
        <f t="shared" ca="1" si="17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18"/>
        <v>-82966.365873667441</v>
      </c>
      <c r="J79" s="31">
        <f t="shared" ca="1" si="19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0"/>
        <v>147747.59999999581</v>
      </c>
      <c r="M79" s="31">
        <f t="shared" ca="1" si="21"/>
        <v>-191299.80407999997</v>
      </c>
      <c r="N79" s="66">
        <f t="shared" ca="1" si="22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3"/>
        <v>-72586.033982760768</v>
      </c>
      <c r="S79" s="115"/>
      <c r="T79" s="59">
        <v>45915.625</v>
      </c>
      <c r="U79" s="44">
        <v>92.46</v>
      </c>
      <c r="V79" s="59">
        <v>45912.625</v>
      </c>
      <c r="W79" s="44">
        <v>100.934</v>
      </c>
      <c r="X79" s="105">
        <v>45923.625</v>
      </c>
      <c r="Y79" s="44">
        <v>120.6</v>
      </c>
      <c r="Z79" s="59">
        <v>45952.625</v>
      </c>
      <c r="AA79" s="44">
        <v>100.13800000000001</v>
      </c>
      <c r="AB79" s="150">
        <f t="shared" si="67"/>
        <v>45915.625</v>
      </c>
      <c r="AC79" s="150">
        <f t="shared" si="68"/>
        <v>45915.625</v>
      </c>
      <c r="AD79" s="150">
        <v>45961.625</v>
      </c>
      <c r="AH79" s="151">
        <f t="shared" ca="1" si="24"/>
        <v>45958.625</v>
      </c>
      <c r="AI79" s="38">
        <f ca="1">IF(COUNTIF($BU$2:BU1064,AH79)=1,VLOOKUP(AH79,BG:BH,2), IF(COUNTIF($BU$2:BU1064,AH79)=0,$AI$10,""))</f>
        <v>81.2</v>
      </c>
      <c r="AJ79" s="39">
        <f t="shared" ca="1" si="25"/>
        <v>233064.01491609562</v>
      </c>
      <c r="AK79" s="39">
        <f t="shared" ca="1" si="26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27"/>
        <v>227427.45535714284</v>
      </c>
      <c r="AN79" s="40">
        <f t="shared" ca="1" si="28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29"/>
        <v>981100.3559279769</v>
      </c>
      <c r="AQ79" s="40">
        <f t="shared" ca="1" si="30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1"/>
        <v>198270.08928571429</v>
      </c>
      <c r="AT79" s="40">
        <f t="shared" ca="1" si="32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3"/>
        <v>186662.94642857142</v>
      </c>
      <c r="AW79" s="40">
        <f t="shared" ca="1" si="34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35"/>
        <v>481640.62500000006</v>
      </c>
      <c r="AZ79" s="40">
        <f t="shared" ca="1" si="36"/>
        <v>11801.934895833343</v>
      </c>
      <c r="BA79" s="66">
        <f t="shared" ca="1" si="37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38"/>
        <v>-154878.47986817386</v>
      </c>
      <c r="BG79" s="59">
        <v>45917.625</v>
      </c>
      <c r="BH79" s="44">
        <v>81.05</v>
      </c>
      <c r="BI79" s="59">
        <v>45972.625</v>
      </c>
      <c r="BJ79" s="44">
        <v>100.7265625</v>
      </c>
      <c r="BK79" s="59">
        <v>45917.625</v>
      </c>
      <c r="BL79" s="44">
        <v>112.06</v>
      </c>
      <c r="BM79" s="59">
        <v>45972.625</v>
      </c>
      <c r="BN79" s="44">
        <v>100.7265625</v>
      </c>
      <c r="BO79" s="59">
        <v>45915.625</v>
      </c>
      <c r="BP79" s="44">
        <v>104.890625</v>
      </c>
      <c r="BQ79" s="59">
        <v>45915.625</v>
      </c>
      <c r="BR79" s="44">
        <v>99.390625</v>
      </c>
      <c r="BS79" s="150">
        <f t="shared" si="69"/>
        <v>45917.625</v>
      </c>
      <c r="BT79" s="150">
        <f t="shared" si="70"/>
        <v>45917.625</v>
      </c>
      <c r="BU79" s="150">
        <v>45973.625</v>
      </c>
      <c r="BY79" s="151">
        <f t="shared" ca="1" si="39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0"/>
        <v>62524.999999997272</v>
      </c>
      <c r="CB79" s="39">
        <f t="shared" ca="1" si="41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2"/>
        <v>196818.74999999974</v>
      </c>
      <c r="CE79" s="40">
        <f t="shared" ca="1" si="43"/>
        <v>322916.66666666674</v>
      </c>
      <c r="CF79" s="38">
        <f t="shared" ca="1" si="44"/>
        <v>-134293.75000000247</v>
      </c>
      <c r="CH79" s="109">
        <v>45919.625</v>
      </c>
      <c r="CI79" s="44">
        <v>107.8977</v>
      </c>
      <c r="CJ79" s="109">
        <v>45919.625</v>
      </c>
      <c r="CK79" s="44">
        <v>47.231000000000002</v>
      </c>
      <c r="CL79" s="150">
        <f t="shared" si="63"/>
        <v>45919.625</v>
      </c>
      <c r="CM79" s="150">
        <f t="shared" si="64"/>
        <v>45919.625</v>
      </c>
      <c r="CN79" s="150">
        <v>45975.625</v>
      </c>
      <c r="CR79" s="151">
        <f t="shared" ca="1" si="45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46"/>
        <v>253148.2800000002</v>
      </c>
      <c r="CU79" s="39">
        <f t="shared" ca="1" si="47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48"/>
        <v>233955.53999999989</v>
      </c>
      <c r="CX79" s="40">
        <f t="shared" ca="1" si="49"/>
        <v>241499.99999999997</v>
      </c>
      <c r="CY79" s="38">
        <f t="shared" ca="1" si="50"/>
        <v>46026.073333333625</v>
      </c>
      <c r="DA79" s="109">
        <v>45916.625</v>
      </c>
      <c r="DB79" s="44">
        <v>251.81700000000001</v>
      </c>
      <c r="DC79" s="109">
        <v>45916.625</v>
      </c>
      <c r="DD79" s="44">
        <v>50.780999999999999</v>
      </c>
      <c r="DE79" s="150">
        <f t="shared" si="65"/>
        <v>45916.625</v>
      </c>
      <c r="DF79" s="150">
        <f t="shared" si="66"/>
        <v>45916.625</v>
      </c>
      <c r="DG79" s="150">
        <v>45973.625</v>
      </c>
      <c r="DR79" s="150">
        <f ca="1">IF(COUNTIF($AH$14:AH966,A80)*COUNTIF($BY$14:BY966,A80)*COUNTIF($CR$14:CR966,A80),A80,"")</f>
        <v>45946.625</v>
      </c>
      <c r="DS79" s="150">
        <f ca="1"/>
        <v>45971.625</v>
      </c>
      <c r="DT79" s="45">
        <f ca="1">VLOOKUP(DS79,$A$14:R866,18)</f>
        <v>-36065.758414022566</v>
      </c>
      <c r="DU79" s="45">
        <f ca="1">VLOOKUP(DS79,$AH$14:BE866,24)</f>
        <v>-94655.054554378439</v>
      </c>
      <c r="DV79" s="45">
        <f ca="1">VLOOKUP(DS79,$BY$14:CF866,8)</f>
        <v>-106393.75000000288</v>
      </c>
      <c r="DW79" s="45">
        <f ca="1">VLOOKUP(DS79,$CR$14:CY866,8)</f>
        <v>63880.390000000421</v>
      </c>
      <c r="DX79" s="45">
        <f t="shared" ca="1" si="73"/>
        <v>27353.440530832333</v>
      </c>
      <c r="DY79" s="45">
        <f t="shared" ca="1" si="74"/>
        <v>61312.427196120901</v>
      </c>
      <c r="DZ79" s="45">
        <f t="shared" ca="1" si="75"/>
        <v>-2700.0000000012224</v>
      </c>
      <c r="EA79" s="45">
        <f t="shared" ca="1" si="76"/>
        <v>2053.9399999999441</v>
      </c>
      <c r="EB79" s="45">
        <f t="shared" ca="1" si="77"/>
        <v>27353.440530832333</v>
      </c>
      <c r="EC79" s="45">
        <f t="shared" ca="1" si="78"/>
        <v>61312.427196120901</v>
      </c>
      <c r="ED79" s="45">
        <f t="shared" ca="1" si="79"/>
        <v>-2700.0000000012224</v>
      </c>
      <c r="EE79" s="45">
        <f t="shared" ca="1" si="80"/>
        <v>2053.9399999999441</v>
      </c>
      <c r="EF79" s="45">
        <f ca="1">IF(ISNUMBER(DS79),SUM(EB$15:EB79),"")</f>
        <v>-44460.086334558931</v>
      </c>
      <c r="EG79" s="45">
        <f ca="1">IF(ISNUMBER(DS79),SUM(EC$15:EC79),"")</f>
        <v>-87045.434133562027</v>
      </c>
      <c r="EH79" s="45">
        <f ca="1">IF(ISNUMBER(DS79),SUM(ED$15:ED79),"")</f>
        <v>-91712.500000000189</v>
      </c>
      <c r="EI79" s="45">
        <f ca="1">IF(ISNUMBER(DS79),SUM(EE$15:EE79),"")</f>
        <v>46366.623333333555</v>
      </c>
      <c r="EM79" s="111">
        <f t="shared" ca="1" si="81"/>
        <v>45971.625</v>
      </c>
      <c r="EN79" s="124">
        <f t="shared" ca="1" si="51"/>
        <v>-44460.086334558931</v>
      </c>
      <c r="EO79" s="124">
        <f t="shared" ca="1" si="52"/>
        <v>-87045.434133562027</v>
      </c>
      <c r="EP79" s="124">
        <f t="shared" ca="1" si="53"/>
        <v>46366.623333333555</v>
      </c>
      <c r="EQ79" s="124">
        <f t="shared" ca="1" si="54"/>
        <v>-91712.500000000189</v>
      </c>
    </row>
    <row r="80" spans="1:147">
      <c r="A80" s="151">
        <f t="shared" ref="A80:A143" ca="1" si="82">IF(AND(ISBLANK(AD69),A79=$AD$1),FLOOR(NOW(),TIME(0,1,0)),IF(ISBLANK(AD69),"",FLOOR(AD69,TIME(0,1,0))))</f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83">IF(ISERROR(B80-2),"",(B80/$B$14-1)*$B$5)</f>
        <v>-373482.42811501608</v>
      </c>
      <c r="D80" s="31">
        <f t="shared" ref="D80:D143" ca="1" si="84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85">IF(ISERROR(B80-2),"",(E80-$E$14)/100*$C$5)</f>
        <v>-3359.9999999993315</v>
      </c>
      <c r="G80" s="31">
        <f t="shared" ref="G80:G143" ca="1" si="86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87">IF(ISERROR(B80-2),"",(H80/$H$14-1)*$D$5)</f>
        <v>-88892.534864646266</v>
      </c>
      <c r="J80" s="31">
        <f t="shared" ref="J80:J143" ca="1" si="88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89">IF(ISERROR(B80-2),"",(K80-$K$14)/100*$E$5)</f>
        <v>133282.80000000016</v>
      </c>
      <c r="M80" s="31">
        <f t="shared" ref="M80:M143" ca="1" si="90">IF(ISERROR(B80-2),"",(INT(A80)-INT($A$14))/360*$E$6*$E$5-(INT(A80)-INT($A$14))/360*$E$7*$E$5*$K$14/100)</f>
        <v>-193232.12533333333</v>
      </c>
      <c r="N80" s="66">
        <f t="shared" ref="N80:N92" ca="1" si="91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92">IF(ISERROR(B80-2),"",N80+Q80)</f>
        <v>-111260.21478370373</v>
      </c>
      <c r="S80" s="115"/>
      <c r="T80" s="59">
        <v>45916.625</v>
      </c>
      <c r="U80" s="44">
        <v>92.35</v>
      </c>
      <c r="V80" s="59">
        <v>45915.625</v>
      </c>
      <c r="W80" s="44">
        <v>100.944</v>
      </c>
      <c r="X80" s="105">
        <v>45924.625</v>
      </c>
      <c r="Y80" s="44">
        <v>120.67</v>
      </c>
      <c r="Z80" s="59">
        <v>45953.625</v>
      </c>
      <c r="AA80" s="44">
        <v>100.104</v>
      </c>
      <c r="AB80" s="150">
        <f t="shared" si="67"/>
        <v>45916.625</v>
      </c>
      <c r="AC80" s="150">
        <f t="shared" si="68"/>
        <v>45916.625</v>
      </c>
      <c r="AD80" s="150">
        <v>45964.625</v>
      </c>
      <c r="AH80" s="151">
        <f t="shared" ref="AH80:AH143" ca="1" si="93">IF(AND(ISBLANK(BU69),AH79=$BU$1),FLOOR(NOW(),TIME(0,1,0)),IF(ISBLANK(BU69),"",FLOOR(BU69,TIME(0,1,0))))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94">IF(ISERROR(AI80-2),"",(AI80/$AI$14-1)*$AI$5)</f>
        <v>155376.00994406376</v>
      </c>
      <c r="AK80" s="39">
        <f t="shared" ref="AK80:AK143" ca="1" si="95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ca="1">IF(ISERROR(AI80-2),"",(AL80-$AL$14)/100*$AJ$5)</f>
        <v>165401.78571428571</v>
      </c>
      <c r="AN80" s="40">
        <f t="shared" ref="AN80:AN143" ca="1" si="96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ca="1">IF(ISERROR(AI80-2),"",(AO80/$AO$14-1)*$AK$5)</f>
        <v>829798.1323631783</v>
      </c>
      <c r="AQ80" s="40">
        <f t="shared" ref="AQ80:AQ143" ca="1" si="97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ca="1">IF(ISERROR(AI80-2),"",(AR80-$AR$14)/100*$AL$5)</f>
        <v>144196.42857142858</v>
      </c>
      <c r="AT80" s="40">
        <f t="shared" ref="AT80:AT143" ca="1" si="98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ca="1">IF(ISERROR(AI80-2),"",(AU80-$AU$14)/100*$AM$5)</f>
        <v>148158.48214285716</v>
      </c>
      <c r="AW80" s="40">
        <f t="shared" ref="AW80:AW143" ca="1" si="99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ca="1">IF(ISERROR(AI80-2),"",(AX80-$AX$14)/100*$AN$5)</f>
        <v>404296.875</v>
      </c>
      <c r="AZ80" s="40">
        <f t="shared" ref="AZ80:AZ143" ca="1" si="100">IF(ISERROR(AI80-2),"",(INT(AH80)-INT($AH$14))/360*$AN$5*$AN$6-(INT(AH80)-INT($AH$14))/360*$AN$5*$AN$7*$AX$14/100)</f>
        <v>11930.216796875015</v>
      </c>
      <c r="BA80" s="66">
        <f ca="1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ca="1">IF(ISERROR(AI80-2),"",BA80-BD80)</f>
        <v>-188883.98118023126</v>
      </c>
      <c r="BG80" s="59">
        <v>45918.625</v>
      </c>
      <c r="BH80" s="44">
        <v>81.23</v>
      </c>
      <c r="BI80" s="59">
        <v>45973.625</v>
      </c>
      <c r="BJ80" s="44">
        <v>100.9453125</v>
      </c>
      <c r="BK80" s="59">
        <v>45918.625</v>
      </c>
      <c r="BL80" s="44">
        <v>111.83</v>
      </c>
      <c r="BM80" s="59">
        <v>45973.625</v>
      </c>
      <c r="BN80" s="44">
        <v>100.9453125</v>
      </c>
      <c r="BO80" s="59">
        <v>45916.625</v>
      </c>
      <c r="BP80" s="44">
        <v>104.9375</v>
      </c>
      <c r="BQ80" s="59">
        <v>45916.625</v>
      </c>
      <c r="BR80" s="44">
        <v>99.53125</v>
      </c>
      <c r="BS80" s="150">
        <f t="shared" si="69"/>
        <v>45918.625</v>
      </c>
      <c r="BT80" s="150">
        <f t="shared" si="70"/>
        <v>45918.625</v>
      </c>
      <c r="BU80" s="150">
        <v>45974.625</v>
      </c>
      <c r="BY80" s="151">
        <f t="shared" ref="BY80:BY143" ca="1" si="101">IF(AND(ISBLANK(CN69),BY79=$CN$1),FLOOR(NOW(),TIME(0,1,0)),IF(ISBLANK(CN69),"",FLOOR(CN69,TIME(0,1,0))))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02">IF(ISERROR(BZ80-2),"",(BZ80-$BZ$14)/100*$BZ$5)</f>
        <v>4024.999999998613</v>
      </c>
      <c r="CB80" s="39">
        <f t="shared" ref="CB80:CB143" ca="1" si="103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ca="1">IF(ISERROR(BZ80-2),"",-1*(CC80-$CC$14)*10^-4*$CA$8*$CA$5)</f>
        <v>129937.49999999974</v>
      </c>
      <c r="CE80" s="40">
        <f t="shared" ref="CE80:CE143" ca="1" si="104">IF(ISERROR(BZ80-2),"",(INT(BY80)-INT(BY$14))/360*$CA$5*$CA$6)</f>
        <v>326388.88888888893</v>
      </c>
      <c r="CF80" s="38">
        <f ca="1">IF(ISERROR(BZ80-2),"",CA80+CB80-CD80-CE80)</f>
        <v>-125912.50000000114</v>
      </c>
      <c r="CH80" s="109">
        <v>45922.625</v>
      </c>
      <c r="CI80" s="44">
        <v>107.9379</v>
      </c>
      <c r="CJ80" s="109">
        <v>45922.625</v>
      </c>
      <c r="CK80" s="44">
        <v>47.365000000000002</v>
      </c>
      <c r="CL80" s="150">
        <f t="shared" si="63"/>
        <v>45922.625</v>
      </c>
      <c r="CM80" s="150">
        <f t="shared" si="64"/>
        <v>45922.625</v>
      </c>
      <c r="CN80" s="150">
        <v>45978.625</v>
      </c>
      <c r="CR80" s="151">
        <f t="shared" ref="CR80:CR143" ca="1" si="105">IF(AND(ISBLANK(DG69),CR79=$DG$1),FLOOR(NOW(),TIME(0,1,0)),IF(ISBLANK(DG69),"",FLOOR(DG69,TIME(0,1,0))))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06">IF(ISERROR(CS80-2),"",-1*(CS80-$CS$14)*$CS$8*10^-4*$CS$5)</f>
        <v>241662.96000000025</v>
      </c>
      <c r="CU80" s="39">
        <f t="shared" ref="CU80:CU143" ca="1" si="107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08">IF(ISERROR(CS80-2),"",-1*(CV80-$CV$14)*10^-4*$CT$8*$CT$5)</f>
        <v>246692.24999999988</v>
      </c>
      <c r="CX80" s="40">
        <f t="shared" ref="CX80:CX143" ca="1" si="109">IF(ISERROR(CS80-2),"",(INT(CR80)-INT(CR$14))/360*$CT$5*$CT$6)</f>
        <v>244125.00000000003</v>
      </c>
      <c r="CY80" s="38">
        <f t="shared" ref="CY80:CY143" ca="1" si="110">IF(ISERROR(CS80-2),"",CT80+CU80-CW80-CX80)</f>
        <v>22095.710000000399</v>
      </c>
      <c r="DA80" s="109">
        <v>45917.625</v>
      </c>
      <c r="DB80" s="44">
        <v>251.23599999999999</v>
      </c>
      <c r="DC80" s="109">
        <v>45917.625</v>
      </c>
      <c r="DD80" s="44">
        <v>50.738</v>
      </c>
      <c r="DE80" s="150">
        <f t="shared" si="65"/>
        <v>45917.625</v>
      </c>
      <c r="DF80" s="150">
        <f t="shared" si="66"/>
        <v>45917.625</v>
      </c>
      <c r="DG80" s="150">
        <v>45974.625</v>
      </c>
      <c r="DR80" s="150">
        <f ca="1">IF(COUNTIF($AH$14:AH967,A81)*COUNTIF($BY$14:BY967,A81)*COUNTIF($CR$14:CR967,A81),A81,"")</f>
        <v>45947.625</v>
      </c>
      <c r="DS80" s="150">
        <f ca="1"/>
        <v>45973.625</v>
      </c>
      <c r="DT80" s="45">
        <f ca="1">VLOOKUP(DS80,$A$14:R867,18)</f>
        <v>-24685.874988182215</v>
      </c>
      <c r="DU80" s="45">
        <f ca="1">VLOOKUP(DS80,$AH$14:BE867,24)</f>
        <v>-134550.73763892936</v>
      </c>
      <c r="DV80" s="45">
        <f ca="1">VLOOKUP(DS80,$BY$14:CF867,8)</f>
        <v>-113225.00000000271</v>
      </c>
      <c r="DW80" s="45">
        <f ca="1">VLOOKUP(DS80,$CR$14:CY867,8)</f>
        <v>63725.783333333733</v>
      </c>
      <c r="DX80" s="45">
        <f t="shared" ca="1" si="73"/>
        <v>11379.883425840351</v>
      </c>
      <c r="DY80" s="45">
        <f t="shared" ca="1" si="74"/>
        <v>-39895.683084550925</v>
      </c>
      <c r="DZ80" s="45">
        <f t="shared" ca="1" si="75"/>
        <v>-6831.2499999998254</v>
      </c>
      <c r="EA80" s="45">
        <f t="shared" ca="1" si="76"/>
        <v>-154.6066666666884</v>
      </c>
      <c r="EB80" s="45">
        <f t="shared" ca="1" si="77"/>
        <v>11379.883425840351</v>
      </c>
      <c r="EC80" s="45">
        <f t="shared" ca="1" si="78"/>
        <v>-39895.683084550925</v>
      </c>
      <c r="ED80" s="45">
        <f t="shared" ca="1" si="79"/>
        <v>-6831.2499999998254</v>
      </c>
      <c r="EE80" s="45">
        <f t="shared" ca="1" si="80"/>
        <v>-154.6066666666884</v>
      </c>
      <c r="EF80" s="45">
        <f ca="1">IF(ISNUMBER(DS80),SUM(EB$15:EB80),"")</f>
        <v>-33080.20290871858</v>
      </c>
      <c r="EG80" s="45">
        <f ca="1">IF(ISNUMBER(DS80),SUM(EC$15:EC80),"")</f>
        <v>-126941.11721811295</v>
      </c>
      <c r="EH80" s="45">
        <f ca="1">IF(ISNUMBER(DS80),SUM(ED$15:ED80),"")</f>
        <v>-98543.750000000015</v>
      </c>
      <c r="EI80" s="45">
        <f ca="1">IF(ISNUMBER(DS80),SUM(EE$15:EE80),"")</f>
        <v>46212.016666666867</v>
      </c>
      <c r="EM80" s="111">
        <f t="shared" ca="1" si="81"/>
        <v>45973.625</v>
      </c>
      <c r="EN80" s="124">
        <f t="shared" ref="EN80:EN143" ca="1" si="111">IF(ISNUMBER(EM80),VLOOKUP(EM80,DS:EF,14),"")</f>
        <v>-33080.20290871858</v>
      </c>
      <c r="EO80" s="124">
        <f t="shared" ref="EO80:EO143" ca="1" si="112">IF(ISNUMBER(EM80),VLOOKUP(EM80,DS:EG,15),"")</f>
        <v>-126941.11721811295</v>
      </c>
      <c r="EP80" s="124">
        <f t="shared" ref="EP80:EP143" ca="1" si="113">IF(ISNUMBER(EM80),VLOOKUP(EM80,DS:EI,17),"")</f>
        <v>46212.016666666867</v>
      </c>
      <c r="EQ80" s="124">
        <f t="shared" ref="EQ80:EQ143" ca="1" si="114">IF(ISNUMBER(EM80),VLOOKUP(EM80,DS:EH,16),"")</f>
        <v>-98543.750000000015</v>
      </c>
    </row>
    <row r="81" spans="1:147">
      <c r="A81" s="151">
        <f t="shared" ca="1" si="82"/>
        <v>45947.625</v>
      </c>
      <c r="B81" s="60">
        <f ca="1">IF(COUNTIF($AD$2:AD1066,A81)=1,VLOOKUP(A81,T:U,2), IF(COUNTIF($AD$2:AD1066,A81)=0,$B$10,""))</f>
        <v>92.1</v>
      </c>
      <c r="C81" s="30">
        <f t="shared" ca="1" si="83"/>
        <v>-402555.91054313391</v>
      </c>
      <c r="D81" s="31">
        <f t="shared" ca="1" si="84"/>
        <v>-249217.5</v>
      </c>
      <c r="E81" s="60">
        <f ca="1">IF(COUNTIF($AD$2:AD1066,A81)=1,VLOOKUP(A81,V:W,2), IF(COUNTIF($AD$2:AD1066,A81)=0,$C$10,""))</f>
        <v>101.253</v>
      </c>
      <c r="F81" s="30">
        <f t="shared" ca="1" si="85"/>
        <v>2016.0000000000764</v>
      </c>
      <c r="G81" s="31">
        <f t="shared" ca="1" si="86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87"/>
        <v>-115560.29532403694</v>
      </c>
      <c r="J81" s="31">
        <f t="shared" ca="1" si="88"/>
        <v>-428654.1</v>
      </c>
      <c r="K81" s="60">
        <f ca="1">IF(COUNTIF($AD$2:AD1066,A81)=1,VLOOKUP(A81,Z:AA,2), IF(COUNTIF($AD$2:AD1066,A81)=0,$E$10,""))</f>
        <v>100.146</v>
      </c>
      <c r="L81" s="30">
        <f t="shared" ca="1" si="89"/>
        <v>132938.39999999851</v>
      </c>
      <c r="M81" s="31">
        <f t="shared" ca="1" si="90"/>
        <v>-195164.44658666672</v>
      </c>
      <c r="N81" s="66">
        <f t="shared" ca="1" si="91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92"/>
        <v>-118663.56066576528</v>
      </c>
      <c r="S81" s="115"/>
      <c r="T81" s="59">
        <v>45917.625</v>
      </c>
      <c r="U81" s="44">
        <v>92.39</v>
      </c>
      <c r="V81" s="59">
        <v>45916.625</v>
      </c>
      <c r="W81" s="44">
        <v>100.953</v>
      </c>
      <c r="X81" s="105">
        <v>45925.625</v>
      </c>
      <c r="Y81" s="44">
        <v>120.43</v>
      </c>
      <c r="Z81" s="59">
        <v>45954.625</v>
      </c>
      <c r="AA81" s="44">
        <v>99.841999999999999</v>
      </c>
      <c r="AB81" s="150">
        <f t="shared" si="67"/>
        <v>45917.625</v>
      </c>
      <c r="AC81" s="150">
        <f t="shared" si="68"/>
        <v>45917.625</v>
      </c>
      <c r="AD81" s="150">
        <v>45965.625</v>
      </c>
      <c r="AH81" s="151">
        <f t="shared" ca="1" si="93"/>
        <v>45960.625</v>
      </c>
      <c r="AI81" s="38">
        <f ca="1">IF(COUNTIF($BU$2:BU1066,AH81)=1,VLOOKUP(AH81,BG:BH,2), IF(COUNTIF($BU$2:BU1066,AH81)=0,$AI$10,""))</f>
        <v>80.8</v>
      </c>
      <c r="AJ81" s="39">
        <f t="shared" ca="1" si="94"/>
        <v>108763.20696084351</v>
      </c>
      <c r="AK81" s="39">
        <f t="shared" ca="1" si="95"/>
        <v>-276125</v>
      </c>
      <c r="AL81" s="38">
        <f ca="1">IF(COUNTIF($BU$2:BU1066,AH81)=1,VLOOKUP(AH81,BI:BJ,2), IF(COUNTIF($BU$2:BU1066,AH81)=0,$AJ$10,""))</f>
        <v>100.71875</v>
      </c>
      <c r="AM81" s="39">
        <f ca="1">IF(ISERROR(AI81-2),"",(AL81-$AL$14)/100*$AJ$5)</f>
        <v>159960.9375</v>
      </c>
      <c r="AN81" s="40">
        <f t="shared" ca="1" si="96"/>
        <v>-12249.976050967234</v>
      </c>
      <c r="AO81" s="38">
        <f ca="1">IF(COUNTIF($BU$2:BU1066,AH81)=1,VLOOKUP(AH81,BK:BL,2), IF(COUNTIF($BU$2:BU1066,AH81)=0,$AK$10,""))</f>
        <v>111.68</v>
      </c>
      <c r="AP81" s="39">
        <f ca="1">IF(ISERROR(AI81-2),"",(AO81/$AO$14-1)*$AK$5)</f>
        <v>687952.29777118389</v>
      </c>
      <c r="AQ81" s="40">
        <f t="shared" ca="1" si="97"/>
        <v>-284014.28571428574</v>
      </c>
      <c r="AR81" s="38">
        <f ca="1">IF(COUNTIF($BU$2:BU1066,AH81)=1,VLOOKUP(AH81,BM:BN,2), IF(COUNTIF($BU$2:BU1066,AH81)=0,$AL$10,""))</f>
        <v>100.71875</v>
      </c>
      <c r="AS81" s="39">
        <f ca="1">IF(ISERROR(AI81-2),"",(AR81-$AR$14)/100*$AL$5)</f>
        <v>139453.125</v>
      </c>
      <c r="AT81" s="40">
        <f t="shared" ca="1" si="98"/>
        <v>-10679.466300843254</v>
      </c>
      <c r="AU81" s="38">
        <f ca="1">IF(COUNTIF($BU$2:BU1066,AH81)=1,VLOOKUP(AH81,BO:BP,2), IF(COUNTIF($BU$2:BU1066,AH81)=0,$AM$10,""))</f>
        <v>104.375</v>
      </c>
      <c r="AV81" s="39">
        <f ca="1">IF(ISERROR(AI81-2),"",(AU81-$AU$14)/100*$AM$5)</f>
        <v>138950.89285714284</v>
      </c>
      <c r="AW81" s="40">
        <f t="shared" ca="1" si="99"/>
        <v>4471.3383556547706</v>
      </c>
      <c r="AX81" s="38">
        <f ca="1">IF(COUNTIF($BU$2:BU1066,AH81)=1,VLOOKUP(AH81,BQ:BR,2), IF(COUNTIF($BU$2:BU1066,AH81)=0,$AN$10,""))</f>
        <v>99.609375</v>
      </c>
      <c r="AY81" s="39">
        <f ca="1">IF(ISERROR(AI81-2),"",(AX81-$AX$14)/100*$AN$5)</f>
        <v>362109.375</v>
      </c>
      <c r="AZ81" s="40">
        <f t="shared" ca="1" si="100"/>
        <v>12058.498697916672</v>
      </c>
      <c r="BA81" s="66">
        <f ca="1">IF(ISERROR(AI81-2),"",AJ81+AK81-AM81-AN81-AP81-AQ81+AS81+AT81+AV81+AW81+AY81+AZ81)</f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ca="1">IF(ISERROR(AI81-2),"",BA81-BD81)</f>
        <v>-144072.00876199518</v>
      </c>
      <c r="BG81" s="59">
        <v>45919.625</v>
      </c>
      <c r="BH81" s="44">
        <v>81.260000000000005</v>
      </c>
      <c r="BI81" s="59">
        <v>45974.625</v>
      </c>
      <c r="BJ81" s="44">
        <v>100.7578125</v>
      </c>
      <c r="BK81" s="59">
        <v>45919.625</v>
      </c>
      <c r="BL81" s="44">
        <v>111.74</v>
      </c>
      <c r="BM81" s="59">
        <v>45974.625</v>
      </c>
      <c r="BN81" s="44">
        <v>100.7578125</v>
      </c>
      <c r="BO81" s="59">
        <v>45917.625</v>
      </c>
      <c r="BP81" s="44">
        <v>104.671875</v>
      </c>
      <c r="BQ81" s="59">
        <v>45917.625</v>
      </c>
      <c r="BR81" s="44">
        <v>99.34375</v>
      </c>
      <c r="BS81" s="150">
        <f t="shared" si="69"/>
        <v>45919.625</v>
      </c>
      <c r="BT81" s="150">
        <f t="shared" si="70"/>
        <v>45919.625</v>
      </c>
      <c r="BU81" s="150">
        <v>45975.625</v>
      </c>
      <c r="BY81" s="151">
        <f t="shared" ca="1" si="101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02"/>
        <v>-8550.0000000031669</v>
      </c>
      <c r="CB81" s="39">
        <f t="shared" ca="1" si="103"/>
        <v>329861.11111111112</v>
      </c>
      <c r="CC81" s="38">
        <f ca="1">IF(COUNTIF($CN$2:CN1066,BY81)=1,VLOOKUP(BY81,CJ:CK,2), IF(COUNTIF($CN$2:CN1066,BY81)=0,$CA$10,""))</f>
        <v>48.302999999999997</v>
      </c>
      <c r="CD81" s="39">
        <f ca="1">IF(ISERROR(BZ81-2),"",-1*(CC81-$CC$14)*10^-4*$CA$8*$CA$5)</f>
        <v>107493.75000000007</v>
      </c>
      <c r="CE81" s="40">
        <f t="shared" ca="1" si="104"/>
        <v>329861.11111111112</v>
      </c>
      <c r="CF81" s="38">
        <f ca="1">IF(ISERROR(BZ81-2),"",CA81+CB81-CD81-CE81)</f>
        <v>-116043.7500000032</v>
      </c>
      <c r="CH81" s="109">
        <v>45923.625</v>
      </c>
      <c r="CI81" s="44">
        <v>107.82299999999999</v>
      </c>
      <c r="CJ81" s="109">
        <v>45923.625</v>
      </c>
      <c r="CK81" s="44">
        <v>47.701000000000001</v>
      </c>
      <c r="CL81" s="150">
        <f t="shared" si="63"/>
        <v>45923.625</v>
      </c>
      <c r="CM81" s="150">
        <f t="shared" si="64"/>
        <v>45923.625</v>
      </c>
      <c r="CN81" s="150">
        <v>45979.625</v>
      </c>
      <c r="CR81" s="151">
        <f t="shared" ca="1" si="105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06"/>
        <v>222637.8</v>
      </c>
      <c r="CU81" s="39">
        <f t="shared" ca="1" si="107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08"/>
        <v>221610.05999999994</v>
      </c>
      <c r="CX81" s="40">
        <f t="shared" ca="1" si="109"/>
        <v>246750</v>
      </c>
      <c r="CY81" s="38">
        <f t="shared" ca="1" si="110"/>
        <v>28444.406666666735</v>
      </c>
      <c r="DA81" s="109">
        <v>45918.625</v>
      </c>
      <c r="DB81" s="44">
        <v>247.51499999999999</v>
      </c>
      <c r="DC81" s="109">
        <v>45918.625</v>
      </c>
      <c r="DD81" s="44">
        <v>50.093000000000004</v>
      </c>
      <c r="DE81" s="150">
        <f t="shared" si="65"/>
        <v>45918.625</v>
      </c>
      <c r="DF81" s="150">
        <f t="shared" si="66"/>
        <v>45918.625</v>
      </c>
      <c r="DG81" s="150">
        <v>45975.625</v>
      </c>
      <c r="DR81" s="150">
        <f ca="1">IF(COUNTIF($AH$14:AH968,A82)*COUNTIF($BY$14:BY968,A82)*COUNTIF($CR$14:CR968,A82),A82,"")</f>
        <v>45950.625</v>
      </c>
      <c r="DS81" s="150">
        <f ca="1"/>
        <v>45974.625</v>
      </c>
      <c r="DT81" s="45">
        <f ca="1">VLOOKUP(DS81,$A$14:R868,18)</f>
        <v>-69390.658343472023</v>
      </c>
      <c r="DU81" s="45">
        <f ca="1">VLOOKUP(DS81,$AH$14:BE868,24)</f>
        <v>-177946.62394512794</v>
      </c>
      <c r="DV81" s="45">
        <f ca="1">VLOOKUP(DS81,$BY$14:CF868,8)</f>
        <v>-128943.7500000025</v>
      </c>
      <c r="DW81" s="45">
        <f ca="1">VLOOKUP(DS81,$CR$14:CY868,8)</f>
        <v>57126.300000000396</v>
      </c>
      <c r="DX81" s="45">
        <f t="shared" ca="1" si="73"/>
        <v>-44704.783355289808</v>
      </c>
      <c r="DY81" s="45">
        <f t="shared" ca="1" si="74"/>
        <v>-43395.886306198576</v>
      </c>
      <c r="DZ81" s="45">
        <f t="shared" ca="1" si="75"/>
        <v>-15718.749999999796</v>
      </c>
      <c r="EA81" s="45">
        <f t="shared" ca="1" si="76"/>
        <v>-6599.4833333333372</v>
      </c>
      <c r="EB81" s="45">
        <f t="shared" ca="1" si="77"/>
        <v>-44704.783355289808</v>
      </c>
      <c r="EC81" s="45">
        <f t="shared" ca="1" si="78"/>
        <v>-43395.886306198576</v>
      </c>
      <c r="ED81" s="45">
        <f t="shared" ca="1" si="79"/>
        <v>-15718.749999999796</v>
      </c>
      <c r="EE81" s="45">
        <f t="shared" ca="1" si="80"/>
        <v>-6599.4833333333372</v>
      </c>
      <c r="EF81" s="45">
        <f ca="1">IF(ISNUMBER(DS81),SUM(EB$15:EB81),"")</f>
        <v>-77784.986264008388</v>
      </c>
      <c r="EG81" s="45">
        <f ca="1">IF(ISNUMBER(DS81),SUM(EC$15:EC81),"")</f>
        <v>-170337.00352431153</v>
      </c>
      <c r="EH81" s="45">
        <f ca="1">IF(ISNUMBER(DS81),SUM(ED$15:ED81),"")</f>
        <v>-114262.49999999981</v>
      </c>
      <c r="EI81" s="45">
        <f ca="1">IF(ISNUMBER(DS81),SUM(EE$15:EE81),"")</f>
        <v>39612.533333333529</v>
      </c>
      <c r="EM81" s="111">
        <f t="shared" ca="1" si="81"/>
        <v>45974.625</v>
      </c>
      <c r="EN81" s="124">
        <f t="shared" ca="1" si="111"/>
        <v>-77784.986264008388</v>
      </c>
      <c r="EO81" s="124">
        <f t="shared" ca="1" si="112"/>
        <v>-170337.00352431153</v>
      </c>
      <c r="EP81" s="124">
        <f t="shared" ca="1" si="113"/>
        <v>39612.533333333529</v>
      </c>
      <c r="EQ81" s="124">
        <f t="shared" ca="1" si="114"/>
        <v>-114262.49999999981</v>
      </c>
    </row>
    <row r="82" spans="1:147">
      <c r="A82" s="151">
        <f t="shared" ca="1" si="82"/>
        <v>45950.625</v>
      </c>
      <c r="B82" s="60">
        <f ca="1">IF(COUNTIF($AD$2:AD1067,A82)=1,VLOOKUP(A82,T:U,2), IF(COUNTIF($AD$2:AD1067,A82)=0,$B$10,""))</f>
        <v>92.33</v>
      </c>
      <c r="C82" s="30">
        <f t="shared" ca="1" si="83"/>
        <v>-351118.2108626212</v>
      </c>
      <c r="D82" s="31">
        <f t="shared" ca="1" si="84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85"/>
        <v>1512.0000000000573</v>
      </c>
      <c r="G82" s="31">
        <f t="shared" ca="1" si="86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87"/>
        <v>-97781.788351112496</v>
      </c>
      <c r="J82" s="31">
        <f t="shared" ca="1" si="88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89"/>
        <v>119162.39999999636</v>
      </c>
      <c r="M82" s="31">
        <f t="shared" ca="1" si="90"/>
        <v>-200961.41034666667</v>
      </c>
      <c r="N82" s="66">
        <f t="shared" ca="1" si="91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92"/>
        <v>-96108.039698179142</v>
      </c>
      <c r="S82" s="115"/>
      <c r="T82" s="59">
        <v>45918.625</v>
      </c>
      <c r="U82" s="44">
        <v>92.67</v>
      </c>
      <c r="V82" s="59">
        <v>45917.625</v>
      </c>
      <c r="W82" s="44">
        <v>100.971</v>
      </c>
      <c r="X82" s="105">
        <v>45929.625</v>
      </c>
      <c r="Y82" s="44">
        <v>120.76</v>
      </c>
      <c r="Z82" s="59">
        <v>45957.625</v>
      </c>
      <c r="AA82" s="44">
        <v>99.850999999999999</v>
      </c>
      <c r="AB82" s="150">
        <f t="shared" si="67"/>
        <v>45918.625</v>
      </c>
      <c r="AC82" s="150">
        <f t="shared" si="68"/>
        <v>45918.625</v>
      </c>
      <c r="AD82" s="150">
        <v>45966.625</v>
      </c>
      <c r="AH82" s="151">
        <f t="shared" ca="1" si="93"/>
        <v>45961.625</v>
      </c>
      <c r="AI82" s="38">
        <f ca="1">IF(COUNTIF($BU$2:BU1067,AH82)=1,VLOOKUP(AH82,BG:BH,2), IF(COUNTIF($BU$2:BU1067,AH82)=0,$AI$10,""))</f>
        <v>80.8</v>
      </c>
      <c r="AJ82" s="39">
        <f t="shared" ca="1" si="94"/>
        <v>108763.20696084351</v>
      </c>
      <c r="AK82" s="39">
        <f t="shared" ca="1" si="95"/>
        <v>-279062.5</v>
      </c>
      <c r="AL82" s="38">
        <f ca="1">IF(COUNTIF($BU$2:BU1067,AH82)=1,VLOOKUP(AH82,BI:BJ,2), IF(COUNTIF($BU$2:BU1067,AH82)=0,$AJ$10,""))</f>
        <v>100.7734375</v>
      </c>
      <c r="AM82" s="39">
        <f ca="1">IF(ISERROR(AI82-2),"",(AL82-$AL$14)/100*$AJ$5)</f>
        <v>167578.125</v>
      </c>
      <c r="AN82" s="40">
        <f t="shared" ca="1" si="96"/>
        <v>-12380.294945126516</v>
      </c>
      <c r="AO82" s="38">
        <f ca="1">IF(COUNTIF($BU$2:BU1067,AH82)=1,VLOOKUP(AH82,BK:BL,2), IF(COUNTIF($BU$2:BU1067,AH82)=0,$AK$10,""))</f>
        <v>111.23</v>
      </c>
      <c r="AP82" s="39">
        <f ca="1">IF(ISERROR(AI82-2),"",(AO82/$AO$14-1)*$AK$5)</f>
        <v>581567.92182718671</v>
      </c>
      <c r="AQ82" s="40">
        <f t="shared" ca="1" si="97"/>
        <v>-287035.71428571432</v>
      </c>
      <c r="AR82" s="38">
        <f ca="1">IF(COUNTIF($BU$2:BU1067,AH82)=1,VLOOKUP(AH82,BM:BN,2), IF(COUNTIF($BU$2:BU1067,AH82)=0,$AL$10,""))</f>
        <v>100.7734375</v>
      </c>
      <c r="AS82" s="39">
        <f ca="1">IF(ISERROR(AI82-2),"",(AR82-$AR$14)/100*$AL$5)</f>
        <v>146093.75</v>
      </c>
      <c r="AT82" s="40">
        <f t="shared" ca="1" si="98"/>
        <v>-10793.077644469246</v>
      </c>
      <c r="AU82" s="38">
        <f ca="1">IF(COUNTIF($BU$2:BU1067,AH82)=1,VLOOKUP(AH82,BO:BP,2), IF(COUNTIF($BU$2:BU1067,AH82)=0,$AM$10,""))</f>
        <v>104.34375</v>
      </c>
      <c r="AV82" s="39">
        <f ca="1">IF(ISERROR(AI82-2),"",(AU82-$AU$14)/100*$AM$5)</f>
        <v>137276.78571428571</v>
      </c>
      <c r="AW82" s="40">
        <f t="shared" ca="1" si="99"/>
        <v>4518.905784970244</v>
      </c>
      <c r="AX82" s="38">
        <f ca="1">IF(COUNTIF($BU$2:BU1067,AH82)=1,VLOOKUP(AH82,BQ:BR,2), IF(COUNTIF($BU$2:BU1067,AH82)=0,$AN$10,""))</f>
        <v>99.296875</v>
      </c>
      <c r="AY82" s="39">
        <f ca="1">IF(ISERROR(AI82-2),"",(AX82-$AX$14)/100*$AN$5)</f>
        <v>338671.875</v>
      </c>
      <c r="AZ82" s="40">
        <f t="shared" ca="1" si="100"/>
        <v>12186.780598958343</v>
      </c>
      <c r="BA82" s="66">
        <f ca="1">IF(ISERROR(AI82-2),"",AJ82+AK82-AM82-AN82-AP82-AQ82+AS82+AT82+AV82+AW82+AY82+AZ82)</f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ca="1">IF(ISERROR(AI82-2),"",BA82-BD82)</f>
        <v>-63499.317008536163</v>
      </c>
      <c r="BG82" s="59">
        <v>45922.625</v>
      </c>
      <c r="BH82" s="44">
        <v>81.319999999999993</v>
      </c>
      <c r="BI82" s="59">
        <v>45975.625</v>
      </c>
      <c r="BJ82" s="44">
        <v>100.65625</v>
      </c>
      <c r="BK82" s="59">
        <v>45922.625</v>
      </c>
      <c r="BL82" s="44">
        <v>111.48</v>
      </c>
      <c r="BM82" s="59">
        <v>45975.625</v>
      </c>
      <c r="BN82" s="44">
        <v>100.65625</v>
      </c>
      <c r="BO82" s="59">
        <v>45918.625</v>
      </c>
      <c r="BP82" s="44">
        <v>104.296875</v>
      </c>
      <c r="BQ82" s="59">
        <v>45918.625</v>
      </c>
      <c r="BR82" s="44">
        <v>98.3125</v>
      </c>
      <c r="BS82" s="150">
        <f t="shared" si="69"/>
        <v>45922.625</v>
      </c>
      <c r="BT82" s="150">
        <f t="shared" si="70"/>
        <v>45922.625</v>
      </c>
      <c r="BU82" s="150">
        <v>45978.625</v>
      </c>
      <c r="BY82" s="151">
        <f t="shared" ca="1" si="101"/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02"/>
        <v>-31725.000000001561</v>
      </c>
      <c r="CB82" s="39">
        <f t="shared" ca="1" si="103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15">IF(ISERROR(BZ82-2),"",-1*(CC82-$CC$14)*10^-4*$CA$8*$CA$5)</f>
        <v>73968.749999999869</v>
      </c>
      <c r="CE82" s="40">
        <f t="shared" ca="1" si="104"/>
        <v>340277.77777777775</v>
      </c>
      <c r="CF82" s="38">
        <f t="shared" ref="CF82:CF145" ca="1" si="116">IF(ISERROR(BZ82-2),"",CA82+CB82-CD82-CE82)</f>
        <v>-105693.75000000146</v>
      </c>
      <c r="CH82" s="109">
        <v>45924.625</v>
      </c>
      <c r="CI82" s="44">
        <v>107.7465</v>
      </c>
      <c r="CJ82" s="109">
        <v>45924.625</v>
      </c>
      <c r="CK82" s="44">
        <v>48.238999999999997</v>
      </c>
      <c r="CL82" s="150">
        <f t="shared" si="63"/>
        <v>45924.625</v>
      </c>
      <c r="CM82" s="150">
        <f t="shared" si="64"/>
        <v>45924.625</v>
      </c>
      <c r="CN82" s="150">
        <v>45980.625</v>
      </c>
      <c r="CR82" s="151">
        <f t="shared" ca="1" si="105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06"/>
        <v>212880.36000000016</v>
      </c>
      <c r="CU82" s="39">
        <f t="shared" ca="1" si="107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08"/>
        <v>201179.16</v>
      </c>
      <c r="CX82" s="40">
        <f t="shared" ca="1" si="109"/>
        <v>249375</v>
      </c>
      <c r="CY82" s="38">
        <f t="shared" ca="1" si="110"/>
        <v>39409.533333333558</v>
      </c>
      <c r="DA82" s="109">
        <v>45919.625</v>
      </c>
      <c r="DB82" s="44">
        <v>248.51300000000001</v>
      </c>
      <c r="DC82" s="109">
        <v>45919.625</v>
      </c>
      <c r="DD82" s="44">
        <v>50.19</v>
      </c>
      <c r="DE82" s="150">
        <f t="shared" si="65"/>
        <v>45919.625</v>
      </c>
      <c r="DF82" s="150">
        <f t="shared" si="66"/>
        <v>45919.625</v>
      </c>
      <c r="DG82" s="150">
        <v>45978.625</v>
      </c>
      <c r="DR82" s="150">
        <f ca="1">IF(COUNTIF($AH$14:AH969,A83)*COUNTIF($BY$14:BY969,A83)*COUNTIF($CR$14:CR969,A83),A83,"")</f>
        <v>45952.625</v>
      </c>
      <c r="DS82" s="150">
        <f ca="1"/>
        <v>45975.625</v>
      </c>
      <c r="DT82" s="45">
        <f ca="1">VLOOKUP(DS82,$A$14:R869,18)</f>
        <v>-100557.88706774265</v>
      </c>
      <c r="DU82" s="45">
        <f ca="1">VLOOKUP(DS82,$AH$14:BE869,24)</f>
        <v>-153796.68972761912</v>
      </c>
      <c r="DV82" s="45">
        <f ca="1">VLOOKUP(DS82,$BY$14:CF869,8)</f>
        <v>-143156.25000000215</v>
      </c>
      <c r="DW82" s="45">
        <f ca="1">VLOOKUP(DS82,$CR$14:CY869,8)</f>
        <v>56386.656666667026</v>
      </c>
      <c r="DX82" s="45">
        <f t="shared" ca="1" si="73"/>
        <v>-31167.228724270622</v>
      </c>
      <c r="DY82" s="45">
        <f t="shared" ca="1" si="74"/>
        <v>24149.934217508824</v>
      </c>
      <c r="DZ82" s="45">
        <f t="shared" ca="1" si="75"/>
        <v>-14212.499999999651</v>
      </c>
      <c r="EA82" s="45">
        <f t="shared" ca="1" si="76"/>
        <v>-739.64333333336981</v>
      </c>
      <c r="EB82" s="45">
        <f t="shared" ca="1" si="77"/>
        <v>-31167.228724270622</v>
      </c>
      <c r="EC82" s="45">
        <f t="shared" ca="1" si="78"/>
        <v>24149.934217508824</v>
      </c>
      <c r="ED82" s="45">
        <f t="shared" ca="1" si="79"/>
        <v>-14212.499999999651</v>
      </c>
      <c r="EE82" s="45">
        <f t="shared" ca="1" si="80"/>
        <v>-739.64333333336981</v>
      </c>
      <c r="EF82" s="45">
        <f ca="1">IF(ISNUMBER(DS82),SUM(EB$15:EB82),"")</f>
        <v>-108952.21498827901</v>
      </c>
      <c r="EG82" s="45">
        <f ca="1">IF(ISNUMBER(DS82),SUM(EC$15:EC82),"")</f>
        <v>-146187.0693068027</v>
      </c>
      <c r="EH82" s="45">
        <f ca="1">IF(ISNUMBER(DS82),SUM(ED$15:ED82),"")</f>
        <v>-128474.99999999946</v>
      </c>
      <c r="EI82" s="45">
        <f ca="1">IF(ISNUMBER(DS82),SUM(EE$15:EE82),"")</f>
        <v>38872.890000000159</v>
      </c>
      <c r="EM82" s="111">
        <f t="shared" ca="1" si="81"/>
        <v>45975.625</v>
      </c>
      <c r="EN82" s="124">
        <f t="shared" ca="1" si="111"/>
        <v>-108952.21498827901</v>
      </c>
      <c r="EO82" s="124">
        <f t="shared" ca="1" si="112"/>
        <v>-146187.0693068027</v>
      </c>
      <c r="EP82" s="124">
        <f t="shared" ca="1" si="113"/>
        <v>38872.890000000159</v>
      </c>
      <c r="EQ82" s="124">
        <f t="shared" ca="1" si="114"/>
        <v>-128474.99999999946</v>
      </c>
    </row>
    <row r="83" spans="1:147">
      <c r="A83" s="151">
        <f t="shared" ca="1" si="82"/>
        <v>45952.625</v>
      </c>
      <c r="B83" s="60">
        <f ca="1">IF(COUNTIF($AD$2:AD1068,A83)=1,VLOOKUP(A83,T:U,2), IF(COUNTIF($AD$2:AD1068,A83)=0,$B$10,""))</f>
        <v>92.37</v>
      </c>
      <c r="C83" s="30">
        <f t="shared" ca="1" si="83"/>
        <v>-342172.52396166045</v>
      </c>
      <c r="D83" s="31">
        <f t="shared" ca="1" si="84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85"/>
        <v>3359.9999999993315</v>
      </c>
      <c r="G83" s="31">
        <f t="shared" ca="1" si="86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87"/>
        <v>-74077.11238720121</v>
      </c>
      <c r="J83" s="31">
        <f t="shared" ca="1" si="88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89"/>
        <v>130183.20000000004</v>
      </c>
      <c r="M83" s="31">
        <f t="shared" ca="1" si="90"/>
        <v>-204826.05285333333</v>
      </c>
      <c r="N83" s="66">
        <f t="shared" ca="1" si="91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92"/>
        <v>-100248.67658779188</v>
      </c>
      <c r="S83" s="115"/>
      <c r="T83" s="59">
        <v>45919.625</v>
      </c>
      <c r="U83" s="44">
        <v>92.67</v>
      </c>
      <c r="V83" s="59">
        <v>45918.625</v>
      </c>
      <c r="W83" s="44">
        <v>100.956</v>
      </c>
      <c r="X83" s="105">
        <v>45930.625</v>
      </c>
      <c r="Y83" s="44">
        <v>120.78</v>
      </c>
      <c r="Z83" s="59">
        <v>45958.625</v>
      </c>
      <c r="AA83" s="44">
        <v>99.867999999999995</v>
      </c>
      <c r="AB83" s="150">
        <f t="shared" si="67"/>
        <v>45919.625</v>
      </c>
      <c r="AC83" s="150">
        <f t="shared" si="68"/>
        <v>45919.625</v>
      </c>
      <c r="AD83" s="150">
        <v>45967.625</v>
      </c>
      <c r="AH83" s="151">
        <f t="shared" ca="1" si="93"/>
        <v>45964.625</v>
      </c>
      <c r="AI83" s="38">
        <f ca="1">IF(COUNTIF($BU$2:BU1068,AH83)=1,VLOOKUP(AH83,BG:BH,2), IF(COUNTIF($BU$2:BU1068,AH83)=0,$AI$10,""))</f>
        <v>80.14</v>
      </c>
      <c r="AJ83" s="39">
        <f t="shared" ca="1" si="94"/>
        <v>-96333.126165321082</v>
      </c>
      <c r="AK83" s="39">
        <f t="shared" ca="1" si="95"/>
        <v>-287874.99999999994</v>
      </c>
      <c r="AL83" s="38">
        <f ca="1">IF(COUNTIF($BU$2:BU1068,AH83)=1,VLOOKUP(AH83,BI:BJ,2), IF(COUNTIF($BU$2:BU1068,AH83)=0,$AJ$10,""))</f>
        <v>100.7421875</v>
      </c>
      <c r="AM83" s="39">
        <f ca="1">IF(ISERROR(AI83-2),"",(AL83-$AL$14)/100*$AJ$5)</f>
        <v>163225.44642857142</v>
      </c>
      <c r="AN83" s="40">
        <f t="shared" ca="1" si="96"/>
        <v>-12771.251627604157</v>
      </c>
      <c r="AO83" s="38">
        <f ca="1">IF(COUNTIF($BU$2:BU1068,AH83)=1,VLOOKUP(AH83,BK:BL,2), IF(COUNTIF($BU$2:BU1068,AH83)=0,$AK$10,""))</f>
        <v>110.53</v>
      </c>
      <c r="AP83" s="39">
        <f ca="1">IF(ISERROR(AI83-2),"",(AO83/$AO$14-1)*$AK$5)</f>
        <v>416081.11480319034</v>
      </c>
      <c r="AQ83" s="40">
        <f t="shared" ca="1" si="97"/>
        <v>-296100</v>
      </c>
      <c r="AR83" s="38">
        <f ca="1">IF(COUNTIF($BU$2:BU1068,AH83)=1,VLOOKUP(AH83,BM:BN,2), IF(COUNTIF($BU$2:BU1068,AH83)=0,$AL$10,""))</f>
        <v>100.7421875</v>
      </c>
      <c r="AS83" s="39">
        <f ca="1">IF(ISERROR(AI83-2),"",(AR83-$AR$14)/100*$AL$5)</f>
        <v>142299.10714285716</v>
      </c>
      <c r="AT83" s="40">
        <f t="shared" ca="1" si="98"/>
        <v>-11133.911675347219</v>
      </c>
      <c r="AU83" s="38">
        <f ca="1">IF(COUNTIF($BU$2:BU1068,AH83)=1,VLOOKUP(AH83,BO:BP,2), IF(COUNTIF($BU$2:BU1068,AH83)=0,$AM$10,""))</f>
        <v>104.28125</v>
      </c>
      <c r="AV83" s="39">
        <f ca="1">IF(ISERROR(AI83-2),"",(AU83-$AU$14)/100*$AM$5)</f>
        <v>133928.57142857145</v>
      </c>
      <c r="AW83" s="40">
        <f t="shared" ca="1" si="99"/>
        <v>4661.6080729166642</v>
      </c>
      <c r="AX83" s="38">
        <f ca="1">IF(COUNTIF($BU$2:BU1068,AH83)=1,VLOOKUP(AH83,BQ:BR,2), IF(COUNTIF($BU$2:BU1068,AH83)=0,$AN$10,""))</f>
        <v>98.984375</v>
      </c>
      <c r="AY83" s="39">
        <f ca="1">IF(ISERROR(AI83-2),"",(AX83-$AX$14)/100*$AN$5)</f>
        <v>315234.375</v>
      </c>
      <c r="AZ83" s="40">
        <f t="shared" ca="1" si="100"/>
        <v>12571.626302083343</v>
      </c>
      <c r="BA83" s="66">
        <f ca="1">IF(ISERROR(AI83-2),"",AJ83+AK83-AM83-AN83-AP83-AQ83+AS83+AT83+AV83+AW83+AY83+AZ83)</f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ca="1">IF(ISERROR(AI83-2),"",BA83-BD83)</f>
        <v>-160699.83374663585</v>
      </c>
      <c r="BG83" s="59">
        <v>45923.625</v>
      </c>
      <c r="BH83" s="44">
        <v>81.260000000000005</v>
      </c>
      <c r="BI83" s="59">
        <v>45978.625</v>
      </c>
      <c r="BJ83" s="44">
        <v>100.6875</v>
      </c>
      <c r="BK83" s="59">
        <v>45923.625</v>
      </c>
      <c r="BL83" s="44">
        <v>111.71</v>
      </c>
      <c r="BM83" s="59">
        <v>45978.625</v>
      </c>
      <c r="BN83" s="44">
        <v>100.6875</v>
      </c>
      <c r="BO83" s="59">
        <v>45919.625</v>
      </c>
      <c r="BP83" s="44">
        <v>104.203125</v>
      </c>
      <c r="BQ83" s="59">
        <v>45919.625</v>
      </c>
      <c r="BR83" s="44">
        <v>98.109375</v>
      </c>
      <c r="BS83" s="150">
        <f t="shared" si="69"/>
        <v>45923.625</v>
      </c>
      <c r="BT83" s="150">
        <f t="shared" si="70"/>
        <v>45923.625</v>
      </c>
      <c r="BU83" s="150">
        <v>45979.625</v>
      </c>
      <c r="BY83" s="151">
        <f t="shared" ca="1" si="101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02"/>
        <v>-80500.000000000684</v>
      </c>
      <c r="CB83" s="39">
        <f t="shared" ca="1" si="103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15"/>
        <v>36449.999999999782</v>
      </c>
      <c r="CE83" s="40">
        <f t="shared" ca="1" si="104"/>
        <v>343750</v>
      </c>
      <c r="CF83" s="38">
        <f t="shared" ca="1" si="116"/>
        <v>-116950.00000000041</v>
      </c>
      <c r="CH83" s="109">
        <v>45925.625</v>
      </c>
      <c r="CI83" s="44">
        <v>107.6015</v>
      </c>
      <c r="CJ83" s="109">
        <v>45925.625</v>
      </c>
      <c r="CK83" s="44">
        <v>48.945</v>
      </c>
      <c r="CL83" s="150">
        <f t="shared" si="63"/>
        <v>45925.625</v>
      </c>
      <c r="CM83" s="150">
        <f t="shared" si="64"/>
        <v>45925.625</v>
      </c>
      <c r="CN83" s="150">
        <v>45981.625</v>
      </c>
      <c r="CR83" s="151">
        <f t="shared" ca="1" si="105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06"/>
        <v>204444.24000000008</v>
      </c>
      <c r="CU83" s="39">
        <f t="shared" ca="1" si="107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08"/>
        <v>169793.81999999995</v>
      </c>
      <c r="CX83" s="40">
        <f t="shared" ca="1" si="109"/>
        <v>257249.99999999997</v>
      </c>
      <c r="CY83" s="38">
        <f t="shared" ca="1" si="110"/>
        <v>63233.753333333443</v>
      </c>
      <c r="DA83" s="109">
        <v>45922.625</v>
      </c>
      <c r="DB83" s="44">
        <v>247.34700000000001</v>
      </c>
      <c r="DC83" s="109">
        <v>45922.625</v>
      </c>
      <c r="DD83" s="44">
        <v>50.252000000000002</v>
      </c>
      <c r="DE83" s="150">
        <f t="shared" si="65"/>
        <v>45922.625</v>
      </c>
      <c r="DF83" s="150">
        <f t="shared" si="66"/>
        <v>45922.625</v>
      </c>
      <c r="DG83" s="150">
        <v>45979.625</v>
      </c>
      <c r="DR83" s="150">
        <f ca="1">IF(COUNTIF($AH$14:AH970,A84)*COUNTIF($BY$14:BY970,A84)*COUNTIF($CR$14:CR970,A84),A84,"")</f>
        <v>45953.625</v>
      </c>
      <c r="DS83" s="150">
        <f ca="1"/>
        <v>45978.625</v>
      </c>
      <c r="DT83" s="45">
        <f ca="1">VLOOKUP(DS83,$A$14:R870,18)</f>
        <v>-78653.600753821956</v>
      </c>
      <c r="DU83" s="45">
        <f ca="1">VLOOKUP(DS83,$AH$14:BE870,24)</f>
        <v>-189043.14094423281</v>
      </c>
      <c r="DV83" s="45">
        <f ca="1">VLOOKUP(DS83,$BY$14:CF870,8)</f>
        <v>-141087.50000000146</v>
      </c>
      <c r="DW83" s="45">
        <f ca="1">VLOOKUP(DS83,$CR$14:CY870,8)</f>
        <v>26812.496666667052</v>
      </c>
      <c r="DX83" s="45">
        <f t="shared" ca="1" si="73"/>
        <v>21904.286313920689</v>
      </c>
      <c r="DY83" s="45">
        <f t="shared" ca="1" si="74"/>
        <v>-35246.451216613699</v>
      </c>
      <c r="DZ83" s="45">
        <f t="shared" ca="1" si="75"/>
        <v>2068.7500000006985</v>
      </c>
      <c r="EA83" s="45">
        <f t="shared" ca="1" si="76"/>
        <v>-29574.159999999974</v>
      </c>
      <c r="EB83" s="45">
        <f t="shared" ca="1" si="77"/>
        <v>21904.286313920689</v>
      </c>
      <c r="EC83" s="45">
        <f t="shared" ca="1" si="78"/>
        <v>-35246.451216613699</v>
      </c>
      <c r="ED83" s="45">
        <f t="shared" ca="1" si="79"/>
        <v>2068.7500000006985</v>
      </c>
      <c r="EE83" s="45">
        <f t="shared" ca="1" si="80"/>
        <v>-29574.159999999974</v>
      </c>
      <c r="EF83" s="45">
        <f ca="1">IF(ISNUMBER(DS83),SUM(EB$15:EB83),"")</f>
        <v>-87047.928674358322</v>
      </c>
      <c r="EG83" s="45">
        <f ca="1">IF(ISNUMBER(DS83),SUM(EC$15:EC83),"")</f>
        <v>-181433.5205234164</v>
      </c>
      <c r="EH83" s="45">
        <f ca="1">IF(ISNUMBER(DS83),SUM(ED$15:ED83),"")</f>
        <v>-126406.24999999876</v>
      </c>
      <c r="EI83" s="45">
        <f ca="1">IF(ISNUMBER(DS83),SUM(EE$15:EE83),"")</f>
        <v>9298.7300000001851</v>
      </c>
      <c r="EM83" s="111">
        <f t="shared" ca="1" si="81"/>
        <v>45978.625</v>
      </c>
      <c r="EN83" s="124">
        <f t="shared" ca="1" si="111"/>
        <v>-87047.928674358322</v>
      </c>
      <c r="EO83" s="124">
        <f t="shared" ca="1" si="112"/>
        <v>-181433.5205234164</v>
      </c>
      <c r="EP83" s="124">
        <f t="shared" ca="1" si="113"/>
        <v>9298.7300000001851</v>
      </c>
      <c r="EQ83" s="124">
        <f t="shared" ca="1" si="114"/>
        <v>-126406.24999999876</v>
      </c>
    </row>
    <row r="84" spans="1:147">
      <c r="A84" s="151">
        <f t="shared" ca="1" si="82"/>
        <v>45953.625</v>
      </c>
      <c r="B84" s="60">
        <f ca="1">IF(COUNTIF($AD$2:AD1069,A84)=1,VLOOKUP(A84,T:U,2), IF(COUNTIF($AD$2:AD1069,A84)=0,$B$10,""))</f>
        <v>92.5</v>
      </c>
      <c r="C84" s="30">
        <f t="shared" ca="1" si="83"/>
        <v>-313099.04153354728</v>
      </c>
      <c r="D84" s="31">
        <f t="shared" ca="1" si="84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85"/>
        <v>-2016.0000000000764</v>
      </c>
      <c r="G84" s="31">
        <f t="shared" ca="1" si="86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87"/>
        <v>-85929.450369158862</v>
      </c>
      <c r="J84" s="31">
        <f t="shared" ca="1" si="88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89"/>
        <v>118473.59999999797</v>
      </c>
      <c r="M84" s="31">
        <f t="shared" ca="1" si="90"/>
        <v>-206758.37410666666</v>
      </c>
      <c r="N84" s="66">
        <f t="shared" ca="1" si="91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92"/>
        <v>-64933.680091057002</v>
      </c>
      <c r="S84" s="115"/>
      <c r="T84" s="59">
        <v>45922.625</v>
      </c>
      <c r="U84" s="44">
        <v>92.52</v>
      </c>
      <c r="V84" s="59">
        <v>45919.625</v>
      </c>
      <c r="W84" s="44">
        <v>100.904</v>
      </c>
      <c r="X84" s="105">
        <v>45931.625</v>
      </c>
      <c r="Y84" s="44">
        <v>120.85</v>
      </c>
      <c r="Z84" s="59">
        <v>45959.625</v>
      </c>
      <c r="AA84" s="44">
        <v>99.85</v>
      </c>
      <c r="AB84" s="150">
        <f t="shared" si="67"/>
        <v>45922.625</v>
      </c>
      <c r="AC84" s="150">
        <f t="shared" si="68"/>
        <v>45922.625</v>
      </c>
      <c r="AD84" s="150">
        <v>45968.625</v>
      </c>
      <c r="AH84" s="151">
        <f t="shared" ca="1" si="93"/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94"/>
        <v>-93225.605966437695</v>
      </c>
      <c r="AK84" s="39">
        <f t="shared" ca="1" si="95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17">IF(ISERROR(AI84-2),"",(AL84-$AL$14)/100*$AJ$5)</f>
        <v>171930.80357142858</v>
      </c>
      <c r="AN84" s="40">
        <f t="shared" ca="1" si="96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18">IF(ISERROR(AI84-2),"",(AO84/$AO$14-1)*$AK$5)</f>
        <v>451542.57345119322</v>
      </c>
      <c r="AQ84" s="40">
        <f t="shared" ca="1" si="97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19">IF(ISERROR(AI84-2),"",(AR84-$AR$14)/100*$AL$5)</f>
        <v>149888.39285714287</v>
      </c>
      <c r="AT84" s="40">
        <f t="shared" ca="1" si="98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20">IF(ISERROR(AI84-2),"",(AU84-$AU$14)/100*$AM$5)</f>
        <v>140625</v>
      </c>
      <c r="AW84" s="40">
        <f t="shared" ca="1" si="99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21">IF(ISERROR(AI84-2),"",(AX84-$AX$14)/100*$AN$5)</f>
        <v>333984.375</v>
      </c>
      <c r="AZ84" s="40">
        <f t="shared" ca="1" si="100"/>
        <v>12699.908203125015</v>
      </c>
      <c r="BA84" s="66">
        <f t="shared" ref="BA84:BA147" ca="1" si="122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23">IF(ISERROR(AI84-2),"",BA84-BD84)</f>
        <v>-168446.92960057914</v>
      </c>
      <c r="BG84" s="59">
        <v>45924.625</v>
      </c>
      <c r="BH84" s="44">
        <v>81.150000000000006</v>
      </c>
      <c r="BI84" s="59">
        <v>45979.625</v>
      </c>
      <c r="BJ84" s="44">
        <v>100.8359375</v>
      </c>
      <c r="BK84" s="59">
        <v>45924.625</v>
      </c>
      <c r="BL84" s="44">
        <v>111.26</v>
      </c>
      <c r="BM84" s="59">
        <v>45979.625</v>
      </c>
      <c r="BN84" s="44">
        <v>100.8359375</v>
      </c>
      <c r="BO84" s="59">
        <v>45922.625</v>
      </c>
      <c r="BP84" s="44">
        <v>104.015625</v>
      </c>
      <c r="BQ84" s="59">
        <v>45922.625</v>
      </c>
      <c r="BR84" s="44">
        <v>97.71875</v>
      </c>
      <c r="BS84" s="150">
        <f t="shared" si="69"/>
        <v>45924.625</v>
      </c>
      <c r="BT84" s="150">
        <f t="shared" si="70"/>
        <v>45924.625</v>
      </c>
      <c r="BU84" s="150">
        <v>45980.625</v>
      </c>
      <c r="BY84" s="151">
        <f t="shared" ca="1" si="101"/>
        <v>45966.625</v>
      </c>
      <c r="BZ84" s="38">
        <f ca="1">IF(COUNTIF($CN$2:CN1069,BY84)=1,VLOOKUP(BY84,CH:CI,2), IF(COUNTIF($CN$2:CN1069,BY84)=0,$BZ$10,""))</f>
        <v>107.5291</v>
      </c>
      <c r="CA84" s="39">
        <f t="shared" ca="1" si="102"/>
        <v>-12250.000000001648</v>
      </c>
      <c r="CB84" s="39">
        <f t="shared" ca="1" si="103"/>
        <v>347222.22222222225</v>
      </c>
      <c r="CC84" s="38">
        <f ca="1">IF(COUNTIF($CN$2:CN1069,BY84)=1,VLOOKUP(BY84,CJ:CK,2), IF(COUNTIF($CN$2:CN1069,BY84)=0,$CA$10,""))</f>
        <v>48.518000000000001</v>
      </c>
      <c r="CD84" s="39">
        <f t="shared" ca="1" si="115"/>
        <v>95399.999999999898</v>
      </c>
      <c r="CE84" s="40">
        <f t="shared" ca="1" si="104"/>
        <v>347222.22222222225</v>
      </c>
      <c r="CF84" s="38">
        <f t="shared" ca="1" si="116"/>
        <v>-107650.00000000151</v>
      </c>
      <c r="CH84" s="109">
        <v>45926.625</v>
      </c>
      <c r="CI84" s="44">
        <v>107.7762</v>
      </c>
      <c r="CJ84" s="109">
        <v>45926.625</v>
      </c>
      <c r="CK84" s="44">
        <v>48.259</v>
      </c>
      <c r="CL84" s="150">
        <f t="shared" si="63"/>
        <v>45926.625</v>
      </c>
      <c r="CM84" s="150">
        <f t="shared" si="64"/>
        <v>45926.625</v>
      </c>
      <c r="CN84" s="150">
        <v>45982.625</v>
      </c>
      <c r="CR84" s="151">
        <f t="shared" ca="1" si="105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06"/>
        <v>185160.36000000016</v>
      </c>
      <c r="CU84" s="39">
        <f t="shared" ca="1" si="107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08"/>
        <v>154796.67000000001</v>
      </c>
      <c r="CX84" s="40">
        <f t="shared" ca="1" si="109"/>
        <v>259875.00000000003</v>
      </c>
      <c r="CY84" s="38">
        <f t="shared" ca="1" si="110"/>
        <v>59238.690000000148</v>
      </c>
      <c r="DA84" s="109">
        <v>45923.625</v>
      </c>
      <c r="DB84" s="44">
        <v>242.93100000000001</v>
      </c>
      <c r="DC84" s="109">
        <v>45923.625</v>
      </c>
      <c r="DD84" s="44">
        <v>49.594999999999999</v>
      </c>
      <c r="DE84" s="150">
        <f t="shared" si="65"/>
        <v>45923.625</v>
      </c>
      <c r="DF84" s="150">
        <f t="shared" si="66"/>
        <v>45923.625</v>
      </c>
      <c r="DG84" s="150">
        <v>45980.625</v>
      </c>
      <c r="DR84" s="150">
        <f ca="1">IF(COUNTIF($AH$14:AH971,A85)*COUNTIF($BY$14:BY971,A85)*COUNTIF($CR$14:CR971,A85),A85,"")</f>
        <v>45954.625</v>
      </c>
      <c r="DS84" s="150">
        <f ca="1"/>
        <v>45979.625</v>
      </c>
      <c r="DT84" s="45">
        <f ca="1">VLOOKUP(DS84,$A$14:R871,18)</f>
        <v>-56887.758325130737</v>
      </c>
      <c r="DU84" s="45">
        <f ca="1">VLOOKUP(DS84,$AH$14:BE871,24)</f>
        <v>-195348.66381015381</v>
      </c>
      <c r="DV84" s="45">
        <f ca="1">VLOOKUP(DS84,$BY$14:CF871,8)</f>
        <v>-142962.50000000116</v>
      </c>
      <c r="DW84" s="45">
        <f ca="1">VLOOKUP(DS84,$CR$14:CY871,8)</f>
        <v>38448.153333333787</v>
      </c>
      <c r="DX84" s="45">
        <f t="shared" ca="1" si="73"/>
        <v>21765.84242869122</v>
      </c>
      <c r="DY84" s="45">
        <f t="shared" ca="1" si="74"/>
        <v>-6305.522865920997</v>
      </c>
      <c r="DZ84" s="45">
        <f t="shared" ca="1" si="75"/>
        <v>-1874.999999999709</v>
      </c>
      <c r="EA84" s="45">
        <f t="shared" ca="1" si="76"/>
        <v>11635.656666666735</v>
      </c>
      <c r="EB84" s="45">
        <f t="shared" ca="1" si="77"/>
        <v>21765.84242869122</v>
      </c>
      <c r="EC84" s="45">
        <f t="shared" ca="1" si="78"/>
        <v>-6305.522865920997</v>
      </c>
      <c r="ED84" s="45">
        <f t="shared" ca="1" si="79"/>
        <v>-1874.999999999709</v>
      </c>
      <c r="EE84" s="45">
        <f t="shared" ca="1" si="80"/>
        <v>11635.656666666735</v>
      </c>
      <c r="EF84" s="45">
        <f ca="1">IF(ISNUMBER(DS84),SUM(EB$15:EB84),"")</f>
        <v>-65282.086245667102</v>
      </c>
      <c r="EG84" s="45">
        <f ca="1">IF(ISNUMBER(DS84),SUM(EC$15:EC84),"")</f>
        <v>-187739.0433893374</v>
      </c>
      <c r="EH84" s="45">
        <f ca="1">IF(ISNUMBER(DS84),SUM(ED$15:ED84),"")</f>
        <v>-128281.24999999847</v>
      </c>
      <c r="EI84" s="45">
        <f ca="1">IF(ISNUMBER(DS84),SUM(EE$15:EE84),"")</f>
        <v>20934.38666666692</v>
      </c>
      <c r="EM84" s="111">
        <f t="shared" ca="1" si="81"/>
        <v>45979.625</v>
      </c>
      <c r="EN84" s="124">
        <f t="shared" ca="1" si="111"/>
        <v>-65282.086245667102</v>
      </c>
      <c r="EO84" s="124">
        <f t="shared" ca="1" si="112"/>
        <v>-187739.0433893374</v>
      </c>
      <c r="EP84" s="124">
        <f t="shared" ca="1" si="113"/>
        <v>20934.38666666692</v>
      </c>
      <c r="EQ84" s="124">
        <f t="shared" ca="1" si="114"/>
        <v>-128281.24999999847</v>
      </c>
    </row>
    <row r="85" spans="1:147">
      <c r="A85" s="151">
        <f t="shared" ca="1" si="82"/>
        <v>45954.625</v>
      </c>
      <c r="B85" s="60">
        <f ca="1">IF(COUNTIF($AD$2:AD1070,A85)=1,VLOOKUP(A85,T:U,2), IF(COUNTIF($AD$2:AD1070,A85)=0,$B$10,""))</f>
        <v>92.56</v>
      </c>
      <c r="C85" s="30">
        <f t="shared" ca="1" si="83"/>
        <v>-299680.51118210849</v>
      </c>
      <c r="D85" s="31">
        <f t="shared" ca="1" si="84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85"/>
        <v>-25032.000000000153</v>
      </c>
      <c r="G85" s="31">
        <f t="shared" ca="1" si="86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87"/>
        <v>-121486.46431501576</v>
      </c>
      <c r="J85" s="31">
        <f t="shared" ca="1" si="88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89"/>
        <v>28240.799999997809</v>
      </c>
      <c r="M85" s="31">
        <f t="shared" ca="1" si="90"/>
        <v>-208690.69535999993</v>
      </c>
      <c r="N85" s="66">
        <f t="shared" ca="1" si="91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92"/>
        <v>-82452.159707094776</v>
      </c>
      <c r="S85" s="115"/>
      <c r="T85" s="59">
        <v>45923.625</v>
      </c>
      <c r="U85" s="44">
        <v>92.67</v>
      </c>
      <c r="V85" s="59">
        <v>45922.625</v>
      </c>
      <c r="W85" s="44">
        <v>100.913</v>
      </c>
      <c r="X85" s="105">
        <v>45932.625</v>
      </c>
      <c r="Y85" s="44">
        <v>120.92</v>
      </c>
      <c r="Z85" s="59">
        <v>45960.625</v>
      </c>
      <c r="AA85" s="44">
        <v>99.772999999999996</v>
      </c>
      <c r="AB85" s="150">
        <f t="shared" si="67"/>
        <v>45923.625</v>
      </c>
      <c r="AC85" s="150">
        <f t="shared" si="68"/>
        <v>45923.625</v>
      </c>
      <c r="AD85" s="150">
        <v>45971.625</v>
      </c>
      <c r="AH85" s="151">
        <f t="shared" ca="1" si="93"/>
        <v>45966.625</v>
      </c>
      <c r="AI85" s="38">
        <f ca="1">IF(COUNTIF($BU$2:BU1070,AH85)=1,VLOOKUP(AH85,BG:BH,2), IF(COUNTIF($BU$2:BU1070,AH85)=0,$AI$10,""))</f>
        <v>80.23</v>
      </c>
      <c r="AJ85" s="39">
        <f t="shared" ca="1" si="94"/>
        <v>-68365.444375387277</v>
      </c>
      <c r="AK85" s="39">
        <f t="shared" ca="1" si="95"/>
        <v>-293750</v>
      </c>
      <c r="AL85" s="38">
        <f ca="1">IF(COUNTIF($BU$2:BU1070,AH85)=1,VLOOKUP(AH85,BI:BJ,2), IF(COUNTIF($BU$2:BU1070,AH85)=0,$AJ$10,""))</f>
        <v>100.5234375</v>
      </c>
      <c r="AM85" s="39">
        <f t="shared" ca="1" si="117"/>
        <v>132756.69642857142</v>
      </c>
      <c r="AN85" s="40">
        <f t="shared" ca="1" si="96"/>
        <v>-13031.889415922604</v>
      </c>
      <c r="AO85" s="38">
        <f ca="1">IF(COUNTIF($BU$2:BU1070,AH85)=1,VLOOKUP(AH85,BK:BL,2), IF(COUNTIF($BU$2:BU1070,AH85)=0,$AK$10,""))</f>
        <v>110.35</v>
      </c>
      <c r="AP85" s="39">
        <f t="shared" ca="1" si="118"/>
        <v>373527.36442559148</v>
      </c>
      <c r="AQ85" s="40">
        <f t="shared" ca="1" si="97"/>
        <v>-302142.85714285716</v>
      </c>
      <c r="AR85" s="38">
        <f ca="1">IF(COUNTIF($BU$2:BU1070,AH85)=1,VLOOKUP(AH85,BM:BN,2), IF(COUNTIF($BU$2:BU1070,AH85)=0,$AL$10,""))</f>
        <v>100.5234375</v>
      </c>
      <c r="AS85" s="39">
        <f t="shared" ca="1" si="119"/>
        <v>115736.60714285714</v>
      </c>
      <c r="AT85" s="40">
        <f t="shared" ca="1" si="98"/>
        <v>-11361.134362599216</v>
      </c>
      <c r="AU85" s="38">
        <f ca="1">IF(COUNTIF($BU$2:BU1070,AH85)=1,VLOOKUP(AH85,BO:BP,2), IF(COUNTIF($BU$2:BU1070,AH85)=0,$AM$10,""))</f>
        <v>103.84375</v>
      </c>
      <c r="AV85" s="39">
        <f t="shared" ca="1" si="120"/>
        <v>110491.07142857143</v>
      </c>
      <c r="AW85" s="40">
        <f t="shared" ca="1" si="99"/>
        <v>4756.7429315476256</v>
      </c>
      <c r="AX85" s="38">
        <f ca="1">IF(COUNTIF($BU$2:BU1070,AH85)=1,VLOOKUP(AH85,BQ:BR,2), IF(COUNTIF($BU$2:BU1070,AH85)=0,$AN$10,""))</f>
        <v>98.140625</v>
      </c>
      <c r="AY85" s="39">
        <f t="shared" ca="1" si="121"/>
        <v>251953.125</v>
      </c>
      <c r="AZ85" s="40">
        <f t="shared" ca="1" si="100"/>
        <v>12828.190104166672</v>
      </c>
      <c r="BA85" s="66">
        <f t="shared" ca="1" si="122"/>
        <v>-68820.156426226793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23"/>
        <v>-172437.93067446537</v>
      </c>
      <c r="BG85" s="59">
        <v>45925.625</v>
      </c>
      <c r="BH85" s="44">
        <v>80.92</v>
      </c>
      <c r="BI85" s="59">
        <v>45980.625</v>
      </c>
      <c r="BJ85" s="44">
        <v>100.78125</v>
      </c>
      <c r="BK85" s="59">
        <v>45925.625</v>
      </c>
      <c r="BL85" s="44">
        <v>111.06</v>
      </c>
      <c r="BM85" s="59">
        <v>45980.625</v>
      </c>
      <c r="BN85" s="44">
        <v>100.78125</v>
      </c>
      <c r="BO85" s="59">
        <v>45923.625</v>
      </c>
      <c r="BP85" s="44">
        <v>104.328125</v>
      </c>
      <c r="BQ85" s="59">
        <v>45923.625</v>
      </c>
      <c r="BR85" s="44">
        <v>98.40625</v>
      </c>
      <c r="BS85" s="150">
        <f t="shared" si="69"/>
        <v>45925.625</v>
      </c>
      <c r="BT85" s="150">
        <f t="shared" si="70"/>
        <v>45925.625</v>
      </c>
      <c r="BU85" s="150">
        <v>45981.625</v>
      </c>
      <c r="BY85" s="151">
        <f t="shared" ca="1" si="101"/>
        <v>45967.625</v>
      </c>
      <c r="BZ85" s="38">
        <f ca="1">IF(COUNTIF($CN$2:CN1070,BY85)=1,VLOOKUP(BY85,CH:CI,2), IF(COUNTIF($CN$2:CN1070,BY85)=0,$BZ$10,""))</f>
        <v>107.3049</v>
      </c>
      <c r="CA85" s="39">
        <f t="shared" ca="1" si="102"/>
        <v>-68300.000000000698</v>
      </c>
      <c r="CB85" s="39">
        <f t="shared" ca="1" si="103"/>
        <v>350694.4444444445</v>
      </c>
      <c r="CC85" s="38">
        <f ca="1">IF(COUNTIF($CN$2:CN1070,BY85)=1,VLOOKUP(BY85,CJ:CK,2), IF(COUNTIF($CN$2:CN1070,BY85)=0,$CA$10,""))</f>
        <v>49.374000000000002</v>
      </c>
      <c r="CD85" s="39">
        <f t="shared" ca="1" si="115"/>
        <v>47249.999999999796</v>
      </c>
      <c r="CE85" s="40">
        <f t="shared" ca="1" si="104"/>
        <v>350694.4444444445</v>
      </c>
      <c r="CF85" s="38">
        <f t="shared" ca="1" si="116"/>
        <v>-115550.00000000049</v>
      </c>
      <c r="CH85" s="109">
        <v>45929.625</v>
      </c>
      <c r="CI85" s="44">
        <v>107.9713</v>
      </c>
      <c r="CJ85" s="109">
        <v>45929.625</v>
      </c>
      <c r="CK85" s="44">
        <v>47.534999999999997</v>
      </c>
      <c r="CL85" s="150">
        <f t="shared" si="63"/>
        <v>45929.625</v>
      </c>
      <c r="CM85" s="150">
        <f t="shared" si="64"/>
        <v>45929.625</v>
      </c>
      <c r="CN85" s="150">
        <v>45985.625</v>
      </c>
      <c r="CR85" s="151">
        <f t="shared" ca="1" si="105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06"/>
        <v>199556.28000000014</v>
      </c>
      <c r="CU85" s="39">
        <f t="shared" ca="1" si="107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08"/>
        <v>179052.93</v>
      </c>
      <c r="CX85" s="40">
        <f t="shared" ca="1" si="109"/>
        <v>262500</v>
      </c>
      <c r="CY85" s="38">
        <f t="shared" ca="1" si="110"/>
        <v>49670.016666666837</v>
      </c>
      <c r="DA85" s="109">
        <v>45924.625</v>
      </c>
      <c r="DB85" s="44">
        <v>243.08600000000001</v>
      </c>
      <c r="DC85" s="109">
        <v>45924.625</v>
      </c>
      <c r="DD85" s="44">
        <v>49.652999999999999</v>
      </c>
      <c r="DE85" s="150">
        <f t="shared" si="65"/>
        <v>45924.625</v>
      </c>
      <c r="DF85" s="150">
        <f t="shared" si="66"/>
        <v>45924.625</v>
      </c>
      <c r="DG85" s="150">
        <v>45981.625</v>
      </c>
      <c r="DR85" s="150">
        <f ca="1">IF(COUNTIF($AH$14:AH972,A86)*COUNTIF($BY$14:BY972,A86)*COUNTIF($CR$14:CR972,A86),A86,"")</f>
        <v>45957.625</v>
      </c>
      <c r="DS85" s="150">
        <f ca="1"/>
        <v>45980.625</v>
      </c>
      <c r="DT85" s="45">
        <f ca="1">VLOOKUP(DS85,$A$14:R872,18)</f>
        <v>-74895.055796900357</v>
      </c>
      <c r="DU85" s="45">
        <f ca="1">VLOOKUP(DS85,$AH$14:BE872,24)</f>
        <v>-197924.72159121785</v>
      </c>
      <c r="DV85" s="45">
        <f ca="1">VLOOKUP(DS85,$BY$14:CF872,8)</f>
        <v>-146325.00000000012</v>
      </c>
      <c r="DW85" s="45">
        <f ca="1">VLOOKUP(DS85,$CR$14:CY872,8)</f>
        <v>56761.390000000305</v>
      </c>
      <c r="DX85" s="45">
        <f t="shared" ref="DX85:DX148" ca="1" si="124">DT85-DT84</f>
        <v>-18007.29747176962</v>
      </c>
      <c r="DY85" s="45">
        <f t="shared" ref="DY85:DY148" ca="1" si="125">DU85-DU84</f>
        <v>-2576.0577810640389</v>
      </c>
      <c r="DZ85" s="45">
        <f t="shared" ref="DZ85:DZ148" ca="1" si="126">DV85-DV84</f>
        <v>-3362.4999999989523</v>
      </c>
      <c r="EA85" s="45">
        <f t="shared" ref="EA85:EA148" ca="1" si="127">DW85-DW84</f>
        <v>18313.236666666518</v>
      </c>
      <c r="EB85" s="45">
        <f t="shared" ref="EB85:EB148" ca="1" si="128">DX$11*DX85</f>
        <v>-18007.29747176962</v>
      </c>
      <c r="EC85" s="45">
        <f t="shared" ref="EC85:EC148" ca="1" si="129">DY$11*DY85</f>
        <v>-2576.0577810640389</v>
      </c>
      <c r="ED85" s="45">
        <f t="shared" ref="ED85:ED148" ca="1" si="130">DZ$11*DZ85</f>
        <v>-3362.4999999989523</v>
      </c>
      <c r="EE85" s="45">
        <f t="shared" ref="EE85:EE148" ca="1" si="131">EA$11*EA85</f>
        <v>18313.236666666518</v>
      </c>
      <c r="EF85" s="45">
        <f ca="1">IF(ISNUMBER(DS85),SUM(EB$15:EB85),"")</f>
        <v>-83289.383717436722</v>
      </c>
      <c r="EG85" s="45">
        <f ca="1">IF(ISNUMBER(DS85),SUM(EC$15:EC85),"")</f>
        <v>-190315.10117040144</v>
      </c>
      <c r="EH85" s="45">
        <f ca="1">IF(ISNUMBER(DS85),SUM(ED$15:ED85),"")</f>
        <v>-131643.74999999744</v>
      </c>
      <c r="EI85" s="45">
        <f ca="1">IF(ISNUMBER(DS85),SUM(EE$15:EE85),"")</f>
        <v>39247.623333333438</v>
      </c>
      <c r="EM85" s="111">
        <f t="shared" ca="1" si="81"/>
        <v>45980.625</v>
      </c>
      <c r="EN85" s="124">
        <f t="shared" ca="1" si="111"/>
        <v>-83289.383717436722</v>
      </c>
      <c r="EO85" s="124">
        <f t="shared" ca="1" si="112"/>
        <v>-190315.10117040144</v>
      </c>
      <c r="EP85" s="124">
        <f t="shared" ca="1" si="113"/>
        <v>39247.623333333438</v>
      </c>
      <c r="EQ85" s="124">
        <f t="shared" ca="1" si="114"/>
        <v>-131643.74999999744</v>
      </c>
    </row>
    <row r="86" spans="1:147">
      <c r="A86" s="151">
        <f t="shared" ca="1" si="82"/>
        <v>45957.625</v>
      </c>
      <c r="B86" s="60">
        <f ca="1">IF(COUNTIF($AD$2:AD1071,A86)=1,VLOOKUP(A86,T:U,2), IF(COUNTIF($AD$2:AD1071,A86)=0,$B$10,""))</f>
        <v>92.8</v>
      </c>
      <c r="C86" s="30">
        <f t="shared" ca="1" si="83"/>
        <v>-246006.38977636024</v>
      </c>
      <c r="D86" s="31">
        <f t="shared" ca="1" si="84"/>
        <v>-273892.5</v>
      </c>
      <c r="E86" s="60">
        <f ca="1">IF(COUNTIF($AD$2:AD1071,A86)=1,VLOOKUP(A86,V:W,2), IF(COUNTIF($AD$2:AD1071,A86)=0,$C$10,""))</f>
        <v>101.077</v>
      </c>
      <c r="F86" s="30">
        <f t="shared" ca="1" si="85"/>
        <v>-27552.000000000247</v>
      </c>
      <c r="G86" s="31">
        <f t="shared" ca="1" si="86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87"/>
        <v>-103707.95734208732</v>
      </c>
      <c r="J86" s="31">
        <f t="shared" ca="1" si="88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89"/>
        <v>31340.399999997924</v>
      </c>
      <c r="M86" s="31">
        <f t="shared" ca="1" si="90"/>
        <v>-214487.65912000003</v>
      </c>
      <c r="N86" s="66">
        <f t="shared" ca="1" si="91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92"/>
        <v>-38768.617014274816</v>
      </c>
      <c r="S86" s="115"/>
      <c r="T86" s="59">
        <v>45924.625</v>
      </c>
      <c r="U86" s="44">
        <v>92.59</v>
      </c>
      <c r="V86" s="59">
        <v>45923.625</v>
      </c>
      <c r="W86" s="44">
        <v>100.883</v>
      </c>
      <c r="X86" s="105">
        <v>45933.625</v>
      </c>
      <c r="Y86" s="44">
        <v>120.97</v>
      </c>
      <c r="Z86" s="59">
        <v>45961.625</v>
      </c>
      <c r="AA86" s="44">
        <v>99.798000000000002</v>
      </c>
      <c r="AB86" s="150">
        <f t="shared" si="67"/>
        <v>45924.625</v>
      </c>
      <c r="AC86" s="150">
        <f t="shared" si="68"/>
        <v>45924.625</v>
      </c>
      <c r="AD86" s="150">
        <v>45972.625</v>
      </c>
      <c r="AH86" s="151">
        <f t="shared" ca="1" si="93"/>
        <v>45967.625</v>
      </c>
      <c r="AI86" s="38">
        <f ca="1">IF(COUNTIF($BU$2:BU1071,AH86)=1,VLOOKUP(AH86,BG:BH,2), IF(COUNTIF($BU$2:BU1071,AH86)=0,$AI$10,""))</f>
        <v>80.260000000000005</v>
      </c>
      <c r="AJ86" s="39">
        <f t="shared" ca="1" si="94"/>
        <v>-59042.883778742675</v>
      </c>
      <c r="AK86" s="39">
        <f t="shared" ca="1" si="95"/>
        <v>-296687.5</v>
      </c>
      <c r="AL86" s="38">
        <f ca="1">IF(COUNTIF($BU$2:BU1071,AH86)=1,VLOOKUP(AH86,BI:BJ,2), IF(COUNTIF($BU$2:BU1071,AH86)=0,$AJ$10,""))</f>
        <v>100.859375</v>
      </c>
      <c r="AM86" s="39">
        <f t="shared" ca="1" si="117"/>
        <v>179547.99107142858</v>
      </c>
      <c r="AN86" s="40">
        <f t="shared" ca="1" si="96"/>
        <v>-13162.208310081798</v>
      </c>
      <c r="AO86" s="38">
        <f ca="1">IF(COUNTIF($BU$2:BU1071,AH86)=1,VLOOKUP(AH86,BK:BL,2), IF(COUNTIF($BU$2:BU1071,AH86)=0,$AK$10,""))</f>
        <v>110.93</v>
      </c>
      <c r="AP86" s="39">
        <f t="shared" ca="1" si="118"/>
        <v>510645.0045311866</v>
      </c>
      <c r="AQ86" s="40">
        <f t="shared" ca="1" si="97"/>
        <v>-305164.28571428568</v>
      </c>
      <c r="AR86" s="38">
        <f ca="1">IF(COUNTIF($BU$2:BU1071,AH86)=1,VLOOKUP(AH86,BM:BN,2), IF(COUNTIF($BU$2:BU1071,AH86)=0,$AL$10,""))</f>
        <v>100.859375</v>
      </c>
      <c r="AS86" s="39">
        <f t="shared" ca="1" si="119"/>
        <v>156529.01785714287</v>
      </c>
      <c r="AT86" s="40">
        <f t="shared" ca="1" si="98"/>
        <v>-11474.745706225192</v>
      </c>
      <c r="AU86" s="38">
        <f ca="1">IF(COUNTIF($BU$2:BU1071,AH86)=1,VLOOKUP(AH86,BO:BP,2), IF(COUNTIF($BU$2:BU1071,AH86)=0,$AM$10,""))</f>
        <v>104.390625</v>
      </c>
      <c r="AV86" s="39">
        <f t="shared" ca="1" si="120"/>
        <v>139787.94642857142</v>
      </c>
      <c r="AW86" s="40">
        <f t="shared" ca="1" si="99"/>
        <v>4804.3103608631063</v>
      </c>
      <c r="AX86" s="38">
        <f ca="1">IF(COUNTIF($BU$2:BU1071,AH86)=1,VLOOKUP(AH86,BQ:BR,2), IF(COUNTIF($BU$2:BU1071,AH86)=0,$AN$10,""))</f>
        <v>99.03125</v>
      </c>
      <c r="AY86" s="39">
        <f t="shared" ca="1" si="121"/>
        <v>318750</v>
      </c>
      <c r="AZ86" s="40">
        <f t="shared" ca="1" si="100"/>
        <v>12956.472005208343</v>
      </c>
      <c r="BA86" s="66">
        <f t="shared" ca="1" si="122"/>
        <v>-106243.88441142984</v>
      </c>
      <c r="BB86" s="163"/>
      <c r="BC86" s="163"/>
      <c r="BD86" s="66">
        <f ca="1">IF(ISERROR(AI86-2),"",$AQ$4*SUM($BB$14:BB86)-$AR$4*SUM($BC$14:BC86))</f>
        <v>103617.77424823859</v>
      </c>
      <c r="BE86" s="66">
        <f t="shared" ca="1" si="123"/>
        <v>-209861.65865966844</v>
      </c>
      <c r="BG86" s="59">
        <v>45926.625</v>
      </c>
      <c r="BH86" s="44">
        <v>81.08</v>
      </c>
      <c r="BI86" s="59">
        <v>45981.625</v>
      </c>
      <c r="BJ86" s="44">
        <v>100.96875</v>
      </c>
      <c r="BK86" s="59">
        <v>45926.625</v>
      </c>
      <c r="BL86" s="44">
        <v>111.21</v>
      </c>
      <c r="BM86" s="59">
        <v>45981.625</v>
      </c>
      <c r="BN86" s="44">
        <v>100.96875</v>
      </c>
      <c r="BO86" s="59">
        <v>45924.625</v>
      </c>
      <c r="BP86" s="44">
        <v>104.03125</v>
      </c>
      <c r="BQ86" s="59">
        <v>45924.625</v>
      </c>
      <c r="BR86" s="44">
        <v>98</v>
      </c>
      <c r="BS86" s="150">
        <f t="shared" si="69"/>
        <v>45926.625</v>
      </c>
      <c r="BT86" s="150">
        <f t="shared" si="70"/>
        <v>45926.625</v>
      </c>
      <c r="BU86" s="150">
        <v>45982.625</v>
      </c>
      <c r="BY86" s="151">
        <f t="shared" ca="1" si="101"/>
        <v>45968.625</v>
      </c>
      <c r="BZ86" s="38">
        <f ca="1">IF(COUNTIF($CN$2:CN1071,BY86)=1,VLOOKUP(BY86,CH:CI,2), IF(COUNTIF($CN$2:CN1071,BY86)=0,$BZ$10,""))</f>
        <v>107.3827</v>
      </c>
      <c r="CA86" s="39">
        <f t="shared" ca="1" si="102"/>
        <v>-48850.000000001615</v>
      </c>
      <c r="CB86" s="39">
        <f t="shared" ca="1" si="103"/>
        <v>354166.66666666669</v>
      </c>
      <c r="CC86" s="38">
        <f ca="1">IF(COUNTIF($CN$2:CN1071,BY86)=1,VLOOKUP(BY86,CJ:CK,2), IF(COUNTIF($CN$2:CN1071,BY86)=0,$CA$10,""))</f>
        <v>49.238999999999997</v>
      </c>
      <c r="CD86" s="39">
        <f t="shared" ca="1" si="115"/>
        <v>54843.75000000008</v>
      </c>
      <c r="CE86" s="40">
        <f t="shared" ca="1" si="104"/>
        <v>354166.66666666663</v>
      </c>
      <c r="CF86" s="38">
        <f t="shared" ca="1" si="116"/>
        <v>-103693.75000000166</v>
      </c>
      <c r="CH86" s="109">
        <v>45930.625</v>
      </c>
      <c r="CI86" s="44">
        <v>107.99469999999999</v>
      </c>
      <c r="CJ86" s="109">
        <v>45930.625</v>
      </c>
      <c r="CK86" s="44">
        <v>47.451999999999998</v>
      </c>
      <c r="CL86" s="150">
        <f t="shared" si="63"/>
        <v>45930.625</v>
      </c>
      <c r="CM86" s="150">
        <f t="shared" si="64"/>
        <v>45930.625</v>
      </c>
      <c r="CN86" s="150">
        <v>45986.625</v>
      </c>
      <c r="CR86" s="151">
        <f t="shared" ca="1" si="105"/>
        <v>45967.625</v>
      </c>
      <c r="CS86" s="38">
        <f ca="1">IF(COUNTIF($DG$2:DG1071,CR86)=1,VLOOKUP(CR86,DA:DB,2), IF(COUNTIF($DG$2:DG1071,CR86)=0,$CS$10,""))</f>
        <v>251.50399999999999</v>
      </c>
      <c r="CT86" s="39">
        <f t="shared" ca="1" si="106"/>
        <v>144800.04000000021</v>
      </c>
      <c r="CU86" s="39">
        <f t="shared" ca="1" si="107"/>
        <v>294583.33333333337</v>
      </c>
      <c r="CV86" s="38">
        <f ca="1">IF(COUNTIF($DG$2:DG1071,CR86)=1,VLOOKUP(CR86,DC:DD,2), IF(COUNTIF($DG$2:DG1071,CR86)=0,$CT$10,""))</f>
        <v>49.348999999999997</v>
      </c>
      <c r="CW86" s="39">
        <f t="shared" ca="1" si="108"/>
        <v>149493.32999999999</v>
      </c>
      <c r="CX86" s="40">
        <f t="shared" ca="1" si="109"/>
        <v>265125</v>
      </c>
      <c r="CY86" s="38">
        <f t="shared" ca="1" si="110"/>
        <v>24765.043333333568</v>
      </c>
      <c r="DA86" s="109">
        <v>45925.625</v>
      </c>
      <c r="DB86" s="44">
        <v>247.20099999999999</v>
      </c>
      <c r="DC86" s="109">
        <v>45925.625</v>
      </c>
      <c r="DD86" s="44">
        <v>50.735999999999997</v>
      </c>
      <c r="DE86" s="150">
        <f t="shared" si="65"/>
        <v>45925.625</v>
      </c>
      <c r="DF86" s="150">
        <f t="shared" si="66"/>
        <v>45925.625</v>
      </c>
      <c r="DG86" s="150">
        <v>45982.625</v>
      </c>
      <c r="DR86" s="150">
        <f ca="1">IF(COUNTIF($AH$14:AH973,A87)*COUNTIF($BY$14:BY973,A87)*COUNTIF($CR$14:CR973,A87),A87,"")</f>
        <v>45958.625</v>
      </c>
      <c r="DS86" s="150">
        <f ca="1"/>
        <v>45982.625</v>
      </c>
      <c r="DT86" s="45">
        <f ca="1">VLOOKUP(DS86,$A$14:R873,18)</f>
        <v>-63146.998155037058</v>
      </c>
      <c r="DU86" s="45">
        <f ca="1">VLOOKUP(DS86,$AH$14:BE873,24)</f>
        <v>-192716.66458685245</v>
      </c>
      <c r="DV86" s="45">
        <f ca="1">VLOOKUP(DS86,$BY$14:CF873,8)</f>
        <v>-145893.75000000195</v>
      </c>
      <c r="DW86" s="45">
        <f ca="1">VLOOKUP(DS86,$CR$14:CY873,8)</f>
        <v>49666.493333333812</v>
      </c>
      <c r="DX86" s="45">
        <f t="shared" ca="1" si="124"/>
        <v>11748.057641863299</v>
      </c>
      <c r="DY86" s="45">
        <f t="shared" ca="1" si="125"/>
        <v>5208.0570043654006</v>
      </c>
      <c r="DZ86" s="45">
        <f t="shared" ca="1" si="126"/>
        <v>431.24999999816646</v>
      </c>
      <c r="EA86" s="45">
        <f t="shared" ca="1" si="127"/>
        <v>-7094.8966666664928</v>
      </c>
      <c r="EB86" s="45">
        <f t="shared" ca="1" si="128"/>
        <v>11748.057641863299</v>
      </c>
      <c r="EC86" s="45">
        <f t="shared" ca="1" si="129"/>
        <v>5208.0570043654006</v>
      </c>
      <c r="ED86" s="45">
        <f t="shared" ca="1" si="130"/>
        <v>431.24999999816646</v>
      </c>
      <c r="EE86" s="45">
        <f t="shared" ca="1" si="131"/>
        <v>-7094.8966666664928</v>
      </c>
      <c r="EF86" s="45">
        <f ca="1">IF(ISNUMBER(DS86),SUM(EB$15:EB86),"")</f>
        <v>-71541.326075573423</v>
      </c>
      <c r="EG86" s="45">
        <f ca="1">IF(ISNUMBER(DS86),SUM(EC$15:EC86),"")</f>
        <v>-185107.04416603604</v>
      </c>
      <c r="EH86" s="45">
        <f ca="1">IF(ISNUMBER(DS86),SUM(ED$15:ED86),"")</f>
        <v>-131212.49999999927</v>
      </c>
      <c r="EI86" s="45">
        <f ca="1">IF(ISNUMBER(DS86),SUM(EE$15:EE86),"")</f>
        <v>32152.726666666946</v>
      </c>
      <c r="EM86" s="111">
        <f t="shared" ca="1" si="81"/>
        <v>45982.625</v>
      </c>
      <c r="EN86" s="124">
        <f t="shared" ca="1" si="111"/>
        <v>-71541.326075573423</v>
      </c>
      <c r="EO86" s="124">
        <f t="shared" ca="1" si="112"/>
        <v>-185107.04416603604</v>
      </c>
      <c r="EP86" s="124">
        <f t="shared" ca="1" si="113"/>
        <v>32152.726666666946</v>
      </c>
      <c r="EQ86" s="124">
        <f t="shared" ca="1" si="114"/>
        <v>-131212.49999999927</v>
      </c>
    </row>
    <row r="87" spans="1:147">
      <c r="A87" s="151">
        <f t="shared" ca="1" si="82"/>
        <v>45958.625</v>
      </c>
      <c r="B87" s="60">
        <f ca="1">IF(COUNTIF($AD$2:AD1072,A87)=1,VLOOKUP(A87,T:U,2), IF(COUNTIF($AD$2:AD1072,A87)=0,$B$10,""))</f>
        <v>92.79</v>
      </c>
      <c r="C87" s="30">
        <f t="shared" ca="1" si="83"/>
        <v>-248242.8115015981</v>
      </c>
      <c r="D87" s="31">
        <f t="shared" ca="1" si="84"/>
        <v>-276360</v>
      </c>
      <c r="E87" s="60">
        <f ca="1">IF(COUNTIF($AD$2:AD1072,A87)=1,VLOOKUP(A87,V:W,2), IF(COUNTIF($AD$2:AD1072,A87)=0,$C$10,""))</f>
        <v>101.083</v>
      </c>
      <c r="F87" s="30">
        <f t="shared" ca="1" si="85"/>
        <v>-26544.000000000211</v>
      </c>
      <c r="G87" s="31">
        <f t="shared" ca="1" si="86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87"/>
        <v>-88892.534864646266</v>
      </c>
      <c r="J87" s="31">
        <f t="shared" ca="1" si="88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89"/>
        <v>37195.199999996512</v>
      </c>
      <c r="M87" s="31">
        <f t="shared" ca="1" si="90"/>
        <v>-216419.9803733333</v>
      </c>
      <c r="N87" s="66">
        <f t="shared" ca="1" si="91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92"/>
        <v>-50250.885130288341</v>
      </c>
      <c r="T87" s="59">
        <v>45925.625</v>
      </c>
      <c r="U87" s="44">
        <v>92.45</v>
      </c>
      <c r="V87" s="59">
        <v>45924.625</v>
      </c>
      <c r="W87" s="44">
        <v>100.893</v>
      </c>
      <c r="X87" s="105">
        <v>45936.625</v>
      </c>
      <c r="Y87" s="44">
        <v>120.96</v>
      </c>
      <c r="Z87" s="59">
        <v>45964.625</v>
      </c>
      <c r="AA87" s="44">
        <v>99.741</v>
      </c>
      <c r="AB87" s="150">
        <f t="shared" si="67"/>
        <v>45925.625</v>
      </c>
      <c r="AC87" s="150">
        <f t="shared" si="68"/>
        <v>45925.625</v>
      </c>
      <c r="AD87" s="150">
        <v>45973.625</v>
      </c>
      <c r="AH87" s="151">
        <f t="shared" ca="1" si="93"/>
        <v>45968.625</v>
      </c>
      <c r="AI87" s="38">
        <f ca="1">IF(COUNTIF($BU$2:BU1072,AH87)=1,VLOOKUP(AH87,BG:BH,2), IF(COUNTIF($BU$2:BU1072,AH87)=0,$AI$10,""))</f>
        <v>80.33</v>
      </c>
      <c r="AJ87" s="39">
        <f t="shared" ca="1" si="94"/>
        <v>-37290.242386575635</v>
      </c>
      <c r="AK87" s="39">
        <f t="shared" ca="1" si="95"/>
        <v>-299624.99999999994</v>
      </c>
      <c r="AL87" s="38">
        <f ca="1">IF(COUNTIF($BU$2:BU1072,AH87)=1,VLOOKUP(AH87,BI:BJ,2), IF(COUNTIF($BU$2:BU1072,AH87)=0,$AJ$10,""))</f>
        <v>100.890625</v>
      </c>
      <c r="AM87" s="39">
        <f t="shared" ca="1" si="117"/>
        <v>183900.66964285713</v>
      </c>
      <c r="AN87" s="40">
        <f t="shared" ca="1" si="96"/>
        <v>-13292.527204241051</v>
      </c>
      <c r="AO87" s="38">
        <f ca="1">IF(COUNTIF($BU$2:BU1072,AH87)=1,VLOOKUP(AH87,BK:BL,2), IF(COUNTIF($BU$2:BU1072,AH87)=0,$AK$10,""))</f>
        <v>110.71</v>
      </c>
      <c r="AP87" s="39">
        <f t="shared" ca="1" si="118"/>
        <v>458634.86518078926</v>
      </c>
      <c r="AQ87" s="40">
        <f t="shared" ca="1" si="97"/>
        <v>-308185.71428571432</v>
      </c>
      <c r="AR87" s="38">
        <f ca="1">IF(COUNTIF($BU$2:BU1072,AH87)=1,VLOOKUP(AH87,BM:BN,2), IF(COUNTIF($BU$2:BU1072,AH87)=0,$AL$10,""))</f>
        <v>100.890625</v>
      </c>
      <c r="AS87" s="39">
        <f t="shared" ca="1" si="119"/>
        <v>160323.66071428571</v>
      </c>
      <c r="AT87" s="40">
        <f t="shared" ca="1" si="98"/>
        <v>-11588.357049851184</v>
      </c>
      <c r="AU87" s="38">
        <f ca="1">IF(COUNTIF($BU$2:BU1072,AH87)=1,VLOOKUP(AH87,BO:BP,2), IF(COUNTIF($BU$2:BU1072,AH87)=0,$AM$10,""))</f>
        <v>104.375</v>
      </c>
      <c r="AV87" s="39">
        <f t="shared" ca="1" si="120"/>
        <v>138950.89285714284</v>
      </c>
      <c r="AW87" s="40">
        <f t="shared" ca="1" si="99"/>
        <v>4851.8777901785652</v>
      </c>
      <c r="AX87" s="38">
        <f ca="1">IF(COUNTIF($BU$2:BU1072,AH87)=1,VLOOKUP(AH87,BQ:BR,2), IF(COUNTIF($BU$2:BU1072,AH87)=0,$AN$10,""))</f>
        <v>98.78125</v>
      </c>
      <c r="AY87" s="39">
        <f t="shared" ca="1" si="121"/>
        <v>300000</v>
      </c>
      <c r="AZ87" s="40">
        <f t="shared" ca="1" si="100"/>
        <v>13084.75390625</v>
      </c>
      <c r="BA87" s="66">
        <f t="shared" ca="1" si="122"/>
        <v>-52349.707502260746</v>
      </c>
      <c r="BB87" s="163"/>
      <c r="BC87" s="163"/>
      <c r="BD87" s="66">
        <f ca="1">IF(ISERROR(AI87-2),"",$AQ$4*SUM($BB$14:BB87)-$AR$4*SUM($BC$14:BC87))</f>
        <v>103617.77424823859</v>
      </c>
      <c r="BE87" s="66">
        <f t="shared" ca="1" si="123"/>
        <v>-155967.48175049934</v>
      </c>
      <c r="BG87" s="59">
        <v>45929.625</v>
      </c>
      <c r="BH87" s="44">
        <v>81.22</v>
      </c>
      <c r="BI87" s="59">
        <v>45982.625</v>
      </c>
      <c r="BJ87" s="44">
        <v>101.15625</v>
      </c>
      <c r="BK87" s="59">
        <v>45929.625</v>
      </c>
      <c r="BL87" s="44">
        <v>111.58</v>
      </c>
      <c r="BM87" s="59">
        <v>45982.625</v>
      </c>
      <c r="BN87" s="44">
        <v>101.15625</v>
      </c>
      <c r="BO87" s="59">
        <v>45925.625</v>
      </c>
      <c r="BP87" s="44">
        <v>103.8125</v>
      </c>
      <c r="BQ87" s="59">
        <v>45925.625</v>
      </c>
      <c r="BR87" s="44">
        <v>98</v>
      </c>
      <c r="BS87" s="150">
        <f t="shared" si="69"/>
        <v>45929.625</v>
      </c>
      <c r="BT87" s="150">
        <f t="shared" si="70"/>
        <v>45929.625</v>
      </c>
      <c r="BU87" s="150">
        <v>45985.625</v>
      </c>
      <c r="BY87" s="151">
        <f t="shared" ca="1" si="101"/>
        <v>45971.625</v>
      </c>
      <c r="BZ87" s="38">
        <f ca="1">IF(COUNTIF($CN$2:CN1072,BY87)=1,VLOOKUP(BY87,CH:CI,2), IF(COUNTIF($CN$2:CN1072,BY87)=0,$BZ$10,""))</f>
        <v>107.75709999999999</v>
      </c>
      <c r="CA87" s="39">
        <f t="shared" ca="1" si="102"/>
        <v>44749.999999996959</v>
      </c>
      <c r="CB87" s="39">
        <f t="shared" ca="1" si="103"/>
        <v>364583.33333333337</v>
      </c>
      <c r="CC87" s="38">
        <f ca="1">IF(COUNTIF($CN$2:CN1072,BY87)=1,VLOOKUP(BY87,CJ:CK,2), IF(COUNTIF($CN$2:CN1072,BY87)=0,$CA$10,""))</f>
        <v>47.527000000000001</v>
      </c>
      <c r="CD87" s="39">
        <f t="shared" ca="1" si="115"/>
        <v>151143.74999999985</v>
      </c>
      <c r="CE87" s="40">
        <f t="shared" ca="1" si="104"/>
        <v>364583.33333333337</v>
      </c>
      <c r="CF87" s="38">
        <f t="shared" ca="1" si="116"/>
        <v>-106393.75000000288</v>
      </c>
      <c r="CH87" s="109">
        <v>45931.625</v>
      </c>
      <c r="CI87" s="44">
        <v>107.9406</v>
      </c>
      <c r="CJ87" s="109">
        <v>45931.625</v>
      </c>
      <c r="CK87" s="44">
        <v>47.582000000000001</v>
      </c>
      <c r="CL87" s="150">
        <f t="shared" si="63"/>
        <v>45931.625</v>
      </c>
      <c r="CM87" s="150">
        <f t="shared" si="64"/>
        <v>45931.625</v>
      </c>
      <c r="CN87" s="150">
        <v>45987.625</v>
      </c>
      <c r="CR87" s="151">
        <f t="shared" ca="1" si="105"/>
        <v>45968.625</v>
      </c>
      <c r="CS87" s="38">
        <f ca="1">IF(COUNTIF($DG$2:DG1072,CR87)=1,VLOOKUP(CR87,DA:DB,2), IF(COUNTIF($DG$2:DG1072,CR87)=0,$CS$10,""))</f>
        <v>252.08799999999999</v>
      </c>
      <c r="CT87" s="39">
        <f t="shared" ca="1" si="106"/>
        <v>139403.88000000021</v>
      </c>
      <c r="CU87" s="39">
        <f t="shared" ca="1" si="107"/>
        <v>297500</v>
      </c>
      <c r="CV87" s="38">
        <f ca="1">IF(COUNTIF($DG$2:DG1072,CR87)=1,VLOOKUP(CR87,DC:DD,2), IF(COUNTIF($DG$2:DG1072,CR87)=0,$CT$10,""))</f>
        <v>50.319000000000003</v>
      </c>
      <c r="CW87" s="39">
        <f t="shared" ca="1" si="108"/>
        <v>107327.42999999975</v>
      </c>
      <c r="CX87" s="40">
        <f t="shared" ca="1" si="109"/>
        <v>267750</v>
      </c>
      <c r="CY87" s="38">
        <f t="shared" ca="1" si="110"/>
        <v>61826.450000000477</v>
      </c>
      <c r="DA87" s="109">
        <v>45926.625</v>
      </c>
      <c r="DB87" s="44">
        <v>244.453</v>
      </c>
      <c r="DC87" s="109">
        <v>45926.625</v>
      </c>
      <c r="DD87" s="44">
        <v>50.292000000000002</v>
      </c>
      <c r="DE87" s="150">
        <f t="shared" si="65"/>
        <v>45926.625</v>
      </c>
      <c r="DF87" s="150">
        <f t="shared" si="66"/>
        <v>45926.625</v>
      </c>
      <c r="DG87" s="150">
        <v>45985.625</v>
      </c>
      <c r="DR87" s="150">
        <f ca="1">IF(COUNTIF($AH$14:AH974,A88)*COUNTIF($BY$14:BY974,A88)*COUNTIF($CR$14:CR974,A88),A88,"")</f>
        <v>45959.625</v>
      </c>
      <c r="DS87" s="150">
        <f ca="1"/>
        <v>45985.625</v>
      </c>
      <c r="DT87" s="45">
        <f ca="1">VLOOKUP(DS87,$A$14:R874,18)</f>
        <v>-62867.776529871044</v>
      </c>
      <c r="DU87" s="45">
        <f ca="1">VLOOKUP(DS87,$AH$14:BE874,24)</f>
        <v>-178351.19434101446</v>
      </c>
      <c r="DV87" s="45">
        <f ca="1">VLOOKUP(DS87,$BY$14:CF874,8)</f>
        <v>-150937.50000000076</v>
      </c>
      <c r="DW87" s="45">
        <f ca="1">VLOOKUP(DS87,$CR$14:CY874,8)</f>
        <v>50743.723333333386</v>
      </c>
      <c r="DX87" s="45">
        <f t="shared" ca="1" si="124"/>
        <v>279.22162516601384</v>
      </c>
      <c r="DY87" s="45">
        <f t="shared" ca="1" si="125"/>
        <v>14365.470245837991</v>
      </c>
      <c r="DZ87" s="45">
        <f t="shared" ca="1" si="126"/>
        <v>-5043.7499999988067</v>
      </c>
      <c r="EA87" s="45">
        <f t="shared" ca="1" si="127"/>
        <v>1077.2299999995739</v>
      </c>
      <c r="EB87" s="45">
        <f t="shared" ca="1" si="128"/>
        <v>279.22162516601384</v>
      </c>
      <c r="EC87" s="45">
        <f t="shared" ca="1" si="129"/>
        <v>14365.470245837991</v>
      </c>
      <c r="ED87" s="45">
        <f t="shared" ca="1" si="130"/>
        <v>-5043.7499999988067</v>
      </c>
      <c r="EE87" s="45">
        <f t="shared" ca="1" si="131"/>
        <v>1077.2299999995739</v>
      </c>
      <c r="EF87" s="45">
        <f ca="1">IF(ISNUMBER(DS87),SUM(EB$15:EB87),"")</f>
        <v>-71262.104450407409</v>
      </c>
      <c r="EG87" s="45">
        <f ca="1">IF(ISNUMBER(DS87),SUM(EC$15:EC87),"")</f>
        <v>-170741.57392019805</v>
      </c>
      <c r="EH87" s="45">
        <f ca="1">IF(ISNUMBER(DS87),SUM(ED$15:ED87),"")</f>
        <v>-136256.24999999808</v>
      </c>
      <c r="EI87" s="45">
        <f ca="1">IF(ISNUMBER(DS87),SUM(EE$15:EE87),"")</f>
        <v>33229.95666666652</v>
      </c>
      <c r="EM87" s="111">
        <f t="shared" ca="1" si="81"/>
        <v>45985.625</v>
      </c>
      <c r="EN87" s="124">
        <f t="shared" ca="1" si="111"/>
        <v>-71262.104450407409</v>
      </c>
      <c r="EO87" s="124">
        <f t="shared" ca="1" si="112"/>
        <v>-170741.57392019805</v>
      </c>
      <c r="EP87" s="124">
        <f t="shared" ca="1" si="113"/>
        <v>33229.95666666652</v>
      </c>
      <c r="EQ87" s="124">
        <f t="shared" ca="1" si="114"/>
        <v>-136256.24999999808</v>
      </c>
    </row>
    <row r="88" spans="1:147">
      <c r="A88" s="151">
        <f t="shared" ca="1" si="82"/>
        <v>45959.625</v>
      </c>
      <c r="B88" s="60">
        <f ca="1">IF(COUNTIF($AD$2:AD1073,A88)=1,VLOOKUP(A88,T:U,2), IF(COUNTIF($AD$2:AD1073,A88)=0,$B$10,""))</f>
        <v>92.78</v>
      </c>
      <c r="C88" s="30">
        <f t="shared" ca="1" si="83"/>
        <v>-250479.23322683829</v>
      </c>
      <c r="D88" s="31">
        <f t="shared" ca="1" si="84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85"/>
        <v>-27216.000000001033</v>
      </c>
      <c r="G88" s="31">
        <f t="shared" ca="1" si="86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87"/>
        <v>-74077.11238720121</v>
      </c>
      <c r="J88" s="31">
        <f t="shared" ca="1" si="88"/>
        <v>-479583.3</v>
      </c>
      <c r="K88" s="60">
        <f ca="1">IF(COUNTIF($AD$2:AD1073,A88)=1,VLOOKUP(A88,Z:AA,2), IF(COUNTIF($AD$2:AD1073,A88)=0,$E$10,""))</f>
        <v>99.85</v>
      </c>
      <c r="L88" s="30">
        <f t="shared" ca="1" si="89"/>
        <v>30995.999999996278</v>
      </c>
      <c r="M88" s="31">
        <f t="shared" ca="1" si="90"/>
        <v>-218352.30162666668</v>
      </c>
      <c r="N88" s="66">
        <f t="shared" ca="1" si="91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92"/>
        <v>-72107.153246306407</v>
      </c>
      <c r="T88" s="59">
        <v>45926.625</v>
      </c>
      <c r="U88" s="44">
        <v>92.46</v>
      </c>
      <c r="V88" s="59">
        <v>45925.625</v>
      </c>
      <c r="W88" s="44">
        <v>100.822</v>
      </c>
      <c r="X88" s="105">
        <v>45937.625</v>
      </c>
      <c r="Y88" s="44">
        <v>120.93</v>
      </c>
      <c r="Z88" s="59">
        <v>45965.625</v>
      </c>
      <c r="AA88" s="44">
        <v>99.774000000000001</v>
      </c>
      <c r="AB88" s="150" t="str">
        <f t="shared" si="67"/>
        <v/>
      </c>
      <c r="AC88" s="150" t="str">
        <f t="shared" si="68"/>
        <v/>
      </c>
      <c r="AD88" s="150">
        <v>45974.625</v>
      </c>
      <c r="AH88" s="151">
        <f t="shared" ca="1" si="93"/>
        <v>45971.625</v>
      </c>
      <c r="AI88" s="38">
        <f ca="1">IF(COUNTIF($BU$2:BU1073,AH88)=1,VLOOKUP(AH88,BG:BH,2), IF(COUNTIF($BU$2:BU1073,AH88)=0,$AI$10,""))</f>
        <v>80.599999999999994</v>
      </c>
      <c r="AJ88" s="39">
        <f t="shared" ca="1" si="94"/>
        <v>46612.802983214686</v>
      </c>
      <c r="AK88" s="39">
        <f t="shared" ca="1" si="95"/>
        <v>-308437.5</v>
      </c>
      <c r="AL88" s="38">
        <f ca="1">IF(COUNTIF($BU$2:BU1073,AH88)=1,VLOOKUP(AH88,BI:BJ,2), IF(COUNTIF($BU$2:BU1073,AH88)=0,$AJ$10,""))</f>
        <v>100.7421875</v>
      </c>
      <c r="AM88" s="39">
        <f t="shared" ca="1" si="117"/>
        <v>163225.44642857142</v>
      </c>
      <c r="AN88" s="40">
        <f t="shared" ca="1" si="96"/>
        <v>-13683.483886718721</v>
      </c>
      <c r="AO88" s="38">
        <f ca="1">IF(COUNTIF($BU$2:BU1073,AH88)=1,VLOOKUP(AH88,BK:BL,2), IF(COUNTIF($BU$2:BU1073,AH88)=0,$AK$10,""))</f>
        <v>110.77</v>
      </c>
      <c r="AP88" s="39">
        <f t="shared" ca="1" si="118"/>
        <v>472819.44863998698</v>
      </c>
      <c r="AQ88" s="40">
        <f t="shared" ca="1" si="97"/>
        <v>-317250</v>
      </c>
      <c r="AR88" s="38">
        <f ca="1">IF(COUNTIF($BU$2:BU1073,AH88)=1,VLOOKUP(AH88,BM:BN,2), IF(COUNTIF($BU$2:BU1073,AH88)=0,$AL$10,""))</f>
        <v>100.7421875</v>
      </c>
      <c r="AS88" s="39">
        <f t="shared" ca="1" si="119"/>
        <v>142299.10714285716</v>
      </c>
      <c r="AT88" s="40">
        <f t="shared" ca="1" si="98"/>
        <v>-11929.191080729157</v>
      </c>
      <c r="AU88" s="38">
        <f ca="1">IF(COUNTIF($BU$2:BU1073,AH88)=1,VLOOKUP(AH88,BO:BP,2), IF(COUNTIF($BU$2:BU1073,AH88)=0,$AM$10,""))</f>
        <v>104.21875</v>
      </c>
      <c r="AV88" s="39">
        <f t="shared" ca="1" si="120"/>
        <v>130580.35714285714</v>
      </c>
      <c r="AW88" s="40">
        <f t="shared" ca="1" si="99"/>
        <v>4994.5800781250146</v>
      </c>
      <c r="AX88" s="38">
        <f ca="1">IF(COUNTIF($BU$2:BU1073,AH88)=1,VLOOKUP(AH88,BQ:BR,2), IF(COUNTIF($BU$2:BU1073,AH88)=0,$AN$10,""))</f>
        <v>98.734375</v>
      </c>
      <c r="AY88" s="39">
        <f t="shared" ca="1" si="121"/>
        <v>296484.375</v>
      </c>
      <c r="AZ88" s="40">
        <f t="shared" ca="1" si="100"/>
        <v>13469.599609375</v>
      </c>
      <c r="BA88" s="66">
        <f t="shared" ca="1" si="122"/>
        <v>8962.7196938601555</v>
      </c>
      <c r="BB88" s="163"/>
      <c r="BC88" s="163"/>
      <c r="BD88" s="66">
        <f ca="1">IF(ISERROR(AI88-2),"",$AQ$4*SUM($BB$14:BB88)-$AR$4*SUM($BC$14:BC88))</f>
        <v>103617.77424823859</v>
      </c>
      <c r="BE88" s="66">
        <f t="shared" ca="1" si="123"/>
        <v>-94655.054554378439</v>
      </c>
      <c r="BG88" s="59">
        <v>45930.625</v>
      </c>
      <c r="BH88" s="44">
        <v>81.19</v>
      </c>
      <c r="BI88" s="59">
        <v>45985.625</v>
      </c>
      <c r="BJ88" s="44">
        <v>101.1953125</v>
      </c>
      <c r="BK88" s="59">
        <v>45930.625</v>
      </c>
      <c r="BL88" s="44">
        <v>111.47</v>
      </c>
      <c r="BM88" s="59">
        <v>45985.625</v>
      </c>
      <c r="BN88" s="44">
        <v>101.1953125</v>
      </c>
      <c r="BO88" s="59">
        <v>45926.625</v>
      </c>
      <c r="BP88" s="44">
        <v>103.71875</v>
      </c>
      <c r="BQ88" s="59">
        <v>45926.625</v>
      </c>
      <c r="BR88" s="44">
        <v>97.890625</v>
      </c>
      <c r="BS88" s="150">
        <f t="shared" si="69"/>
        <v>45930.625</v>
      </c>
      <c r="BT88" s="150">
        <f t="shared" si="70"/>
        <v>45930.625</v>
      </c>
      <c r="BU88" s="150">
        <v>45986.625</v>
      </c>
      <c r="BY88" s="151">
        <f t="shared" ca="1" si="101"/>
        <v>45973.625</v>
      </c>
      <c r="BZ88" s="38">
        <f ca="1">IF(COUNTIF($CN$2:CN1073,BY88)=1,VLOOKUP(BY88,CH:CI,2), IF(COUNTIF($CN$2:CN1073,BY88)=0,$BZ$10,""))</f>
        <v>107.63639999999999</v>
      </c>
      <c r="CA88" s="39">
        <f t="shared" ca="1" si="102"/>
        <v>14574.999999997119</v>
      </c>
      <c r="CB88" s="39">
        <f t="shared" ca="1" si="103"/>
        <v>371527.77777777781</v>
      </c>
      <c r="CC88" s="38">
        <f ca="1">IF(COUNTIF($CN$2:CN1073,BY88)=1,VLOOKUP(BY88,CJ:CK,2), IF(COUNTIF($CN$2:CN1073,BY88)=0,$CA$10,""))</f>
        <v>47.942</v>
      </c>
      <c r="CD88" s="39">
        <f t="shared" ca="1" si="115"/>
        <v>127799.99999999991</v>
      </c>
      <c r="CE88" s="40">
        <f t="shared" ca="1" si="104"/>
        <v>371527.77777777775</v>
      </c>
      <c r="CF88" s="38">
        <f t="shared" ca="1" si="116"/>
        <v>-113225.00000000271</v>
      </c>
      <c r="CH88" s="109">
        <v>45932.625</v>
      </c>
      <c r="CI88" s="44">
        <v>107.9785</v>
      </c>
      <c r="CJ88" s="109">
        <v>45932.625</v>
      </c>
      <c r="CK88" s="44">
        <v>47.204999999999998</v>
      </c>
      <c r="CL88" s="150">
        <f t="shared" si="63"/>
        <v>45932.625</v>
      </c>
      <c r="CM88" s="150">
        <f t="shared" si="64"/>
        <v>45932.625</v>
      </c>
      <c r="CN88" s="150">
        <v>45992.625</v>
      </c>
      <c r="CR88" s="151">
        <f t="shared" ca="1" si="105"/>
        <v>45971.625</v>
      </c>
      <c r="CS88" s="38">
        <f ca="1">IF(COUNTIF($DG$2:DG1073,CR88)=1,VLOOKUP(CR88,DA:DB,2), IF(COUNTIF($DG$2:DG1073,CR88)=0,$CS$10,""))</f>
        <v>243.67099999999999</v>
      </c>
      <c r="CT88" s="39">
        <f t="shared" ca="1" si="106"/>
        <v>217176.96000000022</v>
      </c>
      <c r="CU88" s="39">
        <f t="shared" ca="1" si="107"/>
        <v>306250</v>
      </c>
      <c r="CV88" s="38">
        <f ca="1">IF(COUNTIF($DG$2:DG1073,CR88)=1,VLOOKUP(CR88,DC:DD,2), IF(COUNTIF($DG$2:DG1073,CR88)=0,$CT$10,""))</f>
        <v>48.557000000000002</v>
      </c>
      <c r="CW88" s="39">
        <f t="shared" ca="1" si="108"/>
        <v>183921.56999999977</v>
      </c>
      <c r="CX88" s="40">
        <f t="shared" ca="1" si="109"/>
        <v>275625</v>
      </c>
      <c r="CY88" s="38">
        <f t="shared" ca="1" si="110"/>
        <v>63880.390000000421</v>
      </c>
      <c r="DA88" s="109">
        <v>45929.625</v>
      </c>
      <c r="DB88" s="44">
        <v>241.69499999999999</v>
      </c>
      <c r="DC88" s="109">
        <v>45929.625</v>
      </c>
      <c r="DD88" s="44">
        <v>49.634</v>
      </c>
      <c r="DE88" s="150">
        <f t="shared" si="65"/>
        <v>45929.625</v>
      </c>
      <c r="DF88" s="150">
        <f t="shared" si="66"/>
        <v>45929.625</v>
      </c>
      <c r="DG88" s="150">
        <v>45986.625</v>
      </c>
      <c r="DR88" s="150">
        <f ca="1">IF(COUNTIF($AH$14:AH975,A89)*COUNTIF($BY$14:BY975,A89)*COUNTIF($CR$14:CR975,A89),A89,"")</f>
        <v>45960.625</v>
      </c>
      <c r="DS88" s="150">
        <f ca="1"/>
        <v>45987.625</v>
      </c>
      <c r="DT88" s="45">
        <f ca="1">VLOOKUP(DS88,$A$14:R875,18)</f>
        <v>4861.8166124633281</v>
      </c>
      <c r="DU88" s="45">
        <f ca="1">VLOOKUP(DS88,$AH$14:BE875,24)</f>
        <v>-163369.40248601756</v>
      </c>
      <c r="DV88" s="45">
        <f ca="1">VLOOKUP(DS88,$BY$14:CF875,8)</f>
        <v>-140812.50000000244</v>
      </c>
      <c r="DW88" s="45">
        <f ca="1">VLOOKUP(DS88,$CR$14:CY875,8)</f>
        <v>22587.506666666945</v>
      </c>
      <c r="DX88" s="45">
        <f t="shared" ca="1" si="124"/>
        <v>67729.593142334372</v>
      </c>
      <c r="DY88" s="45">
        <f t="shared" ca="1" si="125"/>
        <v>14981.791854996904</v>
      </c>
      <c r="DZ88" s="45">
        <f t="shared" ca="1" si="126"/>
        <v>10124.999999998312</v>
      </c>
      <c r="EA88" s="45">
        <f t="shared" ca="1" si="127"/>
        <v>-28156.216666666442</v>
      </c>
      <c r="EB88" s="45">
        <f t="shared" ca="1" si="128"/>
        <v>67729.593142334372</v>
      </c>
      <c r="EC88" s="45">
        <f t="shared" ca="1" si="129"/>
        <v>14981.791854996904</v>
      </c>
      <c r="ED88" s="45">
        <f t="shared" ca="1" si="130"/>
        <v>10124.999999998312</v>
      </c>
      <c r="EE88" s="45">
        <f t="shared" ca="1" si="131"/>
        <v>-28156.216666666442</v>
      </c>
      <c r="EF88" s="45">
        <f ca="1">IF(ISNUMBER(DS88),SUM(EB$15:EB88),"")</f>
        <v>-3532.5113080730371</v>
      </c>
      <c r="EG88" s="45">
        <f ca="1">IF(ISNUMBER(DS88),SUM(EC$15:EC88),"")</f>
        <v>-155759.78206520114</v>
      </c>
      <c r="EH88" s="45">
        <f ca="1">IF(ISNUMBER(DS88),SUM(ED$15:ED88),"")</f>
        <v>-126131.24999999977</v>
      </c>
      <c r="EI88" s="45">
        <f ca="1">IF(ISNUMBER(DS88),SUM(EE$15:EE88),"")</f>
        <v>5073.740000000078</v>
      </c>
      <c r="EM88" s="111">
        <f t="shared" ca="1" si="81"/>
        <v>45987.625</v>
      </c>
      <c r="EN88" s="124">
        <f t="shared" ca="1" si="111"/>
        <v>-3532.5113080730371</v>
      </c>
      <c r="EO88" s="124">
        <f t="shared" ca="1" si="112"/>
        <v>-155759.78206520114</v>
      </c>
      <c r="EP88" s="124">
        <f t="shared" ca="1" si="113"/>
        <v>5073.740000000078</v>
      </c>
      <c r="EQ88" s="124">
        <f t="shared" ca="1" si="114"/>
        <v>-126131.24999999977</v>
      </c>
    </row>
    <row r="89" spans="1:147">
      <c r="A89" s="151">
        <f t="shared" ca="1" si="82"/>
        <v>45960.625</v>
      </c>
      <c r="B89" s="60">
        <f ca="1">IF(COUNTIF($AD$2:AD1074,A89)=1,VLOOKUP(A89,T:U,2), IF(COUNTIF($AD$2:AD1074,A89)=0,$B$10,""))</f>
        <v>92.49</v>
      </c>
      <c r="C89" s="30">
        <f t="shared" ca="1" si="83"/>
        <v>-315335.46325878747</v>
      </c>
      <c r="D89" s="31">
        <f t="shared" ca="1" si="84"/>
        <v>-281295</v>
      </c>
      <c r="E89" s="60">
        <f ca="1">IF(COUNTIF($AD$2:AD1074,A89)=1,VLOOKUP(A89,V:W,2), IF(COUNTIF($AD$2:AD1074,A89)=0,$C$10,""))</f>
        <v>101.026</v>
      </c>
      <c r="F89" s="30">
        <f t="shared" ca="1" si="85"/>
        <v>-36120.000000000575</v>
      </c>
      <c r="G89" s="31">
        <f t="shared" ca="1" si="86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87"/>
        <v>-103707.95734208732</v>
      </c>
      <c r="J89" s="31">
        <f t="shared" ca="1" si="88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89"/>
        <v>4477.1999999969066</v>
      </c>
      <c r="M89" s="31">
        <f t="shared" ca="1" si="90"/>
        <v>-220284.62288000007</v>
      </c>
      <c r="N89" s="66">
        <f t="shared" ca="1" si="91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92"/>
        <v>-124224.56223670288</v>
      </c>
      <c r="T89" s="59">
        <v>45929.625</v>
      </c>
      <c r="U89" s="44">
        <v>92.5</v>
      </c>
      <c r="V89" s="59">
        <v>45926.625</v>
      </c>
      <c r="W89" s="44">
        <v>100.866</v>
      </c>
      <c r="X89" s="105">
        <v>45938.625</v>
      </c>
      <c r="Y89" s="44">
        <v>121.12</v>
      </c>
      <c r="Z89" s="59">
        <v>45966.625</v>
      </c>
      <c r="AA89" s="44">
        <v>99.680999999999997</v>
      </c>
      <c r="AB89" s="150">
        <f t="shared" si="67"/>
        <v>45929.625</v>
      </c>
      <c r="AC89" s="150">
        <f t="shared" si="68"/>
        <v>45929.625</v>
      </c>
      <c r="AD89" s="150">
        <v>45975.625</v>
      </c>
      <c r="AH89" s="151">
        <f t="shared" ca="1" si="93"/>
        <v>45972.625</v>
      </c>
      <c r="AI89" s="38">
        <f ca="1">IF(COUNTIF($BU$2:BU1074,AH89)=1,VLOOKUP(AH89,BG:BH,2), IF(COUNTIF($BU$2:BU1074,AH89)=0,$AI$10,""))</f>
        <v>80.69</v>
      </c>
      <c r="AJ89" s="39">
        <f t="shared" ca="1" si="94"/>
        <v>74580.484773151271</v>
      </c>
      <c r="AK89" s="39">
        <f t="shared" ca="1" si="95"/>
        <v>-311375</v>
      </c>
      <c r="AL89" s="38">
        <f ca="1">IF(COUNTIF($BU$2:BU1074,AH89)=1,VLOOKUP(AH89,BI:BJ,2), IF(COUNTIF($BU$2:BU1074,AH89)=0,$AJ$10,""))</f>
        <v>100.7265625</v>
      </c>
      <c r="AM89" s="39">
        <f t="shared" ca="1" si="117"/>
        <v>161049.10714285716</v>
      </c>
      <c r="AN89" s="40">
        <f t="shared" ca="1" si="96"/>
        <v>-13813.802780877973</v>
      </c>
      <c r="AO89" s="38">
        <f ca="1">IF(COUNTIF($BU$2:BU1074,AH89)=1,VLOOKUP(AH89,BK:BL,2), IF(COUNTIF($BU$2:BU1074,AH89)=0,$AK$10,""))</f>
        <v>111.21</v>
      </c>
      <c r="AP89" s="39">
        <f t="shared" ca="1" si="118"/>
        <v>576839.72734078171</v>
      </c>
      <c r="AQ89" s="40">
        <f t="shared" ca="1" si="97"/>
        <v>-320271.42857142858</v>
      </c>
      <c r="AR89" s="38">
        <f ca="1">IF(COUNTIF($BU$2:BU1074,AH89)=1,VLOOKUP(AH89,BM:BN,2), IF(COUNTIF($BU$2:BU1074,AH89)=0,$AL$10,""))</f>
        <v>100.7265625</v>
      </c>
      <c r="AS89" s="39">
        <f t="shared" ca="1" si="119"/>
        <v>140401.78571428571</v>
      </c>
      <c r="AT89" s="40">
        <f t="shared" ca="1" si="98"/>
        <v>-12042.802424355177</v>
      </c>
      <c r="AU89" s="38">
        <f ca="1">IF(COUNTIF($BU$2:BU1074,AH89)=1,VLOOKUP(AH89,BO:BP,2), IF(COUNTIF($BU$2:BU1074,AH89)=0,$AM$10,""))</f>
        <v>104.171875</v>
      </c>
      <c r="AV89" s="39">
        <f t="shared" ca="1" si="120"/>
        <v>128069.19642857143</v>
      </c>
      <c r="AW89" s="40">
        <f t="shared" ca="1" si="99"/>
        <v>5042.1475074404734</v>
      </c>
      <c r="AX89" s="38">
        <f ca="1">IF(COUNTIF($BU$2:BU1074,AH89)=1,VLOOKUP(AH89,BQ:BR,2), IF(COUNTIF($BU$2:BU1074,AH89)=0,$AN$10,""))</f>
        <v>98.65625</v>
      </c>
      <c r="AY89" s="39">
        <f t="shared" ca="1" si="121"/>
        <v>290625</v>
      </c>
      <c r="AZ89" s="40">
        <f t="shared" ca="1" si="100"/>
        <v>13597.881510416672</v>
      </c>
      <c r="BA89" s="66">
        <f t="shared" ca="1" si="122"/>
        <v>-74904.909621822022</v>
      </c>
      <c r="BB89" s="163"/>
      <c r="BC89" s="163"/>
      <c r="BD89" s="66">
        <f ca="1">IF(ISERROR(AI89-2),"",$AQ$4*SUM($BB$14:BB89)-$AR$4*SUM($BC$14:BC89))</f>
        <v>103617.77424823859</v>
      </c>
      <c r="BE89" s="66">
        <f t="shared" ca="1" si="123"/>
        <v>-178522.6838700606</v>
      </c>
      <c r="BG89" s="59">
        <v>45931.625</v>
      </c>
      <c r="BH89" s="44">
        <v>80.959999999999994</v>
      </c>
      <c r="BI89" s="59">
        <v>45986.625</v>
      </c>
      <c r="BJ89" s="44">
        <v>101.375</v>
      </c>
      <c r="BK89" s="59">
        <v>45931.625</v>
      </c>
      <c r="BL89" s="44">
        <v>111.51</v>
      </c>
      <c r="BM89" s="59">
        <v>45986.625</v>
      </c>
      <c r="BN89" s="44">
        <v>101.375</v>
      </c>
      <c r="BO89" s="59">
        <v>45929.625</v>
      </c>
      <c r="BP89" s="44">
        <v>104.015625</v>
      </c>
      <c r="BQ89" s="59">
        <v>45929.625</v>
      </c>
      <c r="BR89" s="44">
        <v>98.625</v>
      </c>
      <c r="BS89" s="150">
        <f t="shared" si="69"/>
        <v>45931.625</v>
      </c>
      <c r="BT89" s="150">
        <f t="shared" si="70"/>
        <v>45931.625</v>
      </c>
      <c r="BU89" s="150">
        <v>45987.625</v>
      </c>
      <c r="BY89" s="151">
        <f t="shared" ca="1" si="101"/>
        <v>45974.625</v>
      </c>
      <c r="BZ89" s="38">
        <f ca="1">IF(COUNTIF($CN$2:CN1074,BY89)=1,VLOOKUP(BY89,CH:CI,2), IF(COUNTIF($CN$2:CN1074,BY89)=0,$BZ$10,""))</f>
        <v>107.279</v>
      </c>
      <c r="CA89" s="39">
        <f t="shared" ca="1" si="102"/>
        <v>-74775.000000002474</v>
      </c>
      <c r="CB89" s="39">
        <f t="shared" ca="1" si="103"/>
        <v>375000</v>
      </c>
      <c r="CC89" s="38">
        <f ca="1">IF(COUNTIF($CN$2:CN1074,BY89)=1,VLOOKUP(BY89,CJ:CK,2), IF(COUNTIF($CN$2:CN1074,BY89)=0,$CA$10,""))</f>
        <v>49.250999999999998</v>
      </c>
      <c r="CD89" s="39">
        <f t="shared" ca="1" si="115"/>
        <v>54168.750000000058</v>
      </c>
      <c r="CE89" s="40">
        <f t="shared" ca="1" si="104"/>
        <v>375000</v>
      </c>
      <c r="CF89" s="38">
        <f t="shared" ca="1" si="116"/>
        <v>-128943.7500000025</v>
      </c>
      <c r="CH89" s="109">
        <v>45933.625</v>
      </c>
      <c r="CI89" s="44">
        <v>107.9615</v>
      </c>
      <c r="CJ89" s="109">
        <v>45933.625</v>
      </c>
      <c r="CK89" s="44">
        <v>47.156999999999996</v>
      </c>
      <c r="CL89" s="150">
        <f t="shared" si="63"/>
        <v>45933.625</v>
      </c>
      <c r="CM89" s="150">
        <f t="shared" si="64"/>
        <v>45933.625</v>
      </c>
      <c r="CN89" s="150">
        <v>45993.625</v>
      </c>
      <c r="CR89" s="151">
        <f t="shared" ca="1" si="105"/>
        <v>45972.625</v>
      </c>
      <c r="CS89" s="38">
        <f ca="1">IF(COUNTIF($DG$2:DG1074,CR89)=1,VLOOKUP(CR89,DA:DB,2), IF(COUNTIF($DG$2:DG1074,CR89)=0,$CS$10,""))</f>
        <v>243.45400000000001</v>
      </c>
      <c r="CT89" s="39">
        <f t="shared" ca="1" si="106"/>
        <v>219182.0400000001</v>
      </c>
      <c r="CU89" s="39">
        <f t="shared" ca="1" si="107"/>
        <v>309166.66666666669</v>
      </c>
      <c r="CV89" s="38">
        <f ca="1">IF(COUNTIF($DG$2:DG1074,CR89)=1,VLOOKUP(CR89,DC:DD,2), IF(COUNTIF($DG$2:DG1074,CR89)=0,$CT$10,""))</f>
        <v>48.298000000000002</v>
      </c>
      <c r="CW89" s="39">
        <f t="shared" ca="1" si="108"/>
        <v>195180.29999999978</v>
      </c>
      <c r="CX89" s="40">
        <f t="shared" ca="1" si="109"/>
        <v>278250</v>
      </c>
      <c r="CY89" s="38">
        <f t="shared" ca="1" si="110"/>
        <v>54918.406666666968</v>
      </c>
      <c r="DA89" s="109">
        <v>45930.625</v>
      </c>
      <c r="DB89" s="44">
        <v>240.52799999999999</v>
      </c>
      <c r="DC89" s="109">
        <v>45930.625</v>
      </c>
      <c r="DD89" s="44">
        <v>49.851999999999997</v>
      </c>
      <c r="DE89" s="150">
        <f t="shared" si="65"/>
        <v>45930.625</v>
      </c>
      <c r="DF89" s="150">
        <f t="shared" si="66"/>
        <v>45930.625</v>
      </c>
      <c r="DG89" s="150">
        <v>45987.625</v>
      </c>
      <c r="DR89" s="150">
        <f ca="1">IF(COUNTIF($AH$14:AH976,A90)*COUNTIF($BY$14:BY976,A90)*COUNTIF($CR$14:CR976,A90),A90,"")</f>
        <v>45961.625</v>
      </c>
      <c r="DS89" s="150">
        <f ca="1"/>
        <v>45992.625</v>
      </c>
      <c r="DT89" s="45">
        <f ca="1">VLOOKUP(DS89,$A$14:R876,18)</f>
        <v>-50286.815301043272</v>
      </c>
      <c r="DU89" s="45">
        <f ca="1">VLOOKUP(DS89,$AH$14:BE876,24)</f>
        <v>-191678.6317585049</v>
      </c>
      <c r="DV89" s="45">
        <f ca="1">VLOOKUP(DS89,$BY$14:CF876,8)</f>
        <v>-144850.00000000221</v>
      </c>
      <c r="DW89" s="45">
        <f ca="1">VLOOKUP(DS89,$CR$14:CY876,8)</f>
        <v>11242.980000000331</v>
      </c>
      <c r="DX89" s="45">
        <f t="shared" ca="1" si="124"/>
        <v>-55148.631913506601</v>
      </c>
      <c r="DY89" s="45">
        <f t="shared" ca="1" si="125"/>
        <v>-28309.22927248734</v>
      </c>
      <c r="DZ89" s="45">
        <f t="shared" ca="1" si="126"/>
        <v>-4037.4999999997672</v>
      </c>
      <c r="EA89" s="45">
        <f t="shared" ca="1" si="127"/>
        <v>-11344.526666666614</v>
      </c>
      <c r="EB89" s="45">
        <f t="shared" ca="1" si="128"/>
        <v>-55148.631913506601</v>
      </c>
      <c r="EC89" s="45">
        <f t="shared" ca="1" si="129"/>
        <v>-28309.22927248734</v>
      </c>
      <c r="ED89" s="45">
        <f t="shared" ca="1" si="130"/>
        <v>-4037.4999999997672</v>
      </c>
      <c r="EE89" s="45">
        <f t="shared" ca="1" si="131"/>
        <v>-11344.526666666614</v>
      </c>
      <c r="EF89" s="45">
        <f ca="1">IF(ISNUMBER(DS89),SUM(EB$15:EB89),"")</f>
        <v>-58681.143221579638</v>
      </c>
      <c r="EG89" s="45">
        <f ca="1">IF(ISNUMBER(DS89),SUM(EC$15:EC89),"")</f>
        <v>-184069.01133768848</v>
      </c>
      <c r="EH89" s="45">
        <f ca="1">IF(ISNUMBER(DS89),SUM(ED$15:ED89),"")</f>
        <v>-130168.74999999953</v>
      </c>
      <c r="EI89" s="45">
        <f ca="1">IF(ISNUMBER(DS89),SUM(EE$15:EE89),"")</f>
        <v>-6270.7866666665359</v>
      </c>
      <c r="EM89" s="111">
        <f t="shared" ca="1" si="81"/>
        <v>45992.625</v>
      </c>
      <c r="EN89" s="124">
        <f t="shared" ca="1" si="111"/>
        <v>-58681.143221579638</v>
      </c>
      <c r="EO89" s="124">
        <f t="shared" ca="1" si="112"/>
        <v>-184069.01133768848</v>
      </c>
      <c r="EP89" s="124">
        <f t="shared" ca="1" si="113"/>
        <v>-6270.7866666665359</v>
      </c>
      <c r="EQ89" s="124">
        <f t="shared" ca="1" si="114"/>
        <v>-130168.74999999953</v>
      </c>
    </row>
    <row r="90" spans="1:147">
      <c r="A90" s="151">
        <f t="shared" ca="1" si="82"/>
        <v>45961.625</v>
      </c>
      <c r="B90" s="60">
        <f ca="1">IF(COUNTIF($AD$2:AD1075,A90)=1,VLOOKUP(A90,T:U,2), IF(COUNTIF($AD$2:AD1075,A90)=0,$B$10,""))</f>
        <v>92.63</v>
      </c>
      <c r="C90" s="30">
        <f t="shared" ca="1" si="83"/>
        <v>-284025.55910543416</v>
      </c>
      <c r="D90" s="31">
        <f t="shared" ca="1" si="84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85"/>
        <v>-32255.999999998836</v>
      </c>
      <c r="G90" s="31">
        <f t="shared" ca="1" si="86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87"/>
        <v>-121486.46431501576</v>
      </c>
      <c r="J90" s="31">
        <f t="shared" ca="1" si="88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89"/>
        <v>13087.199999998864</v>
      </c>
      <c r="M90" s="31">
        <f t="shared" ca="1" si="90"/>
        <v>-222216.94413333334</v>
      </c>
      <c r="N90" s="66">
        <f t="shared" ca="1" si="91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92"/>
        <v>-69667.375023754052</v>
      </c>
      <c r="T90" s="59">
        <v>45930.625</v>
      </c>
      <c r="U90" s="44">
        <v>92.47</v>
      </c>
      <c r="V90" s="59">
        <v>45929.625</v>
      </c>
      <c r="W90" s="44">
        <v>100.89</v>
      </c>
      <c r="X90" s="105">
        <v>45939.625</v>
      </c>
      <c r="Y90" s="44">
        <v>120.99</v>
      </c>
      <c r="Z90" s="59">
        <v>45967.625</v>
      </c>
      <c r="AA90" s="44">
        <v>99.730999999999995</v>
      </c>
      <c r="AB90" s="150">
        <f t="shared" si="67"/>
        <v>45930.625</v>
      </c>
      <c r="AC90" s="150">
        <f t="shared" si="68"/>
        <v>45930.625</v>
      </c>
      <c r="AD90" s="150">
        <v>45978.625</v>
      </c>
      <c r="AH90" s="151">
        <f t="shared" ca="1" si="93"/>
        <v>45973.625</v>
      </c>
      <c r="AI90" s="38">
        <f ca="1">IF(COUNTIF($BU$2:BU1075,AH90)=1,VLOOKUP(AH90,BG:BH,2), IF(COUNTIF($BU$2:BU1075,AH90)=0,$AI$10,""))</f>
        <v>80.53</v>
      </c>
      <c r="AJ90" s="39">
        <f t="shared" ca="1" si="94"/>
        <v>24860.161591050422</v>
      </c>
      <c r="AK90" s="39">
        <f t="shared" ca="1" si="95"/>
        <v>-314312.5</v>
      </c>
      <c r="AL90" s="38">
        <f ca="1">IF(COUNTIF($BU$2:BU1075,AH90)=1,VLOOKUP(AH90,BI:BJ,2), IF(COUNTIF($BU$2:BU1075,AH90)=0,$AJ$10,""))</f>
        <v>100.9453125</v>
      </c>
      <c r="AM90" s="39">
        <f t="shared" ca="1" si="117"/>
        <v>191517.85714285716</v>
      </c>
      <c r="AN90" s="40">
        <f t="shared" ca="1" si="96"/>
        <v>-13944.121675037226</v>
      </c>
      <c r="AO90" s="38">
        <f ca="1">IF(COUNTIF($BU$2:BU1075,AH90)=1,VLOOKUP(AH90,BK:BL,2), IF(COUNTIF($BU$2:BU1075,AH90)=0,$AK$10,""))</f>
        <v>111.1</v>
      </c>
      <c r="AP90" s="39">
        <f t="shared" ca="1" si="118"/>
        <v>550834.65766558307</v>
      </c>
      <c r="AQ90" s="40">
        <f t="shared" ca="1" si="97"/>
        <v>-323292.85714285716</v>
      </c>
      <c r="AR90" s="38">
        <f ca="1">IF(COUNTIF($BU$2:BU1075,AH90)=1,VLOOKUP(AH90,BM:BN,2), IF(COUNTIF($BU$2:BU1075,AH90)=0,$AL$10,""))</f>
        <v>100.9453125</v>
      </c>
      <c r="AS90" s="39">
        <f t="shared" ca="1" si="119"/>
        <v>166964.28571428574</v>
      </c>
      <c r="AT90" s="40">
        <f t="shared" ca="1" si="98"/>
        <v>-12156.413767981139</v>
      </c>
      <c r="AU90" s="38">
        <f ca="1">IF(COUNTIF($BU$2:BU1075,AH90)=1,VLOOKUP(AH90,BO:BP,2), IF(COUNTIF($BU$2:BU1075,AH90)=0,$AM$10,""))</f>
        <v>104.5625</v>
      </c>
      <c r="AV90" s="39">
        <f t="shared" ca="1" si="120"/>
        <v>148995.53571428571</v>
      </c>
      <c r="AW90" s="40">
        <f t="shared" ca="1" si="99"/>
        <v>5089.7149367559614</v>
      </c>
      <c r="AX90" s="38">
        <f ca="1">IF(COUNTIF($BU$2:BU1075,AH90)=1,VLOOKUP(AH90,BQ:BR,2), IF(COUNTIF($BU$2:BU1075,AH90)=0,$AN$10,""))</f>
        <v>99.328125</v>
      </c>
      <c r="AY90" s="39">
        <f t="shared" ca="1" si="121"/>
        <v>341015.625</v>
      </c>
      <c r="AZ90" s="40">
        <f t="shared" ca="1" si="100"/>
        <v>13726.163411458343</v>
      </c>
      <c r="BA90" s="66">
        <f t="shared" ca="1" si="122"/>
        <v>-30932.963390690769</v>
      </c>
      <c r="BB90" s="163"/>
      <c r="BC90" s="163"/>
      <c r="BD90" s="66">
        <f ca="1">IF(ISERROR(AI90-2),"",$AQ$4*SUM($BB$14:BB90)-$AR$4*SUM($BC$14:BC90))</f>
        <v>103617.77424823859</v>
      </c>
      <c r="BE90" s="66">
        <f t="shared" ca="1" si="123"/>
        <v>-134550.73763892936</v>
      </c>
      <c r="BG90" s="59">
        <v>45932.625</v>
      </c>
      <c r="BH90" s="44">
        <v>80.930000000000007</v>
      </c>
      <c r="BI90" s="59">
        <v>45987.625</v>
      </c>
      <c r="BJ90" s="44">
        <v>101.3515625</v>
      </c>
      <c r="BK90" s="59">
        <v>45932.625</v>
      </c>
      <c r="BL90" s="44">
        <v>111.69</v>
      </c>
      <c r="BM90" s="59">
        <v>45987.625</v>
      </c>
      <c r="BN90" s="44">
        <v>101.3515625</v>
      </c>
      <c r="BO90" s="59">
        <v>45930.625</v>
      </c>
      <c r="BP90" s="44">
        <v>103.96875</v>
      </c>
      <c r="BQ90" s="59">
        <v>45930.625</v>
      </c>
      <c r="BR90" s="44">
        <v>98.328125</v>
      </c>
      <c r="BS90" s="150">
        <f t="shared" si="69"/>
        <v>45932.625</v>
      </c>
      <c r="BT90" s="150">
        <f t="shared" si="70"/>
        <v>45932.625</v>
      </c>
      <c r="BU90" s="150">
        <v>45992.625</v>
      </c>
      <c r="BY90" s="151">
        <f t="shared" ca="1" si="101"/>
        <v>45975.625</v>
      </c>
      <c r="BZ90" s="38">
        <f ca="1">IF(COUNTIF($CN$2:CN1075,BY90)=1,VLOOKUP(BY90,CH:CI,2), IF(COUNTIF($CN$2:CN1075,BY90)=0,$BZ$10,""))</f>
        <v>107.2649</v>
      </c>
      <c r="CA90" s="39">
        <f t="shared" ca="1" si="102"/>
        <v>-78300.000000002256</v>
      </c>
      <c r="CB90" s="39">
        <f t="shared" ca="1" si="103"/>
        <v>378472.22222222225</v>
      </c>
      <c r="CC90" s="38">
        <f ca="1">IF(COUNTIF($CN$2:CN1075,BY90)=1,VLOOKUP(BY90,CJ:CK,2), IF(COUNTIF($CN$2:CN1075,BY90)=0,$CA$10,""))</f>
        <v>49.061</v>
      </c>
      <c r="CD90" s="39">
        <f t="shared" ca="1" si="115"/>
        <v>64856.249999999927</v>
      </c>
      <c r="CE90" s="40">
        <f t="shared" ca="1" si="104"/>
        <v>378472.22222222219</v>
      </c>
      <c r="CF90" s="38">
        <f t="shared" ca="1" si="116"/>
        <v>-143156.25000000215</v>
      </c>
      <c r="CH90" s="109">
        <v>45936.625</v>
      </c>
      <c r="CI90" s="44">
        <v>108.1194</v>
      </c>
      <c r="CJ90" s="109">
        <v>45936.625</v>
      </c>
      <c r="CK90" s="44">
        <v>46.581000000000003</v>
      </c>
      <c r="CL90" s="150">
        <f t="shared" si="63"/>
        <v>45936.625</v>
      </c>
      <c r="CM90" s="150">
        <f t="shared" si="64"/>
        <v>45936.625</v>
      </c>
      <c r="CN90" s="150">
        <v>45994.625</v>
      </c>
      <c r="CR90" s="151">
        <f t="shared" ca="1" si="105"/>
        <v>45973.625</v>
      </c>
      <c r="CS90" s="38">
        <f ca="1">IF(COUNTIF($DG$2:DG1075,CR90)=1,VLOOKUP(CR90,DA:DB,2), IF(COUNTIF($DG$2:DG1075,CR90)=0,$CS$10,""))</f>
        <v>241.40799999999999</v>
      </c>
      <c r="CT90" s="39">
        <f t="shared" ca="1" si="106"/>
        <v>238087.08000000028</v>
      </c>
      <c r="CU90" s="39">
        <f t="shared" ca="1" si="107"/>
        <v>312083.33333333337</v>
      </c>
      <c r="CV90" s="38">
        <f ca="1">IF(COUNTIF($DG$2:DG1075,CR90)=1,VLOOKUP(CR90,DC:DD,2), IF(COUNTIF($DG$2:DG1075,CR90)=0,$CT$10,""))</f>
        <v>48.058999999999997</v>
      </c>
      <c r="CW90" s="39">
        <f t="shared" ca="1" si="108"/>
        <v>205569.62999999995</v>
      </c>
      <c r="CX90" s="40">
        <f t="shared" ca="1" si="109"/>
        <v>280875</v>
      </c>
      <c r="CY90" s="38">
        <f t="shared" ca="1" si="110"/>
        <v>63725.783333333733</v>
      </c>
      <c r="DA90" s="109">
        <v>45931.625</v>
      </c>
      <c r="DB90" s="44">
        <v>239.28700000000001</v>
      </c>
      <c r="DC90" s="109">
        <v>45931.625</v>
      </c>
      <c r="DD90" s="44">
        <v>49.369</v>
      </c>
      <c r="DE90" s="150">
        <f t="shared" si="65"/>
        <v>45931.625</v>
      </c>
      <c r="DF90" s="150">
        <f t="shared" si="66"/>
        <v>45931.625</v>
      </c>
      <c r="DG90" s="150">
        <v>45988.625</v>
      </c>
      <c r="DR90" s="150">
        <f ca="1">IF(COUNTIF($AH$14:AH977,A91)*COUNTIF($BY$14:BY977,A91)*COUNTIF($CR$14:CR977,A91),A91,"")</f>
        <v>45964.625</v>
      </c>
      <c r="DS90" s="150">
        <f ca="1"/>
        <v>45993.625</v>
      </c>
      <c r="DT90" s="45">
        <f ca="1">VLOOKUP(DS90,$A$14:R877,18)</f>
        <v>-46792.352313418407</v>
      </c>
      <c r="DU90" s="45">
        <f ca="1">VLOOKUP(DS90,$AH$14:BE877,24)</f>
        <v>-153700.48928216897</v>
      </c>
      <c r="DV90" s="45">
        <f ca="1">VLOOKUP(DS90,$BY$14:CF877,8)</f>
        <v>-145550.00000000198</v>
      </c>
      <c r="DW90" s="45">
        <f ca="1">VLOOKUP(DS90,$CR$14:CY877,8)</f>
        <v>11275.506666667003</v>
      </c>
      <c r="DX90" s="45">
        <f t="shared" ca="1" si="124"/>
        <v>3494.4629876248655</v>
      </c>
      <c r="DY90" s="45">
        <f t="shared" ca="1" si="125"/>
        <v>37978.142476335925</v>
      </c>
      <c r="DZ90" s="45">
        <f t="shared" ca="1" si="126"/>
        <v>-699.99999999976717</v>
      </c>
      <c r="EA90" s="45">
        <f t="shared" ca="1" si="127"/>
        <v>32.526666666672099</v>
      </c>
      <c r="EB90" s="45">
        <f t="shared" ca="1" si="128"/>
        <v>3494.4629876248655</v>
      </c>
      <c r="EC90" s="45">
        <f t="shared" ca="1" si="129"/>
        <v>37978.142476335925</v>
      </c>
      <c r="ED90" s="45">
        <f t="shared" ca="1" si="130"/>
        <v>-699.99999999976717</v>
      </c>
      <c r="EE90" s="45">
        <f t="shared" ca="1" si="131"/>
        <v>32.526666666672099</v>
      </c>
      <c r="EF90" s="45">
        <f ca="1">IF(ISNUMBER(DS90),SUM(EB$15:EB90),"")</f>
        <v>-55186.680233954772</v>
      </c>
      <c r="EG90" s="45">
        <f ca="1">IF(ISNUMBER(DS90),SUM(EC$15:EC90),"")</f>
        <v>-146090.86886135256</v>
      </c>
      <c r="EH90" s="45">
        <f ca="1">IF(ISNUMBER(DS90),SUM(ED$15:ED90),"")</f>
        <v>-130868.7499999993</v>
      </c>
      <c r="EI90" s="45">
        <f ca="1">IF(ISNUMBER(DS90),SUM(EE$15:EE90),"")</f>
        <v>-6238.2599999998638</v>
      </c>
      <c r="EM90" s="111">
        <f t="shared" ca="1" si="81"/>
        <v>45993.625</v>
      </c>
      <c r="EN90" s="124">
        <f t="shared" ca="1" si="111"/>
        <v>-55186.680233954772</v>
      </c>
      <c r="EO90" s="124">
        <f t="shared" ca="1" si="112"/>
        <v>-146090.86886135256</v>
      </c>
      <c r="EP90" s="124">
        <f t="shared" ca="1" si="113"/>
        <v>-6238.2599999998638</v>
      </c>
      <c r="EQ90" s="124">
        <f t="shared" ca="1" si="114"/>
        <v>-130868.7499999993</v>
      </c>
    </row>
    <row r="91" spans="1:147">
      <c r="A91" s="151">
        <f t="shared" ca="1" si="82"/>
        <v>45964.625</v>
      </c>
      <c r="B91" s="60">
        <f ca="1">IF(COUNTIF($AD$2:AD1076,A91)=1,VLOOKUP(A91,T:U,2), IF(COUNTIF($AD$2:AD1076,A91)=0,$B$10,""))</f>
        <v>92.55</v>
      </c>
      <c r="C91" s="30">
        <f t="shared" ca="1" si="83"/>
        <v>-301916.932907351</v>
      </c>
      <c r="D91" s="31">
        <f t="shared" ca="1" si="84"/>
        <v>-291165</v>
      </c>
      <c r="E91" s="60">
        <f ca="1">IF(COUNTIF($AD$2:AD1076,A91)=1,VLOOKUP(A91,V:W,2), IF(COUNTIF($AD$2:AD1076,A91)=0,$C$10,""))</f>
        <v>101.012</v>
      </c>
      <c r="F91" s="30">
        <f t="shared" ca="1" si="85"/>
        <v>-38471.999999999869</v>
      </c>
      <c r="G91" s="31">
        <f t="shared" ca="1" si="86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87"/>
        <v>-165932.73174733488</v>
      </c>
      <c r="J91" s="31">
        <f t="shared" ca="1" si="88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89"/>
        <v>-6543.6000000018794</v>
      </c>
      <c r="M91" s="31">
        <f t="shared" ca="1" si="90"/>
        <v>-228013.90789333332</v>
      </c>
      <c r="N91" s="66">
        <f t="shared" ca="1" si="91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92"/>
        <v>-54358.953133351577</v>
      </c>
      <c r="T91" s="59">
        <v>45931.625</v>
      </c>
      <c r="U91" s="44">
        <v>92.57</v>
      </c>
      <c r="V91" s="59">
        <v>45930.625</v>
      </c>
      <c r="W91" s="44">
        <v>100.89400000000001</v>
      </c>
      <c r="X91" s="105">
        <v>45940.625</v>
      </c>
      <c r="Y91" s="44">
        <v>121</v>
      </c>
      <c r="Z91" s="59">
        <v>45968.625</v>
      </c>
      <c r="AA91" s="44">
        <v>99.73</v>
      </c>
      <c r="AB91" s="150">
        <f t="shared" si="67"/>
        <v>45931.625</v>
      </c>
      <c r="AC91" s="150">
        <f t="shared" si="68"/>
        <v>45931.625</v>
      </c>
      <c r="AD91" s="150">
        <v>45979.625</v>
      </c>
      <c r="AH91" s="151">
        <f t="shared" ca="1" si="93"/>
        <v>45974.625</v>
      </c>
      <c r="AI91" s="38">
        <f ca="1">IF(COUNTIF($BU$2:BU1076,AH91)=1,VLOOKUP(AH91,BG:BH,2), IF(COUNTIF($BU$2:BU1076,AH91)=0,$AI$10,""))</f>
        <v>80.2</v>
      </c>
      <c r="AJ91" s="39">
        <f t="shared" ca="1" si="94"/>
        <v>-77688.004972031878</v>
      </c>
      <c r="AK91" s="39">
        <f t="shared" ca="1" si="95"/>
        <v>-317250</v>
      </c>
      <c r="AL91" s="38">
        <f ca="1">IF(COUNTIF($BU$2:BU1076,AH91)=1,VLOOKUP(AH91,BI:BJ,2), IF(COUNTIF($BU$2:BU1076,AH91)=0,$AJ$10,""))</f>
        <v>100.7578125</v>
      </c>
      <c r="AM91" s="39">
        <f t="shared" ca="1" si="117"/>
        <v>165401.78571428571</v>
      </c>
      <c r="AN91" s="40">
        <f t="shared" ca="1" si="96"/>
        <v>-14074.44056919642</v>
      </c>
      <c r="AO91" s="38">
        <f ca="1">IF(COUNTIF($BU$2:BU1076,AH91)=1,VLOOKUP(AH91,BK:BL,2), IF(COUNTIF($BU$2:BU1076,AH91)=0,$AK$10,""))</f>
        <v>110.55</v>
      </c>
      <c r="AP91" s="39">
        <f t="shared" ca="1" si="118"/>
        <v>420809.30928958964</v>
      </c>
      <c r="AQ91" s="40">
        <f t="shared" ca="1" si="97"/>
        <v>-326314.28571428568</v>
      </c>
      <c r="AR91" s="38">
        <f ca="1">IF(COUNTIF($BU$2:BU1076,AH91)=1,VLOOKUP(AH91,BM:BN,2), IF(COUNTIF($BU$2:BU1076,AH91)=0,$AL$10,""))</f>
        <v>100.7578125</v>
      </c>
      <c r="AS91" s="39">
        <f t="shared" ca="1" si="119"/>
        <v>144196.42857142858</v>
      </c>
      <c r="AT91" s="40">
        <f t="shared" ca="1" si="98"/>
        <v>-12270.025111607159</v>
      </c>
      <c r="AU91" s="38">
        <f ca="1">IF(COUNTIF($BU$2:BU1076,AH91)=1,VLOOKUP(AH91,BO:BP,2), IF(COUNTIF($BU$2:BU1076,AH91)=0,$AM$10,""))</f>
        <v>104.265625</v>
      </c>
      <c r="AV91" s="39">
        <f t="shared" ca="1" si="120"/>
        <v>133091.51785714287</v>
      </c>
      <c r="AW91" s="40">
        <f t="shared" ca="1" si="99"/>
        <v>5137.2823660714203</v>
      </c>
      <c r="AX91" s="38">
        <f ca="1">IF(COUNTIF($BU$2:BU1076,AH91)=1,VLOOKUP(AH91,BQ:BR,2), IF(COUNTIF($BU$2:BU1076,AH91)=0,$AN$10,""))</f>
        <v>98.546875</v>
      </c>
      <c r="AY91" s="39">
        <f t="shared" ca="1" si="121"/>
        <v>282421.875</v>
      </c>
      <c r="AZ91" s="40">
        <f t="shared" ca="1" si="100"/>
        <v>13854.4453125</v>
      </c>
      <c r="BA91" s="66">
        <f t="shared" ca="1" si="122"/>
        <v>-74328.849696889345</v>
      </c>
      <c r="BB91" s="163"/>
      <c r="BC91" s="163"/>
      <c r="BD91" s="66">
        <f ca="1">IF(ISERROR(AI91-2),"",$AQ$4*SUM($BB$14:BB91)-$AR$4*SUM($BC$14:BC91))</f>
        <v>103617.77424823859</v>
      </c>
      <c r="BE91" s="66">
        <f t="shared" ca="1" si="123"/>
        <v>-177946.62394512794</v>
      </c>
      <c r="BG91" s="59">
        <v>45933.625</v>
      </c>
      <c r="BH91" s="44">
        <v>80.84</v>
      </c>
      <c r="BI91" s="59">
        <v>45988.625</v>
      </c>
      <c r="BJ91" s="44">
        <v>101.359375</v>
      </c>
      <c r="BK91" s="59">
        <v>45933.625</v>
      </c>
      <c r="BL91" s="44">
        <v>111.55</v>
      </c>
      <c r="BM91" s="59">
        <v>45988.625</v>
      </c>
      <c r="BN91" s="44">
        <v>101.359375</v>
      </c>
      <c r="BO91" s="59">
        <v>45931.625</v>
      </c>
      <c r="BP91" s="44">
        <v>104.3125</v>
      </c>
      <c r="BQ91" s="59">
        <v>45931.625</v>
      </c>
      <c r="BR91" s="44">
        <v>98.53125</v>
      </c>
      <c r="BS91" s="150">
        <f t="shared" si="69"/>
        <v>45933.625</v>
      </c>
      <c r="BT91" s="150">
        <f t="shared" si="70"/>
        <v>45933.625</v>
      </c>
      <c r="BU91" s="150">
        <v>45993.625</v>
      </c>
      <c r="BY91" s="151">
        <f t="shared" ca="1" si="101"/>
        <v>45978.625</v>
      </c>
      <c r="BZ91" s="38">
        <f ca="1">IF(COUNTIF($CN$2:CN1076,BY91)=1,VLOOKUP(BY91,CH:CI,2), IF(COUNTIF($CN$2:CN1076,BY91)=0,$BZ$10,""))</f>
        <v>107.0565</v>
      </c>
      <c r="CA91" s="39">
        <f t="shared" ca="1" si="102"/>
        <v>-130400.00000000163</v>
      </c>
      <c r="CB91" s="39">
        <f t="shared" ca="1" si="103"/>
        <v>388888.88888888893</v>
      </c>
      <c r="CC91" s="38">
        <f ca="1">IF(COUNTIF($CN$2:CN1076,BY91)=1,VLOOKUP(BY91,CJ:CK,2), IF(COUNTIF($CN$2:CN1076,BY91)=0,$CA$10,""))</f>
        <v>50.024000000000001</v>
      </c>
      <c r="CD91" s="39">
        <f t="shared" ca="1" si="115"/>
        <v>10687.499999999873</v>
      </c>
      <c r="CE91" s="40">
        <f t="shared" ca="1" si="104"/>
        <v>388888.88888888888</v>
      </c>
      <c r="CF91" s="38">
        <f t="shared" ca="1" si="116"/>
        <v>-141087.50000000146</v>
      </c>
      <c r="CH91" s="109">
        <v>45937.625</v>
      </c>
      <c r="CI91" s="44">
        <v>108.0094</v>
      </c>
      <c r="CJ91" s="109">
        <v>45937.625</v>
      </c>
      <c r="CK91" s="44">
        <v>47.156999999999996</v>
      </c>
      <c r="CL91" s="150">
        <f t="shared" si="63"/>
        <v>45937.625</v>
      </c>
      <c r="CM91" s="150">
        <f t="shared" si="64"/>
        <v>45937.625</v>
      </c>
      <c r="CN91" s="150">
        <v>45995.625</v>
      </c>
      <c r="CR91" s="151">
        <f t="shared" ca="1" si="105"/>
        <v>45974.625</v>
      </c>
      <c r="CS91" s="38">
        <f ca="1">IF(COUNTIF($DG$2:DG1076,CR91)=1,VLOOKUP(CR91,DA:DB,2), IF(COUNTIF($DG$2:DG1076,CR91)=0,$CS$10,""))</f>
        <v>245.988</v>
      </c>
      <c r="CT91" s="39">
        <f t="shared" ca="1" si="106"/>
        <v>195767.88000000015</v>
      </c>
      <c r="CU91" s="39">
        <f t="shared" ca="1" si="107"/>
        <v>315000</v>
      </c>
      <c r="CV91" s="38">
        <f ca="1">IF(COUNTIF($DG$2:DG1076,CR91)=1,VLOOKUP(CR91,DC:DD,2), IF(COUNTIF($DG$2:DG1076,CR91)=0,$CT$10,""))</f>
        <v>48.874000000000002</v>
      </c>
      <c r="CW91" s="39">
        <f t="shared" ca="1" si="108"/>
        <v>170141.57999999975</v>
      </c>
      <c r="CX91" s="40">
        <f t="shared" ca="1" si="109"/>
        <v>283500</v>
      </c>
      <c r="CY91" s="38">
        <f t="shared" ca="1" si="110"/>
        <v>57126.300000000396</v>
      </c>
      <c r="DA91" s="109">
        <v>45932.625</v>
      </c>
      <c r="DB91" s="44">
        <v>236.33199999999999</v>
      </c>
      <c r="DC91" s="109">
        <v>45932.625</v>
      </c>
      <c r="DD91" s="44">
        <v>48.860999999999997</v>
      </c>
      <c r="DE91" s="150">
        <f t="shared" si="65"/>
        <v>45932.625</v>
      </c>
      <c r="DF91" s="150">
        <f t="shared" si="66"/>
        <v>45932.625</v>
      </c>
      <c r="DG91" s="150">
        <v>45989.625</v>
      </c>
      <c r="DR91" s="150">
        <f ca="1">IF(COUNTIF($AH$14:AH978,A92)*COUNTIF($BY$14:BY978,A92)*COUNTIF($CR$14:CR978,A92),A92,"")</f>
        <v>45965.625</v>
      </c>
      <c r="DS91" s="150">
        <f ca="1"/>
        <v>45994.625</v>
      </c>
      <c r="DT91" s="45">
        <f ca="1">VLOOKUP(DS91,$A$14:R878,18)</f>
        <v>-70965.187767139869</v>
      </c>
      <c r="DU91" s="45">
        <f ca="1">VLOOKUP(DS91,$AH$14:BE878,24)</f>
        <v>-165578.4810176793</v>
      </c>
      <c r="DV91" s="45">
        <f ca="1">VLOOKUP(DS91,$BY$14:CF878,8)</f>
        <v>-140293.75000000314</v>
      </c>
      <c r="DW91" s="45">
        <f ca="1">VLOOKUP(DS91,$CR$14:CY878,8)</f>
        <v>9771.6733333338052</v>
      </c>
      <c r="DX91" s="45">
        <f t="shared" ca="1" si="124"/>
        <v>-24172.835453721462</v>
      </c>
      <c r="DY91" s="45">
        <f t="shared" ca="1" si="125"/>
        <v>-11877.991735510324</v>
      </c>
      <c r="DZ91" s="45">
        <f t="shared" ca="1" si="126"/>
        <v>5256.2499999988358</v>
      </c>
      <c r="EA91" s="45">
        <f t="shared" ca="1" si="127"/>
        <v>-1503.8333333331975</v>
      </c>
      <c r="EB91" s="45">
        <f t="shared" ca="1" si="128"/>
        <v>-24172.835453721462</v>
      </c>
      <c r="EC91" s="45">
        <f t="shared" ca="1" si="129"/>
        <v>-11877.991735510324</v>
      </c>
      <c r="ED91" s="45">
        <f t="shared" ca="1" si="130"/>
        <v>5256.2499999988358</v>
      </c>
      <c r="EE91" s="45">
        <f t="shared" ca="1" si="131"/>
        <v>-1503.8333333331975</v>
      </c>
      <c r="EF91" s="45">
        <f ca="1">IF(ISNUMBER(DS91),SUM(EB$15:EB91),"")</f>
        <v>-79359.515687676234</v>
      </c>
      <c r="EG91" s="45">
        <f ca="1">IF(ISNUMBER(DS91),SUM(EC$15:EC91),"")</f>
        <v>-157968.86059686288</v>
      </c>
      <c r="EH91" s="45">
        <f ca="1">IF(ISNUMBER(DS91),SUM(ED$15:ED91),"")</f>
        <v>-125612.50000000047</v>
      </c>
      <c r="EI91" s="45">
        <f ca="1">IF(ISNUMBER(DS91),SUM(EE$15:EE91),"")</f>
        <v>-7742.0933333330613</v>
      </c>
      <c r="EM91" s="111">
        <f t="shared" ca="1" si="81"/>
        <v>45994.625</v>
      </c>
      <c r="EN91" s="124">
        <f t="shared" ca="1" si="111"/>
        <v>-79359.515687676234</v>
      </c>
      <c r="EO91" s="124">
        <f t="shared" ca="1" si="112"/>
        <v>-157968.86059686288</v>
      </c>
      <c r="EP91" s="124">
        <f t="shared" ca="1" si="113"/>
        <v>-7742.0933333330613</v>
      </c>
      <c r="EQ91" s="124">
        <f t="shared" ca="1" si="114"/>
        <v>-125612.50000000047</v>
      </c>
    </row>
    <row r="92" spans="1:147">
      <c r="A92" s="151">
        <f t="shared" ca="1" si="82"/>
        <v>45965.625</v>
      </c>
      <c r="B92" s="60">
        <f ca="1">IF(COUNTIF($AD$2:AD1077,A92)=1,VLOOKUP(A92,T:U,2), IF(COUNTIF($AD$2:AD1077,A92)=0,$B$10,""))</f>
        <v>92.47</v>
      </c>
      <c r="C92" s="30">
        <f t="shared" ca="1" si="83"/>
        <v>-319808.30670926551</v>
      </c>
      <c r="D92" s="31">
        <f t="shared" ca="1" si="84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85"/>
        <v>-36455.999999999789</v>
      </c>
      <c r="G92" s="31">
        <f t="shared" ca="1" si="86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87"/>
        <v>-148154.22477440644</v>
      </c>
      <c r="J92" s="31">
        <f t="shared" ca="1" si="88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89"/>
        <v>4821.5999999985515</v>
      </c>
      <c r="M92" s="31">
        <f t="shared" ca="1" si="90"/>
        <v>-229946.22914666665</v>
      </c>
      <c r="N92" s="66">
        <f t="shared" ca="1" si="91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92"/>
        <v>-79956.857821527432</v>
      </c>
      <c r="T92" s="59">
        <v>45932.625</v>
      </c>
      <c r="U92" s="44">
        <v>92.64</v>
      </c>
      <c r="V92" s="59">
        <v>45931.625</v>
      </c>
      <c r="W92" s="44">
        <v>100.92</v>
      </c>
      <c r="X92" s="105">
        <v>45943.625</v>
      </c>
      <c r="Y92" s="44">
        <v>121.1</v>
      </c>
      <c r="Z92" s="59">
        <v>45971.625</v>
      </c>
      <c r="AA92" s="44">
        <v>99.706999999999994</v>
      </c>
      <c r="AB92" s="150">
        <f t="shared" si="67"/>
        <v>45932.625</v>
      </c>
      <c r="AC92" s="150">
        <f t="shared" si="68"/>
        <v>45932.625</v>
      </c>
      <c r="AD92" s="150">
        <v>45980.625</v>
      </c>
      <c r="AH92" s="151">
        <f t="shared" ca="1" si="93"/>
        <v>45975.625</v>
      </c>
      <c r="AI92" s="38">
        <f ca="1">IF(COUNTIF($BU$2:BU1077,AH92)=1,VLOOKUP(AH92,BG:BH,2), IF(COUNTIF($BU$2:BU1077,AH92)=0,$AI$10,""))</f>
        <v>80.22</v>
      </c>
      <c r="AJ92" s="39">
        <f t="shared" ca="1" si="94"/>
        <v>-71472.964574270663</v>
      </c>
      <c r="AK92" s="39">
        <f t="shared" ca="1" si="95"/>
        <v>-320187.49999999994</v>
      </c>
      <c r="AL92" s="38">
        <f ca="1">IF(COUNTIF($BU$2:BU1077,AH92)=1,VLOOKUP(AH92,BI:BJ,2), IF(COUNTIF($BU$2:BU1077,AH92)=0,$AJ$10,""))</f>
        <v>100.65625</v>
      </c>
      <c r="AM92" s="39">
        <f t="shared" ca="1" si="117"/>
        <v>151255.58035714284</v>
      </c>
      <c r="AN92" s="40">
        <f t="shared" ca="1" si="96"/>
        <v>-14204.759463355644</v>
      </c>
      <c r="AO92" s="38">
        <f ca="1">IF(COUNTIF($BU$2:BU1077,AH92)=1,VLOOKUP(AH92,BK:BL,2), IF(COUNTIF($BU$2:BU1077,AH92)=0,$AK$10,""))</f>
        <v>110.25</v>
      </c>
      <c r="AP92" s="39">
        <f t="shared" ca="1" si="118"/>
        <v>349886.39199358958</v>
      </c>
      <c r="AQ92" s="40">
        <f t="shared" ca="1" si="97"/>
        <v>-329335.71428571426</v>
      </c>
      <c r="AR92" s="38">
        <f ca="1">IF(COUNTIF($BU$2:BU1077,AH92)=1,VLOOKUP(AH92,BM:BN,2), IF(COUNTIF($BU$2:BU1077,AH92)=0,$AL$10,""))</f>
        <v>100.65625</v>
      </c>
      <c r="AS92" s="39">
        <f t="shared" ca="1" si="119"/>
        <v>131863.83928571429</v>
      </c>
      <c r="AT92" s="40">
        <f t="shared" ca="1" si="98"/>
        <v>-12383.636455233151</v>
      </c>
      <c r="AU92" s="38">
        <f ca="1">IF(COUNTIF($BU$2:BU1077,AH92)=1,VLOOKUP(AH92,BO:BP,2), IF(COUNTIF($BU$2:BU1077,AH92)=0,$AM$10,""))</f>
        <v>104.046875</v>
      </c>
      <c r="AV92" s="39">
        <f t="shared" ca="1" si="120"/>
        <v>121372.76785714286</v>
      </c>
      <c r="AW92" s="40">
        <f t="shared" ca="1" si="99"/>
        <v>5184.8497953869082</v>
      </c>
      <c r="AX92" s="38">
        <f ca="1">IF(COUNTIF($BU$2:BU1077,AH92)=1,VLOOKUP(AH92,BQ:BR,2), IF(COUNTIF($BU$2:BU1077,AH92)=0,$AN$10,""))</f>
        <v>97.96875</v>
      </c>
      <c r="AY92" s="39">
        <f t="shared" ca="1" si="121"/>
        <v>239062.5</v>
      </c>
      <c r="AZ92" s="40">
        <f t="shared" ca="1" si="100"/>
        <v>13982.727213541672</v>
      </c>
      <c r="BA92" s="66">
        <f t="shared" ca="1" si="122"/>
        <v>-50178.915479380536</v>
      </c>
      <c r="BB92" s="163"/>
      <c r="BC92" s="163"/>
      <c r="BD92" s="66">
        <f ca="1">IF(ISERROR(AI92-2),"",$AQ$4*SUM($BB$14:BB92)-$AR$4*SUM($BC$14:BC92))</f>
        <v>103617.77424823859</v>
      </c>
      <c r="BE92" s="66">
        <f t="shared" ca="1" si="123"/>
        <v>-153796.68972761912</v>
      </c>
      <c r="BG92" s="59">
        <v>45936.625</v>
      </c>
      <c r="BH92" s="44">
        <v>80.86</v>
      </c>
      <c r="BI92" s="59">
        <v>45992.625</v>
      </c>
      <c r="BJ92" s="44">
        <v>100.9375</v>
      </c>
      <c r="BK92" s="59">
        <v>45936.625</v>
      </c>
      <c r="BL92" s="44">
        <v>111.19</v>
      </c>
      <c r="BM92" s="59">
        <v>45992.625</v>
      </c>
      <c r="BN92" s="44">
        <v>100.9375</v>
      </c>
      <c r="BO92" s="59">
        <v>45932.625</v>
      </c>
      <c r="BP92" s="44">
        <v>104.4375</v>
      </c>
      <c r="BQ92" s="59">
        <v>45932.625</v>
      </c>
      <c r="BR92" s="44">
        <v>98.8125</v>
      </c>
      <c r="BS92" s="150">
        <f t="shared" si="69"/>
        <v>45936.625</v>
      </c>
      <c r="BT92" s="150">
        <f t="shared" si="70"/>
        <v>45936.625</v>
      </c>
      <c r="BU92" s="150">
        <v>45994.625</v>
      </c>
      <c r="BY92" s="151">
        <f t="shared" ca="1" si="101"/>
        <v>45979.625</v>
      </c>
      <c r="BZ92" s="38">
        <f ca="1">IF(COUNTIF($CN$2:CN1077,BY92)=1,VLOOKUP(BY92,CH:CI,2), IF(COUNTIF($CN$2:CN1077,BY92)=0,$BZ$10,""))</f>
        <v>106.8699</v>
      </c>
      <c r="CA92" s="39">
        <f t="shared" ca="1" si="102"/>
        <v>-177050.00000000125</v>
      </c>
      <c r="CB92" s="39">
        <f t="shared" ca="1" si="103"/>
        <v>392361.11111111112</v>
      </c>
      <c r="CC92" s="38">
        <f ca="1">IF(COUNTIF($CN$2:CN1077,BY92)=1,VLOOKUP(BY92,CJ:CK,2), IF(COUNTIF($CN$2:CN1077,BY92)=0,$CA$10,""))</f>
        <v>50.82</v>
      </c>
      <c r="CD92" s="39">
        <f t="shared" ca="1" si="115"/>
        <v>-34087.500000000087</v>
      </c>
      <c r="CE92" s="40">
        <f t="shared" ca="1" si="104"/>
        <v>392361.11111111112</v>
      </c>
      <c r="CF92" s="38">
        <f t="shared" ca="1" si="116"/>
        <v>-142962.50000000116</v>
      </c>
      <c r="CH92" s="109">
        <v>45938.625</v>
      </c>
      <c r="CI92" s="44">
        <v>107.92919999999999</v>
      </c>
      <c r="CJ92" s="109">
        <v>45938.625</v>
      </c>
      <c r="CK92" s="44">
        <v>47.487000000000002</v>
      </c>
      <c r="CL92" s="150">
        <f t="shared" si="63"/>
        <v>45938.625</v>
      </c>
      <c r="CM92" s="150">
        <f t="shared" si="64"/>
        <v>45938.625</v>
      </c>
      <c r="CN92" s="150">
        <v>45996.625</v>
      </c>
      <c r="CR92" s="151">
        <f t="shared" ca="1" si="105"/>
        <v>45975.625</v>
      </c>
      <c r="CS92" s="38">
        <f ca="1">IF(COUNTIF($DG$2:DG1077,CR92)=1,VLOOKUP(CR92,DA:DB,2), IF(COUNTIF($DG$2:DG1077,CR92)=0,$CS$10,""))</f>
        <v>247.63800000000001</v>
      </c>
      <c r="CT92" s="39">
        <f t="shared" ca="1" si="106"/>
        <v>180521.88000000006</v>
      </c>
      <c r="CU92" s="39">
        <f t="shared" ca="1" si="107"/>
        <v>317916.66666666669</v>
      </c>
      <c r="CV92" s="38">
        <f ca="1">IF(COUNTIF($DG$2:DG1077,CR92)=1,VLOOKUP(CR92,DC:DD,2), IF(COUNTIF($DG$2:DG1077,CR92)=0,$CT$10,""))</f>
        <v>49.201000000000001</v>
      </c>
      <c r="CW92" s="39">
        <f t="shared" ca="1" si="108"/>
        <v>155926.88999999981</v>
      </c>
      <c r="CX92" s="40">
        <f t="shared" ca="1" si="109"/>
        <v>286124.99999999994</v>
      </c>
      <c r="CY92" s="38">
        <f t="shared" ca="1" si="110"/>
        <v>56386.656666667026</v>
      </c>
      <c r="DA92" s="109">
        <v>45933.625</v>
      </c>
      <c r="DB92" s="44">
        <v>235.94200000000001</v>
      </c>
      <c r="DC92" s="109">
        <v>45933.625</v>
      </c>
      <c r="DD92" s="44">
        <v>48.695999999999998</v>
      </c>
      <c r="DE92" s="150">
        <f t="shared" si="65"/>
        <v>45933.625</v>
      </c>
      <c r="DF92" s="150">
        <f t="shared" si="66"/>
        <v>45933.625</v>
      </c>
      <c r="DG92" s="150">
        <v>45992.625</v>
      </c>
      <c r="DR92" s="150">
        <f ca="1">IF(COUNTIF($AH$14:AH979,A93)*COUNTIF($BY$14:BY979,A93)*COUNTIF($CR$14:CR979,A93),A93,"")</f>
        <v>45966.625</v>
      </c>
      <c r="DS92" s="150">
        <f ca="1"/>
        <v>45995.625</v>
      </c>
      <c r="DT92" s="45">
        <f ca="1">VLOOKUP(DS92,$A$14:R879,18)</f>
        <v>-79169.526432778686</v>
      </c>
      <c r="DU92" s="45">
        <f ca="1">VLOOKUP(DS92,$AH$14:BE879,24)</f>
        <v>-151662.87593663903</v>
      </c>
      <c r="DV92" s="45">
        <f ca="1">VLOOKUP(DS92,$BY$14:CF879,8)</f>
        <v>-133168.74999999977</v>
      </c>
      <c r="DW92" s="45">
        <f ca="1">VLOOKUP(DS92,$CR$14:CY879,8)</f>
        <v>11754.260000000242</v>
      </c>
      <c r="DX92" s="45">
        <f t="shared" ca="1" si="124"/>
        <v>-8204.3386656388175</v>
      </c>
      <c r="DY92" s="45">
        <f t="shared" ca="1" si="125"/>
        <v>13915.605081040267</v>
      </c>
      <c r="DZ92" s="45">
        <f t="shared" ca="1" si="126"/>
        <v>7125.000000003376</v>
      </c>
      <c r="EA92" s="45">
        <f t="shared" ca="1" si="127"/>
        <v>1982.5866666664369</v>
      </c>
      <c r="EB92" s="45">
        <f t="shared" ca="1" si="128"/>
        <v>-8204.3386656388175</v>
      </c>
      <c r="EC92" s="45">
        <f t="shared" ca="1" si="129"/>
        <v>13915.605081040267</v>
      </c>
      <c r="ED92" s="45">
        <f t="shared" ca="1" si="130"/>
        <v>7125.000000003376</v>
      </c>
      <c r="EE92" s="45">
        <f t="shared" ca="1" si="131"/>
        <v>1982.5866666664369</v>
      </c>
      <c r="EF92" s="45">
        <f ca="1">IF(ISNUMBER(DS92),SUM(EB$15:EB92),"")</f>
        <v>-87563.854353315051</v>
      </c>
      <c r="EG92" s="45">
        <f ca="1">IF(ISNUMBER(DS92),SUM(EC$15:EC92),"")</f>
        <v>-144053.25551582262</v>
      </c>
      <c r="EH92" s="45">
        <f ca="1">IF(ISNUMBER(DS92),SUM(ED$15:ED92),"")</f>
        <v>-118487.49999999709</v>
      </c>
      <c r="EI92" s="45">
        <f ca="1">IF(ISNUMBER(DS92),SUM(EE$15:EE92),"")</f>
        <v>-5759.5066666666244</v>
      </c>
      <c r="EM92" s="111">
        <f t="shared" ca="1" si="81"/>
        <v>45995.625</v>
      </c>
      <c r="EN92" s="124">
        <f t="shared" ca="1" si="111"/>
        <v>-87563.854353315051</v>
      </c>
      <c r="EO92" s="124">
        <f t="shared" ca="1" si="112"/>
        <v>-144053.25551582262</v>
      </c>
      <c r="EP92" s="124">
        <f t="shared" ca="1" si="113"/>
        <v>-5759.5066666666244</v>
      </c>
      <c r="EQ92" s="124">
        <f t="shared" ca="1" si="114"/>
        <v>-118487.49999999709</v>
      </c>
    </row>
    <row r="93" spans="1:147">
      <c r="A93" s="151">
        <f t="shared" ca="1" si="82"/>
        <v>45966.625</v>
      </c>
      <c r="B93" s="60">
        <f ca="1">IF(COUNTIF($AD$2:AD1078,A93)=1,VLOOKUP(A93,T:U,2), IF(COUNTIF($AD$2:AD1078,A93)=0,$B$10,""))</f>
        <v>92.47</v>
      </c>
      <c r="C93" s="30">
        <f t="shared" ca="1" si="83"/>
        <v>-319808.30670926551</v>
      </c>
      <c r="D93" s="31">
        <f t="shared" ca="1" si="84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32">IF(ISERROR(B93-2),"",(E93-$E$14)/100*$C$5)</f>
        <v>-44520.000000000095</v>
      </c>
      <c r="G93" s="31">
        <f t="shared" ca="1" si="86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33">IF(ISERROR(B93-2),"",(H93/$H$14-1)*$D$5)</f>
        <v>-168895.8162428223</v>
      </c>
      <c r="J93" s="31">
        <f t="shared" ca="1" si="88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34">IF(ISERROR(B93-2),"",(K93-$K$14)/100*$E$5)</f>
        <v>-27207.600000002662</v>
      </c>
      <c r="M93" s="31">
        <f t="shared" ca="1" si="90"/>
        <v>-231878.55040000004</v>
      </c>
      <c r="N93" s="66">
        <f t="shared" ref="N93:N156" ca="1" si="135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36">IF(ISERROR(B93-2),"",N93+Q93)</f>
        <v>-82457.690266445774</v>
      </c>
      <c r="T93" s="59">
        <v>45933.625</v>
      </c>
      <c r="U93" s="44">
        <v>92.6</v>
      </c>
      <c r="V93" s="59">
        <v>45932.625</v>
      </c>
      <c r="W93" s="44">
        <v>100.905</v>
      </c>
      <c r="X93" s="105">
        <v>45944.625</v>
      </c>
      <c r="Y93" s="44">
        <v>121.2</v>
      </c>
      <c r="Z93" s="59">
        <v>45972.625</v>
      </c>
      <c r="AA93" s="44">
        <v>99.748000000000005</v>
      </c>
      <c r="AB93" s="150">
        <f t="shared" si="67"/>
        <v>45933.625</v>
      </c>
      <c r="AC93" s="150">
        <f t="shared" si="68"/>
        <v>45933.625</v>
      </c>
      <c r="AD93" s="150">
        <v>45982.625</v>
      </c>
      <c r="AH93" s="151">
        <f t="shared" ca="1" si="93"/>
        <v>45978.625</v>
      </c>
      <c r="AI93" s="38">
        <f ca="1">IF(COUNTIF($BU$2:BU1078,AH93)=1,VLOOKUP(AH93,BG:BH,2), IF(COUNTIF($BU$2:BU1078,AH93)=0,$AI$10,""))</f>
        <v>80.09</v>
      </c>
      <c r="AJ93" s="39">
        <f t="shared" ca="1" si="94"/>
        <v>-111870.7271597269</v>
      </c>
      <c r="AK93" s="39">
        <f t="shared" ca="1" si="95"/>
        <v>-329000</v>
      </c>
      <c r="AL93" s="38">
        <f ca="1">IF(COUNTIF($BU$2:BU1078,AH93)=1,VLOOKUP(AH93,BI:BJ,2), IF(COUNTIF($BU$2:BU1078,AH93)=0,$AJ$10,""))</f>
        <v>100.6875</v>
      </c>
      <c r="AM93" s="39">
        <f t="shared" ca="1" si="117"/>
        <v>155608.25892857142</v>
      </c>
      <c r="AN93" s="40">
        <f t="shared" ca="1" si="96"/>
        <v>-14595.716145833343</v>
      </c>
      <c r="AO93" s="38">
        <f ca="1">IF(COUNTIF($BU$2:BU1078,AH93)=1,VLOOKUP(AH93,BK:BL,2), IF(COUNTIF($BU$2:BU1078,AH93)=0,$AK$10,""))</f>
        <v>110.32</v>
      </c>
      <c r="AP93" s="39">
        <f t="shared" ca="1" si="118"/>
        <v>366435.07269598974</v>
      </c>
      <c r="AQ93" s="40">
        <f t="shared" ca="1" si="97"/>
        <v>-338400</v>
      </c>
      <c r="AR93" s="38">
        <f ca="1">IF(COUNTIF($BU$2:BU1078,AH93)=1,VLOOKUP(AH93,BM:BN,2), IF(COUNTIF($BU$2:BU1078,AH93)=0,$AL$10,""))</f>
        <v>100.6875</v>
      </c>
      <c r="AS93" s="39">
        <f t="shared" ca="1" si="119"/>
        <v>135658.48214285716</v>
      </c>
      <c r="AT93" s="40">
        <f t="shared" ca="1" si="98"/>
        <v>-12724.470486111095</v>
      </c>
      <c r="AU93" s="38">
        <f ca="1">IF(COUNTIF($BU$2:BU1078,AH93)=1,VLOOKUP(AH93,BO:BP,2), IF(COUNTIF($BU$2:BU1078,AH93)=0,$AM$10,""))</f>
        <v>104.140625</v>
      </c>
      <c r="AV93" s="39">
        <f t="shared" ca="1" si="120"/>
        <v>126395.08928571429</v>
      </c>
      <c r="AW93" s="40">
        <f t="shared" ca="1" si="99"/>
        <v>5327.552083333343</v>
      </c>
      <c r="AX93" s="38">
        <f ca="1">IF(COUNTIF($BU$2:BU1078,AH93)=1,VLOOKUP(AH93,BQ:BR,2), IF(COUNTIF($BU$2:BU1078,AH93)=0,$AN$10,""))</f>
        <v>98.1875</v>
      </c>
      <c r="AY93" s="39">
        <f t="shared" ca="1" si="121"/>
        <v>255468.75000000003</v>
      </c>
      <c r="AZ93" s="40">
        <f t="shared" ca="1" si="100"/>
        <v>14367.572916666672</v>
      </c>
      <c r="BA93" s="66">
        <f t="shared" ca="1" si="122"/>
        <v>-85425.366695994206</v>
      </c>
      <c r="BB93" s="163"/>
      <c r="BC93" s="163"/>
      <c r="BD93" s="66">
        <f ca="1">IF(ISERROR(AI93-2),"",$AQ$4*SUM($BB$14:BB93)-$AR$4*SUM($BC$14:BC93))</f>
        <v>103617.77424823859</v>
      </c>
      <c r="BE93" s="66">
        <f t="shared" ca="1" si="123"/>
        <v>-189043.14094423281</v>
      </c>
      <c r="BG93" s="59">
        <v>45937.625</v>
      </c>
      <c r="BH93" s="44">
        <v>80.77</v>
      </c>
      <c r="BI93" s="59">
        <v>45993.625</v>
      </c>
      <c r="BJ93" s="44">
        <v>101.0078125</v>
      </c>
      <c r="BK93" s="59">
        <v>45937.625</v>
      </c>
      <c r="BL93" s="44">
        <v>111.4</v>
      </c>
      <c r="BM93" s="59">
        <v>45993.625</v>
      </c>
      <c r="BN93" s="44">
        <v>101.0078125</v>
      </c>
      <c r="BO93" s="59">
        <v>45933.625</v>
      </c>
      <c r="BP93" s="44">
        <v>104.171875</v>
      </c>
      <c r="BQ93" s="59">
        <v>45933.625</v>
      </c>
      <c r="BR93" s="44">
        <v>98.546875</v>
      </c>
      <c r="BS93" s="150">
        <f t="shared" si="69"/>
        <v>45937.625</v>
      </c>
      <c r="BT93" s="150">
        <f t="shared" si="70"/>
        <v>45937.625</v>
      </c>
      <c r="BU93" s="150">
        <v>45995.625</v>
      </c>
      <c r="BY93" s="151">
        <f t="shared" ca="1" si="101"/>
        <v>45980.625</v>
      </c>
      <c r="BZ93" s="38">
        <f ca="1">IF(COUNTIF($CN$2:CN1078,BY93)=1,VLOOKUP(BY93,CH:CI,2), IF(COUNTIF($CN$2:CN1078,BY93)=0,$BZ$10,""))</f>
        <v>106.97750000000001</v>
      </c>
      <c r="CA93" s="39">
        <f t="shared" ca="1" si="102"/>
        <v>-150150</v>
      </c>
      <c r="CB93" s="39">
        <f t="shared" ca="1" si="103"/>
        <v>395833.33333333331</v>
      </c>
      <c r="CC93" s="38">
        <f ca="1">IF(COUNTIF($CN$2:CN1078,BY93)=1,VLOOKUP(BY93,CJ:CK,2), IF(COUNTIF($CN$2:CN1078,BY93)=0,$CA$10,""))</f>
        <v>50.281999999999996</v>
      </c>
      <c r="CD93" s="39">
        <f t="shared" ca="1" si="115"/>
        <v>-3824.9999999998786</v>
      </c>
      <c r="CE93" s="40">
        <f t="shared" ca="1" si="104"/>
        <v>395833.33333333331</v>
      </c>
      <c r="CF93" s="38">
        <f t="shared" ca="1" si="116"/>
        <v>-146325.00000000012</v>
      </c>
      <c r="CH93" s="109">
        <v>45939.625</v>
      </c>
      <c r="CI93" s="44">
        <v>107.73399999999999</v>
      </c>
      <c r="CJ93" s="109">
        <v>45939.625</v>
      </c>
      <c r="CK93" s="44">
        <v>48.017000000000003</v>
      </c>
      <c r="CL93" s="150">
        <f t="shared" si="63"/>
        <v>45939.625</v>
      </c>
      <c r="CM93" s="150">
        <f t="shared" si="64"/>
        <v>45939.625</v>
      </c>
      <c r="CN93" s="150">
        <v>45999.625</v>
      </c>
      <c r="CR93" s="151">
        <f t="shared" ca="1" si="105"/>
        <v>45978.625</v>
      </c>
      <c r="CS93" s="38">
        <f ca="1">IF(COUNTIF($DG$2:DG1078,CR93)=1,VLOOKUP(CR93,DA:DB,2), IF(COUNTIF($DG$2:DG1078,CR93)=0,$CS$10,""))</f>
        <v>252.006</v>
      </c>
      <c r="CT93" s="39">
        <f t="shared" ca="1" si="106"/>
        <v>140161.56000000011</v>
      </c>
      <c r="CU93" s="39">
        <f t="shared" ca="1" si="107"/>
        <v>326666.66666666669</v>
      </c>
      <c r="CV93" s="38">
        <f ca="1">IF(COUNTIF($DG$2:DG1078,CR93)=1,VLOOKUP(CR93,DC:DD,2), IF(COUNTIF($DG$2:DG1078,CR93)=0,$CT$10,""))</f>
        <v>49.429000000000002</v>
      </c>
      <c r="CW93" s="39">
        <f t="shared" ca="1" si="108"/>
        <v>146015.72999999978</v>
      </c>
      <c r="CX93" s="40">
        <f t="shared" ca="1" si="109"/>
        <v>294000</v>
      </c>
      <c r="CY93" s="38">
        <f t="shared" ca="1" si="110"/>
        <v>26812.496666667052</v>
      </c>
      <c r="DA93" s="109">
        <v>45936.625</v>
      </c>
      <c r="DB93" s="44">
        <v>239.226</v>
      </c>
      <c r="DC93" s="109">
        <v>45936.625</v>
      </c>
      <c r="DD93" s="44">
        <v>49.597000000000001</v>
      </c>
      <c r="DE93" s="150">
        <f t="shared" si="65"/>
        <v>45936.625</v>
      </c>
      <c r="DF93" s="150">
        <f t="shared" si="66"/>
        <v>45936.625</v>
      </c>
      <c r="DG93" s="150">
        <v>45993.625</v>
      </c>
      <c r="DR93" s="150">
        <f ca="1">IF(COUNTIF($AH$14:AH980,A94)*COUNTIF($BY$14:BY980,A94)*COUNTIF($CR$14:CR980,A94),A94,"")</f>
        <v>45967.625</v>
      </c>
      <c r="DS93" s="150">
        <f ca="1"/>
        <v>45996.625</v>
      </c>
      <c r="DT93" s="45">
        <f ca="1">VLOOKUP(DS93,$A$14:R880,18)</f>
        <v>-73394.618490277324</v>
      </c>
      <c r="DU93" s="45">
        <f ca="1">VLOOKUP(DS93,$AH$14:BE880,24)</f>
        <v>-173009.66902340692</v>
      </c>
      <c r="DV93" s="45">
        <f ca="1">VLOOKUP(DS93,$BY$14:CF880,8)</f>
        <v>-137193.75000000023</v>
      </c>
      <c r="DW93" s="45">
        <f ca="1">VLOOKUP(DS93,$CR$14:CY880,8)</f>
        <v>16574.786666667147</v>
      </c>
      <c r="DX93" s="45">
        <f t="shared" ca="1" si="124"/>
        <v>5774.9079425013624</v>
      </c>
      <c r="DY93" s="45">
        <f t="shared" ca="1" si="125"/>
        <v>-21346.793086767895</v>
      </c>
      <c r="DZ93" s="45">
        <f t="shared" ca="1" si="126"/>
        <v>-4025.0000000004657</v>
      </c>
      <c r="EA93" s="45">
        <f t="shared" ca="1" si="127"/>
        <v>4820.5266666669049</v>
      </c>
      <c r="EB93" s="45">
        <f t="shared" ca="1" si="128"/>
        <v>5774.9079425013624</v>
      </c>
      <c r="EC93" s="45">
        <f t="shared" ca="1" si="129"/>
        <v>-21346.793086767895</v>
      </c>
      <c r="ED93" s="45">
        <f t="shared" ca="1" si="130"/>
        <v>-4025.0000000004657</v>
      </c>
      <c r="EE93" s="45">
        <f t="shared" ca="1" si="131"/>
        <v>4820.5266666669049</v>
      </c>
      <c r="EF93" s="45">
        <f ca="1">IF(ISNUMBER(DS93),SUM(EB$15:EB93),"")</f>
        <v>-81788.946410813689</v>
      </c>
      <c r="EG93" s="45">
        <f ca="1">IF(ISNUMBER(DS93),SUM(EC$15:EC93),"")</f>
        <v>-165400.04860259051</v>
      </c>
      <c r="EH93" s="45">
        <f ca="1">IF(ISNUMBER(DS93),SUM(ED$15:ED93),"")</f>
        <v>-122512.49999999756</v>
      </c>
      <c r="EI93" s="45">
        <f ca="1">IF(ISNUMBER(DS93),SUM(EE$15:EE93),"")</f>
        <v>-938.97999999971944</v>
      </c>
      <c r="EM93" s="111">
        <f t="shared" ca="1" si="81"/>
        <v>45996.625</v>
      </c>
      <c r="EN93" s="124">
        <f t="shared" ca="1" si="111"/>
        <v>-81788.946410813689</v>
      </c>
      <c r="EO93" s="124">
        <f t="shared" ca="1" si="112"/>
        <v>-165400.04860259051</v>
      </c>
      <c r="EP93" s="124">
        <f t="shared" ca="1" si="113"/>
        <v>-938.97999999971944</v>
      </c>
      <c r="EQ93" s="124">
        <f t="shared" ca="1" si="114"/>
        <v>-122512.49999999756</v>
      </c>
    </row>
    <row r="94" spans="1:147">
      <c r="A94" s="151">
        <f t="shared" ca="1" si="82"/>
        <v>45967.625</v>
      </c>
      <c r="B94" s="60">
        <f ca="1">IF(COUNTIF($AD$2:AD1079,A94)=1,VLOOKUP(A94,T:U,2), IF(COUNTIF($AD$2:AD1079,A94)=0,$B$10,""))</f>
        <v>92.45</v>
      </c>
      <c r="C94" s="30">
        <f t="shared" ca="1" si="83"/>
        <v>-324281.15015974588</v>
      </c>
      <c r="D94" s="31">
        <f t="shared" ca="1" si="84"/>
        <v>-298567.5</v>
      </c>
      <c r="E94" s="60">
        <f ca="1">IF(COUNTIF($AD$2:AD1079,A94)=1,VLOOKUP(A94,V:W,2), IF(COUNTIF($AD$2:AD1079,A94)=0,$C$10,""))</f>
        <v>100.99299999999999</v>
      </c>
      <c r="F94" s="30">
        <f t="shared" ca="1" si="132"/>
        <v>-41664.000000000779</v>
      </c>
      <c r="G94" s="31">
        <f t="shared" ca="1" si="86"/>
        <v>-106298.17814</v>
      </c>
      <c r="H94" s="60">
        <f ca="1">IF(COUNTIF($AD$2:AD1079,A94)=1,VLOOKUP(A94,X:Y,2), IF(COUNTIF($AD$2:AD1079,A94)=0,$D$10,""))</f>
        <v>121.24</v>
      </c>
      <c r="I94" s="30">
        <f t="shared" ca="1" si="133"/>
        <v>-195563.57670221699</v>
      </c>
      <c r="J94" s="31">
        <f t="shared" ca="1" si="88"/>
        <v>-513536.10000000003</v>
      </c>
      <c r="K94" s="60">
        <f ca="1">IF(COUNTIF($AD$2:AD1079,A94)=1,VLOOKUP(A94,Z:AA,2), IF(COUNTIF($AD$2:AD1079,A94)=0,$E$10,""))</f>
        <v>99.730999999999995</v>
      </c>
      <c r="L94" s="30">
        <f t="shared" ca="1" si="134"/>
        <v>-9987.6000000036402</v>
      </c>
      <c r="M94" s="31">
        <f t="shared" ca="1" si="90"/>
        <v>-233810.87165333336</v>
      </c>
      <c r="N94" s="66">
        <f t="shared" ca="1" si="135"/>
        <v>-9585.2669708651374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36"/>
        <v>-45175.997170865128</v>
      </c>
      <c r="T94" s="59">
        <v>45936.625</v>
      </c>
      <c r="U94" s="44">
        <v>92.49</v>
      </c>
      <c r="V94" s="59">
        <v>45933.625</v>
      </c>
      <c r="W94" s="44">
        <v>100.893</v>
      </c>
      <c r="X94" s="105">
        <v>45945.625</v>
      </c>
      <c r="Y94" s="44">
        <v>121.62</v>
      </c>
      <c r="Z94" s="59">
        <v>45973.625</v>
      </c>
      <c r="AA94" s="44">
        <v>99.754999999999995</v>
      </c>
      <c r="AB94" s="150">
        <f t="shared" si="67"/>
        <v>45936.625</v>
      </c>
      <c r="AC94" s="150">
        <f t="shared" si="68"/>
        <v>45936.625</v>
      </c>
      <c r="AD94" s="150">
        <v>45985.625</v>
      </c>
      <c r="AH94" s="151">
        <f t="shared" ca="1" si="93"/>
        <v>45979.625</v>
      </c>
      <c r="AI94" s="38">
        <f ca="1">IF(COUNTIF($BU$2:BU1079,AH94)=1,VLOOKUP(AH94,BG:BH,2), IF(COUNTIF($BU$2:BU1079,AH94)=0,$AI$10,""))</f>
        <v>80.11</v>
      </c>
      <c r="AJ94" s="39">
        <f t="shared" ca="1" si="94"/>
        <v>-105655.68676196568</v>
      </c>
      <c r="AK94" s="39">
        <f t="shared" ca="1" si="95"/>
        <v>-331937.49999999994</v>
      </c>
      <c r="AL94" s="38">
        <f ca="1">IF(COUNTIF($BU$2:BU1079,AH94)=1,VLOOKUP(AH94,BI:BJ,2), IF(COUNTIF($BU$2:BU1079,AH94)=0,$AJ$10,""))</f>
        <v>100.8359375</v>
      </c>
      <c r="AM94" s="39">
        <f t="shared" ca="1" si="117"/>
        <v>176283.48214285716</v>
      </c>
      <c r="AN94" s="40">
        <f t="shared" ca="1" si="96"/>
        <v>-14726.035039992537</v>
      </c>
      <c r="AO94" s="38">
        <f ca="1">IF(COUNTIF($BU$2:BU1079,AH94)=1,VLOOKUP(AH94,BK:BL,2), IF(COUNTIF($BU$2:BU1079,AH94)=0,$AK$10,""))</f>
        <v>110.37</v>
      </c>
      <c r="AP94" s="39">
        <f t="shared" ca="1" si="118"/>
        <v>378255.55891199072</v>
      </c>
      <c r="AQ94" s="40">
        <f t="shared" ca="1" si="97"/>
        <v>-341421.42857142858</v>
      </c>
      <c r="AR94" s="38">
        <f ca="1">IF(COUNTIF($BU$2:BU1079,AH94)=1,VLOOKUP(AH94,BM:BN,2), IF(COUNTIF($BU$2:BU1079,AH94)=0,$AL$10,""))</f>
        <v>100.8359375</v>
      </c>
      <c r="AS94" s="39">
        <f t="shared" ca="1" si="119"/>
        <v>153683.03571428574</v>
      </c>
      <c r="AT94" s="40">
        <f t="shared" ca="1" si="98"/>
        <v>-12838.081829737115</v>
      </c>
      <c r="AU94" s="38">
        <f ca="1">IF(COUNTIF($BU$2:BU1079,AH94)=1,VLOOKUP(AH94,BO:BP,2), IF(COUNTIF($BU$2:BU1079,AH94)=0,$AM$10,""))</f>
        <v>104.28125</v>
      </c>
      <c r="AV94" s="39">
        <f t="shared" ca="1" si="120"/>
        <v>133928.57142857145</v>
      </c>
      <c r="AW94" s="40">
        <f t="shared" ca="1" si="99"/>
        <v>5375.1195126488019</v>
      </c>
      <c r="AX94" s="38">
        <f ca="1">IF(COUNTIF($BU$2:BU1079,AH94)=1,VLOOKUP(AH94,BQ:BR,2), IF(COUNTIF($BU$2:BU1079,AH94)=0,$AN$10,""))</f>
        <v>98.109375</v>
      </c>
      <c r="AY94" s="39">
        <f t="shared" ca="1" si="121"/>
        <v>249609.375</v>
      </c>
      <c r="AZ94" s="40">
        <f t="shared" ca="1" si="100"/>
        <v>14495.854817708343</v>
      </c>
      <c r="BA94" s="66">
        <f t="shared" ca="1" si="122"/>
        <v>-91730.889561915217</v>
      </c>
      <c r="BB94" s="163"/>
      <c r="BC94" s="163"/>
      <c r="BD94" s="66">
        <f ca="1">IF(ISERROR(AI94-2),"",$AQ$4*SUM($BB$14:BB94)-$AR$4*SUM($BC$14:BC94))</f>
        <v>103617.77424823859</v>
      </c>
      <c r="BE94" s="66">
        <f t="shared" ca="1" si="123"/>
        <v>-195348.66381015381</v>
      </c>
      <c r="BG94" s="59">
        <v>45938.625</v>
      </c>
      <c r="BH94" s="44">
        <v>80.650000000000006</v>
      </c>
      <c r="BI94" s="59">
        <v>45994.625</v>
      </c>
      <c r="BJ94" s="44">
        <v>101.125</v>
      </c>
      <c r="BK94" s="59">
        <v>45938.625</v>
      </c>
      <c r="BL94" s="44">
        <v>111.26</v>
      </c>
      <c r="BM94" s="59">
        <v>45994.625</v>
      </c>
      <c r="BN94" s="44">
        <v>101.125</v>
      </c>
      <c r="BO94" s="59">
        <v>45936.625</v>
      </c>
      <c r="BP94" s="44">
        <v>103.828125</v>
      </c>
      <c r="BQ94" s="59">
        <v>45936.625</v>
      </c>
      <c r="BR94" s="44">
        <v>97.796875</v>
      </c>
      <c r="BS94" s="150">
        <f t="shared" si="69"/>
        <v>45938.625</v>
      </c>
      <c r="BT94" s="150">
        <f t="shared" si="70"/>
        <v>45938.625</v>
      </c>
      <c r="BU94" s="150">
        <v>45996.625</v>
      </c>
      <c r="BY94" s="151">
        <f t="shared" ca="1" si="101"/>
        <v>45981.625</v>
      </c>
      <c r="BZ94" s="38">
        <f ca="1">IF(COUNTIF($CN$2:CN1079,BY94)=1,VLOOKUP(BY94,CH:CI,2), IF(COUNTIF($CN$2:CN1079,BY94)=0,$BZ$10,""))</f>
        <v>106.7122</v>
      </c>
      <c r="CA94" s="39">
        <f t="shared" ca="1" si="102"/>
        <v>-216475.00000000265</v>
      </c>
      <c r="CB94" s="39">
        <f t="shared" ca="1" si="103"/>
        <v>399305.5555555555</v>
      </c>
      <c r="CC94" s="38">
        <f ca="1">IF(COUNTIF($CN$2:CN1079,BY94)=1,VLOOKUP(BY94,CJ:CK,2), IF(COUNTIF($CN$2:CN1079,BY94)=0,$CA$10,""))</f>
        <v>51.384999999999998</v>
      </c>
      <c r="CD94" s="39">
        <f t="shared" ca="1" si="115"/>
        <v>-65868.749999999971</v>
      </c>
      <c r="CE94" s="40">
        <f t="shared" ca="1" si="104"/>
        <v>399305.5555555555</v>
      </c>
      <c r="CF94" s="38">
        <f t="shared" ca="1" si="116"/>
        <v>-150606.25000000268</v>
      </c>
      <c r="CH94" s="109">
        <v>45940.625</v>
      </c>
      <c r="CI94" s="44">
        <v>107.01220000000001</v>
      </c>
      <c r="CJ94" s="109">
        <v>45940.625</v>
      </c>
      <c r="CK94" s="44">
        <v>51.024000000000001</v>
      </c>
      <c r="CL94" s="150">
        <f t="shared" si="63"/>
        <v>45940.625</v>
      </c>
      <c r="CM94" s="150">
        <f t="shared" si="64"/>
        <v>45940.625</v>
      </c>
      <c r="CN94" s="150">
        <v>46000.625</v>
      </c>
      <c r="CR94" s="151">
        <f t="shared" ca="1" si="105"/>
        <v>45979.625</v>
      </c>
      <c r="CS94" s="38">
        <f ca="1">IF(COUNTIF($DG$2:DG1079,CR94)=1,VLOOKUP(CR94,DA:DB,2), IF(COUNTIF($DG$2:DG1079,CR94)=0,$CS$10,""))</f>
        <v>257.61399999999998</v>
      </c>
      <c r="CT94" s="39">
        <f t="shared" ca="1" si="106"/>
        <v>88343.640000000349</v>
      </c>
      <c r="CU94" s="39">
        <f t="shared" ca="1" si="107"/>
        <v>329583.33333333337</v>
      </c>
      <c r="CV94" s="38">
        <f ca="1">IF(COUNTIF($DG$2:DG1079,CR94)=1,VLOOKUP(CR94,DC:DD,2), IF(COUNTIF($DG$2:DG1079,CR94)=0,$CT$10,""))</f>
        <v>50.881999999999998</v>
      </c>
      <c r="CW94" s="39">
        <f t="shared" ca="1" si="108"/>
        <v>82853.819999999949</v>
      </c>
      <c r="CX94" s="40">
        <f t="shared" ca="1" si="109"/>
        <v>296625</v>
      </c>
      <c r="CY94" s="38">
        <f t="shared" ca="1" si="110"/>
        <v>38448.153333333787</v>
      </c>
      <c r="DA94" s="109">
        <v>45937.625</v>
      </c>
      <c r="DB94" s="44">
        <v>242.00200000000001</v>
      </c>
      <c r="DC94" s="109">
        <v>45937.625</v>
      </c>
      <c r="DD94" s="44">
        <v>49.996000000000002</v>
      </c>
      <c r="DE94" s="150">
        <f t="shared" si="65"/>
        <v>45937.625</v>
      </c>
      <c r="DF94" s="150">
        <f t="shared" si="66"/>
        <v>45937.625</v>
      </c>
      <c r="DG94" s="150">
        <v>45994.625</v>
      </c>
      <c r="DR94" s="150">
        <f ca="1">IF(COUNTIF($AH$14:AH981,A95)*COUNTIF($BY$14:BY981,A95)*COUNTIF($CR$14:CR981,A95),A95,"")</f>
        <v>45968.625</v>
      </c>
      <c r="DS94" s="150">
        <f ca="1"/>
        <v>45999.625</v>
      </c>
      <c r="DT94" s="45">
        <f ca="1">VLOOKUP(DS94,$A$14:R881,18)</f>
        <v>-98349.853955846454</v>
      </c>
      <c r="DU94" s="45">
        <f ca="1">VLOOKUP(DS94,$AH$14:BE881,24)</f>
        <v>-211792.31755047909</v>
      </c>
      <c r="DV94" s="45">
        <f ca="1">VLOOKUP(DS94,$BY$14:CF881,8)</f>
        <v>-158825.00000000233</v>
      </c>
      <c r="DW94" s="45">
        <f ca="1">VLOOKUP(DS94,$CR$14:CY881,8)</f>
        <v>12663.256666666828</v>
      </c>
      <c r="DX94" s="45">
        <f t="shared" ca="1" si="124"/>
        <v>-24955.235465569131</v>
      </c>
      <c r="DY94" s="45">
        <f t="shared" ca="1" si="125"/>
        <v>-38782.648527072161</v>
      </c>
      <c r="DZ94" s="45">
        <f t="shared" ca="1" si="126"/>
        <v>-21631.250000002095</v>
      </c>
      <c r="EA94" s="45">
        <f t="shared" ca="1" si="127"/>
        <v>-3911.530000000319</v>
      </c>
      <c r="EB94" s="45">
        <f t="shared" ca="1" si="128"/>
        <v>-24955.235465569131</v>
      </c>
      <c r="EC94" s="45">
        <f t="shared" ca="1" si="129"/>
        <v>-38782.648527072161</v>
      </c>
      <c r="ED94" s="45">
        <f t="shared" ca="1" si="130"/>
        <v>-21631.250000002095</v>
      </c>
      <c r="EE94" s="45">
        <f t="shared" ca="1" si="131"/>
        <v>-3911.530000000319</v>
      </c>
      <c r="EF94" s="45">
        <f ca="1">IF(ISNUMBER(DS94),SUM(EB$15:EB94),"")</f>
        <v>-106744.18187638282</v>
      </c>
      <c r="EG94" s="45">
        <f ca="1">IF(ISNUMBER(DS94),SUM(EC$15:EC94),"")</f>
        <v>-204182.69712966267</v>
      </c>
      <c r="EH94" s="45">
        <f ca="1">IF(ISNUMBER(DS94),SUM(ED$15:ED94),"")</f>
        <v>-144143.74999999965</v>
      </c>
      <c r="EI94" s="45">
        <f ca="1">IF(ISNUMBER(DS94),SUM(EE$15:EE94),"")</f>
        <v>-4850.5100000000384</v>
      </c>
      <c r="EM94" s="111">
        <f t="shared" ca="1" si="81"/>
        <v>45999.625</v>
      </c>
      <c r="EN94" s="124">
        <f t="shared" ca="1" si="111"/>
        <v>-106744.18187638282</v>
      </c>
      <c r="EO94" s="124">
        <f t="shared" ca="1" si="112"/>
        <v>-204182.69712966267</v>
      </c>
      <c r="EP94" s="124">
        <f t="shared" ca="1" si="113"/>
        <v>-4850.5100000000384</v>
      </c>
      <c r="EQ94" s="124">
        <f t="shared" ca="1" si="114"/>
        <v>-144143.74999999965</v>
      </c>
    </row>
    <row r="95" spans="1:147">
      <c r="A95" s="151">
        <f t="shared" ca="1" si="82"/>
        <v>45968.625</v>
      </c>
      <c r="B95" s="60">
        <f ca="1">IF(COUNTIF($AD$2:AD1080,A95)=1,VLOOKUP(A95,T:U,2), IF(COUNTIF($AD$2:AD1080,A95)=0,$B$10,""))</f>
        <v>92.28</v>
      </c>
      <c r="C95" s="30">
        <f t="shared" ca="1" si="83"/>
        <v>-362300.3194888198</v>
      </c>
      <c r="D95" s="31">
        <f t="shared" ca="1" si="84"/>
        <v>-301035</v>
      </c>
      <c r="E95" s="60">
        <f ca="1">IF(COUNTIF($AD$2:AD1080,A95)=1,VLOOKUP(A95,V:W,2), IF(COUNTIF($AD$2:AD1080,A95)=0,$C$10,""))</f>
        <v>101.001</v>
      </c>
      <c r="F95" s="30">
        <f t="shared" ca="1" si="132"/>
        <v>-40319.999999999141</v>
      </c>
      <c r="G95" s="31">
        <f t="shared" ca="1" si="86"/>
        <v>-107176.67547999998</v>
      </c>
      <c r="H95" s="60">
        <f ca="1">IF(COUNTIF($AD$2:AD1080,A95)=1,VLOOKUP(A95,X:Y,2), IF(COUNTIF($AD$2:AD1080,A95)=0,$D$10,""))</f>
        <v>121.17</v>
      </c>
      <c r="I95" s="30">
        <f t="shared" ca="1" si="133"/>
        <v>-216305.16817063282</v>
      </c>
      <c r="J95" s="31">
        <f t="shared" ca="1" si="88"/>
        <v>-517780.2</v>
      </c>
      <c r="K95" s="60">
        <f ca="1">IF(COUNTIF($AD$2:AD1080,A95)=1,VLOOKUP(A95,Z:AA,2), IF(COUNTIF($AD$2:AD1080,A95)=0,$E$10,""))</f>
        <v>99.73</v>
      </c>
      <c r="L95" s="30">
        <f t="shared" ca="1" si="134"/>
        <v>-10332.000000000391</v>
      </c>
      <c r="M95" s="31">
        <f t="shared" ca="1" si="90"/>
        <v>-235743.19290666669</v>
      </c>
      <c r="N95" s="66">
        <f t="shared" ca="1" si="135"/>
        <v>-27828.468744854908</v>
      </c>
      <c r="O95" s="66"/>
      <c r="P95" s="66"/>
      <c r="Q95" s="66">
        <f ca="1">IF(ISERROR(B95-2),"",$G$5*SUM($O$14:O95)-$H$5*SUM($P$14:P95))</f>
        <v>-35590.730199999991</v>
      </c>
      <c r="R95" s="66">
        <f t="shared" ca="1" si="136"/>
        <v>-63419.198944854899</v>
      </c>
      <c r="T95" s="59">
        <v>45937.625</v>
      </c>
      <c r="U95" s="44">
        <v>92.19</v>
      </c>
      <c r="V95" s="59">
        <v>45936.625</v>
      </c>
      <c r="W95" s="44">
        <v>100.928</v>
      </c>
      <c r="X95" s="105">
        <v>45946.625</v>
      </c>
      <c r="Y95" s="44">
        <v>121.6</v>
      </c>
      <c r="Z95" s="59">
        <v>45974.625</v>
      </c>
      <c r="AA95" s="44">
        <v>99.587000000000003</v>
      </c>
      <c r="AB95" s="150">
        <f t="shared" si="67"/>
        <v>45937.625</v>
      </c>
      <c r="AC95" s="150">
        <f t="shared" si="68"/>
        <v>45937.625</v>
      </c>
      <c r="AD95" s="150">
        <v>45987.625</v>
      </c>
      <c r="AH95" s="151">
        <f t="shared" ca="1" si="93"/>
        <v>45980.625</v>
      </c>
      <c r="AI95" s="38">
        <f ca="1">IF(COUNTIF($BU$2:BU1080,AH95)=1,VLOOKUP(AH95,BG:BH,2), IF(COUNTIF($BU$2:BU1080,AH95)=0,$AI$10,""))</f>
        <v>80.150000000000006</v>
      </c>
      <c r="AJ95" s="39">
        <f t="shared" ca="1" si="94"/>
        <v>-93225.605966437695</v>
      </c>
      <c r="AK95" s="39">
        <f t="shared" ca="1" si="95"/>
        <v>-334874.99999999994</v>
      </c>
      <c r="AL95" s="38">
        <f ca="1">IF(COUNTIF($BU$2:BU1080,AH95)=1,VLOOKUP(AH95,BI:BJ,2), IF(COUNTIF($BU$2:BU1080,AH95)=0,$AJ$10,""))</f>
        <v>100.78125</v>
      </c>
      <c r="AM95" s="39">
        <f t="shared" ca="1" si="117"/>
        <v>168666.29464285716</v>
      </c>
      <c r="AN95" s="40">
        <f t="shared" ca="1" si="96"/>
        <v>-14856.35393415179</v>
      </c>
      <c r="AO95" s="38">
        <f ca="1">IF(COUNTIF($BU$2:BU1080,AH95)=1,VLOOKUP(AH95,BK:BL,2), IF(COUNTIF($BU$2:BU1080,AH95)=0,$AK$10,""))</f>
        <v>110.38</v>
      </c>
      <c r="AP95" s="39">
        <f t="shared" ca="1" si="118"/>
        <v>380619.65615518752</v>
      </c>
      <c r="AQ95" s="40">
        <f t="shared" ca="1" si="97"/>
        <v>-344442.8571428571</v>
      </c>
      <c r="AR95" s="38">
        <f ca="1">IF(COUNTIF($BU$2:BU1080,AH95)=1,VLOOKUP(AH95,BM:BN,2), IF(COUNTIF($BU$2:BU1080,AH95)=0,$AL$10,""))</f>
        <v>100.78125</v>
      </c>
      <c r="AS95" s="39">
        <f t="shared" ca="1" si="119"/>
        <v>147042.41071428574</v>
      </c>
      <c r="AT95" s="40">
        <f t="shared" ca="1" si="98"/>
        <v>-12951.693173363077</v>
      </c>
      <c r="AU95" s="38">
        <f ca="1">IF(COUNTIF($BU$2:BU1080,AH95)=1,VLOOKUP(AH95,BO:BP,2), IF(COUNTIF($BU$2:BU1080,AH95)=0,$AM$10,""))</f>
        <v>104.21875</v>
      </c>
      <c r="AV95" s="39">
        <f t="shared" ca="1" si="120"/>
        <v>130580.35714285714</v>
      </c>
      <c r="AW95" s="40">
        <f t="shared" ca="1" si="99"/>
        <v>5422.6869419642899</v>
      </c>
      <c r="AX95" s="38">
        <f ca="1">IF(COUNTIF($BU$2:BU1080,AH95)=1,VLOOKUP(AH95,BQ:BR,2), IF(COUNTIF($BU$2:BU1080,AH95)=0,$AN$10,""))</f>
        <v>97.96875</v>
      </c>
      <c r="AY95" s="39">
        <f t="shared" ca="1" si="121"/>
        <v>239062.5</v>
      </c>
      <c r="AZ95" s="40">
        <f t="shared" ca="1" si="100"/>
        <v>14624.13671875</v>
      </c>
      <c r="BA95" s="66">
        <f t="shared" ca="1" si="122"/>
        <v>-94306.947342979256</v>
      </c>
      <c r="BB95" s="163"/>
      <c r="BC95" s="163"/>
      <c r="BD95" s="66">
        <f ca="1">IF(ISERROR(AI95-2),"",$AQ$4*SUM($BB$14:BB95)-$AR$4*SUM($BC$14:BC95))</f>
        <v>103617.77424823859</v>
      </c>
      <c r="BE95" s="66">
        <f t="shared" ca="1" si="123"/>
        <v>-197924.72159121785</v>
      </c>
      <c r="BG95" s="59">
        <v>45939.625</v>
      </c>
      <c r="BH95" s="44">
        <v>80.42</v>
      </c>
      <c r="BI95" s="59">
        <v>45995.625</v>
      </c>
      <c r="BJ95" s="44">
        <v>100.921875</v>
      </c>
      <c r="BK95" s="59">
        <v>45939.625</v>
      </c>
      <c r="BL95" s="44">
        <v>111.04</v>
      </c>
      <c r="BM95" s="59">
        <v>45995.625</v>
      </c>
      <c r="BN95" s="44">
        <v>100.921875</v>
      </c>
      <c r="BO95" s="59">
        <v>45937.625</v>
      </c>
      <c r="BP95" s="44">
        <v>104.09375</v>
      </c>
      <c r="BQ95" s="59">
        <v>45937.625</v>
      </c>
      <c r="BR95" s="44">
        <v>98.328125</v>
      </c>
      <c r="BS95" s="150">
        <f t="shared" si="69"/>
        <v>45939.625</v>
      </c>
      <c r="BT95" s="150">
        <f t="shared" si="70"/>
        <v>45939.625</v>
      </c>
      <c r="BU95" s="150">
        <v>45999.625</v>
      </c>
      <c r="BY95" s="151">
        <f t="shared" ca="1" si="101"/>
        <v>45982.625</v>
      </c>
      <c r="BZ95" s="38">
        <f ca="1">IF(COUNTIF($CN$2:CN1080,BY95)=1,VLOOKUP(BY95,CH:CI,2), IF(COUNTIF($CN$2:CN1080,BY95)=0,$BZ$10,""))</f>
        <v>106.961</v>
      </c>
      <c r="CA95" s="39">
        <f t="shared" ca="1" si="102"/>
        <v>-154275.00000000195</v>
      </c>
      <c r="CB95" s="39">
        <f t="shared" ca="1" si="103"/>
        <v>402777.77777777781</v>
      </c>
      <c r="CC95" s="38">
        <f ca="1">IF(COUNTIF($CN$2:CN1080,BY95)=1,VLOOKUP(BY95,CJ:CK,2), IF(COUNTIF($CN$2:CN1080,BY95)=0,$CA$10,""))</f>
        <v>50.363</v>
      </c>
      <c r="CD95" s="39">
        <f t="shared" ca="1" si="115"/>
        <v>-8381.2500000000509</v>
      </c>
      <c r="CE95" s="40">
        <f t="shared" ca="1" si="104"/>
        <v>402777.77777777787</v>
      </c>
      <c r="CF95" s="38">
        <f t="shared" ca="1" si="116"/>
        <v>-145893.75000000195</v>
      </c>
      <c r="CH95" s="109">
        <v>45944.625</v>
      </c>
      <c r="CI95" s="44">
        <v>107.4841</v>
      </c>
      <c r="CJ95" s="109">
        <v>45944.625</v>
      </c>
      <c r="CK95" s="44">
        <v>48.805</v>
      </c>
      <c r="CL95" s="150">
        <f t="shared" si="63"/>
        <v>45944.625</v>
      </c>
      <c r="CM95" s="150">
        <f t="shared" si="64"/>
        <v>45944.625</v>
      </c>
      <c r="CN95" s="150">
        <v>46001.625</v>
      </c>
      <c r="CR95" s="151">
        <f t="shared" ca="1" si="105"/>
        <v>45980.625</v>
      </c>
      <c r="CS95" s="38">
        <f ca="1">IF(COUNTIF($DG$2:DG1080,CR95)=1,VLOOKUP(CR95,DA:DB,2), IF(COUNTIF($DG$2:DG1080,CR95)=0,$CS$10,""))</f>
        <v>251.613</v>
      </c>
      <c r="CT95" s="39">
        <f t="shared" ca="1" si="106"/>
        <v>143792.88000000015</v>
      </c>
      <c r="CU95" s="39">
        <f t="shared" ca="1" si="107"/>
        <v>332500</v>
      </c>
      <c r="CV95" s="38">
        <f ca="1">IF(COUNTIF($DG$2:DG1080,CR95)=1,VLOOKUP(CR95,DC:DD,2), IF(COUNTIF($DG$2:DG1080,CR95)=0,$CT$10,""))</f>
        <v>50.021000000000001</v>
      </c>
      <c r="CW95" s="39">
        <f t="shared" ca="1" si="108"/>
        <v>120281.48999999982</v>
      </c>
      <c r="CX95" s="40">
        <f t="shared" ca="1" si="109"/>
        <v>299250</v>
      </c>
      <c r="CY95" s="38">
        <f t="shared" ca="1" si="110"/>
        <v>56761.390000000305</v>
      </c>
      <c r="DA95" s="109">
        <v>45938.625</v>
      </c>
      <c r="DB95" s="44">
        <v>244.23400000000001</v>
      </c>
      <c r="DC95" s="109">
        <v>45938.625</v>
      </c>
      <c r="DD95" s="44">
        <v>50.073</v>
      </c>
      <c r="DE95" s="150">
        <f t="shared" si="65"/>
        <v>45938.625</v>
      </c>
      <c r="DF95" s="150">
        <f t="shared" si="66"/>
        <v>45938.625</v>
      </c>
      <c r="DG95" s="150">
        <v>45995.625</v>
      </c>
      <c r="DR95" s="150">
        <f ca="1">IF(COUNTIF($AH$14:AH982,A96)*COUNTIF($BY$14:BY982,A96)*COUNTIF($CR$14:CR982,A96),A96,"")</f>
        <v>45971.625</v>
      </c>
      <c r="DS95" s="150">
        <f ca="1"/>
        <v>46000.625</v>
      </c>
      <c r="DT95" s="45">
        <f ca="1">VLOOKUP(DS95,$A$14:R882,18)</f>
        <v>-40866.222878307046</v>
      </c>
      <c r="DU95" s="45">
        <f ca="1">VLOOKUP(DS95,$AH$14:BE882,24)</f>
        <v>-208171.86676900505</v>
      </c>
      <c r="DV95" s="45">
        <f ca="1">VLOOKUP(DS95,$BY$14:CF882,8)</f>
        <v>-167668.75000000221</v>
      </c>
      <c r="DW95" s="45">
        <f ca="1">VLOOKUP(DS95,$CR$14:CY882,8)</f>
        <v>6539.8433333335561</v>
      </c>
      <c r="DX95" s="45">
        <f t="shared" ca="1" si="124"/>
        <v>57483.631077539409</v>
      </c>
      <c r="DY95" s="45">
        <f t="shared" ca="1" si="125"/>
        <v>3620.4507814740355</v>
      </c>
      <c r="DZ95" s="45">
        <f t="shared" ca="1" si="126"/>
        <v>-8843.7499999998836</v>
      </c>
      <c r="EA95" s="45">
        <f t="shared" ca="1" si="127"/>
        <v>-6123.413333333272</v>
      </c>
      <c r="EB95" s="45">
        <f t="shared" ca="1" si="128"/>
        <v>57483.631077539409</v>
      </c>
      <c r="EC95" s="45">
        <f t="shared" ca="1" si="129"/>
        <v>3620.4507814740355</v>
      </c>
      <c r="ED95" s="45">
        <f t="shared" ca="1" si="130"/>
        <v>-8843.7499999998836</v>
      </c>
      <c r="EE95" s="45">
        <f t="shared" ca="1" si="131"/>
        <v>-6123.413333333272</v>
      </c>
      <c r="EF95" s="45">
        <f ca="1">IF(ISNUMBER(DS95),SUM(EB$15:EB95),"")</f>
        <v>-49260.550798843411</v>
      </c>
      <c r="EG95" s="45">
        <f ca="1">IF(ISNUMBER(DS95),SUM(EC$15:EC95),"")</f>
        <v>-200562.24634818864</v>
      </c>
      <c r="EH95" s="45">
        <f ca="1">IF(ISNUMBER(DS95),SUM(ED$15:ED95),"")</f>
        <v>-152987.49999999953</v>
      </c>
      <c r="EI95" s="45">
        <f ca="1">IF(ISNUMBER(DS95),SUM(EE$15:EE95),"")</f>
        <v>-10973.92333333331</v>
      </c>
      <c r="EM95" s="111">
        <f t="shared" ca="1" si="81"/>
        <v>46000.625</v>
      </c>
      <c r="EN95" s="124">
        <f t="shared" ca="1" si="111"/>
        <v>-49260.550798843411</v>
      </c>
      <c r="EO95" s="124">
        <f t="shared" ca="1" si="112"/>
        <v>-200562.24634818864</v>
      </c>
      <c r="EP95" s="124">
        <f t="shared" ca="1" si="113"/>
        <v>-10973.92333333331</v>
      </c>
      <c r="EQ95" s="124">
        <f t="shared" ca="1" si="114"/>
        <v>-152987.49999999953</v>
      </c>
    </row>
    <row r="96" spans="1:147">
      <c r="A96" s="151">
        <f t="shared" ca="1" si="82"/>
        <v>45971.625</v>
      </c>
      <c r="B96" s="60">
        <f ca="1">IF(COUNTIF($AD$2:AD1081,A96)=1,VLOOKUP(A96,T:U,2), IF(COUNTIF($AD$2:AD1081,A96)=0,$B$10,""))</f>
        <v>92.6</v>
      </c>
      <c r="C96" s="30">
        <f t="shared" ca="1" si="83"/>
        <v>-290734.8242811524</v>
      </c>
      <c r="D96" s="31">
        <f t="shared" ca="1" si="84"/>
        <v>-308437.5</v>
      </c>
      <c r="E96" s="60">
        <f ca="1">IF(COUNTIF($AD$2:AD1081,A96)=1,VLOOKUP(A96,V:W,2), IF(COUNTIF($AD$2:AD1081,A96)=0,$C$10,""))</f>
        <v>100.983</v>
      </c>
      <c r="F96" s="30">
        <f t="shared" ca="1" si="132"/>
        <v>-43343.999999999251</v>
      </c>
      <c r="G96" s="31">
        <f t="shared" ca="1" si="86"/>
        <v>-109812.16750000001</v>
      </c>
      <c r="H96" s="60">
        <f ca="1">IF(COUNTIF($AD$2:AD1081,A96)=1,VLOOKUP(A96,X:Y,2), IF(COUNTIF($AD$2:AD1081,A96)=0,$D$10,""))</f>
        <v>121.31</v>
      </c>
      <c r="I96" s="30">
        <f t="shared" ca="1" si="133"/>
        <v>-174821.98523380113</v>
      </c>
      <c r="J96" s="31">
        <f t="shared" ca="1" si="88"/>
        <v>-530512.5</v>
      </c>
      <c r="K96" s="60">
        <f ca="1">IF(COUNTIF($AD$2:AD1081,A96)=1,VLOOKUP(A96,Z:AA,2), IF(COUNTIF($AD$2:AD1081,A96)=0,$E$10,""))</f>
        <v>99.706999999999994</v>
      </c>
      <c r="L96" s="30">
        <f t="shared" ca="1" si="134"/>
        <v>-18253.200000003955</v>
      </c>
      <c r="M96" s="31">
        <f t="shared" ca="1" si="90"/>
        <v>-241540.15666666668</v>
      </c>
      <c r="N96" s="66">
        <f t="shared" ca="1" si="135"/>
        <v>-475.02821402257541</v>
      </c>
      <c r="O96" s="66"/>
      <c r="P96" s="66"/>
      <c r="Q96" s="66">
        <f ca="1">IF(ISERROR(B96-2),"",$G$5*SUM($O$14:O96)-$H$5*SUM($P$14:P96))</f>
        <v>-35590.730199999991</v>
      </c>
      <c r="R96" s="66">
        <f t="shared" ca="1" si="136"/>
        <v>-36065.758414022566</v>
      </c>
      <c r="T96" s="59">
        <v>45938.625</v>
      </c>
      <c r="U96" s="44">
        <v>92.12</v>
      </c>
      <c r="V96" s="59">
        <v>45937.625</v>
      </c>
      <c r="W96" s="44">
        <v>100.908</v>
      </c>
      <c r="X96" s="105">
        <v>45947.625</v>
      </c>
      <c r="Y96" s="44">
        <v>121.51</v>
      </c>
      <c r="Z96" s="59">
        <v>45975.625</v>
      </c>
      <c r="AA96" s="44">
        <v>99.515000000000001</v>
      </c>
      <c r="AB96" s="150">
        <f t="shared" si="67"/>
        <v>45938.625</v>
      </c>
      <c r="AC96" s="150">
        <f t="shared" si="68"/>
        <v>45938.625</v>
      </c>
      <c r="AD96" s="150">
        <v>45988.625</v>
      </c>
      <c r="AH96" s="151">
        <f t="shared" ca="1" si="93"/>
        <v>45981.625</v>
      </c>
      <c r="AI96" s="38">
        <f ca="1">IF(COUNTIF($BU$2:BU1081,AH96)=1,VLOOKUP(AH96,BG:BH,2), IF(COUNTIF($BU$2:BU1081,AH96)=0,$AI$10,""))</f>
        <v>80.099999999999994</v>
      </c>
      <c r="AJ96" s="39">
        <f t="shared" ca="1" si="94"/>
        <v>-108763.20696084907</v>
      </c>
      <c r="AK96" s="39">
        <f t="shared" ca="1" si="95"/>
        <v>-337812.49999999994</v>
      </c>
      <c r="AL96" s="38">
        <f ca="1">IF(COUNTIF($BU$2:BU1081,AH96)=1,VLOOKUP(AH96,BI:BJ,2), IF(COUNTIF($BU$2:BU1081,AH96)=0,$AJ$10,""))</f>
        <v>100.96875</v>
      </c>
      <c r="AM96" s="39">
        <f t="shared" ca="1" si="117"/>
        <v>194782.36607142858</v>
      </c>
      <c r="AN96" s="40">
        <f t="shared" ca="1" si="96"/>
        <v>-14986.672828311013</v>
      </c>
      <c r="AO96" s="38">
        <f ca="1">IF(COUNTIF($BU$2:BU1081,AH96)=1,VLOOKUP(AH96,BK:BL,2), IF(COUNTIF($BU$2:BU1081,AH96)=0,$AK$10,""))</f>
        <v>110.53</v>
      </c>
      <c r="AP96" s="39">
        <f t="shared" ca="1" si="118"/>
        <v>416081.11480319034</v>
      </c>
      <c r="AQ96" s="40">
        <f t="shared" ca="1" si="97"/>
        <v>-347464.28571428568</v>
      </c>
      <c r="AR96" s="38">
        <f ca="1">IF(COUNTIF($BU$2:BU1081,AH96)=1,VLOOKUP(AH96,BM:BN,2), IF(COUNTIF($BU$2:BU1081,AH96)=0,$AL$10,""))</f>
        <v>100.96875</v>
      </c>
      <c r="AS96" s="39">
        <f t="shared" ca="1" si="119"/>
        <v>169810.26785714287</v>
      </c>
      <c r="AT96" s="40">
        <f t="shared" ca="1" si="98"/>
        <v>-13065.304516989097</v>
      </c>
      <c r="AU96" s="38">
        <f ca="1">IF(COUNTIF($BU$2:BU1081,AH96)=1,VLOOKUP(AH96,BO:BP,2), IF(COUNTIF($BU$2:BU1081,AH96)=0,$AM$10,""))</f>
        <v>104.484375</v>
      </c>
      <c r="AV96" s="39">
        <f t="shared" ca="1" si="120"/>
        <v>144810.26785714287</v>
      </c>
      <c r="AW96" s="40">
        <f t="shared" ca="1" si="99"/>
        <v>5470.2543712797633</v>
      </c>
      <c r="AX96" s="38">
        <f ca="1">IF(COUNTIF($BU$2:BU1081,AH96)=1,VLOOKUP(AH96,BQ:BR,2), IF(COUNTIF($BU$2:BU1081,AH96)=0,$AN$10,""))</f>
        <v>98.296875</v>
      </c>
      <c r="AY96" s="39">
        <f t="shared" ca="1" si="121"/>
        <v>263671.875</v>
      </c>
      <c r="AZ96" s="40">
        <f t="shared" ca="1" si="100"/>
        <v>14752.418619791672</v>
      </c>
      <c r="BA96" s="66">
        <f t="shared" ca="1" si="122"/>
        <v>-109538.45010450327</v>
      </c>
      <c r="BB96" s="163"/>
      <c r="BC96" s="163"/>
      <c r="BD96" s="66">
        <f ca="1">IF(ISERROR(AI96-2),"",$AQ$4*SUM($BB$14:BB96)-$AR$4*SUM($BC$14:BC96))</f>
        <v>103617.77424823859</v>
      </c>
      <c r="BE96" s="66">
        <f t="shared" ca="1" si="123"/>
        <v>-213156.22435274185</v>
      </c>
      <c r="BG96" s="59">
        <v>45940.625</v>
      </c>
      <c r="BH96" s="44">
        <v>79.984999999999999</v>
      </c>
      <c r="BI96" s="59">
        <v>45996.625</v>
      </c>
      <c r="BJ96" s="44">
        <v>100.7578125</v>
      </c>
      <c r="BK96" s="59">
        <v>45940.625</v>
      </c>
      <c r="BL96" s="44">
        <v>111.36</v>
      </c>
      <c r="BM96" s="59">
        <v>45996.625</v>
      </c>
      <c r="BN96" s="44">
        <v>100.7578125</v>
      </c>
      <c r="BO96" s="59">
        <v>45938.625</v>
      </c>
      <c r="BP96" s="44">
        <v>104.0625</v>
      </c>
      <c r="BQ96" s="59">
        <v>45938.625</v>
      </c>
      <c r="BR96" s="44">
        <v>98.375</v>
      </c>
      <c r="BS96" s="150">
        <f t="shared" si="69"/>
        <v>45940.625</v>
      </c>
      <c r="BT96" s="150">
        <f t="shared" si="70"/>
        <v>45940.625</v>
      </c>
      <c r="BU96" s="150">
        <v>46000.625</v>
      </c>
      <c r="BY96" s="151">
        <f t="shared" ca="1" si="101"/>
        <v>45985.625</v>
      </c>
      <c r="BZ96" s="38">
        <f ca="1">IF(COUNTIF($CN$2:CN1081,BY96)=1,VLOOKUP(BY96,CH:CI,2), IF(COUNTIF($CN$2:CN1081,BY96)=0,$BZ$10,""))</f>
        <v>107.3177</v>
      </c>
      <c r="CA96" s="39">
        <f t="shared" ca="1" si="102"/>
        <v>-65100.000000001048</v>
      </c>
      <c r="CB96" s="39">
        <f t="shared" ca="1" si="103"/>
        <v>413194.4444444445</v>
      </c>
      <c r="CC96" s="38">
        <f ca="1">IF(COUNTIF($CN$2:CN1081,BY96)=1,VLOOKUP(BY96,CJ:CK,2), IF(COUNTIF($CN$2:CN1081,BY96)=0,$CA$10,""))</f>
        <v>48.688000000000002</v>
      </c>
      <c r="CD96" s="39">
        <f t="shared" ca="1" si="115"/>
        <v>85837.499999999796</v>
      </c>
      <c r="CE96" s="40">
        <f t="shared" ca="1" si="104"/>
        <v>413194.44444444444</v>
      </c>
      <c r="CF96" s="38">
        <f t="shared" ca="1" si="116"/>
        <v>-150937.50000000076</v>
      </c>
      <c r="CH96" s="109">
        <v>45945.625</v>
      </c>
      <c r="CI96" s="44">
        <v>107.62390000000001</v>
      </c>
      <c r="CJ96" s="109">
        <v>45945.625</v>
      </c>
      <c r="CK96" s="44">
        <v>48.523000000000003</v>
      </c>
      <c r="CL96" s="150">
        <f t="shared" si="63"/>
        <v>45945.625</v>
      </c>
      <c r="CM96" s="150">
        <f t="shared" si="64"/>
        <v>45945.625</v>
      </c>
      <c r="CN96" s="150">
        <v>46002.625</v>
      </c>
      <c r="CR96" s="151">
        <f t="shared" ca="1" si="105"/>
        <v>45981.625</v>
      </c>
      <c r="CS96" s="38">
        <f ca="1">IF(COUNTIF($DG$2:DG1081,CR96)=1,VLOOKUP(CR96,DA:DB,2), IF(COUNTIF($DG$2:DG1081,CR96)=0,$CS$10,""))</f>
        <v>244.52099999999999</v>
      </c>
      <c r="CT96" s="39">
        <f t="shared" ca="1" si="106"/>
        <v>209322.96000000022</v>
      </c>
      <c r="CU96" s="39">
        <f t="shared" ca="1" si="107"/>
        <v>335416.66666666669</v>
      </c>
      <c r="CV96" s="38">
        <f ca="1">IF(COUNTIF($DG$2:DG1081,CR96)=1,VLOOKUP(CR96,DC:DD,2), IF(COUNTIF($DG$2:DG1081,CR96)=0,$CT$10,""))</f>
        <v>48.225999999999999</v>
      </c>
      <c r="CW96" s="39">
        <f t="shared" ca="1" si="108"/>
        <v>198310.13999999987</v>
      </c>
      <c r="CX96" s="40">
        <f t="shared" ca="1" si="109"/>
        <v>301874.99999999994</v>
      </c>
      <c r="CY96" s="38">
        <f t="shared" ca="1" si="110"/>
        <v>44554.486666667101</v>
      </c>
      <c r="DA96" s="109">
        <v>45939.625</v>
      </c>
      <c r="DB96" s="44">
        <v>249.739</v>
      </c>
      <c r="DC96" s="109">
        <v>45939.625</v>
      </c>
      <c r="DD96" s="44">
        <v>50.813000000000002</v>
      </c>
      <c r="DE96" s="150">
        <f t="shared" si="65"/>
        <v>45939.625</v>
      </c>
      <c r="DF96" s="150">
        <f t="shared" si="66"/>
        <v>45939.625</v>
      </c>
      <c r="DG96" s="150">
        <v>45996.625</v>
      </c>
      <c r="DR96" s="150" t="str">
        <f ca="1">IF(COUNTIF($AH$14:AH983,A97)*COUNTIF($BY$14:BY983,A97)*COUNTIF($CR$14:CR983,A97),A97,"")</f>
        <v/>
      </c>
      <c r="DS96" s="150">
        <f ca="1"/>
        <v>46002.625</v>
      </c>
      <c r="DT96" s="45">
        <f ca="1">VLOOKUP(DS96,$A$14:R883,18)</f>
        <v>-75639.42022731452</v>
      </c>
      <c r="DU96" s="45">
        <f ca="1">VLOOKUP(DS96,$AH$14:BE883,24)</f>
        <v>-177822.59333110345</v>
      </c>
      <c r="DV96" s="45">
        <f ca="1">VLOOKUP(DS96,$BY$14:CF883,8)</f>
        <v>-160912.5000000007</v>
      </c>
      <c r="DW96" s="45">
        <f ca="1">VLOOKUP(DS96,$CR$14:CY883,8)</f>
        <v>3579.6366666669492</v>
      </c>
      <c r="DX96" s="45">
        <f t="shared" ca="1" si="124"/>
        <v>-34773.197349007474</v>
      </c>
      <c r="DY96" s="45">
        <f t="shared" ca="1" si="125"/>
        <v>30349.273437901604</v>
      </c>
      <c r="DZ96" s="45">
        <f t="shared" ca="1" si="126"/>
        <v>6756.2500000015134</v>
      </c>
      <c r="EA96" s="45">
        <f t="shared" ca="1" si="127"/>
        <v>-2960.2066666666069</v>
      </c>
      <c r="EB96" s="45">
        <f t="shared" ca="1" si="128"/>
        <v>-34773.197349007474</v>
      </c>
      <c r="EC96" s="45">
        <f t="shared" ca="1" si="129"/>
        <v>30349.273437901604</v>
      </c>
      <c r="ED96" s="45">
        <f t="shared" ca="1" si="130"/>
        <v>6756.2500000015134</v>
      </c>
      <c r="EE96" s="45">
        <f t="shared" ca="1" si="131"/>
        <v>-2960.2066666666069</v>
      </c>
      <c r="EF96" s="45">
        <f ca="1">IF(ISNUMBER(DS96),SUM(EB$15:EB96),"")</f>
        <v>-84033.748147850885</v>
      </c>
      <c r="EG96" s="45">
        <f ca="1">IF(ISNUMBER(DS96),SUM(EC$15:EC96),"")</f>
        <v>-170212.97291028703</v>
      </c>
      <c r="EH96" s="45">
        <f ca="1">IF(ISNUMBER(DS96),SUM(ED$15:ED96),"")</f>
        <v>-146231.24999999802</v>
      </c>
      <c r="EI96" s="45">
        <f ca="1">IF(ISNUMBER(DS96),SUM(EE$15:EE96),"")</f>
        <v>-13934.129999999917</v>
      </c>
      <c r="EM96" s="111">
        <f t="shared" ca="1" si="81"/>
        <v>46002.625</v>
      </c>
      <c r="EN96" s="124">
        <f t="shared" ca="1" si="111"/>
        <v>-84033.748147850885</v>
      </c>
      <c r="EO96" s="124">
        <f t="shared" ca="1" si="112"/>
        <v>-170212.97291028703</v>
      </c>
      <c r="EP96" s="124">
        <f t="shared" ca="1" si="113"/>
        <v>-13934.129999999917</v>
      </c>
      <c r="EQ96" s="124">
        <f t="shared" ca="1" si="114"/>
        <v>-146231.24999999802</v>
      </c>
    </row>
    <row r="97" spans="1:147">
      <c r="A97" s="151">
        <f t="shared" ca="1" si="82"/>
        <v>45972.625</v>
      </c>
      <c r="B97" s="60">
        <f ca="1">IF(COUNTIF($AD$2:AD1082,A97)=1,VLOOKUP(A97,T:U,2), IF(COUNTIF($AD$2:AD1082,A97)=0,$B$10,""))</f>
        <v>92.66</v>
      </c>
      <c r="C97" s="30">
        <f t="shared" ca="1" si="83"/>
        <v>-277316.2939297136</v>
      </c>
      <c r="D97" s="31">
        <f t="shared" ca="1" si="84"/>
        <v>-310905</v>
      </c>
      <c r="E97" s="60">
        <f ca="1">IF(COUNTIF($AD$2:AD1082,A97)=1,VLOOKUP(A97,V:W,2), IF(COUNTIF($AD$2:AD1082,A97)=0,$C$10,""))</f>
        <v>100.994</v>
      </c>
      <c r="F97" s="30">
        <f t="shared" ca="1" si="132"/>
        <v>-41495.999999999978</v>
      </c>
      <c r="G97" s="31">
        <f t="shared" ca="1" si="86"/>
        <v>-110690.66483999998</v>
      </c>
      <c r="H97" s="60">
        <f ca="1">IF(COUNTIF($AD$2:AD1082,A97)=1,VLOOKUP(A97,X:Y,2), IF(COUNTIF($AD$2:AD1082,A97)=0,$D$10,""))</f>
        <v>121.35</v>
      </c>
      <c r="I97" s="30">
        <f t="shared" ca="1" si="133"/>
        <v>-162969.64725184749</v>
      </c>
      <c r="J97" s="31">
        <f t="shared" ca="1" si="88"/>
        <v>-534756.6</v>
      </c>
      <c r="K97" s="60">
        <f ca="1">IF(COUNTIF($AD$2:AD1082,A97)=1,VLOOKUP(A97,Z:AA,2), IF(COUNTIF($AD$2:AD1082,A97)=0,$E$10,""))</f>
        <v>99.748000000000005</v>
      </c>
      <c r="L97" s="30">
        <f t="shared" ca="1" si="134"/>
        <v>-4132.8000000001566</v>
      </c>
      <c r="M97" s="31">
        <f t="shared" ca="1" si="90"/>
        <v>-243472.47791999998</v>
      </c>
      <c r="N97" s="66">
        <f t="shared" ca="1" si="135"/>
        <v>14086.340242133767</v>
      </c>
      <c r="O97" s="66"/>
      <c r="P97" s="66"/>
      <c r="Q97" s="66">
        <f ca="1">IF(ISERROR(B97-2),"",$G$5*SUM($O$14:O97)-$H$5*SUM($P$14:P97))</f>
        <v>-35590.730199999991</v>
      </c>
      <c r="R97" s="66">
        <f t="shared" ca="1" si="136"/>
        <v>-21504.389957866224</v>
      </c>
      <c r="T97" s="59">
        <v>45939.625</v>
      </c>
      <c r="U97" s="44">
        <v>92</v>
      </c>
      <c r="V97" s="59">
        <v>45938.625</v>
      </c>
      <c r="W97" s="44">
        <v>100.99299999999999</v>
      </c>
      <c r="X97" s="105">
        <v>45950.625</v>
      </c>
      <c r="Y97" s="44">
        <v>121.57</v>
      </c>
      <c r="Z97" s="59">
        <v>45978.625</v>
      </c>
      <c r="AA97" s="44">
        <v>99.501999999999995</v>
      </c>
      <c r="AB97" s="150">
        <f t="shared" si="67"/>
        <v>45939.625</v>
      </c>
      <c r="AC97" s="150">
        <f t="shared" si="68"/>
        <v>45939.625</v>
      </c>
      <c r="AD97" s="150">
        <v>45989.625</v>
      </c>
      <c r="AH97" s="151">
        <f t="shared" ca="1" si="93"/>
        <v>45982.625</v>
      </c>
      <c r="AI97" s="38">
        <f ca="1">IF(COUNTIF($BU$2:BU1082,AH97)=1,VLOOKUP(AH97,BG:BH,2), IF(COUNTIF($BU$2:BU1082,AH97)=0,$AI$10,""))</f>
        <v>80.37</v>
      </c>
      <c r="AJ97" s="39">
        <f t="shared" ca="1" si="94"/>
        <v>-24860.161591050422</v>
      </c>
      <c r="AK97" s="39">
        <f t="shared" ca="1" si="95"/>
        <v>-340750</v>
      </c>
      <c r="AL97" s="38">
        <f ca="1">IF(COUNTIF($BU$2:BU1082,AH97)=1,VLOOKUP(AH97,BI:BJ,2), IF(COUNTIF($BU$2:BU1082,AH97)=0,$AJ$10,""))</f>
        <v>101.15625</v>
      </c>
      <c r="AM97" s="39">
        <f t="shared" ca="1" si="117"/>
        <v>220898.4375</v>
      </c>
      <c r="AN97" s="40">
        <f t="shared" ca="1" si="96"/>
        <v>-15116.991722470208</v>
      </c>
      <c r="AO97" s="38">
        <f ca="1">IF(COUNTIF($BU$2:BU1082,AH97)=1,VLOOKUP(AH97,BK:BL,2), IF(COUNTIF($BU$2:BU1082,AH97)=0,$AK$10,""))</f>
        <v>110.92</v>
      </c>
      <c r="AP97" s="39">
        <f t="shared" ca="1" si="118"/>
        <v>508280.90728798986</v>
      </c>
      <c r="AQ97" s="40">
        <f t="shared" ca="1" si="97"/>
        <v>-350485.71428571432</v>
      </c>
      <c r="AR97" s="38">
        <f ca="1">IF(COUNTIF($BU$2:BU1082,AH97)=1,VLOOKUP(AH97,BM:BN,2), IF(COUNTIF($BU$2:BU1082,AH97)=0,$AL$10,""))</f>
        <v>101.15625</v>
      </c>
      <c r="AS97" s="39">
        <f t="shared" ca="1" si="119"/>
        <v>192578.125</v>
      </c>
      <c r="AT97" s="40">
        <f t="shared" ca="1" si="98"/>
        <v>-13178.91586061506</v>
      </c>
      <c r="AU97" s="38">
        <f ca="1">IF(COUNTIF($BU$2:BU1082,AH97)=1,VLOOKUP(AH97,BO:BP,2), IF(COUNTIF($BU$2:BU1082,AH97)=0,$AM$10,""))</f>
        <v>104.75</v>
      </c>
      <c r="AV97" s="39">
        <f t="shared" ca="1" si="120"/>
        <v>159040.17857142858</v>
      </c>
      <c r="AW97" s="40">
        <f t="shared" ca="1" si="99"/>
        <v>5517.8218005952513</v>
      </c>
      <c r="AX97" s="38">
        <f ca="1">IF(COUNTIF($BU$2:BU1082,AH97)=1,VLOOKUP(AH97,BQ:BR,2), IF(COUNTIF($BU$2:BU1082,AH97)=0,$AN$10,""))</f>
        <v>98.53125</v>
      </c>
      <c r="AY97" s="39">
        <f t="shared" ca="1" si="121"/>
        <v>281250</v>
      </c>
      <c r="AZ97" s="40">
        <f t="shared" ca="1" si="100"/>
        <v>14880.700520833343</v>
      </c>
      <c r="BA97" s="66">
        <f t="shared" ca="1" si="122"/>
        <v>-89098.890338613855</v>
      </c>
      <c r="BB97" s="163"/>
      <c r="BC97" s="163"/>
      <c r="BD97" s="66">
        <f ca="1">IF(ISERROR(AI97-2),"",$AQ$4*SUM($BB$14:BB97)-$AR$4*SUM($BC$14:BC97))</f>
        <v>103617.77424823859</v>
      </c>
      <c r="BE97" s="66">
        <f t="shared" ca="1" si="123"/>
        <v>-192716.66458685245</v>
      </c>
      <c r="BG97" s="59">
        <v>45943.625</v>
      </c>
      <c r="BH97" s="44">
        <v>80.45</v>
      </c>
      <c r="BI97" s="59">
        <v>45999.625</v>
      </c>
      <c r="BJ97" s="44">
        <v>100.609375</v>
      </c>
      <c r="BK97" s="59">
        <v>45943.625</v>
      </c>
      <c r="BL97" s="44">
        <v>111.73</v>
      </c>
      <c r="BM97" s="59">
        <v>45999.625</v>
      </c>
      <c r="BN97" s="44">
        <v>100.609375</v>
      </c>
      <c r="BO97" s="59">
        <v>45939.625</v>
      </c>
      <c r="BP97" s="44">
        <v>103.984375</v>
      </c>
      <c r="BQ97" s="59">
        <v>45939.625</v>
      </c>
      <c r="BR97" s="44">
        <v>98.328125</v>
      </c>
      <c r="BS97" s="150">
        <f t="shared" si="69"/>
        <v>45943.625</v>
      </c>
      <c r="BT97" s="150">
        <f t="shared" si="70"/>
        <v>45943.625</v>
      </c>
      <c r="BU97" s="150">
        <v>46001.625</v>
      </c>
      <c r="BY97" s="151">
        <f t="shared" ca="1" si="101"/>
        <v>45986.625</v>
      </c>
      <c r="BZ97" s="38">
        <f ca="1">IF(COUNTIF($CN$2:CN1082,BY97)=1,VLOOKUP(BY97,CH:CI,2), IF(COUNTIF($CN$2:CN1082,BY97)=0,$BZ$10,""))</f>
        <v>107.4919</v>
      </c>
      <c r="CA97" s="39">
        <f t="shared" ca="1" si="102"/>
        <v>-21550.000000001291</v>
      </c>
      <c r="CB97" s="39">
        <f t="shared" ca="1" si="103"/>
        <v>416666.66666666669</v>
      </c>
      <c r="CC97" s="38">
        <f ca="1">IF(COUNTIF($CN$2:CN1082,BY97)=1,VLOOKUP(BY97,CJ:CK,2), IF(COUNTIF($CN$2:CN1082,BY97)=0,$CA$10,""))</f>
        <v>47.933</v>
      </c>
      <c r="CD97" s="39">
        <f t="shared" ca="1" si="115"/>
        <v>128306.24999999994</v>
      </c>
      <c r="CE97" s="40">
        <f t="shared" ca="1" si="104"/>
        <v>416666.66666666663</v>
      </c>
      <c r="CF97" s="38">
        <f t="shared" ca="1" si="116"/>
        <v>-149856.25000000116</v>
      </c>
      <c r="CH97" s="109">
        <v>45946.625</v>
      </c>
      <c r="CI97" s="44">
        <v>107.2029</v>
      </c>
      <c r="CJ97" s="109">
        <v>45946.625</v>
      </c>
      <c r="CK97" s="44">
        <v>50.155999999999999</v>
      </c>
      <c r="CL97" s="150">
        <f t="shared" si="63"/>
        <v>45946.625</v>
      </c>
      <c r="CM97" s="150">
        <f t="shared" si="64"/>
        <v>45946.625</v>
      </c>
      <c r="CR97" s="151">
        <f t="shared" ca="1" si="105"/>
        <v>45982.625</v>
      </c>
      <c r="CS97" s="38">
        <f ca="1">IF(COUNTIF($DG$2:DG1082,CR97)=1,VLOOKUP(CR97,DA:DB,2), IF(COUNTIF($DG$2:DG1082,CR97)=0,$CS$10,""))</f>
        <v>256.08999999999997</v>
      </c>
      <c r="CT97" s="39">
        <f t="shared" ca="1" si="106"/>
        <v>102425.40000000036</v>
      </c>
      <c r="CU97" s="39">
        <f t="shared" ca="1" si="107"/>
        <v>338333.33333333337</v>
      </c>
      <c r="CV97" s="38">
        <f ca="1">IF(COUNTIF($DG$2:DG1082,CR97)=1,VLOOKUP(CR97,DC:DD,2), IF(COUNTIF($DG$2:DG1082,CR97)=0,$CT$10,""))</f>
        <v>50.795999999999999</v>
      </c>
      <c r="CW97" s="39">
        <f t="shared" ca="1" si="108"/>
        <v>86592.239999999889</v>
      </c>
      <c r="CX97" s="40">
        <f t="shared" ca="1" si="109"/>
        <v>304500.00000000006</v>
      </c>
      <c r="CY97" s="38">
        <f t="shared" ca="1" si="110"/>
        <v>49666.493333333812</v>
      </c>
      <c r="DA97" s="109">
        <v>45940.625</v>
      </c>
      <c r="DB97" s="44">
        <v>260.29199999999997</v>
      </c>
      <c r="DC97" s="109">
        <v>45940.625</v>
      </c>
      <c r="DD97" s="44">
        <v>52.987000000000002</v>
      </c>
      <c r="DE97" s="150">
        <f t="shared" si="65"/>
        <v>45940.625</v>
      </c>
      <c r="DF97" s="150">
        <f t="shared" si="66"/>
        <v>45940.625</v>
      </c>
      <c r="DG97" s="150">
        <v>45999.625</v>
      </c>
      <c r="DR97" s="150">
        <f ca="1">IF(COUNTIF($AH$14:AH984,A98)*COUNTIF($BY$14:BY984,A98)*COUNTIF($CR$14:CR984,A98),A98,"")</f>
        <v>45973.625</v>
      </c>
      <c r="DS97" s="150">
        <f ca="1"/>
        <v>46002.652083333334</v>
      </c>
      <c r="DT97" s="45">
        <f ca="1">VLOOKUP(DS97,$A$14:R884,18)</f>
        <v>-63505.306376073509</v>
      </c>
      <c r="DU97" s="45">
        <f ca="1">VLOOKUP(DS97,$AH$14:BE884,24)</f>
        <v>-177634.95117314684</v>
      </c>
      <c r="DV97" s="45">
        <f ca="1">VLOOKUP(DS97,$BY$14:CF884,8)</f>
        <v>-161534.6250000007</v>
      </c>
      <c r="DW97" s="45">
        <f ca="1">VLOOKUP(DS97,$CR$14:CY884,8)</f>
        <v>3615.219066666963</v>
      </c>
      <c r="DX97" s="45">
        <f t="shared" ca="1" si="124"/>
        <v>12134.113851241011</v>
      </c>
      <c r="DY97" s="45">
        <f t="shared" ca="1" si="125"/>
        <v>187.64215795660857</v>
      </c>
      <c r="DZ97" s="45">
        <f t="shared" ca="1" si="126"/>
        <v>-622.125</v>
      </c>
      <c r="EA97" s="45">
        <f t="shared" ca="1" si="127"/>
        <v>35.582400000013877</v>
      </c>
      <c r="EB97" s="45">
        <f t="shared" ca="1" si="128"/>
        <v>12134.113851241011</v>
      </c>
      <c r="EC97" s="45">
        <f t="shared" ca="1" si="129"/>
        <v>187.64215795660857</v>
      </c>
      <c r="ED97" s="45">
        <f t="shared" ca="1" si="130"/>
        <v>-622.125</v>
      </c>
      <c r="EE97" s="45">
        <f t="shared" ca="1" si="131"/>
        <v>35.582400000013877</v>
      </c>
      <c r="EF97" s="45">
        <f ca="1">IF(ISNUMBER(DS97),SUM(EB$15:EB97),"")</f>
        <v>-71899.634296609875</v>
      </c>
      <c r="EG97" s="45">
        <f ca="1">IF(ISNUMBER(DS97),SUM(EC$15:EC97),"")</f>
        <v>-170025.33075233042</v>
      </c>
      <c r="EH97" s="45">
        <f ca="1">IF(ISNUMBER(DS97),SUM(ED$15:ED97),"")</f>
        <v>-146853.37499999802</v>
      </c>
      <c r="EI97" s="45">
        <f ca="1">IF(ISNUMBER(DS97),SUM(EE$15:EE97),"")</f>
        <v>-13898.547599999903</v>
      </c>
      <c r="EM97" s="111">
        <f t="shared" ca="1" si="81"/>
        <v>46002.652083333334</v>
      </c>
      <c r="EN97" s="124">
        <f t="shared" ca="1" si="111"/>
        <v>-71899.634296609875</v>
      </c>
      <c r="EO97" s="124">
        <f t="shared" ca="1" si="112"/>
        <v>-170025.33075233042</v>
      </c>
      <c r="EP97" s="124">
        <f t="shared" ca="1" si="113"/>
        <v>-13898.547599999903</v>
      </c>
      <c r="EQ97" s="124">
        <f t="shared" ca="1" si="114"/>
        <v>-146853.37499999802</v>
      </c>
    </row>
    <row r="98" spans="1:147">
      <c r="A98" s="151">
        <f t="shared" ca="1" si="82"/>
        <v>45973.625</v>
      </c>
      <c r="B98" s="60">
        <f ca="1">IF(COUNTIF($AD$2:AD1083,A98)=1,VLOOKUP(A98,T:U,2), IF(COUNTIF($AD$2:AD1083,A98)=0,$B$10,""))</f>
        <v>92.72</v>
      </c>
      <c r="C98" s="30">
        <f t="shared" ca="1" si="83"/>
        <v>-263897.76357827708</v>
      </c>
      <c r="D98" s="31">
        <f t="shared" ca="1" si="84"/>
        <v>-313372.5</v>
      </c>
      <c r="E98" s="60">
        <f ca="1">IF(COUNTIF($AD$2:AD1083,A98)=1,VLOOKUP(A98,V:W,2), IF(COUNTIF($AD$2:AD1083,A98)=0,$C$10,""))</f>
        <v>100.988</v>
      </c>
      <c r="F98" s="30">
        <f t="shared" ca="1" si="132"/>
        <v>-42504.000000000015</v>
      </c>
      <c r="G98" s="31">
        <f t="shared" ca="1" si="86"/>
        <v>-111569.16217999998</v>
      </c>
      <c r="H98" s="60">
        <f ca="1">IF(COUNTIF($AD$2:AD1083,A98)=1,VLOOKUP(A98,X:Y,2), IF(COUNTIF($AD$2:AD1083,A98)=0,$D$10,""))</f>
        <v>121.42</v>
      </c>
      <c r="I98" s="30">
        <f t="shared" ca="1" si="133"/>
        <v>-142228.05578343163</v>
      </c>
      <c r="J98" s="31">
        <f t="shared" ca="1" si="88"/>
        <v>-539000.69999999995</v>
      </c>
      <c r="K98" s="60">
        <f ca="1">IF(COUNTIF($AD$2:AD1083,A98)=1,VLOOKUP(A98,Z:AA,2), IF(COUNTIF($AD$2:AD1083,A98)=0,$E$10,""))</f>
        <v>99.754999999999995</v>
      </c>
      <c r="L98" s="30">
        <f t="shared" ca="1" si="134"/>
        <v>-1722.0000000033281</v>
      </c>
      <c r="M98" s="31">
        <f t="shared" ca="1" si="90"/>
        <v>-245404.79917333339</v>
      </c>
      <c r="N98" s="66">
        <f t="shared" ca="1" si="135"/>
        <v>10904.855211817776</v>
      </c>
      <c r="O98" s="66"/>
      <c r="P98" s="66"/>
      <c r="Q98" s="66">
        <f ca="1">IF(ISERROR(B98-2),"",$G$5*SUM($O$14:O98)-$H$5*SUM($P$14:P98))</f>
        <v>-35590.730199999991</v>
      </c>
      <c r="R98" s="66">
        <f t="shared" ca="1" si="136"/>
        <v>-24685.874988182215</v>
      </c>
      <c r="T98" s="59">
        <v>45940.625</v>
      </c>
      <c r="U98" s="44">
        <v>91.78</v>
      </c>
      <c r="V98" s="59">
        <v>45939.625</v>
      </c>
      <c r="W98" s="44">
        <v>100.934</v>
      </c>
      <c r="X98" s="105">
        <v>45952.625</v>
      </c>
      <c r="Y98" s="44">
        <v>121.65</v>
      </c>
      <c r="Z98" s="59">
        <v>45979.625</v>
      </c>
      <c r="AA98" s="44">
        <v>99.593999999999994</v>
      </c>
      <c r="AB98" s="150">
        <f t="shared" si="67"/>
        <v>45940.625</v>
      </c>
      <c r="AC98" s="150">
        <f t="shared" si="68"/>
        <v>45940.625</v>
      </c>
      <c r="AD98" s="150">
        <v>45992.625</v>
      </c>
      <c r="AH98" s="151">
        <f t="shared" ca="1" si="93"/>
        <v>45985.625</v>
      </c>
      <c r="AI98" s="38">
        <f ca="1">IF(COUNTIF($BU$2:BU1083,AH98)=1,VLOOKUP(AH98,BG:BH,2), IF(COUNTIF($BU$2:BU1083,AH98)=0,$AI$10,""))</f>
        <v>80.59</v>
      </c>
      <c r="AJ98" s="39">
        <f t="shared" ca="1" si="94"/>
        <v>43505.28278433963</v>
      </c>
      <c r="AK98" s="39">
        <f t="shared" ca="1" si="95"/>
        <v>-349562.5</v>
      </c>
      <c r="AL98" s="38">
        <f ca="1">IF(COUNTIF($BU$2:BU1083,AH98)=1,VLOOKUP(AH98,BI:BJ,2), IF(COUNTIF($BU$2:BU1083,AH98)=0,$AJ$10,""))</f>
        <v>101.1953125</v>
      </c>
      <c r="AM98" s="39">
        <f t="shared" ca="1" si="117"/>
        <v>226339.28571428574</v>
      </c>
      <c r="AN98" s="40">
        <f t="shared" ca="1" si="96"/>
        <v>-15507.948404947907</v>
      </c>
      <c r="AO98" s="38">
        <f ca="1">IF(COUNTIF($BU$2:BU1083,AH98)=1,VLOOKUP(AH98,BK:BL,2), IF(COUNTIF($BU$2:BU1083,AH98)=0,$AK$10,""))</f>
        <v>111.36</v>
      </c>
      <c r="AP98" s="39">
        <f t="shared" ca="1" si="118"/>
        <v>612301.18598878465</v>
      </c>
      <c r="AQ98" s="40">
        <f t="shared" ca="1" si="97"/>
        <v>-359550</v>
      </c>
      <c r="AR98" s="38">
        <f ca="1">IF(COUNTIF($BU$2:BU1083,AH98)=1,VLOOKUP(AH98,BM:BN,2), IF(COUNTIF($BU$2:BU1083,AH98)=0,$AL$10,""))</f>
        <v>101.1953125</v>
      </c>
      <c r="AS98" s="39">
        <f t="shared" ca="1" si="119"/>
        <v>197321.42857142858</v>
      </c>
      <c r="AT98" s="40">
        <f t="shared" ca="1" si="98"/>
        <v>-13519.749891493062</v>
      </c>
      <c r="AU98" s="38">
        <f ca="1">IF(COUNTIF($BU$2:BU1083,AH98)=1,VLOOKUP(AH98,BO:BP,2), IF(COUNTIF($BU$2:BU1083,AH98)=0,$AM$10,""))</f>
        <v>104.9375</v>
      </c>
      <c r="AV98" s="39">
        <f t="shared" ca="1" si="120"/>
        <v>169084.82142857142</v>
      </c>
      <c r="AW98" s="40">
        <f t="shared" ca="1" si="99"/>
        <v>5660.5240885416715</v>
      </c>
      <c r="AX98" s="38">
        <f ca="1">IF(COUNTIF($BU$2:BU1083,AH98)=1,VLOOKUP(AH98,BQ:BR,2), IF(COUNTIF($BU$2:BU1083,AH98)=0,$AN$10,""))</f>
        <v>99.0625</v>
      </c>
      <c r="AY98" s="39">
        <f t="shared" ca="1" si="121"/>
        <v>321093.75</v>
      </c>
      <c r="AZ98" s="40">
        <f t="shared" ca="1" si="100"/>
        <v>15265.546223958343</v>
      </c>
      <c r="BA98" s="66">
        <f t="shared" ca="1" si="122"/>
        <v>-74733.420092775865</v>
      </c>
      <c r="BB98" s="163"/>
      <c r="BC98" s="163"/>
      <c r="BD98" s="66">
        <f ca="1">IF(ISERROR(AI98-2),"",$AQ$4*SUM($BB$14:BB98)-$AR$4*SUM($BC$14:BC98))</f>
        <v>103617.77424823859</v>
      </c>
      <c r="BE98" s="66">
        <f t="shared" ca="1" si="123"/>
        <v>-178351.19434101446</v>
      </c>
      <c r="BG98" s="59">
        <v>45944.625</v>
      </c>
      <c r="BH98" s="44">
        <v>80.540000000000006</v>
      </c>
      <c r="BI98" s="59">
        <v>46000.625</v>
      </c>
      <c r="BJ98" s="44">
        <v>100.484375</v>
      </c>
      <c r="BK98" s="59">
        <v>45944.625</v>
      </c>
      <c r="BL98" s="44">
        <v>112.1</v>
      </c>
      <c r="BM98" s="59">
        <v>46000.625</v>
      </c>
      <c r="BN98" s="44">
        <v>100.484375</v>
      </c>
      <c r="BO98" s="59">
        <v>45940.625</v>
      </c>
      <c r="BP98" s="44">
        <v>104.671875</v>
      </c>
      <c r="BQ98" s="59">
        <v>45940.625</v>
      </c>
      <c r="BR98" s="44">
        <v>99.78125</v>
      </c>
      <c r="BS98" s="150">
        <f t="shared" si="69"/>
        <v>45944.625</v>
      </c>
      <c r="BT98" s="150">
        <f t="shared" si="70"/>
        <v>45944.625</v>
      </c>
      <c r="BU98" s="150">
        <v>46002.625</v>
      </c>
      <c r="BY98" s="151">
        <f t="shared" ca="1" si="101"/>
        <v>45987.625</v>
      </c>
      <c r="BZ98" s="38">
        <f ca="1">IF(COUNTIF($CN$2:CN1083,BY98)=1,VLOOKUP(BY98,CH:CI,2), IF(COUNTIF($CN$2:CN1083,BY98)=0,$BZ$10,""))</f>
        <v>107.6921</v>
      </c>
      <c r="CA98" s="39">
        <f t="shared" ca="1" si="102"/>
        <v>28499.999999997526</v>
      </c>
      <c r="CB98" s="39">
        <f t="shared" ca="1" si="103"/>
        <v>420138.88888888893</v>
      </c>
      <c r="CC98" s="38">
        <f ca="1">IF(COUNTIF($CN$2:CN1083,BY98)=1,VLOOKUP(BY98,CJ:CK,2), IF(COUNTIF($CN$2:CN1083,BY98)=0,$CA$10,""))</f>
        <v>47.204000000000001</v>
      </c>
      <c r="CD98" s="39">
        <f t="shared" ca="1" si="115"/>
        <v>169312.49999999991</v>
      </c>
      <c r="CE98" s="40">
        <f t="shared" ca="1" si="104"/>
        <v>420138.88888888899</v>
      </c>
      <c r="CF98" s="38">
        <f t="shared" ca="1" si="116"/>
        <v>-140812.50000000244</v>
      </c>
      <c r="CH98" s="109">
        <v>45947.625</v>
      </c>
      <c r="CI98" s="44">
        <v>107.2891</v>
      </c>
      <c r="CJ98" s="109">
        <v>45947.625</v>
      </c>
      <c r="CK98" s="44">
        <v>49.551000000000002</v>
      </c>
      <c r="CL98" s="150">
        <f t="shared" si="63"/>
        <v>45947.625</v>
      </c>
      <c r="CM98" s="150">
        <f t="shared" si="64"/>
        <v>45947.625</v>
      </c>
      <c r="CR98" s="151">
        <f t="shared" ca="1" si="105"/>
        <v>45985.625</v>
      </c>
      <c r="CS98" s="38">
        <f ca="1">IF(COUNTIF($DG$2:DG1083,CR98)=1,VLOOKUP(CR98,DA:DB,2), IF(COUNTIF($DG$2:DG1083,CR98)=0,$CS$10,""))</f>
        <v>246.53200000000001</v>
      </c>
      <c r="CT98" s="39">
        <f t="shared" ca="1" si="106"/>
        <v>190741.32000000004</v>
      </c>
      <c r="CU98" s="39">
        <f t="shared" ca="1" si="107"/>
        <v>347083.33333333331</v>
      </c>
      <c r="CV98" s="38">
        <f ca="1">IF(COUNTIF($DG$2:DG1083,CR98)=1,VLOOKUP(CR98,DC:DD,2), IF(COUNTIF($DG$2:DG1083,CR98)=0,$CT$10,""))</f>
        <v>48.768999999999998</v>
      </c>
      <c r="CW98" s="39">
        <f t="shared" ca="1" si="108"/>
        <v>174705.92999999991</v>
      </c>
      <c r="CX98" s="40">
        <f t="shared" ca="1" si="109"/>
        <v>312375</v>
      </c>
      <c r="CY98" s="38">
        <f t="shared" ca="1" si="110"/>
        <v>50743.723333333386</v>
      </c>
      <c r="DA98" s="109">
        <v>45943.625</v>
      </c>
      <c r="DB98" s="44">
        <v>260.25400000000002</v>
      </c>
      <c r="DC98" s="109">
        <v>45943.625</v>
      </c>
      <c r="DD98" s="44">
        <v>53.084000000000003</v>
      </c>
      <c r="DE98" s="150">
        <f t="shared" si="65"/>
        <v>45943.625</v>
      </c>
      <c r="DF98" s="150">
        <f t="shared" si="66"/>
        <v>45943.625</v>
      </c>
      <c r="DG98" s="150">
        <v>46000.625</v>
      </c>
      <c r="DR98" s="150">
        <f ca="1">IF(COUNTIF($AH$14:AH985,A99)*COUNTIF($BY$14:BY985,A99)*COUNTIF($CR$14:CR985,A99),A99,"")</f>
        <v>45974.625</v>
      </c>
      <c r="DT98" s="45" t="e">
        <f ca="1">VLOOKUP(DS98,$A$14:R885,18)</f>
        <v>#N/A</v>
      </c>
      <c r="DU98" s="45" t="e">
        <f ca="1">VLOOKUP(DS98,$AH$14:BE885,24)</f>
        <v>#N/A</v>
      </c>
      <c r="DV98" s="45" t="e">
        <f ca="1">VLOOKUP(DS98,$BY$14:CF885,8)</f>
        <v>#N/A</v>
      </c>
      <c r="DW98" s="45" t="e">
        <f ca="1">VLOOKUP(DS98,$CR$14:CY885,8)</f>
        <v>#N/A</v>
      </c>
      <c r="DX98" s="45" t="e">
        <f t="shared" ca="1" si="124"/>
        <v>#N/A</v>
      </c>
      <c r="DY98" s="45" t="e">
        <f t="shared" ca="1" si="125"/>
        <v>#N/A</v>
      </c>
      <c r="DZ98" s="45" t="e">
        <f t="shared" ca="1" si="126"/>
        <v>#N/A</v>
      </c>
      <c r="EA98" s="45" t="e">
        <f t="shared" ca="1" si="127"/>
        <v>#N/A</v>
      </c>
      <c r="EB98" s="45" t="e">
        <f t="shared" ca="1" si="128"/>
        <v>#N/A</v>
      </c>
      <c r="EC98" s="45" t="e">
        <f t="shared" ca="1" si="129"/>
        <v>#N/A</v>
      </c>
      <c r="ED98" s="45" t="e">
        <f t="shared" ca="1" si="130"/>
        <v>#N/A</v>
      </c>
      <c r="EE98" s="45" t="e">
        <f t="shared" ca="1" si="131"/>
        <v>#N/A</v>
      </c>
      <c r="EF98" s="45" t="str">
        <f>IF(ISNUMBER(DS98),SUM(EB$15:EB98),"")</f>
        <v/>
      </c>
      <c r="EG98" s="45" t="str">
        <f>IF(ISNUMBER(DS98),SUM(EC$15:EC98),"")</f>
        <v/>
      </c>
      <c r="EH98" s="45" t="str">
        <f>IF(ISNUMBER(DS98),SUM(ED$15:ED98),"")</f>
        <v/>
      </c>
      <c r="EI98" s="45" t="str">
        <f>IF(ISNUMBER(DS98),SUM(EE$15:EE98),"")</f>
        <v/>
      </c>
      <c r="EM98" s="111" t="str">
        <f t="shared" si="81"/>
        <v/>
      </c>
      <c r="EN98" s="124" t="str">
        <f t="shared" si="111"/>
        <v/>
      </c>
      <c r="EO98" s="124" t="str">
        <f t="shared" si="112"/>
        <v/>
      </c>
      <c r="EP98" s="124" t="str">
        <f t="shared" si="113"/>
        <v/>
      </c>
      <c r="EQ98" s="124" t="str">
        <f t="shared" si="114"/>
        <v/>
      </c>
    </row>
    <row r="99" spans="1:147">
      <c r="A99" s="151">
        <f t="shared" ca="1" si="82"/>
        <v>45974.625</v>
      </c>
      <c r="B99" s="60">
        <f ca="1">IF(COUNTIF($AD$2:AD1084,A99)=1,VLOOKUP(A99,T:U,2), IF(COUNTIF($AD$2:AD1084,A99)=0,$B$10,""))</f>
        <v>92.46</v>
      </c>
      <c r="C99" s="30">
        <f t="shared" ca="1" si="83"/>
        <v>-322044.72843450803</v>
      </c>
      <c r="D99" s="31">
        <f t="shared" ca="1" si="84"/>
        <v>-315840</v>
      </c>
      <c r="E99" s="60">
        <f ca="1">IF(COUNTIF($AD$2:AD1084,A99)=1,VLOOKUP(A99,V:W,2), IF(COUNTIF($AD$2:AD1084,A99)=0,$C$10,""))</f>
        <v>100.90300000000001</v>
      </c>
      <c r="F99" s="30">
        <f t="shared" ca="1" si="132"/>
        <v>-56783.999999998967</v>
      </c>
      <c r="G99" s="31">
        <f t="shared" ca="1" si="86"/>
        <v>-112447.65951999999</v>
      </c>
      <c r="H99" s="60">
        <f ca="1">IF(COUNTIF($AD$2:AD1084,A99)=1,VLOOKUP(A99,X:Y,2), IF(COUNTIF($AD$2:AD1084,A99)=0,$D$10,""))</f>
        <v>121.23</v>
      </c>
      <c r="I99" s="30">
        <f t="shared" ca="1" si="133"/>
        <v>-198526.66119770438</v>
      </c>
      <c r="J99" s="31">
        <f t="shared" ca="1" si="88"/>
        <v>-543244.79999999993</v>
      </c>
      <c r="K99" s="60">
        <f ca="1">IF(COUNTIF($AD$2:AD1084,A99)=1,VLOOKUP(A99,Z:AA,2), IF(COUNTIF($AD$2:AD1084,A99)=0,$E$10,""))</f>
        <v>99.587000000000003</v>
      </c>
      <c r="L99" s="30">
        <f t="shared" ca="1" si="134"/>
        <v>-59581.20000000063</v>
      </c>
      <c r="M99" s="31">
        <f t="shared" ca="1" si="90"/>
        <v>-247337.12042666669</v>
      </c>
      <c r="N99" s="66">
        <f t="shared" ca="1" si="135"/>
        <v>-33799.928143472032</v>
      </c>
      <c r="O99" s="66"/>
      <c r="P99" s="66"/>
      <c r="Q99" s="66">
        <f ca="1">IF(ISERROR(B99-2),"",$G$5*SUM($O$14:O99)-$H$5*SUM($P$14:P99))</f>
        <v>-35590.730199999991</v>
      </c>
      <c r="R99" s="66">
        <f t="shared" ca="1" si="136"/>
        <v>-69390.658343472023</v>
      </c>
      <c r="T99" s="59">
        <v>45943.625</v>
      </c>
      <c r="U99" s="44">
        <v>91.79</v>
      </c>
      <c r="V99" s="59">
        <v>45940.625</v>
      </c>
      <c r="W99" s="44">
        <v>101.017</v>
      </c>
      <c r="X99" s="105">
        <v>45953.625</v>
      </c>
      <c r="Y99" s="44">
        <v>121.61</v>
      </c>
      <c r="Z99" s="59">
        <v>45980.625</v>
      </c>
      <c r="AA99" s="44">
        <v>99.593999999999994</v>
      </c>
      <c r="AB99" s="150">
        <f t="shared" si="67"/>
        <v>45943.625</v>
      </c>
      <c r="AC99" s="150">
        <f t="shared" si="68"/>
        <v>45943.625</v>
      </c>
      <c r="AD99" s="150">
        <v>45993.625</v>
      </c>
      <c r="AH99" s="151">
        <f t="shared" ca="1" si="93"/>
        <v>45986.625</v>
      </c>
      <c r="AI99" s="38">
        <f ca="1">IF(COUNTIF($BU$2:BU1084,AH99)=1,VLOOKUP(AH99,BG:BH,2), IF(COUNTIF($BU$2:BU1084,AH99)=0,$AI$10,""))</f>
        <v>80.87</v>
      </c>
      <c r="AJ99" s="39">
        <f t="shared" ca="1" si="94"/>
        <v>130515.84835301332</v>
      </c>
      <c r="AK99" s="39">
        <f t="shared" ca="1" si="95"/>
        <v>-352499.99999999994</v>
      </c>
      <c r="AL99" s="38">
        <f ca="1">IF(COUNTIF($BU$2:BU1084,AH99)=1,VLOOKUP(AH99,BI:BJ,2), IF(COUNTIF($BU$2:BU1084,AH99)=0,$AJ$10,""))</f>
        <v>101.375</v>
      </c>
      <c r="AM99" s="39">
        <f t="shared" ca="1" si="117"/>
        <v>251367.18750000003</v>
      </c>
      <c r="AN99" s="40">
        <f t="shared" ca="1" si="96"/>
        <v>-15638.26729910713</v>
      </c>
      <c r="AO99" s="38">
        <f ca="1">IF(COUNTIF($BU$2:BU1084,AH99)=1,VLOOKUP(AH99,BK:BL,2), IF(COUNTIF($BU$2:BU1084,AH99)=0,$AK$10,""))</f>
        <v>111.67</v>
      </c>
      <c r="AP99" s="39">
        <f t="shared" ca="1" si="118"/>
        <v>685588.20052798139</v>
      </c>
      <c r="AQ99" s="40">
        <f t="shared" ca="1" si="97"/>
        <v>-362571.42857142852</v>
      </c>
      <c r="AR99" s="38">
        <f ca="1">IF(COUNTIF($BU$2:BU1084,AH99)=1,VLOOKUP(AH99,BM:BN,2), IF(COUNTIF($BU$2:BU1084,AH99)=0,$AL$10,""))</f>
        <v>101.375</v>
      </c>
      <c r="AS99" s="39">
        <f t="shared" ca="1" si="119"/>
        <v>219140.62500000003</v>
      </c>
      <c r="AT99" s="40">
        <f t="shared" ca="1" si="98"/>
        <v>-13633.361235119024</v>
      </c>
      <c r="AU99" s="38">
        <f ca="1">IF(COUNTIF($BU$2:BU1084,AH99)=1,VLOOKUP(AH99,BO:BP,2), IF(COUNTIF($BU$2:BU1084,AH99)=0,$AM$10,""))</f>
        <v>105.21875</v>
      </c>
      <c r="AV99" s="39">
        <f t="shared" ca="1" si="120"/>
        <v>184151.78571428574</v>
      </c>
      <c r="AW99" s="40">
        <f t="shared" ca="1" si="99"/>
        <v>5708.0915178571449</v>
      </c>
      <c r="AX99" s="38">
        <f ca="1">IF(COUNTIF($BU$2:BU1084,AH99)=1,VLOOKUP(AH99,BQ:BR,2), IF(COUNTIF($BU$2:BU1084,AH99)=0,$AN$10,""))</f>
        <v>99.328125</v>
      </c>
      <c r="AY99" s="39">
        <f t="shared" ca="1" si="121"/>
        <v>341015.625</v>
      </c>
      <c r="AZ99" s="40">
        <f t="shared" ca="1" si="100"/>
        <v>15393.828125</v>
      </c>
      <c r="BA99" s="66">
        <f t="shared" ca="1" si="122"/>
        <v>-28953.24968240835</v>
      </c>
      <c r="BB99" s="163"/>
      <c r="BC99" s="163"/>
      <c r="BD99" s="66">
        <f ca="1">IF(ISERROR(AI99-2),"",$AQ$4*SUM($BB$14:BB99)-$AR$4*SUM($BC$14:BC99))</f>
        <v>103617.77424823859</v>
      </c>
      <c r="BE99" s="66">
        <f t="shared" ca="1" si="123"/>
        <v>-132571.02393064694</v>
      </c>
      <c r="BG99" s="59">
        <v>45945.625</v>
      </c>
      <c r="BH99" s="44">
        <v>80.8</v>
      </c>
      <c r="BI99" s="59">
        <v>46001.625</v>
      </c>
      <c r="BJ99" s="44">
        <v>100.75</v>
      </c>
      <c r="BK99" s="59">
        <v>45945.625</v>
      </c>
      <c r="BL99" s="44">
        <v>112.1</v>
      </c>
      <c r="BM99" s="59">
        <v>46001.625</v>
      </c>
      <c r="BN99" s="44">
        <v>100.75</v>
      </c>
      <c r="BO99" s="59">
        <v>45943.625</v>
      </c>
      <c r="BP99" s="44">
        <v>104.84375</v>
      </c>
      <c r="BQ99" s="59">
        <v>45943.625</v>
      </c>
      <c r="BR99" s="44">
        <v>100.015625</v>
      </c>
      <c r="BS99" s="150">
        <f t="shared" si="69"/>
        <v>45945.625</v>
      </c>
      <c r="BT99" s="150">
        <f t="shared" si="70"/>
        <v>45945.625</v>
      </c>
      <c r="BY99" s="151">
        <f t="shared" ca="1" si="101"/>
        <v>45992.625</v>
      </c>
      <c r="BZ99" s="38">
        <f ca="1">IF(COUNTIF($CN$2:CN1084,BY99)=1,VLOOKUP(BY99,CH:CI,2), IF(COUNTIF($CN$2:CN1084,BY99)=0,$BZ$10,""))</f>
        <v>107.7529</v>
      </c>
      <c r="CA99" s="39">
        <f t="shared" ca="1" si="102"/>
        <v>43699.999999997628</v>
      </c>
      <c r="CB99" s="39">
        <f t="shared" ca="1" si="103"/>
        <v>437500</v>
      </c>
      <c r="CC99" s="38">
        <f ca="1">IF(COUNTIF($CN$2:CN1084,BY99)=1,VLOOKUP(BY99,CJ:CK,2), IF(COUNTIF($CN$2:CN1084,BY99)=0,$CA$10,""))</f>
        <v>46.862000000000002</v>
      </c>
      <c r="CD99" s="39">
        <f t="shared" ca="1" si="115"/>
        <v>188549.99999999983</v>
      </c>
      <c r="CE99" s="40">
        <f t="shared" ca="1" si="104"/>
        <v>437500</v>
      </c>
      <c r="CF99" s="38">
        <f t="shared" ca="1" si="116"/>
        <v>-144850.00000000221</v>
      </c>
      <c r="CH99" s="109">
        <v>45950.625</v>
      </c>
      <c r="CI99" s="44">
        <v>107.59739999999999</v>
      </c>
      <c r="CJ99" s="109">
        <v>45950.625</v>
      </c>
      <c r="CK99" s="44">
        <v>47.921999999999997</v>
      </c>
      <c r="CL99" s="150">
        <f t="shared" si="63"/>
        <v>45950.625</v>
      </c>
      <c r="CM99" s="150">
        <f t="shared" si="64"/>
        <v>45950.625</v>
      </c>
      <c r="CR99" s="151">
        <f t="shared" ca="1" si="105"/>
        <v>45986.625</v>
      </c>
      <c r="CS99" s="38">
        <f ca="1">IF(COUNTIF($DG$2:DG1084,CR99)=1,VLOOKUP(CR99,DA:DB,2), IF(COUNTIF($DG$2:DG1084,CR99)=0,$CS$10,""))</f>
        <v>246.197</v>
      </c>
      <c r="CT99" s="39">
        <f t="shared" ca="1" si="106"/>
        <v>193836.72000000012</v>
      </c>
      <c r="CU99" s="39">
        <f t="shared" ca="1" si="107"/>
        <v>350000</v>
      </c>
      <c r="CV99" s="38">
        <f ca="1">IF(COUNTIF($DG$2:DG1084,CR99)=1,VLOOKUP(CR99,DC:DD,2), IF(COUNTIF($DG$2:DG1084,CR99)=0,$CT$10,""))</f>
        <v>48.369</v>
      </c>
      <c r="CW99" s="39">
        <f t="shared" ca="1" si="108"/>
        <v>192093.92999999988</v>
      </c>
      <c r="CX99" s="40">
        <f t="shared" ca="1" si="109"/>
        <v>315000</v>
      </c>
      <c r="CY99" s="38">
        <f t="shared" ca="1" si="110"/>
        <v>36742.790000000212</v>
      </c>
      <c r="DA99" s="109">
        <v>45944.625</v>
      </c>
      <c r="DB99" s="44">
        <v>257.16699999999997</v>
      </c>
      <c r="DC99" s="109">
        <v>45944.625</v>
      </c>
      <c r="DD99" s="44">
        <v>52.110999999999997</v>
      </c>
      <c r="DE99" s="150">
        <f t="shared" si="65"/>
        <v>45944.625</v>
      </c>
      <c r="DF99" s="150">
        <f t="shared" si="66"/>
        <v>45944.625</v>
      </c>
      <c r="DG99" s="150">
        <v>46001.625</v>
      </c>
      <c r="DR99" s="150">
        <f ca="1">IF(COUNTIF($AH$14:AH986,A100)*COUNTIF($BY$14:BY986,A100)*COUNTIF($CR$14:CR986,A100),A100,"")</f>
        <v>45975.625</v>
      </c>
      <c r="DT99" s="45" t="e">
        <f ca="1">VLOOKUP(DS99,$A$14:R886,18)</f>
        <v>#N/A</v>
      </c>
      <c r="DU99" s="45" t="e">
        <f ca="1">VLOOKUP(DS99,$AH$14:BE886,24)</f>
        <v>#N/A</v>
      </c>
      <c r="DV99" s="45" t="e">
        <f ca="1">VLOOKUP(DS99,$BY$14:CF886,8)</f>
        <v>#N/A</v>
      </c>
      <c r="DW99" s="45" t="e">
        <f ca="1">VLOOKUP(DS99,$CR$14:CY886,8)</f>
        <v>#N/A</v>
      </c>
      <c r="DX99" s="45" t="e">
        <f t="shared" ca="1" si="124"/>
        <v>#N/A</v>
      </c>
      <c r="DY99" s="45" t="e">
        <f t="shared" ca="1" si="125"/>
        <v>#N/A</v>
      </c>
      <c r="DZ99" s="45" t="e">
        <f t="shared" ca="1" si="126"/>
        <v>#N/A</v>
      </c>
      <c r="EA99" s="45" t="e">
        <f t="shared" ca="1" si="127"/>
        <v>#N/A</v>
      </c>
      <c r="EB99" s="45" t="e">
        <f t="shared" ca="1" si="128"/>
        <v>#N/A</v>
      </c>
      <c r="EC99" s="45" t="e">
        <f t="shared" ca="1" si="129"/>
        <v>#N/A</v>
      </c>
      <c r="ED99" s="45" t="e">
        <f t="shared" ca="1" si="130"/>
        <v>#N/A</v>
      </c>
      <c r="EE99" s="45" t="e">
        <f t="shared" ca="1" si="131"/>
        <v>#N/A</v>
      </c>
      <c r="EF99" s="45" t="str">
        <f>IF(ISNUMBER(DS99),SUM(EB$15:EB99),"")</f>
        <v/>
      </c>
      <c r="EG99" s="45" t="str">
        <f>IF(ISNUMBER(DS99),SUM(EC$15:EC99),"")</f>
        <v/>
      </c>
      <c r="EH99" s="45" t="str">
        <f>IF(ISNUMBER(DS99),SUM(ED$15:ED99),"")</f>
        <v/>
      </c>
      <c r="EI99" s="45" t="str">
        <f>IF(ISNUMBER(DS99),SUM(EE$15:EE99),"")</f>
        <v/>
      </c>
      <c r="EM99" s="111" t="str">
        <f t="shared" si="81"/>
        <v/>
      </c>
      <c r="EN99" s="124" t="str">
        <f t="shared" si="111"/>
        <v/>
      </c>
      <c r="EO99" s="124" t="str">
        <f t="shared" si="112"/>
        <v/>
      </c>
      <c r="EP99" s="124" t="str">
        <f t="shared" si="113"/>
        <v/>
      </c>
      <c r="EQ99" s="124" t="str">
        <f t="shared" si="114"/>
        <v/>
      </c>
    </row>
    <row r="100" spans="1:147">
      <c r="A100" s="151">
        <f t="shared" ca="1" si="82"/>
        <v>45975.625</v>
      </c>
      <c r="B100" s="60">
        <f ca="1">IF(COUNTIF($AD$2:AD1085,A100)=1,VLOOKUP(A100,T:U,2), IF(COUNTIF($AD$2:AD1085,A100)=0,$B$10,""))</f>
        <v>92.38</v>
      </c>
      <c r="C100" s="30">
        <f t="shared" ca="1" si="83"/>
        <v>-339936.10223642492</v>
      </c>
      <c r="D100" s="31">
        <f t="shared" ca="1" si="84"/>
        <v>-318307.5</v>
      </c>
      <c r="E100" s="60">
        <f ca="1">IF(COUNTIF($AD$2:AD1085,A100)=1,VLOOKUP(A100,V:W,2), IF(COUNTIF($AD$2:AD1085,A100)=0,$C$10,""))</f>
        <v>100.874</v>
      </c>
      <c r="F100" s="30">
        <f t="shared" ca="1" si="132"/>
        <v>-61656.000000000742</v>
      </c>
      <c r="G100" s="31">
        <f t="shared" ca="1" si="86"/>
        <v>-113326.15685999996</v>
      </c>
      <c r="H100" s="60">
        <f ca="1">IF(COUNTIF($AD$2:AD1085,A100)=1,VLOOKUP(A100,X:Y,2), IF(COUNTIF($AD$2:AD1085,A100)=0,$D$10,""))</f>
        <v>121.21</v>
      </c>
      <c r="I100" s="30">
        <f t="shared" ca="1" si="133"/>
        <v>-204452.83018868321</v>
      </c>
      <c r="J100" s="31">
        <f t="shared" ca="1" si="88"/>
        <v>-547488.9</v>
      </c>
      <c r="K100" s="60">
        <f ca="1">IF(COUNTIF($AD$2:AD1085,A100)=1,VLOOKUP(A100,Z:AA,2), IF(COUNTIF($AD$2:AD1085,A100)=0,$E$10,""))</f>
        <v>99.515000000000001</v>
      </c>
      <c r="L100" s="30">
        <f t="shared" ca="1" si="134"/>
        <v>-84378.000000001572</v>
      </c>
      <c r="M100" s="31">
        <f t="shared" ca="1" si="90"/>
        <v>-249269.44168000011</v>
      </c>
      <c r="N100" s="66">
        <f t="shared" ca="1" si="135"/>
        <v>-64967.156867742655</v>
      </c>
      <c r="O100" s="66"/>
      <c r="P100" s="66"/>
      <c r="Q100" s="66">
        <f ca="1">IF(ISERROR(B100-2),"",$G$5*SUM($O$14:O100)-$H$5*SUM($P$14:P100))</f>
        <v>-35590.730199999991</v>
      </c>
      <c r="R100" s="66">
        <f t="shared" ca="1" si="136"/>
        <v>-100557.88706774265</v>
      </c>
      <c r="T100" s="59">
        <v>45944.625</v>
      </c>
      <c r="U100" s="44">
        <v>91.85</v>
      </c>
      <c r="V100" s="59">
        <v>45943.625</v>
      </c>
      <c r="W100" s="44">
        <v>101.122</v>
      </c>
      <c r="X100" s="105">
        <v>45954.625</v>
      </c>
      <c r="Y100" s="44">
        <v>121.49</v>
      </c>
      <c r="Z100" s="59">
        <v>45981.625</v>
      </c>
      <c r="AA100" s="44">
        <v>99.533000000000001</v>
      </c>
      <c r="AB100" s="150">
        <f t="shared" si="67"/>
        <v>45944.625</v>
      </c>
      <c r="AC100" s="150">
        <f t="shared" si="68"/>
        <v>45944.625</v>
      </c>
      <c r="AD100" s="150">
        <v>45994.625</v>
      </c>
      <c r="AH100" s="151">
        <f t="shared" ca="1" si="93"/>
        <v>45987.625</v>
      </c>
      <c r="AI100" s="38">
        <f ca="1">IF(COUNTIF($BU$2:BU1085,AH100)=1,VLOOKUP(AH100,BG:BH,2), IF(COUNTIF($BU$2:BU1085,AH100)=0,$AI$10,""))</f>
        <v>80.95</v>
      </c>
      <c r="AJ100" s="39">
        <f t="shared" ca="1" si="94"/>
        <v>155376.00994406376</v>
      </c>
      <c r="AK100" s="39">
        <f t="shared" ca="1" si="95"/>
        <v>-355437.5</v>
      </c>
      <c r="AL100" s="38">
        <f ca="1">IF(COUNTIF($BU$2:BU1085,AH100)=1,VLOOKUP(AH100,BI:BJ,2), IF(COUNTIF($BU$2:BU1085,AH100)=0,$AJ$10,""))</f>
        <v>101.3515625</v>
      </c>
      <c r="AM100" s="39">
        <f t="shared" ca="1" si="117"/>
        <v>248102.67857142855</v>
      </c>
      <c r="AN100" s="40">
        <f t="shared" ca="1" si="96"/>
        <v>-15768.586193266383</v>
      </c>
      <c r="AO100" s="38">
        <f ca="1">IF(COUNTIF($BU$2:BU1085,AH100)=1,VLOOKUP(AH100,BK:BL,2), IF(COUNTIF($BU$2:BU1085,AH100)=0,$AK$10,""))</f>
        <v>112.05</v>
      </c>
      <c r="AP100" s="39">
        <f t="shared" ca="1" si="118"/>
        <v>775423.8957695784</v>
      </c>
      <c r="AQ100" s="40">
        <f t="shared" ca="1" si="97"/>
        <v>-365592.85714285716</v>
      </c>
      <c r="AR100" s="38">
        <f ca="1">IF(COUNTIF($BU$2:BU1085,AH100)=1,VLOOKUP(AH100,BM:BN,2), IF(COUNTIF($BU$2:BU1085,AH100)=0,$AL$10,""))</f>
        <v>101.3515625</v>
      </c>
      <c r="AS100" s="39">
        <f t="shared" ca="1" si="119"/>
        <v>216294.64285714284</v>
      </c>
      <c r="AT100" s="40">
        <f t="shared" ca="1" si="98"/>
        <v>-13746.972578745015</v>
      </c>
      <c r="AU100" s="38">
        <f ca="1">IF(COUNTIF($BU$2:BU1085,AH100)=1,VLOOKUP(AH100,BO:BP,2), IF(COUNTIF($BU$2:BU1085,AH100)=0,$AM$10,""))</f>
        <v>105.296875</v>
      </c>
      <c r="AV100" s="39">
        <f t="shared" ca="1" si="120"/>
        <v>188337.05357142858</v>
      </c>
      <c r="AW100" s="40">
        <f t="shared" ca="1" si="99"/>
        <v>5755.6589471726184</v>
      </c>
      <c r="AX100" s="38">
        <f ca="1">IF(COUNTIF($BU$2:BU1085,AH100)=1,VLOOKUP(AH100,BQ:BR,2), IF(COUNTIF($BU$2:BU1085,AH100)=0,$AN$10,""))</f>
        <v>99.71875</v>
      </c>
      <c r="AY100" s="39">
        <f t="shared" ca="1" si="121"/>
        <v>370312.5</v>
      </c>
      <c r="AZ100" s="40">
        <f t="shared" ca="1" si="100"/>
        <v>15522.110026041672</v>
      </c>
      <c r="BA100" s="66">
        <f t="shared" ca="1" si="122"/>
        <v>-59751.628237778976</v>
      </c>
      <c r="BB100" s="163"/>
      <c r="BC100" s="163"/>
      <c r="BD100" s="66">
        <f ca="1">IF(ISERROR(AI100-2),"",$AQ$4*SUM($BB$14:BB100)-$AR$4*SUM($BC$14:BC100))</f>
        <v>103617.77424823859</v>
      </c>
      <c r="BE100" s="66">
        <f t="shared" ca="1" si="123"/>
        <v>-163369.40248601756</v>
      </c>
      <c r="BG100" s="59">
        <v>45946.625</v>
      </c>
      <c r="BH100" s="44">
        <v>80.510000000000005</v>
      </c>
      <c r="BI100" s="59">
        <v>46002.625</v>
      </c>
      <c r="BJ100" s="44">
        <v>100.7890625</v>
      </c>
      <c r="BK100" s="59">
        <v>45946.625</v>
      </c>
      <c r="BL100" s="44">
        <v>112.42</v>
      </c>
      <c r="BM100" s="59">
        <v>46002.625</v>
      </c>
      <c r="BN100" s="44">
        <v>100.7890625</v>
      </c>
      <c r="BO100" s="59">
        <v>45944.625</v>
      </c>
      <c r="BP100" s="44">
        <v>104.953125</v>
      </c>
      <c r="BQ100" s="59">
        <v>45944.625</v>
      </c>
      <c r="BR100" s="44">
        <v>100.0625</v>
      </c>
      <c r="BS100" s="150">
        <f t="shared" si="69"/>
        <v>45946.625</v>
      </c>
      <c r="BT100" s="150">
        <f t="shared" si="70"/>
        <v>45946.625</v>
      </c>
      <c r="BY100" s="151">
        <f t="shared" ca="1" si="101"/>
        <v>45993.625</v>
      </c>
      <c r="BZ100" s="38">
        <f ca="1">IF(COUNTIF($CN$2:CN1085,BY100)=1,VLOOKUP(BY100,CH:CI,2), IF(COUNTIF($CN$2:CN1085,BY100)=0,$BZ$10,""))</f>
        <v>107.8167</v>
      </c>
      <c r="CA100" s="39">
        <f t="shared" ca="1" si="102"/>
        <v>59649.999999997759</v>
      </c>
      <c r="CB100" s="39">
        <f t="shared" ca="1" si="103"/>
        <v>440972.22222222231</v>
      </c>
      <c r="CC100" s="38">
        <f ca="1">IF(COUNTIF($CN$2:CN1085,BY100)=1,VLOOKUP(BY100,CJ:CK,2), IF(COUNTIF($CN$2:CN1085,BY100)=0,$CA$10,""))</f>
        <v>46.566000000000003</v>
      </c>
      <c r="CD100" s="39">
        <f t="shared" ca="1" si="115"/>
        <v>205199.9999999998</v>
      </c>
      <c r="CE100" s="40">
        <f t="shared" ca="1" si="104"/>
        <v>440972.22222222225</v>
      </c>
      <c r="CF100" s="38">
        <f t="shared" ca="1" si="116"/>
        <v>-145550.00000000198</v>
      </c>
      <c r="CH100" s="109">
        <v>45951.625</v>
      </c>
      <c r="CI100" s="44">
        <v>107.5437</v>
      </c>
      <c r="CJ100" s="109">
        <v>45951.625</v>
      </c>
      <c r="CK100" s="44">
        <v>48.29</v>
      </c>
      <c r="CL100" s="150">
        <f t="shared" si="63"/>
        <v>45951.625</v>
      </c>
      <c r="CM100" s="150">
        <f t="shared" si="64"/>
        <v>45951.625</v>
      </c>
      <c r="CR100" s="151">
        <f t="shared" ca="1" si="105"/>
        <v>45987.625</v>
      </c>
      <c r="CS100" s="38">
        <f ca="1">IF(COUNTIF($DG$2:DG1085,CR100)=1,VLOOKUP(CR100,DA:DB,2), IF(COUNTIF($DG$2:DG1085,CR100)=0,$CS$10,""))</f>
        <v>244.21799999999999</v>
      </c>
      <c r="CT100" s="39">
        <f t="shared" ca="1" si="106"/>
        <v>212122.68000000023</v>
      </c>
      <c r="CU100" s="39">
        <f t="shared" ca="1" si="107"/>
        <v>352916.66666666674</v>
      </c>
      <c r="CV100" s="38">
        <f ca="1">IF(COUNTIF($DG$2:DG1085,CR100)=1,VLOOKUP(CR100,DC:DD,2), IF(COUNTIF($DG$2:DG1085,CR100)=0,$CT$10,""))</f>
        <v>47.616</v>
      </c>
      <c r="CW100" s="39">
        <f t="shared" ca="1" si="108"/>
        <v>224826.83999999991</v>
      </c>
      <c r="CX100" s="40">
        <f t="shared" ca="1" si="109"/>
        <v>317625.00000000006</v>
      </c>
      <c r="CY100" s="38">
        <f t="shared" ca="1" si="110"/>
        <v>22587.506666666945</v>
      </c>
      <c r="DA100" s="109">
        <v>45945.625</v>
      </c>
      <c r="DB100" s="44">
        <v>245.131</v>
      </c>
      <c r="DC100" s="109">
        <v>45945.625</v>
      </c>
      <c r="DD100" s="44">
        <v>49.81</v>
      </c>
      <c r="DE100" s="150">
        <f t="shared" si="65"/>
        <v>45945.625</v>
      </c>
      <c r="DF100" s="150">
        <f t="shared" si="66"/>
        <v>45945.625</v>
      </c>
      <c r="DG100" s="150">
        <v>46002.625</v>
      </c>
      <c r="DR100" s="150">
        <f ca="1">IF(COUNTIF($AH$14:AH987,A101)*COUNTIF($BY$14:BY987,A101)*COUNTIF($CR$14:CR987,A101),A101,"")</f>
        <v>45978.625</v>
      </c>
      <c r="DT100" s="45" t="e">
        <f ca="1">VLOOKUP(DS100,$A$14:R887,18)</f>
        <v>#N/A</v>
      </c>
      <c r="DU100" s="45" t="e">
        <f ca="1">VLOOKUP(DS100,$AH$14:BE887,24)</f>
        <v>#N/A</v>
      </c>
      <c r="DV100" s="45" t="e">
        <f ca="1">VLOOKUP(DS100,$BY$14:CF887,8)</f>
        <v>#N/A</v>
      </c>
      <c r="DW100" s="45" t="e">
        <f ca="1">VLOOKUP(DS100,$CR$14:CY887,8)</f>
        <v>#N/A</v>
      </c>
      <c r="DX100" s="45" t="e">
        <f t="shared" ca="1" si="124"/>
        <v>#N/A</v>
      </c>
      <c r="DY100" s="45" t="e">
        <f t="shared" ca="1" si="125"/>
        <v>#N/A</v>
      </c>
      <c r="DZ100" s="45" t="e">
        <f t="shared" ca="1" si="126"/>
        <v>#N/A</v>
      </c>
      <c r="EA100" s="45" t="e">
        <f t="shared" ca="1" si="127"/>
        <v>#N/A</v>
      </c>
      <c r="EB100" s="45" t="e">
        <f t="shared" ca="1" si="128"/>
        <v>#N/A</v>
      </c>
      <c r="EC100" s="45" t="e">
        <f t="shared" ca="1" si="129"/>
        <v>#N/A</v>
      </c>
      <c r="ED100" s="45" t="e">
        <f t="shared" ca="1" si="130"/>
        <v>#N/A</v>
      </c>
      <c r="EE100" s="45" t="e">
        <f t="shared" ca="1" si="131"/>
        <v>#N/A</v>
      </c>
      <c r="EF100" s="45" t="str">
        <f>IF(ISNUMBER(DS100),SUM(EB$15:EB100),"")</f>
        <v/>
      </c>
      <c r="EG100" s="45" t="str">
        <f>IF(ISNUMBER(DS100),SUM(EC$15:EC100),"")</f>
        <v/>
      </c>
      <c r="EH100" s="45" t="str">
        <f>IF(ISNUMBER(DS100),SUM(ED$15:ED100),"")</f>
        <v/>
      </c>
      <c r="EI100" s="45" t="str">
        <f>IF(ISNUMBER(DS100),SUM(EE$15:EE100),"")</f>
        <v/>
      </c>
      <c r="EM100" s="111" t="str">
        <f t="shared" si="81"/>
        <v/>
      </c>
      <c r="EN100" s="124" t="str">
        <f t="shared" si="111"/>
        <v/>
      </c>
      <c r="EO100" s="124" t="str">
        <f t="shared" si="112"/>
        <v/>
      </c>
      <c r="EP100" s="124" t="str">
        <f t="shared" si="113"/>
        <v/>
      </c>
      <c r="EQ100" s="124" t="str">
        <f t="shared" si="114"/>
        <v/>
      </c>
    </row>
    <row r="101" spans="1:147">
      <c r="A101" s="151">
        <f t="shared" ca="1" si="82"/>
        <v>45978.625</v>
      </c>
      <c r="B101" s="60">
        <f ca="1">IF(COUNTIF($AD$2:AD1086,A101)=1,VLOOKUP(A101,T:U,2), IF(COUNTIF($AD$2:AD1086,A101)=0,$B$10,""))</f>
        <v>92.34</v>
      </c>
      <c r="C101" s="30">
        <f t="shared" ca="1" si="83"/>
        <v>-348881.78913738101</v>
      </c>
      <c r="D101" s="31">
        <f t="shared" ca="1" si="84"/>
        <v>-325709.99999999994</v>
      </c>
      <c r="E101" s="60">
        <f ca="1">IF(COUNTIF($AD$2:AD1086,A101)=1,VLOOKUP(A101,V:W,2), IF(COUNTIF($AD$2:AD1086,A101)=0,$C$10,""))</f>
        <v>100.85299999999999</v>
      </c>
      <c r="F101" s="30">
        <f t="shared" ca="1" si="132"/>
        <v>-65184.00000000088</v>
      </c>
      <c r="G101" s="31">
        <f t="shared" ca="1" si="86"/>
        <v>-115961.64888000002</v>
      </c>
      <c r="H101" s="60">
        <f ca="1">IF(COUNTIF($AD$2:AD1086,A101)=1,VLOOKUP(A101,X:Y,2), IF(COUNTIF($AD$2:AD1086,A101)=0,$D$10,""))</f>
        <v>121.11</v>
      </c>
      <c r="I101" s="30">
        <f t="shared" ca="1" si="133"/>
        <v>-234083.6751435613</v>
      </c>
      <c r="J101" s="31">
        <f t="shared" ca="1" si="88"/>
        <v>-560221.19999999995</v>
      </c>
      <c r="K101" s="60">
        <f ca="1">IF(COUNTIF($AD$2:AD1086,A101)=1,VLOOKUP(A101,Z:AA,2), IF(COUNTIF($AD$2:AD1086,A101)=0,$E$10,""))</f>
        <v>99.501999999999995</v>
      </c>
      <c r="L101" s="30">
        <f t="shared" ca="1" si="134"/>
        <v>-88855.200000003373</v>
      </c>
      <c r="M101" s="31">
        <f t="shared" ca="1" si="90"/>
        <v>-255066.40543999989</v>
      </c>
      <c r="N101" s="66">
        <f t="shared" ca="1" si="135"/>
        <v>-43062.870553821966</v>
      </c>
      <c r="O101" s="66"/>
      <c r="P101" s="66"/>
      <c r="Q101" s="66">
        <f ca="1">IF(ISERROR(B101-2),"",$G$5*SUM($O$14:O101)-$H$5*SUM($P$14:P101))</f>
        <v>-35590.730199999991</v>
      </c>
      <c r="R101" s="66">
        <f t="shared" ca="1" si="136"/>
        <v>-78653.600753821956</v>
      </c>
      <c r="T101" s="59">
        <v>45945.625</v>
      </c>
      <c r="U101" s="44">
        <v>92.38</v>
      </c>
      <c r="V101" s="59">
        <v>45944.625</v>
      </c>
      <c r="W101" s="44">
        <v>101.13800000000001</v>
      </c>
      <c r="X101" s="105">
        <v>45957.625</v>
      </c>
      <c r="Y101" s="44">
        <v>121.55</v>
      </c>
      <c r="Z101" s="59">
        <v>45982.625</v>
      </c>
      <c r="AA101" s="44">
        <v>99.659000000000006</v>
      </c>
      <c r="AB101" s="150">
        <f t="shared" si="67"/>
        <v>45945.625</v>
      </c>
      <c r="AC101" s="150">
        <f t="shared" si="68"/>
        <v>45945.625</v>
      </c>
      <c r="AD101" s="150">
        <v>45995.625</v>
      </c>
      <c r="AH101" s="151">
        <f t="shared" ca="1" si="93"/>
        <v>45992.625</v>
      </c>
      <c r="AI101" s="38">
        <f ca="1">IF(COUNTIF($BU$2:BU1086,AH101)=1,VLOOKUP(AH101,BG:BH,2), IF(COUNTIF($BU$2:BU1086,AH101)=0,$AI$10,""))</f>
        <v>80.47</v>
      </c>
      <c r="AJ101" s="39">
        <f t="shared" ca="1" si="94"/>
        <v>6215.0403977612177</v>
      </c>
      <c r="AK101" s="39">
        <f t="shared" ca="1" si="95"/>
        <v>-370125</v>
      </c>
      <c r="AL101" s="38">
        <f ca="1">IF(COUNTIF($BU$2:BU1086,AH101)=1,VLOOKUP(AH101,BI:BJ,2), IF(COUNTIF($BU$2:BU1086,AH101)=0,$AJ$10,""))</f>
        <v>100.9375</v>
      </c>
      <c r="AM101" s="39">
        <f t="shared" ca="1" si="117"/>
        <v>190429.6875</v>
      </c>
      <c r="AN101" s="40">
        <f t="shared" ca="1" si="96"/>
        <v>-16420.1806640625</v>
      </c>
      <c r="AO101" s="38">
        <f ca="1">IF(COUNTIF($BU$2:BU1086,AH101)=1,VLOOKUP(AH101,BK:BL,2), IF(COUNTIF($BU$2:BU1086,AH101)=0,$AK$10,""))</f>
        <v>110.86</v>
      </c>
      <c r="AP101" s="39">
        <f t="shared" ca="1" si="118"/>
        <v>494096.32382878644</v>
      </c>
      <c r="AQ101" s="40">
        <f t="shared" ca="1" si="97"/>
        <v>-380700</v>
      </c>
      <c r="AR101" s="38">
        <f ca="1">IF(COUNTIF($BU$2:BU1086,AH101)=1,VLOOKUP(AH101,BM:BN,2), IF(COUNTIF($BU$2:BU1086,AH101)=0,$AL$10,""))</f>
        <v>100.9375</v>
      </c>
      <c r="AS101" s="39">
        <f t="shared" ca="1" si="119"/>
        <v>166015.625</v>
      </c>
      <c r="AT101" s="40">
        <f t="shared" ca="1" si="98"/>
        <v>-14315.029296875</v>
      </c>
      <c r="AU101" s="38">
        <f ca="1">IF(COUNTIF($BU$2:BU1086,AH101)=1,VLOOKUP(AH101,BO:BP,2), IF(COUNTIF($BU$2:BU1086,AH101)=0,$AM$10,""))</f>
        <v>104.5</v>
      </c>
      <c r="AV101" s="39">
        <f t="shared" ca="1" si="120"/>
        <v>145647.32142857142</v>
      </c>
      <c r="AW101" s="40">
        <f t="shared" ca="1" si="99"/>
        <v>5993.49609375</v>
      </c>
      <c r="AX101" s="38">
        <f ca="1">IF(COUNTIF($BU$2:BU1086,AH101)=1,VLOOKUP(AH101,BQ:BR,2), IF(COUNTIF($BU$2:BU1086,AH101)=0,$AN$10,""))</f>
        <v>98.03125</v>
      </c>
      <c r="AY101" s="39">
        <f t="shared" ca="1" si="121"/>
        <v>243750</v>
      </c>
      <c r="AZ101" s="40">
        <f t="shared" ca="1" si="100"/>
        <v>16163.51953125</v>
      </c>
      <c r="BA101" s="66">
        <f t="shared" ca="1" si="122"/>
        <v>-88060.857510266302</v>
      </c>
      <c r="BB101" s="163"/>
      <c r="BC101" s="163"/>
      <c r="BD101" s="66">
        <f ca="1">IF(ISERROR(AI101-2),"",$AQ$4*SUM($BB$14:BB101)-$AR$4*SUM($BC$14:BC101))</f>
        <v>103617.77424823859</v>
      </c>
      <c r="BE101" s="66">
        <f t="shared" ca="1" si="123"/>
        <v>-191678.6317585049</v>
      </c>
      <c r="BG101" s="59">
        <v>45947.625</v>
      </c>
      <c r="BH101" s="44">
        <v>80.72</v>
      </c>
      <c r="BK101" s="59">
        <v>45947.625</v>
      </c>
      <c r="BL101" s="44">
        <v>112.2</v>
      </c>
      <c r="BO101" s="59">
        <v>45945.625</v>
      </c>
      <c r="BP101" s="44">
        <v>104.828125</v>
      </c>
      <c r="BQ101" s="59">
        <v>45945.625</v>
      </c>
      <c r="BR101" s="44">
        <v>99.84375</v>
      </c>
      <c r="BS101" s="150">
        <f t="shared" si="69"/>
        <v>45947.625</v>
      </c>
      <c r="BT101" s="150">
        <f t="shared" si="70"/>
        <v>45947.625</v>
      </c>
      <c r="BY101" s="151">
        <f t="shared" ca="1" si="101"/>
        <v>45994.625</v>
      </c>
      <c r="BZ101" s="38">
        <f ca="1">IF(COUNTIF($CN$2:CN1086,BY101)=1,VLOOKUP(BY101,CH:CI,2), IF(COUNTIF($CN$2:CN1086,BY101)=0,$BZ$10,""))</f>
        <v>107.83029999999999</v>
      </c>
      <c r="CA101" s="39">
        <f t="shared" ca="1" si="102"/>
        <v>63049.999999996944</v>
      </c>
      <c r="CB101" s="39">
        <f t="shared" ca="1" si="103"/>
        <v>444444.4444444445</v>
      </c>
      <c r="CC101" s="38">
        <f ca="1">IF(COUNTIF($CN$2:CN1086,BY101)=1,VLOOKUP(BY101,CJ:CK,2), IF(COUNTIF($CN$2:CN1086,BY101)=0,$CA$10,""))</f>
        <v>46.598999999999997</v>
      </c>
      <c r="CD101" s="39">
        <f t="shared" ca="1" si="115"/>
        <v>203343.75000000012</v>
      </c>
      <c r="CE101" s="40">
        <f t="shared" ca="1" si="104"/>
        <v>444444.4444444445</v>
      </c>
      <c r="CF101" s="38">
        <f t="shared" ca="1" si="116"/>
        <v>-140293.75000000314</v>
      </c>
      <c r="CH101" s="109">
        <v>45952.625</v>
      </c>
      <c r="CI101" s="44">
        <v>107.3845</v>
      </c>
      <c r="CJ101" s="109">
        <v>45952.625</v>
      </c>
      <c r="CK101" s="44">
        <v>48.784999999999997</v>
      </c>
      <c r="CL101" s="150">
        <f t="shared" si="63"/>
        <v>45952.625</v>
      </c>
      <c r="CM101" s="150">
        <f t="shared" si="64"/>
        <v>45952.625</v>
      </c>
      <c r="CR101" s="151">
        <f t="shared" ca="1" si="105"/>
        <v>45988.625</v>
      </c>
      <c r="CS101" s="38">
        <f ca="1">IF(COUNTIF($DG$2:DG1086,CR101)=1,VLOOKUP(CR101,DA:DB,2), IF(COUNTIF($DG$2:DG1086,CR101)=0,$CS$10,""))</f>
        <v>242.56899999999999</v>
      </c>
      <c r="CT101" s="39">
        <f t="shared" ca="1" si="106"/>
        <v>227359.44000000024</v>
      </c>
      <c r="CU101" s="39">
        <f t="shared" ca="1" si="107"/>
        <v>355833.33333333337</v>
      </c>
      <c r="CV101" s="38">
        <f ca="1">IF(COUNTIF($DG$2:DG1086,CR101)=1,VLOOKUP(CR101,DC:DD,2), IF(COUNTIF($DG$2:DG1086,CR101)=0,$CT$10,""))</f>
        <v>47.134</v>
      </c>
      <c r="CW101" s="39">
        <f t="shared" ca="1" si="108"/>
        <v>245779.37999999986</v>
      </c>
      <c r="CX101" s="40">
        <f t="shared" ca="1" si="109"/>
        <v>320250</v>
      </c>
      <c r="CY101" s="38">
        <f t="shared" ca="1" si="110"/>
        <v>17163.393333333777</v>
      </c>
      <c r="DA101" s="109">
        <v>45946.625</v>
      </c>
      <c r="DB101" s="44">
        <v>250.49600000000001</v>
      </c>
      <c r="DC101" s="109">
        <v>45946.625</v>
      </c>
      <c r="DD101" s="44">
        <v>50.529000000000003</v>
      </c>
      <c r="DE101" s="150">
        <f t="shared" si="65"/>
        <v>45946.625</v>
      </c>
      <c r="DF101" s="150">
        <f t="shared" si="66"/>
        <v>45946.625</v>
      </c>
      <c r="DR101" s="150">
        <f ca="1">IF(COUNTIF($AH$14:AH988,A102)*COUNTIF($BY$14:BY988,A102)*COUNTIF($CR$14:CR988,A102),A102,"")</f>
        <v>45979.625</v>
      </c>
      <c r="DT101" s="45" t="e">
        <f ca="1">VLOOKUP(DS101,$A$14:R888,18)</f>
        <v>#N/A</v>
      </c>
      <c r="DU101" s="45" t="e">
        <f ca="1">VLOOKUP(DS101,$AH$14:BE888,24)</f>
        <v>#N/A</v>
      </c>
      <c r="DV101" s="45" t="e">
        <f ca="1">VLOOKUP(DS101,$BY$14:CF888,8)</f>
        <v>#N/A</v>
      </c>
      <c r="DW101" s="45" t="e">
        <f ca="1">VLOOKUP(DS101,$CR$14:CY888,8)</f>
        <v>#N/A</v>
      </c>
      <c r="DX101" s="45" t="e">
        <f t="shared" ca="1" si="124"/>
        <v>#N/A</v>
      </c>
      <c r="DY101" s="45" t="e">
        <f t="shared" ca="1" si="125"/>
        <v>#N/A</v>
      </c>
      <c r="DZ101" s="45" t="e">
        <f t="shared" ca="1" si="126"/>
        <v>#N/A</v>
      </c>
      <c r="EA101" s="45" t="e">
        <f t="shared" ca="1" si="127"/>
        <v>#N/A</v>
      </c>
      <c r="EB101" s="45" t="e">
        <f t="shared" ca="1" si="128"/>
        <v>#N/A</v>
      </c>
      <c r="EC101" s="45" t="e">
        <f t="shared" ca="1" si="129"/>
        <v>#N/A</v>
      </c>
      <c r="ED101" s="45" t="e">
        <f t="shared" ca="1" si="130"/>
        <v>#N/A</v>
      </c>
      <c r="EE101" s="45" t="e">
        <f t="shared" ca="1" si="131"/>
        <v>#N/A</v>
      </c>
      <c r="EF101" s="45" t="str">
        <f>IF(ISNUMBER(DS101),SUM(EB$15:EB101),"")</f>
        <v/>
      </c>
      <c r="EG101" s="45" t="str">
        <f>IF(ISNUMBER(DS101),SUM(EC$15:EC101),"")</f>
        <v/>
      </c>
      <c r="EH101" s="45" t="str">
        <f>IF(ISNUMBER(DS101),SUM(ED$15:ED101),"")</f>
        <v/>
      </c>
      <c r="EI101" s="45" t="str">
        <f>IF(ISNUMBER(DS101),SUM(EE$15:EE101),"")</f>
        <v/>
      </c>
      <c r="EM101" s="111" t="str">
        <f t="shared" si="81"/>
        <v/>
      </c>
      <c r="EN101" s="124" t="str">
        <f t="shared" si="111"/>
        <v/>
      </c>
      <c r="EO101" s="124" t="str">
        <f t="shared" si="112"/>
        <v/>
      </c>
      <c r="EP101" s="124" t="str">
        <f t="shared" si="113"/>
        <v/>
      </c>
      <c r="EQ101" s="124" t="str">
        <f t="shared" si="114"/>
        <v/>
      </c>
    </row>
    <row r="102" spans="1:147">
      <c r="A102" s="151">
        <f t="shared" ca="1" si="82"/>
        <v>45979.625</v>
      </c>
      <c r="B102" s="60">
        <f ca="1">IF(COUNTIF($AD$2:AD1087,A102)=1,VLOOKUP(A102,T:U,2), IF(COUNTIF($AD$2:AD1087,A102)=0,$B$10,""))</f>
        <v>92.18</v>
      </c>
      <c r="C102" s="30">
        <f t="shared" ca="1" si="83"/>
        <v>-384664.53674121469</v>
      </c>
      <c r="D102" s="31">
        <f t="shared" ca="1" si="84"/>
        <v>-328177.5</v>
      </c>
      <c r="E102" s="60">
        <f ca="1">IF(COUNTIF($AD$2:AD1087,A102)=1,VLOOKUP(A102,V:W,2), IF(COUNTIF($AD$2:AD1087,A102)=0,$C$10,""))</f>
        <v>100.91500000000001</v>
      </c>
      <c r="F102" s="30">
        <f t="shared" ca="1" si="132"/>
        <v>-54767.999999998894</v>
      </c>
      <c r="G102" s="31">
        <f t="shared" ca="1" si="86"/>
        <v>-116840.14622</v>
      </c>
      <c r="H102" s="60">
        <f ca="1">IF(COUNTIF($AD$2:AD1087,A102)=1,VLOOKUP(A102,X:Y,2), IF(COUNTIF($AD$2:AD1087,A102)=0,$D$10,""))</f>
        <v>120.99</v>
      </c>
      <c r="I102" s="30">
        <f t="shared" ca="1" si="133"/>
        <v>-269640.68908942223</v>
      </c>
      <c r="J102" s="31">
        <f t="shared" ca="1" si="88"/>
        <v>-564465.29999999993</v>
      </c>
      <c r="K102" s="60">
        <f ca="1">IF(COUNTIF($AD$2:AD1087,A102)=1,VLOOKUP(A102,Z:AA,2), IF(COUNTIF($AD$2:AD1087,A102)=0,$E$10,""))</f>
        <v>99.593999999999994</v>
      </c>
      <c r="L102" s="30">
        <f t="shared" ca="1" si="134"/>
        <v>-57170.400000003792</v>
      </c>
      <c r="M102" s="31">
        <f t="shared" ca="1" si="90"/>
        <v>-256998.72669333336</v>
      </c>
      <c r="N102" s="66">
        <f t="shared" ca="1" si="135"/>
        <v>-21297.028125130746</v>
      </c>
      <c r="O102" s="66"/>
      <c r="P102" s="66"/>
      <c r="Q102" s="66">
        <f ca="1">IF(ISERROR(B102-2),"",$G$5*SUM($O$14:O102)-$H$5*SUM($P$14:P102))</f>
        <v>-35590.730199999991</v>
      </c>
      <c r="R102" s="66">
        <f t="shared" ca="1" si="136"/>
        <v>-56887.758325130737</v>
      </c>
      <c r="T102" s="59">
        <v>45946.625</v>
      </c>
      <c r="U102" s="44">
        <v>92.23</v>
      </c>
      <c r="V102" s="59">
        <v>45945.625</v>
      </c>
      <c r="W102" s="44">
        <v>101.23699999999999</v>
      </c>
      <c r="X102" s="105">
        <v>45958.625</v>
      </c>
      <c r="Y102" s="44">
        <v>121.6</v>
      </c>
      <c r="Z102" s="59">
        <v>45985.625</v>
      </c>
      <c r="AA102" s="44">
        <v>99.59</v>
      </c>
      <c r="AB102" s="150">
        <f t="shared" si="67"/>
        <v>45946.625</v>
      </c>
      <c r="AC102" s="150">
        <f t="shared" si="68"/>
        <v>45946.625</v>
      </c>
      <c r="AD102" s="150">
        <v>45996.625</v>
      </c>
      <c r="AH102" s="151">
        <f t="shared" ca="1" si="93"/>
        <v>45993.625</v>
      </c>
      <c r="AI102" s="38">
        <f ca="1">IF(COUNTIF($BU$2:BU1087,AH102)=1,VLOOKUP(AH102,BG:BH,2), IF(COUNTIF($BU$2:BU1087,AH102)=0,$AI$10,""))</f>
        <v>80.62</v>
      </c>
      <c r="AJ102" s="39">
        <f t="shared" ca="1" si="94"/>
        <v>52827.843380981452</v>
      </c>
      <c r="AK102" s="39">
        <f t="shared" ca="1" si="95"/>
        <v>-373062.50000000006</v>
      </c>
      <c r="AL102" s="38">
        <f ca="1">IF(COUNTIF($BU$2:BU1087,AH102)=1,VLOOKUP(AH102,BI:BJ,2), IF(COUNTIF($BU$2:BU1087,AH102)=0,$AJ$10,""))</f>
        <v>101.0078125</v>
      </c>
      <c r="AM102" s="39">
        <f t="shared" ca="1" si="117"/>
        <v>200223.21428571429</v>
      </c>
      <c r="AN102" s="40">
        <f t="shared" ca="1" si="96"/>
        <v>-16550.499558221723</v>
      </c>
      <c r="AO102" s="38">
        <f ca="1">IF(COUNTIF($BU$2:BU1087,AH102)=1,VLOOKUP(AH102,BK:BL,2), IF(COUNTIF($BU$2:BU1087,AH102)=0,$AK$10,""))</f>
        <v>110.92</v>
      </c>
      <c r="AP102" s="39">
        <f t="shared" ca="1" si="118"/>
        <v>508280.90728798986</v>
      </c>
      <c r="AQ102" s="40">
        <f t="shared" ca="1" si="97"/>
        <v>-383721.42857142858</v>
      </c>
      <c r="AR102" s="38">
        <f ca="1">IF(COUNTIF($BU$2:BU1087,AH102)=1,VLOOKUP(AH102,BM:BN,2), IF(COUNTIF($BU$2:BU1087,AH102)=0,$AL$10,""))</f>
        <v>101.0078125</v>
      </c>
      <c r="AS102" s="39">
        <f t="shared" ca="1" si="119"/>
        <v>174553.57142857145</v>
      </c>
      <c r="AT102" s="40">
        <f t="shared" ca="1" si="98"/>
        <v>-14428.640640500991</v>
      </c>
      <c r="AU102" s="38">
        <f ca="1">IF(COUNTIF($BU$2:BU1087,AH102)=1,VLOOKUP(AH102,BO:BP,2), IF(COUNTIF($BU$2:BU1087,AH102)=0,$AM$10,""))</f>
        <v>104.578125</v>
      </c>
      <c r="AV102" s="39">
        <f t="shared" ca="1" si="120"/>
        <v>149832.58928571429</v>
      </c>
      <c r="AW102" s="40">
        <f t="shared" ca="1" si="99"/>
        <v>6041.0635230654734</v>
      </c>
      <c r="AX102" s="38">
        <f ca="1">IF(COUNTIF($BU$2:BU1087,AH102)=1,VLOOKUP(AH102,BQ:BR,2), IF(COUNTIF($BU$2:BU1087,AH102)=0,$AN$10,""))</f>
        <v>98.0625</v>
      </c>
      <c r="AY102" s="39">
        <f t="shared" ca="1" si="121"/>
        <v>246093.75</v>
      </c>
      <c r="AZ102" s="40">
        <f t="shared" ca="1" si="100"/>
        <v>16291.801432291672</v>
      </c>
      <c r="BA102" s="66">
        <f t="shared" ca="1" si="122"/>
        <v>-50082.715033930392</v>
      </c>
      <c r="BB102" s="163"/>
      <c r="BC102" s="163"/>
      <c r="BD102" s="66">
        <f ca="1">IF(ISERROR(AI102-2),"",$AQ$4*SUM($BB$14:BB102)-$AR$4*SUM($BC$14:BC102))</f>
        <v>103617.77424823859</v>
      </c>
      <c r="BE102" s="66">
        <f t="shared" ca="1" si="123"/>
        <v>-153700.48928216897</v>
      </c>
      <c r="BG102" s="59">
        <v>45950.625</v>
      </c>
      <c r="BH102" s="44">
        <v>80.88</v>
      </c>
      <c r="BK102" s="59">
        <v>45950.625</v>
      </c>
      <c r="BL102" s="44">
        <v>112.54</v>
      </c>
      <c r="BO102" s="59">
        <v>45946.625</v>
      </c>
      <c r="BP102" s="44">
        <v>105.328125</v>
      </c>
      <c r="BQ102" s="59">
        <v>45946.625</v>
      </c>
      <c r="BR102" s="44">
        <v>100.59375</v>
      </c>
      <c r="BS102" s="150">
        <f t="shared" si="69"/>
        <v>45950.625</v>
      </c>
      <c r="BT102" s="150">
        <f t="shared" si="70"/>
        <v>45950.625</v>
      </c>
      <c r="BY102" s="151">
        <f t="shared" ca="1" si="101"/>
        <v>45995.625</v>
      </c>
      <c r="BZ102" s="38">
        <f ca="1">IF(COUNTIF($CN$2:CN1087,BY102)=1,VLOOKUP(BY102,CH:CI,2), IF(COUNTIF($CN$2:CN1087,BY102)=0,$BZ$10,""))</f>
        <v>107.90560000000001</v>
      </c>
      <c r="CA102" s="39">
        <f t="shared" ca="1" si="102"/>
        <v>81875.000000000146</v>
      </c>
      <c r="CB102" s="39">
        <f t="shared" ca="1" si="103"/>
        <v>447916.66666666674</v>
      </c>
      <c r="CC102" s="38">
        <f ca="1">IF(COUNTIF($CN$2:CN1087,BY102)=1,VLOOKUP(BY102,CJ:CK,2), IF(COUNTIF($CN$2:CN1087,BY102)=0,$CA$10,""))</f>
        <v>46.390999999999998</v>
      </c>
      <c r="CD102" s="39">
        <f t="shared" ca="1" si="115"/>
        <v>215043.75000000003</v>
      </c>
      <c r="CE102" s="40">
        <f t="shared" ca="1" si="104"/>
        <v>447916.66666666663</v>
      </c>
      <c r="CF102" s="38">
        <f t="shared" ca="1" si="116"/>
        <v>-133168.74999999977</v>
      </c>
      <c r="CH102" s="109">
        <v>45953.625</v>
      </c>
      <c r="CI102" s="44">
        <v>107.6143</v>
      </c>
      <c r="CJ102" s="109">
        <v>45953.625</v>
      </c>
      <c r="CK102" s="44">
        <v>47.802</v>
      </c>
      <c r="CL102" s="150">
        <f t="shared" si="63"/>
        <v>45953.625</v>
      </c>
      <c r="CM102" s="150">
        <f t="shared" si="64"/>
        <v>45953.625</v>
      </c>
      <c r="CR102" s="151">
        <f t="shared" ca="1" si="105"/>
        <v>45989.625</v>
      </c>
      <c r="CS102" s="38">
        <f ca="1">IF(COUNTIF($DG$2:DG1087,CR102)=1,VLOOKUP(CR102,DA:DB,2), IF(COUNTIF($DG$2:DG1087,CR102)=0,$CS$10,""))</f>
        <v>241.947</v>
      </c>
      <c r="CT102" s="39">
        <f t="shared" ca="1" si="106"/>
        <v>233106.72000000012</v>
      </c>
      <c r="CU102" s="39">
        <f t="shared" ca="1" si="107"/>
        <v>358750</v>
      </c>
      <c r="CV102" s="38">
        <f ca="1">IF(COUNTIF($DG$2:DG1087,CR102)=1,VLOOKUP(CR102,DC:DD,2), IF(COUNTIF($DG$2:DG1087,CR102)=0,$CT$10,""))</f>
        <v>46.884999999999998</v>
      </c>
      <c r="CW102" s="39">
        <f t="shared" ca="1" si="108"/>
        <v>256603.40999999992</v>
      </c>
      <c r="CX102" s="40">
        <f t="shared" ca="1" si="109"/>
        <v>322875</v>
      </c>
      <c r="CY102" s="38">
        <f t="shared" ca="1" si="110"/>
        <v>12378.310000000172</v>
      </c>
      <c r="DA102" s="109">
        <v>45947.625</v>
      </c>
      <c r="DB102" s="44">
        <v>255.01499999999999</v>
      </c>
      <c r="DC102" s="109">
        <v>45947.625</v>
      </c>
      <c r="DD102" s="44">
        <v>51.85</v>
      </c>
      <c r="DE102" s="150">
        <f t="shared" si="65"/>
        <v>45947.625</v>
      </c>
      <c r="DF102" s="150">
        <f t="shared" si="66"/>
        <v>45947.625</v>
      </c>
      <c r="DR102" s="150">
        <f ca="1">IF(COUNTIF($AH$14:AH989,A103)*COUNTIF($BY$14:BY989,A103)*COUNTIF($CR$14:CR989,A103),A103,"")</f>
        <v>45980.625</v>
      </c>
      <c r="DT102" s="45" t="e">
        <f ca="1">VLOOKUP(DS102,$A$14:R889,18)</f>
        <v>#N/A</v>
      </c>
      <c r="DU102" s="45" t="e">
        <f ca="1">VLOOKUP(DS102,$AH$14:BE889,24)</f>
        <v>#N/A</v>
      </c>
      <c r="DV102" s="45" t="e">
        <f ca="1">VLOOKUP(DS102,$BY$14:CF889,8)</f>
        <v>#N/A</v>
      </c>
      <c r="DW102" s="45" t="e">
        <f ca="1">VLOOKUP(DS102,$CR$14:CY889,8)</f>
        <v>#N/A</v>
      </c>
      <c r="DX102" s="45" t="e">
        <f t="shared" ca="1" si="124"/>
        <v>#N/A</v>
      </c>
      <c r="DY102" s="45" t="e">
        <f t="shared" ca="1" si="125"/>
        <v>#N/A</v>
      </c>
      <c r="DZ102" s="45" t="e">
        <f t="shared" ca="1" si="126"/>
        <v>#N/A</v>
      </c>
      <c r="EA102" s="45" t="e">
        <f t="shared" ca="1" si="127"/>
        <v>#N/A</v>
      </c>
      <c r="EB102" s="45" t="e">
        <f t="shared" ca="1" si="128"/>
        <v>#N/A</v>
      </c>
      <c r="EC102" s="45" t="e">
        <f t="shared" ca="1" si="129"/>
        <v>#N/A</v>
      </c>
      <c r="ED102" s="45" t="e">
        <f t="shared" ca="1" si="130"/>
        <v>#N/A</v>
      </c>
      <c r="EE102" s="45" t="e">
        <f t="shared" ca="1" si="131"/>
        <v>#N/A</v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81"/>
        <v/>
      </c>
      <c r="EN102" s="124" t="str">
        <f t="shared" si="111"/>
        <v/>
      </c>
      <c r="EO102" s="124" t="str">
        <f t="shared" si="112"/>
        <v/>
      </c>
      <c r="EP102" s="124" t="str">
        <f t="shared" si="113"/>
        <v/>
      </c>
      <c r="EQ102" s="124" t="str">
        <f t="shared" si="114"/>
        <v/>
      </c>
    </row>
    <row r="103" spans="1:147">
      <c r="A103" s="151">
        <f t="shared" ca="1" si="82"/>
        <v>45980.625</v>
      </c>
      <c r="B103" s="60">
        <f ca="1">IF(COUNTIF($AD$2:AD1088,A103)=1,VLOOKUP(A103,T:U,2), IF(COUNTIF($AD$2:AD1088,A103)=0,$B$10,""))</f>
        <v>92.22</v>
      </c>
      <c r="C103" s="30">
        <f t="shared" ca="1" si="83"/>
        <v>-375718.84984025627</v>
      </c>
      <c r="D103" s="31">
        <f t="shared" ca="1" si="84"/>
        <v>-330644.99999999994</v>
      </c>
      <c r="E103" s="60">
        <f ca="1">IF(COUNTIF($AD$2:AD1088,A103)=1,VLOOKUP(A103,V:W,2), IF(COUNTIF($AD$2:AD1088,A103)=0,$C$10,""))</f>
        <v>100.92100000000001</v>
      </c>
      <c r="F103" s="30">
        <f t="shared" ca="1" si="132"/>
        <v>-53759.99999999885</v>
      </c>
      <c r="G103" s="31">
        <f t="shared" ca="1" si="86"/>
        <v>-117718.64356</v>
      </c>
      <c r="H103" s="60">
        <f ca="1">IF(COUNTIF($AD$2:AD1088,A103)=1,VLOOKUP(A103,X:Y,2), IF(COUNTIF($AD$2:AD1088,A103)=0,$D$10,""))</f>
        <v>121.08</v>
      </c>
      <c r="I103" s="30">
        <f t="shared" ca="1" si="133"/>
        <v>-242972.92863002751</v>
      </c>
      <c r="J103" s="31">
        <f t="shared" ca="1" si="88"/>
        <v>-568709.39999999991</v>
      </c>
      <c r="K103" s="60">
        <f ca="1">IF(COUNTIF($AD$2:AD1088,A103)=1,VLOOKUP(A103,Z:AA,2), IF(COUNTIF($AD$2:AD1088,A103)=0,$E$10,""))</f>
        <v>99.593999999999994</v>
      </c>
      <c r="L103" s="30">
        <f t="shared" ca="1" si="134"/>
        <v>-57170.400000003792</v>
      </c>
      <c r="M103" s="31">
        <f t="shared" ca="1" si="90"/>
        <v>-258931.04794666666</v>
      </c>
      <c r="N103" s="66">
        <f t="shared" ca="1" si="135"/>
        <v>-39304.325596900366</v>
      </c>
      <c r="O103" s="66"/>
      <c r="P103" s="66"/>
      <c r="Q103" s="66">
        <f ca="1">IF(ISERROR(B103-2),"",$G$5*SUM($O$14:O103)-$H$5*SUM($P$14:P103))</f>
        <v>-35590.730199999991</v>
      </c>
      <c r="R103" s="66">
        <f t="shared" ca="1" si="136"/>
        <v>-74895.055796900357</v>
      </c>
      <c r="T103" s="59">
        <v>45947.625</v>
      </c>
      <c r="U103" s="44">
        <v>92.1</v>
      </c>
      <c r="V103" s="59">
        <v>45946.625</v>
      </c>
      <c r="W103" s="44">
        <v>101.221</v>
      </c>
      <c r="X103" s="105">
        <v>45959.625</v>
      </c>
      <c r="Y103" s="44">
        <v>121.65</v>
      </c>
      <c r="Z103" s="59">
        <v>45986.625</v>
      </c>
      <c r="AA103" s="44">
        <v>99.680999999999997</v>
      </c>
      <c r="AB103" s="150">
        <f t="shared" si="67"/>
        <v>45947.625</v>
      </c>
      <c r="AC103" s="150">
        <f t="shared" si="68"/>
        <v>45947.625</v>
      </c>
      <c r="AD103" s="150">
        <v>45999.625</v>
      </c>
      <c r="AH103" s="151">
        <f t="shared" ca="1" si="93"/>
        <v>45994.625</v>
      </c>
      <c r="AI103" s="38">
        <f ca="1">IF(COUNTIF($BU$2:BU1088,AH103)=1,VLOOKUP(AH103,BG:BH,2), IF(COUNTIF($BU$2:BU1088,AH103)=0,$AI$10,""))</f>
        <v>80.69</v>
      </c>
      <c r="AJ103" s="39">
        <f t="shared" ca="1" si="94"/>
        <v>74580.484773151271</v>
      </c>
      <c r="AK103" s="39">
        <f t="shared" ca="1" si="95"/>
        <v>-376000</v>
      </c>
      <c r="AL103" s="38">
        <f ca="1">IF(COUNTIF($BU$2:BU1088,AH103)=1,VLOOKUP(AH103,BI:BJ,2), IF(COUNTIF($BU$2:BU1088,AH103)=0,$AJ$10,""))</f>
        <v>101.125</v>
      </c>
      <c r="AM103" s="39">
        <f t="shared" ca="1" si="117"/>
        <v>216545.75892857145</v>
      </c>
      <c r="AN103" s="40">
        <f t="shared" ca="1" si="96"/>
        <v>-16680.818452380947</v>
      </c>
      <c r="AO103" s="38">
        <f ca="1">IF(COUNTIF($BU$2:BU1088,AH103)=1,VLOOKUP(AH103,BK:BL,2), IF(COUNTIF($BU$2:BU1088,AH103)=0,$AK$10,""))</f>
        <v>111.17</v>
      </c>
      <c r="AP103" s="39">
        <f t="shared" ca="1" si="118"/>
        <v>567383.33836798894</v>
      </c>
      <c r="AQ103" s="40">
        <f t="shared" ca="1" si="97"/>
        <v>-386742.85714285716</v>
      </c>
      <c r="AR103" s="38">
        <f ca="1">IF(COUNTIF($BU$2:BU1088,AH103)=1,VLOOKUP(AH103,BM:BN,2), IF(COUNTIF($BU$2:BU1088,AH103)=0,$AL$10,""))</f>
        <v>101.125</v>
      </c>
      <c r="AS103" s="39">
        <f t="shared" ca="1" si="119"/>
        <v>188783.48214285716</v>
      </c>
      <c r="AT103" s="40">
        <f t="shared" ca="1" si="98"/>
        <v>-14542.251984126953</v>
      </c>
      <c r="AU103" s="38">
        <f ca="1">IF(COUNTIF($BU$2:BU1088,AH103)=1,VLOOKUP(AH103,BO:BP,2), IF(COUNTIF($BU$2:BU1088,AH103)=0,$AM$10,""))</f>
        <v>104.78125</v>
      </c>
      <c r="AV103" s="39">
        <f t="shared" ca="1" si="120"/>
        <v>160714.28571428571</v>
      </c>
      <c r="AW103" s="40">
        <f t="shared" ca="1" si="99"/>
        <v>6088.6309523809614</v>
      </c>
      <c r="AX103" s="38">
        <f ca="1">IF(COUNTIF($BU$2:BU1088,AH103)=1,VLOOKUP(AH103,BQ:BR,2), IF(COUNTIF($BU$2:BU1088,AH103)=0,$AN$10,""))</f>
        <v>98.28125</v>
      </c>
      <c r="AY103" s="39">
        <f t="shared" ca="1" si="121"/>
        <v>262500</v>
      </c>
      <c r="AZ103" s="40">
        <f t="shared" ca="1" si="100"/>
        <v>16420.083333333343</v>
      </c>
      <c r="BA103" s="66">
        <f t="shared" ca="1" si="122"/>
        <v>-61960.706769440701</v>
      </c>
      <c r="BB103" s="163"/>
      <c r="BC103" s="163"/>
      <c r="BD103" s="66">
        <f ca="1">IF(ISERROR(AI103-2),"",$AQ$4*SUM($BB$14:BB103)-$AR$4*SUM($BC$14:BC103))</f>
        <v>103617.77424823859</v>
      </c>
      <c r="BE103" s="66">
        <f t="shared" ca="1" si="123"/>
        <v>-165578.4810176793</v>
      </c>
      <c r="BG103" s="59">
        <v>45951.625</v>
      </c>
      <c r="BH103" s="44">
        <v>80.760000000000005</v>
      </c>
      <c r="BK103" s="59">
        <v>45951.625</v>
      </c>
      <c r="BL103" s="44">
        <v>112.56</v>
      </c>
      <c r="BO103" s="59">
        <v>45947.625</v>
      </c>
      <c r="BP103" s="44">
        <v>105.109375</v>
      </c>
      <c r="BQ103" s="59">
        <v>45947.625</v>
      </c>
      <c r="BR103" s="44">
        <v>100.40625</v>
      </c>
      <c r="BS103" s="150">
        <f t="shared" si="69"/>
        <v>45951.625</v>
      </c>
      <c r="BT103" s="150">
        <f t="shared" si="70"/>
        <v>45951.625</v>
      </c>
      <c r="BY103" s="151">
        <f t="shared" ca="1" si="101"/>
        <v>45996.625</v>
      </c>
      <c r="BZ103" s="38">
        <f ca="1">IF(COUNTIF($CN$2:CN1088,BY103)=1,VLOOKUP(BY103,CH:CI,2), IF(COUNTIF($CN$2:CN1088,BY103)=0,$BZ$10,""))</f>
        <v>107.9723</v>
      </c>
      <c r="CA103" s="39">
        <f t="shared" ca="1" si="102"/>
        <v>98549.999999999462</v>
      </c>
      <c r="CB103" s="39">
        <f t="shared" ca="1" si="103"/>
        <v>451388.88888888893</v>
      </c>
      <c r="CC103" s="38">
        <f ca="1">IF(COUNTIF($CN$2:CN1088,BY103)=1,VLOOKUP(BY103,CJ:CK,2), IF(COUNTIF($CN$2:CN1088,BY103)=0,$CA$10,""))</f>
        <v>46.023000000000003</v>
      </c>
      <c r="CD103" s="39">
        <f t="shared" ca="1" si="115"/>
        <v>235743.74999999974</v>
      </c>
      <c r="CE103" s="40">
        <f t="shared" ca="1" si="104"/>
        <v>451388.88888888888</v>
      </c>
      <c r="CF103" s="38">
        <f t="shared" ca="1" si="116"/>
        <v>-137193.75000000023</v>
      </c>
      <c r="CH103" s="109">
        <v>45954.625</v>
      </c>
      <c r="CI103" s="44">
        <v>107.7854</v>
      </c>
      <c r="CJ103" s="109">
        <v>45954.625</v>
      </c>
      <c r="CK103" s="44">
        <v>47.146000000000001</v>
      </c>
      <c r="CL103" s="150">
        <f t="shared" si="63"/>
        <v>45954.625</v>
      </c>
      <c r="CM103" s="150">
        <f t="shared" si="64"/>
        <v>45954.625</v>
      </c>
      <c r="CR103" s="151">
        <f t="shared" ca="1" si="105"/>
        <v>45992.625</v>
      </c>
      <c r="CS103" s="38">
        <f ca="1">IF(COUNTIF($DG$2:DG1088,CR103)=1,VLOOKUP(CR103,DA:DB,2), IF(COUNTIF($DG$2:DG1088,CR103)=0,$CS$10,""))</f>
        <v>241.887</v>
      </c>
      <c r="CT103" s="39">
        <f t="shared" ca="1" si="106"/>
        <v>233661.12000000014</v>
      </c>
      <c r="CU103" s="39">
        <f t="shared" ca="1" si="107"/>
        <v>367500</v>
      </c>
      <c r="CV103" s="38">
        <f ca="1">IF(COUNTIF($DG$2:DG1088,CR103)=1,VLOOKUP(CR103,DC:DD,2), IF(COUNTIF($DG$2:DG1088,CR103)=0,$CT$10,""))</f>
        <v>46.826000000000001</v>
      </c>
      <c r="CW103" s="39">
        <f t="shared" ca="1" si="108"/>
        <v>259168.13999999984</v>
      </c>
      <c r="CX103" s="40">
        <f t="shared" ca="1" si="109"/>
        <v>330749.99999999994</v>
      </c>
      <c r="CY103" s="38">
        <f t="shared" ca="1" si="110"/>
        <v>11242.980000000331</v>
      </c>
      <c r="DA103" s="109">
        <v>45950.625</v>
      </c>
      <c r="DB103" s="44">
        <v>246.98500000000001</v>
      </c>
      <c r="DC103" s="109">
        <v>45950.625</v>
      </c>
      <c r="DD103" s="44">
        <v>49.999000000000002</v>
      </c>
      <c r="DE103" s="150">
        <f t="shared" si="65"/>
        <v>45950.625</v>
      </c>
      <c r="DF103" s="150">
        <f t="shared" si="66"/>
        <v>45950.625</v>
      </c>
      <c r="DR103" s="150">
        <f ca="1">IF(COUNTIF($AH$14:AH990,A104)*COUNTIF($BY$14:BY990,A104)*COUNTIF($CR$14:CR990,A104),A104,"")</f>
        <v>45982.625</v>
      </c>
      <c r="DT103" s="45" t="e">
        <f ca="1">VLOOKUP(DS103,$A$14:R890,18)</f>
        <v>#N/A</v>
      </c>
      <c r="DU103" s="45" t="e">
        <f ca="1">VLOOKUP(DS103,$AH$14:BE890,24)</f>
        <v>#N/A</v>
      </c>
      <c r="DV103" s="45" t="e">
        <f ca="1">VLOOKUP(DS103,$BY$14:CF890,8)</f>
        <v>#N/A</v>
      </c>
      <c r="DW103" s="45" t="e">
        <f ca="1">VLOOKUP(DS103,$CR$14:CY890,8)</f>
        <v>#N/A</v>
      </c>
      <c r="DX103" s="45" t="e">
        <f t="shared" ca="1" si="124"/>
        <v>#N/A</v>
      </c>
      <c r="DY103" s="45" t="e">
        <f t="shared" ca="1" si="125"/>
        <v>#N/A</v>
      </c>
      <c r="DZ103" s="45" t="e">
        <f t="shared" ca="1" si="126"/>
        <v>#N/A</v>
      </c>
      <c r="EA103" s="45" t="e">
        <f t="shared" ca="1" si="127"/>
        <v>#N/A</v>
      </c>
      <c r="EB103" s="45" t="e">
        <f t="shared" ca="1" si="128"/>
        <v>#N/A</v>
      </c>
      <c r="EC103" s="45" t="e">
        <f t="shared" ca="1" si="129"/>
        <v>#N/A</v>
      </c>
      <c r="ED103" s="45" t="e">
        <f t="shared" ca="1" si="130"/>
        <v>#N/A</v>
      </c>
      <c r="EE103" s="45" t="e">
        <f t="shared" ca="1" si="131"/>
        <v>#N/A</v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81"/>
        <v/>
      </c>
      <c r="EN103" s="124" t="str">
        <f t="shared" si="111"/>
        <v/>
      </c>
      <c r="EO103" s="124" t="str">
        <f t="shared" si="112"/>
        <v/>
      </c>
      <c r="EP103" s="124" t="str">
        <f t="shared" si="113"/>
        <v/>
      </c>
      <c r="EQ103" s="124" t="str">
        <f t="shared" si="114"/>
        <v/>
      </c>
    </row>
    <row r="104" spans="1:147">
      <c r="A104" s="151">
        <f t="shared" ca="1" si="82"/>
        <v>45982.625</v>
      </c>
      <c r="B104" s="60">
        <f ca="1">IF(COUNTIF($AD$2:AD1089,A104)=1,VLOOKUP(A104,T:U,2), IF(COUNTIF($AD$2:AD1089,A104)=0,$B$10,""))</f>
        <v>92.24</v>
      </c>
      <c r="C104" s="30">
        <f t="shared" ca="1" si="83"/>
        <v>-371246.00638977822</v>
      </c>
      <c r="D104" s="31">
        <f t="shared" ca="1" si="84"/>
        <v>-335579.99999999994</v>
      </c>
      <c r="E104" s="60">
        <f ca="1">IF(COUNTIF($AD$2:AD1089,A104)=1,VLOOKUP(A104,V:W,2), IF(COUNTIF($AD$2:AD1089,A104)=0,$C$10,""))</f>
        <v>100.949</v>
      </c>
      <c r="F104" s="30">
        <f t="shared" ca="1" si="132"/>
        <v>-49056.000000000269</v>
      </c>
      <c r="G104" s="31">
        <f t="shared" ca="1" si="86"/>
        <v>-119475.63823999994</v>
      </c>
      <c r="H104" s="60">
        <f ca="1">IF(COUNTIF($AD$2:AD1089,A104)=1,VLOOKUP(A104,X:Y,2), IF(COUNTIF($AD$2:AD1089,A104)=0,$D$10,""))</f>
        <v>121.12</v>
      </c>
      <c r="I104" s="30">
        <f t="shared" ca="1" si="133"/>
        <v>-231120.59064807388</v>
      </c>
      <c r="J104" s="31">
        <f t="shared" ca="1" si="88"/>
        <v>-577197.59999999986</v>
      </c>
      <c r="K104" s="60">
        <f ca="1">IF(COUNTIF($AD$2:AD1089,A104)=1,VLOOKUP(A104,Z:AA,2), IF(COUNTIF($AD$2:AD1089,A104)=0,$E$10,""))</f>
        <v>99.659000000000006</v>
      </c>
      <c r="L104" s="30">
        <f t="shared" ca="1" si="134"/>
        <v>-34784.399999999689</v>
      </c>
      <c r="M104" s="31">
        <f t="shared" ca="1" si="90"/>
        <v>-262795.69045333326</v>
      </c>
      <c r="N104" s="66">
        <f t="shared" ca="1" si="135"/>
        <v>-27556.267955037067</v>
      </c>
      <c r="O104" s="66"/>
      <c r="P104" s="66"/>
      <c r="Q104" s="66">
        <f ca="1">IF(ISERROR(B104-2),"",$G$5*SUM($O$14:O104)-$H$5*SUM($P$14:P104))</f>
        <v>-35590.730199999991</v>
      </c>
      <c r="R104" s="66">
        <f t="shared" ca="1" si="136"/>
        <v>-63146.998155037058</v>
      </c>
      <c r="T104" s="59">
        <v>45950.625</v>
      </c>
      <c r="U104" s="44">
        <v>92.33</v>
      </c>
      <c r="V104" s="59">
        <v>45947.625</v>
      </c>
      <c r="W104" s="44">
        <v>101.253</v>
      </c>
      <c r="X104" s="105">
        <v>45960.625</v>
      </c>
      <c r="Y104" s="44">
        <v>121.55</v>
      </c>
      <c r="Z104" s="59">
        <v>45987.625</v>
      </c>
      <c r="AA104" s="44">
        <v>99.637</v>
      </c>
      <c r="AB104" s="150">
        <f t="shared" si="67"/>
        <v>45950.625</v>
      </c>
      <c r="AC104" s="150">
        <f t="shared" si="68"/>
        <v>45950.625</v>
      </c>
      <c r="AD104" s="150">
        <v>46000.625</v>
      </c>
      <c r="AH104" s="151">
        <f t="shared" ca="1" si="93"/>
        <v>45995.625</v>
      </c>
      <c r="AI104" s="38">
        <f ca="1">IF(COUNTIF($BU$2:BU1089,AH104)=1,VLOOKUP(AH104,BG:BH,2), IF(COUNTIF($BU$2:BU1089,AH104)=0,$AI$10,""))</f>
        <v>80.75</v>
      </c>
      <c r="AJ104" s="39">
        <f t="shared" ca="1" si="94"/>
        <v>93225.605966440475</v>
      </c>
      <c r="AK104" s="39">
        <f t="shared" ca="1" si="95"/>
        <v>-378937.5</v>
      </c>
      <c r="AL104" s="38">
        <f ca="1">IF(COUNTIF($BU$2:BU1089,AH104)=1,VLOOKUP(AH104,BI:BJ,2), IF(COUNTIF($BU$2:BU1089,AH104)=0,$AJ$10,""))</f>
        <v>100.921875</v>
      </c>
      <c r="AM104" s="39">
        <f t="shared" ca="1" si="117"/>
        <v>188253.34821428571</v>
      </c>
      <c r="AN104" s="40">
        <f t="shared" ca="1" si="96"/>
        <v>-16811.13734654017</v>
      </c>
      <c r="AO104" s="38">
        <f ca="1">IF(COUNTIF($BU$2:BU1089,AH104)=1,VLOOKUP(AH104,BK:BL,2), IF(COUNTIF($BU$2:BU1089,AH104)=0,$AK$10,""))</f>
        <v>110.97</v>
      </c>
      <c r="AP104" s="39">
        <f t="shared" ca="1" si="118"/>
        <v>520101.39350398513</v>
      </c>
      <c r="AQ104" s="40">
        <f t="shared" ca="1" si="97"/>
        <v>-389764.28571428568</v>
      </c>
      <c r="AR104" s="38">
        <f ca="1">IF(COUNTIF($BU$2:BU1089,AH104)=1,VLOOKUP(AH104,BM:BN,2), IF(COUNTIF($BU$2:BU1089,AH104)=0,$AL$10,""))</f>
        <v>100.921875</v>
      </c>
      <c r="AS104" s="39">
        <f t="shared" ca="1" si="119"/>
        <v>164118.30357142858</v>
      </c>
      <c r="AT104" s="40">
        <f t="shared" ca="1" si="98"/>
        <v>-14655.863327752973</v>
      </c>
      <c r="AU104" s="38">
        <f ca="1">IF(COUNTIF($BU$2:BU1089,AH104)=1,VLOOKUP(AH104,BO:BP,2), IF(COUNTIF($BU$2:BU1089,AH104)=0,$AM$10,""))</f>
        <v>104.4375</v>
      </c>
      <c r="AV104" s="39">
        <f t="shared" ca="1" si="120"/>
        <v>142299.10714285713</v>
      </c>
      <c r="AW104" s="40">
        <f t="shared" ca="1" si="99"/>
        <v>6136.1983816964348</v>
      </c>
      <c r="AX104" s="38">
        <f ca="1">IF(COUNTIF($BU$2:BU1089,AH104)=1,VLOOKUP(AH104,BQ:BR,2), IF(COUNTIF($BU$2:BU1089,AH104)=0,$AN$10,""))</f>
        <v>97.78125</v>
      </c>
      <c r="AY104" s="39">
        <f t="shared" ca="1" si="121"/>
        <v>225000</v>
      </c>
      <c r="AZ104" s="40">
        <f t="shared" ca="1" si="100"/>
        <v>16548.365234375</v>
      </c>
      <c r="BA104" s="66">
        <f t="shared" ca="1" si="122"/>
        <v>-48045.101688400435</v>
      </c>
      <c r="BB104" s="163"/>
      <c r="BC104" s="163"/>
      <c r="BD104" s="66">
        <f ca="1">IF(ISERROR(AI104-2),"",$AQ$4*SUM($BB$14:BB104)-$AR$4*SUM($BC$14:BC104))</f>
        <v>103617.77424823859</v>
      </c>
      <c r="BE104" s="66">
        <f t="shared" ca="1" si="123"/>
        <v>-151662.87593663903</v>
      </c>
      <c r="BG104" s="59">
        <v>45952.625</v>
      </c>
      <c r="BH104" s="44">
        <v>80.680000000000007</v>
      </c>
      <c r="BK104" s="59">
        <v>45952.625</v>
      </c>
      <c r="BL104" s="44">
        <v>112.67</v>
      </c>
      <c r="BO104" s="59">
        <v>45950.625</v>
      </c>
      <c r="BP104" s="44">
        <v>105.25</v>
      </c>
      <c r="BQ104" s="59">
        <v>45950.625</v>
      </c>
      <c r="BR104" s="44">
        <v>100.765625</v>
      </c>
      <c r="BS104" s="150">
        <f t="shared" si="69"/>
        <v>45952.625</v>
      </c>
      <c r="BT104" s="150">
        <f t="shared" si="70"/>
        <v>45952.625</v>
      </c>
      <c r="BY104" s="151">
        <f t="shared" ca="1" si="101"/>
        <v>45999.625</v>
      </c>
      <c r="BZ104" s="38">
        <f ca="1">IF(COUNTIF($CN$2:CN1089,BY104)=1,VLOOKUP(BY104,CH:CI,2), IF(COUNTIF($CN$2:CN1089,BY104)=0,$BZ$10,""))</f>
        <v>107.7816</v>
      </c>
      <c r="CA104" s="39">
        <f t="shared" ca="1" si="102"/>
        <v>50874.999999997788</v>
      </c>
      <c r="CB104" s="39">
        <f t="shared" ca="1" si="103"/>
        <v>461805.55555555562</v>
      </c>
      <c r="CC104" s="38">
        <f ca="1">IF(COUNTIF($CN$2:CN1089,BY104)=1,VLOOKUP(BY104,CJ:CK,2), IF(COUNTIF($CN$2:CN1089,BY104)=0,$CA$10,""))</f>
        <v>46.485999999999997</v>
      </c>
      <c r="CD104" s="39">
        <f t="shared" ca="1" si="115"/>
        <v>209700.00000000012</v>
      </c>
      <c r="CE104" s="40">
        <f t="shared" ca="1" si="104"/>
        <v>461805.55555555562</v>
      </c>
      <c r="CF104" s="38">
        <f t="shared" ca="1" si="116"/>
        <v>-158825.00000000233</v>
      </c>
      <c r="CH104" s="109">
        <v>45957.625</v>
      </c>
      <c r="CI104" s="44">
        <v>108.077</v>
      </c>
      <c r="CJ104" s="109">
        <v>45957.625</v>
      </c>
      <c r="CK104" s="44">
        <v>45.848999999999997</v>
      </c>
      <c r="CL104" s="150">
        <f t="shared" si="63"/>
        <v>45957.625</v>
      </c>
      <c r="CM104" s="150">
        <f t="shared" si="64"/>
        <v>45957.625</v>
      </c>
      <c r="CR104" s="151">
        <f t="shared" ca="1" si="105"/>
        <v>45993.625</v>
      </c>
      <c r="CS104" s="38">
        <f ca="1">IF(COUNTIF($DG$2:DG1089,CR104)=1,VLOOKUP(CR104,DA:DB,2), IF(COUNTIF($DG$2:DG1089,CR104)=0,$CS$10,""))</f>
        <v>240.41900000000001</v>
      </c>
      <c r="CT104" s="39">
        <f t="shared" ca="1" si="106"/>
        <v>247225.44000000006</v>
      </c>
      <c r="CU104" s="39">
        <f t="shared" ca="1" si="107"/>
        <v>370416.66666666674</v>
      </c>
      <c r="CV104" s="38">
        <f ca="1">IF(COUNTIF($DG$2:DG1089,CR104)=1,VLOOKUP(CR104,DC:DD,2), IF(COUNTIF($DG$2:DG1089,CR104)=0,$CT$10,""))</f>
        <v>46.508000000000003</v>
      </c>
      <c r="CW104" s="39">
        <f t="shared" ca="1" si="108"/>
        <v>272991.59999999974</v>
      </c>
      <c r="CX104" s="40">
        <f t="shared" ca="1" si="109"/>
        <v>333375.00000000006</v>
      </c>
      <c r="CY104" s="38">
        <f t="shared" ca="1" si="110"/>
        <v>11275.506666667003</v>
      </c>
      <c r="DA104" s="109">
        <v>45951.625</v>
      </c>
      <c r="DB104" s="44">
        <v>245.77500000000001</v>
      </c>
      <c r="DC104" s="109">
        <v>45951.625</v>
      </c>
      <c r="DD104" s="44">
        <v>49.466000000000001</v>
      </c>
      <c r="DE104" s="150">
        <f t="shared" si="65"/>
        <v>45951.625</v>
      </c>
      <c r="DF104" s="150">
        <f t="shared" si="66"/>
        <v>45951.625</v>
      </c>
      <c r="DR104" s="150">
        <f ca="1">IF(COUNTIF($AH$14:AH991,A105)*COUNTIF($BY$14:BY991,A105)*COUNTIF($CR$14:CR991,A105),A105,"")</f>
        <v>45985.625</v>
      </c>
      <c r="DT104" s="45" t="e">
        <f ca="1">VLOOKUP(DS104,$A$14:R891,18)</f>
        <v>#N/A</v>
      </c>
      <c r="DU104" s="45" t="e">
        <f ca="1">VLOOKUP(DS104,$AH$14:BE891,24)</f>
        <v>#N/A</v>
      </c>
      <c r="DV104" s="45" t="e">
        <f ca="1">VLOOKUP(DS104,$BY$14:CF891,8)</f>
        <v>#N/A</v>
      </c>
      <c r="DW104" s="45" t="e">
        <f ca="1">VLOOKUP(DS104,$CR$14:CY891,8)</f>
        <v>#N/A</v>
      </c>
      <c r="DX104" s="45" t="e">
        <f t="shared" ca="1" si="124"/>
        <v>#N/A</v>
      </c>
      <c r="DY104" s="45" t="e">
        <f t="shared" ca="1" si="125"/>
        <v>#N/A</v>
      </c>
      <c r="DZ104" s="45" t="e">
        <f t="shared" ca="1" si="126"/>
        <v>#N/A</v>
      </c>
      <c r="EA104" s="45" t="e">
        <f t="shared" ca="1" si="127"/>
        <v>#N/A</v>
      </c>
      <c r="EB104" s="45" t="e">
        <f t="shared" ca="1" si="128"/>
        <v>#N/A</v>
      </c>
      <c r="EC104" s="45" t="e">
        <f t="shared" ca="1" si="129"/>
        <v>#N/A</v>
      </c>
      <c r="ED104" s="45" t="e">
        <f t="shared" ca="1" si="130"/>
        <v>#N/A</v>
      </c>
      <c r="EE104" s="45" t="e">
        <f t="shared" ca="1" si="131"/>
        <v>#N/A</v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81"/>
        <v/>
      </c>
      <c r="EN104" s="124" t="str">
        <f t="shared" si="111"/>
        <v/>
      </c>
      <c r="EO104" s="124" t="str">
        <f t="shared" si="112"/>
        <v/>
      </c>
      <c r="EP104" s="124" t="str">
        <f t="shared" si="113"/>
        <v/>
      </c>
      <c r="EQ104" s="124" t="str">
        <f t="shared" si="114"/>
        <v/>
      </c>
    </row>
    <row r="105" spans="1:147">
      <c r="A105" s="151">
        <f t="shared" ca="1" si="82"/>
        <v>45985.625</v>
      </c>
      <c r="B105" s="60">
        <f ca="1">IF(COUNTIF($AD$2:AD1090,A105)=1,VLOOKUP(A105,T:U,2), IF(COUNTIF($AD$2:AD1090,A105)=0,$B$10,""))</f>
        <v>92.41</v>
      </c>
      <c r="C105" s="30">
        <f t="shared" ca="1" si="83"/>
        <v>-333226.8370607043</v>
      </c>
      <c r="D105" s="31">
        <f t="shared" ca="1" si="84"/>
        <v>-342982.5</v>
      </c>
      <c r="E105" s="60">
        <f ca="1">IF(COUNTIF($AD$2:AD1090,A105)=1,VLOOKUP(A105,V:W,2), IF(COUNTIF($AD$2:AD1090,A105)=0,$C$10,""))</f>
        <v>100.904</v>
      </c>
      <c r="F105" s="30">
        <f t="shared" ca="1" si="132"/>
        <v>-56616.000000000553</v>
      </c>
      <c r="G105" s="31">
        <f t="shared" ca="1" si="86"/>
        <v>-122111.13025999998</v>
      </c>
      <c r="H105" s="60">
        <f ca="1">IF(COUNTIF($AD$2:AD1090,A105)=1,VLOOKUP(A105,X:Y,2), IF(COUNTIF($AD$2:AD1090,A105)=0,$D$10,""))</f>
        <v>121.2</v>
      </c>
      <c r="I105" s="30">
        <f t="shared" ca="1" si="133"/>
        <v>-207415.91468416661</v>
      </c>
      <c r="J105" s="31">
        <f t="shared" ca="1" si="88"/>
        <v>-589929.9</v>
      </c>
      <c r="K105" s="60">
        <f ca="1">IF(COUNTIF($AD$2:AD1090,A105)=1,VLOOKUP(A105,Z:AA,2), IF(COUNTIF($AD$2:AD1090,A105)=0,$E$10,""))</f>
        <v>99.59</v>
      </c>
      <c r="L105" s="30">
        <f t="shared" ca="1" si="134"/>
        <v>-58548.000000000589</v>
      </c>
      <c r="M105" s="31">
        <f t="shared" ca="1" si="90"/>
        <v>-268592.65421333333</v>
      </c>
      <c r="N105" s="66">
        <f t="shared" ca="1" si="135"/>
        <v>-27277.046329871053</v>
      </c>
      <c r="O105" s="66"/>
      <c r="P105" s="66"/>
      <c r="Q105" s="66">
        <f ca="1">IF(ISERROR(B105-2),"",$G$5*SUM($O$14:O105)-$H$5*SUM($P$14:P105))</f>
        <v>-35590.730199999991</v>
      </c>
      <c r="R105" s="66">
        <f t="shared" ca="1" si="136"/>
        <v>-62867.776529871044</v>
      </c>
      <c r="T105" s="59">
        <v>45952.625</v>
      </c>
      <c r="U105" s="44">
        <v>92.37</v>
      </c>
      <c r="V105" s="59">
        <v>45950.625</v>
      </c>
      <c r="W105" s="44">
        <v>101.25</v>
      </c>
      <c r="X105" s="105">
        <v>45961.625</v>
      </c>
      <c r="Y105" s="44">
        <v>121.49</v>
      </c>
      <c r="Z105" s="59">
        <v>45988.625</v>
      </c>
      <c r="AA105" s="44">
        <v>99.629000000000005</v>
      </c>
      <c r="AB105" s="150">
        <f t="shared" si="67"/>
        <v>45952.625</v>
      </c>
      <c r="AC105" s="150">
        <f t="shared" si="68"/>
        <v>45952.625</v>
      </c>
      <c r="AD105" s="150">
        <v>46002.625</v>
      </c>
      <c r="AH105" s="151">
        <f t="shared" ca="1" si="93"/>
        <v>45996.625</v>
      </c>
      <c r="AI105" s="38">
        <f ca="1">IF(COUNTIF($BU$2:BU1090,AH105)=1,VLOOKUP(AH105,BG:BH,2), IF(COUNTIF($BU$2:BU1090,AH105)=0,$AI$10,""))</f>
        <v>80.75</v>
      </c>
      <c r="AJ105" s="39">
        <f t="shared" ca="1" si="94"/>
        <v>93225.605966440475</v>
      </c>
      <c r="AK105" s="39">
        <f t="shared" ca="1" si="95"/>
        <v>-381875</v>
      </c>
      <c r="AL105" s="38">
        <f ca="1">IF(COUNTIF($BU$2:BU1090,AH105)=1,VLOOKUP(AH105,BI:BJ,2), IF(COUNTIF($BU$2:BU1090,AH105)=0,$AJ$10,""))</f>
        <v>100.7578125</v>
      </c>
      <c r="AM105" s="39">
        <f t="shared" ca="1" si="117"/>
        <v>165401.78571428571</v>
      </c>
      <c r="AN105" s="40">
        <f t="shared" ca="1" si="96"/>
        <v>-16941.456240699394</v>
      </c>
      <c r="AO105" s="38">
        <f ca="1">IF(COUNTIF($BU$2:BU1090,AH105)=1,VLOOKUP(AH105,BK:BL,2), IF(COUNTIF($BU$2:BU1090,AH105)=0,$AK$10,""))</f>
        <v>110.86</v>
      </c>
      <c r="AP105" s="39">
        <f t="shared" ca="1" si="118"/>
        <v>494096.32382878644</v>
      </c>
      <c r="AQ105" s="40">
        <f t="shared" ca="1" si="97"/>
        <v>-392785.71428571426</v>
      </c>
      <c r="AR105" s="38">
        <f ca="1">IF(COUNTIF($BU$2:BU1090,AH105)=1,VLOOKUP(AH105,BM:BN,2), IF(COUNTIF($BU$2:BU1090,AH105)=0,$AL$10,""))</f>
        <v>100.7578125</v>
      </c>
      <c r="AS105" s="39">
        <f t="shared" ca="1" si="119"/>
        <v>144196.42857142858</v>
      </c>
      <c r="AT105" s="40">
        <f t="shared" ca="1" si="98"/>
        <v>-14769.474671378965</v>
      </c>
      <c r="AU105" s="38">
        <f ca="1">IF(COUNTIF($BU$2:BU1090,AH105)=1,VLOOKUP(AH105,BO:BP,2), IF(COUNTIF($BU$2:BU1090,AH105)=0,$AM$10,""))</f>
        <v>104.171875</v>
      </c>
      <c r="AV105" s="39">
        <f t="shared" ca="1" si="120"/>
        <v>128069.19642857143</v>
      </c>
      <c r="AW105" s="40">
        <f t="shared" ca="1" si="99"/>
        <v>6183.7658110119082</v>
      </c>
      <c r="AX105" s="38">
        <f ca="1">IF(COUNTIF($BU$2:BU1090,AH105)=1,VLOOKUP(AH105,BQ:BR,2), IF(COUNTIF($BU$2:BU1090,AH105)=0,$AN$10,""))</f>
        <v>97.296875</v>
      </c>
      <c r="AY105" s="39">
        <f t="shared" ca="1" si="121"/>
        <v>188671.875</v>
      </c>
      <c r="AZ105" s="40">
        <f t="shared" ca="1" si="100"/>
        <v>16676.647135416672</v>
      </c>
      <c r="BA105" s="66">
        <f t="shared" ca="1" si="122"/>
        <v>-69391.894775168344</v>
      </c>
      <c r="BB105" s="163"/>
      <c r="BC105" s="163"/>
      <c r="BD105" s="66">
        <f ca="1">IF(ISERROR(AI105-2),"",$AQ$4*SUM($BB$14:BB105)-$AR$4*SUM($BC$14:BC105))</f>
        <v>103617.77424823859</v>
      </c>
      <c r="BE105" s="66">
        <f t="shared" ca="1" si="123"/>
        <v>-173009.66902340692</v>
      </c>
      <c r="BG105" s="59">
        <v>45953.625</v>
      </c>
      <c r="BH105" s="44">
        <v>80.849999999999994</v>
      </c>
      <c r="BK105" s="59">
        <v>45953.625</v>
      </c>
      <c r="BL105" s="44">
        <v>112.53</v>
      </c>
      <c r="BO105" s="59">
        <v>45951.625</v>
      </c>
      <c r="BP105" s="44">
        <v>105.453125</v>
      </c>
      <c r="BQ105" s="59">
        <v>45951.625</v>
      </c>
      <c r="BR105" s="44">
        <v>101.265625</v>
      </c>
      <c r="BS105" s="150">
        <f t="shared" si="69"/>
        <v>45953.625</v>
      </c>
      <c r="BT105" s="150">
        <f t="shared" si="70"/>
        <v>45953.625</v>
      </c>
      <c r="BY105" s="151">
        <f t="shared" ca="1" si="101"/>
        <v>46000.625</v>
      </c>
      <c r="BZ105" s="38">
        <f ca="1">IF(COUNTIF($CN$2:CN1090,BY105)=1,VLOOKUP(BY105,CH:CI,2), IF(COUNTIF($CN$2:CN1090,BY105)=0,$BZ$10,""))</f>
        <v>107.7298</v>
      </c>
      <c r="CA105" s="39">
        <f t="shared" ca="1" si="102"/>
        <v>37924.999999997766</v>
      </c>
      <c r="CB105" s="39">
        <f t="shared" ca="1" si="103"/>
        <v>465277.77777777781</v>
      </c>
      <c r="CC105" s="38">
        <f ca="1">IF(COUNTIF($CN$2:CN1090,BY105)=1,VLOOKUP(BY105,CJ:CK,2), IF(COUNTIF($CN$2:CN1090,BY105)=0,$CA$10,""))</f>
        <v>46.558999999999997</v>
      </c>
      <c r="CD105" s="39">
        <f t="shared" ca="1" si="115"/>
        <v>205593.75000000009</v>
      </c>
      <c r="CE105" s="40">
        <f t="shared" ca="1" si="104"/>
        <v>465277.77777777775</v>
      </c>
      <c r="CF105" s="38">
        <f t="shared" ca="1" si="116"/>
        <v>-167668.75000000221</v>
      </c>
      <c r="CH105" s="109">
        <v>45958.625</v>
      </c>
      <c r="CI105" s="44">
        <v>107.9234</v>
      </c>
      <c r="CJ105" s="109">
        <v>45958.625</v>
      </c>
      <c r="CK105" s="44">
        <v>46.3</v>
      </c>
      <c r="CL105" s="150">
        <f t="shared" si="63"/>
        <v>45958.625</v>
      </c>
      <c r="CM105" s="150">
        <f t="shared" si="64"/>
        <v>45958.625</v>
      </c>
      <c r="CR105" s="151">
        <f t="shared" ca="1" si="105"/>
        <v>45994.625</v>
      </c>
      <c r="CS105" s="38">
        <f ca="1">IF(COUNTIF($DG$2:DG1090,CR105)=1,VLOOKUP(CR105,DA:DB,2), IF(COUNTIF($DG$2:DG1090,CR105)=0,$CS$10,""))</f>
        <v>240.28399999999999</v>
      </c>
      <c r="CT105" s="39">
        <f t="shared" ca="1" si="106"/>
        <v>248472.8400000002</v>
      </c>
      <c r="CU105" s="39">
        <f t="shared" ca="1" si="107"/>
        <v>373333.33333333337</v>
      </c>
      <c r="CV105" s="38">
        <f ca="1">IF(COUNTIF($DG$2:DG1090,CR105)=1,VLOOKUP(CR105,DC:DD,2), IF(COUNTIF($DG$2:DG1090,CR105)=0,$CT$10,""))</f>
        <v>46.438000000000002</v>
      </c>
      <c r="CW105" s="39">
        <f t="shared" ca="1" si="108"/>
        <v>276034.49999999977</v>
      </c>
      <c r="CX105" s="40">
        <f t="shared" ca="1" si="109"/>
        <v>336000</v>
      </c>
      <c r="CY105" s="38">
        <f t="shared" ca="1" si="110"/>
        <v>9771.6733333338052</v>
      </c>
      <c r="DA105" s="109">
        <v>45952.625</v>
      </c>
      <c r="DB105" s="44">
        <v>247.32900000000001</v>
      </c>
      <c r="DC105" s="109">
        <v>45952.625</v>
      </c>
      <c r="DD105" s="44">
        <v>49.847999999999999</v>
      </c>
      <c r="DE105" s="150">
        <f t="shared" si="65"/>
        <v>45952.625</v>
      </c>
      <c r="DF105" s="150">
        <f t="shared" si="66"/>
        <v>45952.625</v>
      </c>
      <c r="DR105" s="150">
        <f ca="1">IF(COUNTIF($AH$14:AH992,A106)*COUNTIF($BY$14:BY992,A106)*COUNTIF($CR$14:CR992,A106),A106,"")</f>
        <v>45987.625</v>
      </c>
      <c r="DT105" s="45" t="e">
        <f ca="1">VLOOKUP(DS105,$A$14:R892,18)</f>
        <v>#N/A</v>
      </c>
      <c r="DU105" s="45" t="e">
        <f ca="1">VLOOKUP(DS105,$AH$14:BE892,24)</f>
        <v>#N/A</v>
      </c>
      <c r="DV105" s="45" t="e">
        <f ca="1">VLOOKUP(DS105,$BY$14:CF892,8)</f>
        <v>#N/A</v>
      </c>
      <c r="DW105" s="45" t="e">
        <f ca="1">VLOOKUP(DS105,$CR$14:CY892,8)</f>
        <v>#N/A</v>
      </c>
      <c r="DX105" s="45" t="e">
        <f t="shared" ca="1" si="124"/>
        <v>#N/A</v>
      </c>
      <c r="DY105" s="45" t="e">
        <f t="shared" ca="1" si="125"/>
        <v>#N/A</v>
      </c>
      <c r="DZ105" s="45" t="e">
        <f t="shared" ca="1" si="126"/>
        <v>#N/A</v>
      </c>
      <c r="EA105" s="45" t="e">
        <f t="shared" ca="1" si="127"/>
        <v>#N/A</v>
      </c>
      <c r="EB105" s="45" t="e">
        <f t="shared" ca="1" si="128"/>
        <v>#N/A</v>
      </c>
      <c r="EC105" s="45" t="e">
        <f t="shared" ca="1" si="129"/>
        <v>#N/A</v>
      </c>
      <c r="ED105" s="45" t="e">
        <f t="shared" ca="1" si="130"/>
        <v>#N/A</v>
      </c>
      <c r="EE105" s="45" t="e">
        <f t="shared" ca="1" si="131"/>
        <v>#N/A</v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81"/>
        <v/>
      </c>
      <c r="EN105" s="124" t="str">
        <f t="shared" si="111"/>
        <v/>
      </c>
      <c r="EO105" s="124" t="str">
        <f t="shared" si="112"/>
        <v/>
      </c>
      <c r="EP105" s="124" t="str">
        <f t="shared" si="113"/>
        <v/>
      </c>
      <c r="EQ105" s="124" t="str">
        <f t="shared" si="114"/>
        <v/>
      </c>
    </row>
    <row r="106" spans="1:147">
      <c r="A106" s="151">
        <f t="shared" ca="1" si="82"/>
        <v>45987.625</v>
      </c>
      <c r="B106" s="60">
        <f ca="1">IF(COUNTIF($AD$2:AD1091,A106)=1,VLOOKUP(A106,T:U,2), IF(COUNTIF($AD$2:AD1091,A106)=0,$B$10,""))</f>
        <v>92.74</v>
      </c>
      <c r="C106" s="30">
        <f t="shared" ca="1" si="83"/>
        <v>-259424.92012779907</v>
      </c>
      <c r="D106" s="31">
        <f t="shared" ca="1" si="84"/>
        <v>-347917.5</v>
      </c>
      <c r="E106" s="60">
        <f ca="1">IF(COUNTIF($AD$2:AD1091,A106)=1,VLOOKUP(A106,V:W,2), IF(COUNTIF($AD$2:AD1091,A106)=0,$C$10,""))</f>
        <v>100.904</v>
      </c>
      <c r="F106" s="30">
        <f t="shared" ca="1" si="132"/>
        <v>-56616.000000000553</v>
      </c>
      <c r="G106" s="31">
        <f t="shared" ca="1" si="86"/>
        <v>-123868.12494000001</v>
      </c>
      <c r="H106" s="60">
        <f ca="1">IF(COUNTIF($AD$2:AD1091,A106)=1,VLOOKUP(A106,X:Y,2), IF(COUNTIF($AD$2:AD1091,A106)=0,$D$10,""))</f>
        <v>121.28</v>
      </c>
      <c r="I106" s="30">
        <f t="shared" ca="1" si="133"/>
        <v>-183711.23872026335</v>
      </c>
      <c r="J106" s="31">
        <f t="shared" ca="1" si="88"/>
        <v>-598418.1</v>
      </c>
      <c r="K106" s="60">
        <f ca="1">IF(COUNTIF($AD$2:AD1091,A106)=1,VLOOKUP(A106,Z:AA,2), IF(COUNTIF($AD$2:AD1091,A106)=0,$E$10,""))</f>
        <v>99.637</v>
      </c>
      <c r="L106" s="30">
        <f t="shared" ca="1" si="134"/>
        <v>-42361.200000001605</v>
      </c>
      <c r="M106" s="31">
        <f t="shared" ca="1" si="90"/>
        <v>-272457.29671999998</v>
      </c>
      <c r="N106" s="66">
        <f t="shared" ca="1" si="135"/>
        <v>40452.546812463319</v>
      </c>
      <c r="O106" s="66"/>
      <c r="P106" s="66"/>
      <c r="Q106" s="66">
        <f ca="1">IF(ISERROR(B106-2),"",$G$5*SUM($O$14:O106)-$H$5*SUM($P$14:P106))</f>
        <v>-35590.730199999991</v>
      </c>
      <c r="R106" s="66">
        <f t="shared" ca="1" si="136"/>
        <v>4861.8166124633281</v>
      </c>
      <c r="T106" s="59">
        <v>45953.625</v>
      </c>
      <c r="U106" s="44">
        <v>92.5</v>
      </c>
      <c r="V106" s="59">
        <v>45951.625</v>
      </c>
      <c r="W106" s="44">
        <v>101.289</v>
      </c>
      <c r="X106" s="105">
        <v>45964.625</v>
      </c>
      <c r="Y106" s="44">
        <v>121.34</v>
      </c>
      <c r="Z106" s="59">
        <v>45989.625</v>
      </c>
      <c r="AA106" s="44">
        <v>99.536000000000001</v>
      </c>
      <c r="AB106" s="150">
        <f t="shared" si="67"/>
        <v>45953.625</v>
      </c>
      <c r="AC106" s="150">
        <f t="shared" si="68"/>
        <v>45953.625</v>
      </c>
      <c r="AH106" s="151">
        <f t="shared" ca="1" si="93"/>
        <v>45999.625</v>
      </c>
      <c r="AI106" s="38">
        <f ca="1">IF(COUNTIF($BU$2:BU1091,AH106)=1,VLOOKUP(AH106,BG:BH,2), IF(COUNTIF($BU$2:BU1091,AH106)=0,$AI$10,""))</f>
        <v>80.55</v>
      </c>
      <c r="AJ106" s="39">
        <f t="shared" ca="1" si="94"/>
        <v>31075.201988811641</v>
      </c>
      <c r="AK106" s="39">
        <f t="shared" ca="1" si="95"/>
        <v>-390687.5</v>
      </c>
      <c r="AL106" s="38">
        <f ca="1">IF(COUNTIF($BU$2:BU1091,AH106)=1,VLOOKUP(AH106,BI:BJ,2), IF(COUNTIF($BU$2:BU1091,AH106)=0,$AJ$10,""))</f>
        <v>100.609375</v>
      </c>
      <c r="AM106" s="39">
        <f t="shared" ca="1" si="117"/>
        <v>144726.5625</v>
      </c>
      <c r="AN106" s="40">
        <f t="shared" ca="1" si="96"/>
        <v>-17332.412923177064</v>
      </c>
      <c r="AO106" s="38">
        <f ca="1">IF(COUNTIF($BU$2:BU1091,AH106)=1,VLOOKUP(AH106,BK:BL,2), IF(COUNTIF($BU$2:BU1091,AH106)=0,$AK$10,""))</f>
        <v>110.63</v>
      </c>
      <c r="AP106" s="39">
        <f t="shared" ca="1" si="118"/>
        <v>439722.0872351866</v>
      </c>
      <c r="AQ106" s="40">
        <f t="shared" ca="1" si="97"/>
        <v>-401850.00000000006</v>
      </c>
      <c r="AR106" s="38">
        <f ca="1">IF(COUNTIF($BU$2:BU1091,AH106)=1,VLOOKUP(AH106,BM:BN,2), IF(COUNTIF($BU$2:BU1091,AH106)=0,$AL$10,""))</f>
        <v>100.609375</v>
      </c>
      <c r="AS106" s="39">
        <f t="shared" ca="1" si="119"/>
        <v>126171.87500000001</v>
      </c>
      <c r="AT106" s="40">
        <f t="shared" ca="1" si="98"/>
        <v>-15110.308702256938</v>
      </c>
      <c r="AU106" s="38">
        <f ca="1">IF(COUNTIF($BU$2:BU1091,AH106)=1,VLOOKUP(AH106,BO:BP,2), IF(COUNTIF($BU$2:BU1091,AH106)=0,$AM$10,""))</f>
        <v>103.921875</v>
      </c>
      <c r="AV106" s="39">
        <f t="shared" ca="1" si="120"/>
        <v>114676.3392857143</v>
      </c>
      <c r="AW106" s="40">
        <f t="shared" ca="1" si="99"/>
        <v>6326.468098958343</v>
      </c>
      <c r="AX106" s="38">
        <f ca="1">IF(COUNTIF($BU$2:BU1091,AH106)=1,VLOOKUP(AH106,BQ:BR,2), IF(COUNTIF($BU$2:BU1091,AH106)=0,$AN$10,""))</f>
        <v>97.015625</v>
      </c>
      <c r="AY106" s="39">
        <f t="shared" ca="1" si="121"/>
        <v>167578.125</v>
      </c>
      <c r="AZ106" s="40">
        <f t="shared" ca="1" si="100"/>
        <v>17061.492838541672</v>
      </c>
      <c r="BA106" s="66">
        <f t="shared" ca="1" si="122"/>
        <v>-108174.5433022405</v>
      </c>
      <c r="BB106" s="163"/>
      <c r="BC106" s="163"/>
      <c r="BD106" s="66">
        <f ca="1">IF(ISERROR(AI106-2),"",$AQ$4*SUM($BB$14:BB106)-$AR$4*SUM($BC$14:BC106))</f>
        <v>103617.77424823859</v>
      </c>
      <c r="BE106" s="66">
        <f t="shared" ca="1" si="123"/>
        <v>-211792.31755047909</v>
      </c>
      <c r="BG106" s="59">
        <v>45954.625</v>
      </c>
      <c r="BH106" s="44">
        <v>81.08</v>
      </c>
      <c r="BK106" s="59">
        <v>45954.625</v>
      </c>
      <c r="BL106" s="44">
        <v>112.72</v>
      </c>
      <c r="BO106" s="59">
        <v>45952.625</v>
      </c>
      <c r="BP106" s="44">
        <v>105.484375</v>
      </c>
      <c r="BQ106" s="59">
        <v>45952.625</v>
      </c>
      <c r="BR106" s="44">
        <v>101.34375</v>
      </c>
      <c r="BS106" s="150">
        <f t="shared" si="69"/>
        <v>45954.625</v>
      </c>
      <c r="BT106" s="150">
        <f t="shared" si="70"/>
        <v>45954.625</v>
      </c>
      <c r="BY106" s="151">
        <f t="shared" ca="1" si="101"/>
        <v>46001.625</v>
      </c>
      <c r="BZ106" s="38">
        <f ca="1">IF(COUNTIF($CN$2:CN1091,BY106)=1,VLOOKUP(BY106,CH:CI,2), IF(COUNTIF($CN$2:CN1091,BY106)=0,$BZ$10,""))</f>
        <v>107.982</v>
      </c>
      <c r="CA106" s="39">
        <f t="shared" ca="1" si="102"/>
        <v>100974.99999999827</v>
      </c>
      <c r="CB106" s="39">
        <f t="shared" ca="1" si="103"/>
        <v>468750</v>
      </c>
      <c r="CC106" s="38">
        <f ca="1">IF(COUNTIF($CN$2:CN1091,BY106)=1,VLOOKUP(BY106,CJ:CK,2), IF(COUNTIF($CN$2:CN1091,BY106)=0,$CA$10,""))</f>
        <v>45.459000000000003</v>
      </c>
      <c r="CD106" s="39">
        <f t="shared" ca="1" si="115"/>
        <v>267468.74999999977</v>
      </c>
      <c r="CE106" s="40">
        <f t="shared" ca="1" si="104"/>
        <v>468750</v>
      </c>
      <c r="CF106" s="38">
        <f t="shared" ca="1" si="116"/>
        <v>-166493.75000000151</v>
      </c>
      <c r="CH106" s="109">
        <v>45959.625</v>
      </c>
      <c r="CI106" s="44">
        <v>107.8282</v>
      </c>
      <c r="CJ106" s="109">
        <v>45959.625</v>
      </c>
      <c r="CK106" s="44">
        <v>46.715000000000003</v>
      </c>
      <c r="CL106" s="150">
        <f t="shared" si="63"/>
        <v>45959.625</v>
      </c>
      <c r="CM106" s="150">
        <f t="shared" si="64"/>
        <v>45959.625</v>
      </c>
      <c r="CR106" s="151">
        <f t="shared" ca="1" si="105"/>
        <v>45995.625</v>
      </c>
      <c r="CS106" s="38">
        <f ca="1">IF(COUNTIF($DG$2:DG1091,CR106)=1,VLOOKUP(CR106,DA:DB,2), IF(COUNTIF($DG$2:DG1091,CR106)=0,$CS$10,""))</f>
        <v>241.55</v>
      </c>
      <c r="CT106" s="39">
        <f t="shared" ca="1" si="106"/>
        <v>236775.00000000003</v>
      </c>
      <c r="CU106" s="39">
        <f t="shared" ca="1" si="107"/>
        <v>376250</v>
      </c>
      <c r="CV106" s="38">
        <f ca="1">IF(COUNTIF($DG$2:DG1091,CR106)=1,VLOOKUP(CR106,DC:DD,2), IF(COUNTIF($DG$2:DG1091,CR106)=0,$CT$10,""))</f>
        <v>46.746000000000002</v>
      </c>
      <c r="CW106" s="39">
        <f t="shared" ca="1" si="108"/>
        <v>262645.73999999976</v>
      </c>
      <c r="CX106" s="40">
        <f t="shared" ca="1" si="109"/>
        <v>338625</v>
      </c>
      <c r="CY106" s="38">
        <f t="shared" ca="1" si="110"/>
        <v>11754.260000000242</v>
      </c>
      <c r="DA106" s="109">
        <v>45953.625</v>
      </c>
      <c r="DB106" s="44">
        <v>246.86600000000001</v>
      </c>
      <c r="DC106" s="109">
        <v>45953.625</v>
      </c>
      <c r="DD106" s="44">
        <v>49.439</v>
      </c>
      <c r="DE106" s="150">
        <f t="shared" si="65"/>
        <v>45953.625</v>
      </c>
      <c r="DF106" s="150">
        <f t="shared" si="66"/>
        <v>45953.625</v>
      </c>
      <c r="DR106" s="150" t="str">
        <f ca="1">IF(COUNTIF($AH$14:AH993,A107)*COUNTIF($BY$14:BY993,A107)*COUNTIF($CR$14:CR993,A107),A107,"")</f>
        <v/>
      </c>
      <c r="DT106" s="45" t="e">
        <f ca="1">VLOOKUP(DS106,$A$14:R893,18)</f>
        <v>#N/A</v>
      </c>
      <c r="DU106" s="45" t="e">
        <f ca="1">VLOOKUP(DS106,$AH$14:BE893,24)</f>
        <v>#N/A</v>
      </c>
      <c r="DV106" s="45" t="e">
        <f ca="1">VLOOKUP(DS106,$BY$14:CF893,8)</f>
        <v>#N/A</v>
      </c>
      <c r="DW106" s="45" t="e">
        <f ca="1">VLOOKUP(DS106,$CR$14:CY893,8)</f>
        <v>#N/A</v>
      </c>
      <c r="DX106" s="45" t="e">
        <f t="shared" ca="1" si="124"/>
        <v>#N/A</v>
      </c>
      <c r="DY106" s="45" t="e">
        <f t="shared" ca="1" si="125"/>
        <v>#N/A</v>
      </c>
      <c r="DZ106" s="45" t="e">
        <f t="shared" ca="1" si="126"/>
        <v>#N/A</v>
      </c>
      <c r="EA106" s="45" t="e">
        <f t="shared" ca="1" si="127"/>
        <v>#N/A</v>
      </c>
      <c r="EB106" s="45" t="e">
        <f t="shared" ca="1" si="128"/>
        <v>#N/A</v>
      </c>
      <c r="EC106" s="45" t="e">
        <f t="shared" ca="1" si="129"/>
        <v>#N/A</v>
      </c>
      <c r="ED106" s="45" t="e">
        <f t="shared" ca="1" si="130"/>
        <v>#N/A</v>
      </c>
      <c r="EE106" s="45" t="e">
        <f t="shared" ca="1" si="131"/>
        <v>#N/A</v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81"/>
        <v/>
      </c>
      <c r="EN106" s="124" t="str">
        <f t="shared" si="111"/>
        <v/>
      </c>
      <c r="EO106" s="124" t="str">
        <f t="shared" si="112"/>
        <v/>
      </c>
      <c r="EP106" s="124" t="str">
        <f t="shared" si="113"/>
        <v/>
      </c>
      <c r="EQ106" s="124" t="str">
        <f t="shared" si="114"/>
        <v/>
      </c>
    </row>
    <row r="107" spans="1:147">
      <c r="A107" s="151">
        <f t="shared" ca="1" si="82"/>
        <v>45988.625</v>
      </c>
      <c r="B107" s="60">
        <f ca="1">IF(COUNTIF($AD$2:AD1092,A107)=1,VLOOKUP(A107,T:U,2), IF(COUNTIF($AD$2:AD1092,A107)=0,$B$10,""))</f>
        <v>92.79</v>
      </c>
      <c r="C107" s="30">
        <f t="shared" ca="1" si="83"/>
        <v>-248242.8115015981</v>
      </c>
      <c r="D107" s="31">
        <f t="shared" ca="1" si="84"/>
        <v>-350384.99999999994</v>
      </c>
      <c r="E107" s="60">
        <f ca="1">IF(COUNTIF($AD$2:AD1092,A107)=1,VLOOKUP(A107,V:W,2), IF(COUNTIF($AD$2:AD1092,A107)=0,$C$10,""))</f>
        <v>100.899</v>
      </c>
      <c r="F107" s="30">
        <f t="shared" ca="1" si="132"/>
        <v>-57455.999999999789</v>
      </c>
      <c r="G107" s="31">
        <f t="shared" ca="1" si="86"/>
        <v>-124746.62228000001</v>
      </c>
      <c r="H107" s="60">
        <f ca="1">IF(COUNTIF($AD$2:AD1092,A107)=1,VLOOKUP(A107,X:Y,2), IF(COUNTIF($AD$2:AD1092,A107)=0,$D$10,""))</f>
        <v>121.41</v>
      </c>
      <c r="I107" s="30">
        <f t="shared" ca="1" si="133"/>
        <v>-145191.14027891902</v>
      </c>
      <c r="J107" s="31">
        <f t="shared" ca="1" si="88"/>
        <v>-602662.19999999995</v>
      </c>
      <c r="K107" s="60">
        <f ca="1">IF(COUNTIF($AD$2:AD1092,A107)=1,VLOOKUP(A107,Z:AA,2), IF(COUNTIF($AD$2:AD1092,A107)=0,$E$10,""))</f>
        <v>99.629000000000005</v>
      </c>
      <c r="L107" s="30">
        <f t="shared" ca="1" si="134"/>
        <v>-45116.400000000081</v>
      </c>
      <c r="M107" s="31">
        <f t="shared" ca="1" si="90"/>
        <v>-274389.61797333334</v>
      </c>
      <c r="N107" s="66">
        <f t="shared" ca="1" si="135"/>
        <v>11922.133083987341</v>
      </c>
      <c r="O107" s="66"/>
      <c r="P107" s="66"/>
      <c r="Q107" s="66">
        <f ca="1">IF(ISERROR(B107-2),"",$G$5*SUM($O$14:O107)-$H$5*SUM($P$14:P107))</f>
        <v>-35590.730199999991</v>
      </c>
      <c r="R107" s="66">
        <f t="shared" ca="1" si="136"/>
        <v>-23668.59711601265</v>
      </c>
      <c r="T107" s="59">
        <v>45954.625</v>
      </c>
      <c r="U107" s="44">
        <v>92.56</v>
      </c>
      <c r="V107" s="59">
        <v>45952.625</v>
      </c>
      <c r="W107" s="44">
        <v>101.261</v>
      </c>
      <c r="X107" s="105">
        <v>45965.625</v>
      </c>
      <c r="Y107" s="44">
        <v>121.4</v>
      </c>
      <c r="Z107" s="59">
        <v>45992.625</v>
      </c>
      <c r="AA107" s="44">
        <v>99.338999999999999</v>
      </c>
      <c r="AB107" s="150">
        <f t="shared" si="67"/>
        <v>45954.625</v>
      </c>
      <c r="AC107" s="150">
        <f t="shared" si="68"/>
        <v>45954.625</v>
      </c>
      <c r="AH107" s="151">
        <f t="shared" ca="1" si="93"/>
        <v>46000.625</v>
      </c>
      <c r="AI107" s="38">
        <f ca="1">IF(COUNTIF($BU$2:BU1092,AH107)=1,VLOOKUP(AH107,BG:BH,2), IF(COUNTIF($BU$2:BU1092,AH107)=0,$AI$10,""))</f>
        <v>80.459999999999994</v>
      </c>
      <c r="AJ107" s="39">
        <f t="shared" ca="1" si="94"/>
        <v>3107.5201988806089</v>
      </c>
      <c r="AK107" s="39">
        <f t="shared" ca="1" si="95"/>
        <v>-393625</v>
      </c>
      <c r="AL107" s="38">
        <f ca="1">IF(COUNTIF($BU$2:BU1092,AH107)=1,VLOOKUP(AH107,BI:BJ,2), IF(COUNTIF($BU$2:BU1092,AH107)=0,$AJ$10,""))</f>
        <v>100.484375</v>
      </c>
      <c r="AM107" s="39">
        <f t="shared" ca="1" si="117"/>
        <v>127315.84821428571</v>
      </c>
      <c r="AN107" s="40">
        <f t="shared" ca="1" si="96"/>
        <v>-17462.731817336287</v>
      </c>
      <c r="AO107" s="38">
        <f ca="1">IF(COUNTIF($BU$2:BU1092,AH107)=1,VLOOKUP(AH107,BK:BL,2), IF(COUNTIF($BU$2:BU1092,AH107)=0,$AK$10,""))</f>
        <v>110.49</v>
      </c>
      <c r="AP107" s="39">
        <f t="shared" ca="1" si="118"/>
        <v>406624.72583038616</v>
      </c>
      <c r="AQ107" s="40">
        <f t="shared" ca="1" si="97"/>
        <v>-404871.42857142858</v>
      </c>
      <c r="AR107" s="38">
        <f ca="1">IF(COUNTIF($BU$2:BU1092,AH107)=1,VLOOKUP(AH107,BM:BN,2), IF(COUNTIF($BU$2:BU1092,AH107)=0,$AL$10,""))</f>
        <v>100.484375</v>
      </c>
      <c r="AS107" s="39">
        <f t="shared" ca="1" si="119"/>
        <v>110993.30357142857</v>
      </c>
      <c r="AT107" s="40">
        <f t="shared" ca="1" si="98"/>
        <v>-15223.920045882929</v>
      </c>
      <c r="AU107" s="38">
        <f ca="1">IF(COUNTIF($BU$2:BU1092,AH107)=1,VLOOKUP(AH107,BO:BP,2), IF(COUNTIF($BU$2:BU1092,AH107)=0,$AM$10,""))</f>
        <v>103.78125</v>
      </c>
      <c r="AV107" s="39">
        <f t="shared" ca="1" si="120"/>
        <v>107142.85714285714</v>
      </c>
      <c r="AW107" s="40">
        <f t="shared" ca="1" si="99"/>
        <v>6374.0355282738019</v>
      </c>
      <c r="AX107" s="38">
        <f ca="1">IF(COUNTIF($BU$2:BU1092,AH107)=1,VLOOKUP(AH107,BQ:BR,2), IF(COUNTIF($BU$2:BU1092,AH107)=0,$AN$10,""))</f>
        <v>97.0625</v>
      </c>
      <c r="AY107" s="39">
        <f t="shared" ca="1" si="121"/>
        <v>171093.75</v>
      </c>
      <c r="AZ107" s="40">
        <f t="shared" ca="1" si="100"/>
        <v>17189.774739583343</v>
      </c>
      <c r="BA107" s="66">
        <f t="shared" ca="1" si="122"/>
        <v>-104554.09252076645</v>
      </c>
      <c r="BB107" s="163"/>
      <c r="BC107" s="163"/>
      <c r="BD107" s="66">
        <f ca="1">IF(ISERROR(AI107-2),"",$AQ$4*SUM($BB$14:BB107)-$AR$4*SUM($BC$14:BC107))</f>
        <v>103617.77424823859</v>
      </c>
      <c r="BE107" s="66">
        <f t="shared" ca="1" si="123"/>
        <v>-208171.86676900505</v>
      </c>
      <c r="BG107" s="59">
        <v>45957.625</v>
      </c>
      <c r="BH107" s="44">
        <v>81.28</v>
      </c>
      <c r="BK107" s="59">
        <v>45957.625</v>
      </c>
      <c r="BL107" s="44">
        <v>112.91</v>
      </c>
      <c r="BO107" s="59">
        <v>45953.625</v>
      </c>
      <c r="BP107" s="44">
        <v>105.109375</v>
      </c>
      <c r="BQ107" s="59">
        <v>45953.625</v>
      </c>
      <c r="BR107" s="44">
        <v>100.671875</v>
      </c>
      <c r="BS107" s="150">
        <f t="shared" si="69"/>
        <v>45957.625</v>
      </c>
      <c r="BT107" s="150">
        <f t="shared" si="70"/>
        <v>45957.625</v>
      </c>
      <c r="BY107" s="151">
        <f t="shared" ca="1" si="101"/>
        <v>46002.625</v>
      </c>
      <c r="BZ107" s="38">
        <f ca="1">IF(COUNTIF($CN$2:CN1092,BY107)=1,VLOOKUP(BY107,CH:CI,2), IF(COUNTIF($CN$2:CN1092,BY107)=0,$BZ$10,""))</f>
        <v>107.9573</v>
      </c>
      <c r="CA107" s="39">
        <f t="shared" ca="1" si="102"/>
        <v>94799.999999999331</v>
      </c>
      <c r="CB107" s="39">
        <f t="shared" ca="1" si="103"/>
        <v>472222.22222222225</v>
      </c>
      <c r="CC107" s="38">
        <f ca="1">IF(COUNTIF($CN$2:CN1092,BY107)=1,VLOOKUP(BY107,CJ:CK,2), IF(COUNTIF($CN$2:CN1092,BY107)=0,$CA$10,""))</f>
        <v>45.667999999999999</v>
      </c>
      <c r="CD107" s="39">
        <f t="shared" ca="1" si="115"/>
        <v>255712.49999999997</v>
      </c>
      <c r="CE107" s="40">
        <f t="shared" ca="1" si="104"/>
        <v>472222.22222222225</v>
      </c>
      <c r="CF107" s="38">
        <f t="shared" ca="1" si="116"/>
        <v>-160912.5000000007</v>
      </c>
      <c r="CH107" s="109">
        <v>45960.625</v>
      </c>
      <c r="CI107" s="44">
        <v>107.5942</v>
      </c>
      <c r="CJ107" s="109">
        <v>45960.625</v>
      </c>
      <c r="CK107" s="44">
        <v>47.904000000000003</v>
      </c>
      <c r="CL107" s="150">
        <f t="shared" si="63"/>
        <v>45960.625</v>
      </c>
      <c r="CM107" s="150">
        <f t="shared" si="64"/>
        <v>45960.625</v>
      </c>
      <c r="CR107" s="151">
        <f t="shared" ca="1" si="105"/>
        <v>45996.625</v>
      </c>
      <c r="CS107" s="38">
        <f ca="1">IF(COUNTIF($DG$2:DG1092,CR107)=1,VLOOKUP(CR107,DA:DB,2), IF(COUNTIF($DG$2:DG1092,CR107)=0,$CS$10,""))</f>
        <v>239.33799999999999</v>
      </c>
      <c r="CT107" s="39">
        <f t="shared" ca="1" si="106"/>
        <v>257213.88000000018</v>
      </c>
      <c r="CU107" s="39">
        <f t="shared" ca="1" si="107"/>
        <v>379166.66666666669</v>
      </c>
      <c r="CV107" s="38">
        <f ca="1">IF(COUNTIF($DG$2:DG1092,CR107)=1,VLOOKUP(CR107,DC:DD,2), IF(COUNTIF($DG$2:DG1092,CR107)=0,$CT$10,""))</f>
        <v>46.38</v>
      </c>
      <c r="CW107" s="39">
        <f t="shared" ca="1" si="108"/>
        <v>278555.75999999972</v>
      </c>
      <c r="CX107" s="40">
        <f t="shared" ca="1" si="109"/>
        <v>341250</v>
      </c>
      <c r="CY107" s="38">
        <f t="shared" ca="1" si="110"/>
        <v>16574.786666667147</v>
      </c>
      <c r="DA107" s="109">
        <v>45954.625</v>
      </c>
      <c r="DB107" s="44">
        <v>242.23500000000001</v>
      </c>
      <c r="DC107" s="109">
        <v>45954.625</v>
      </c>
      <c r="DD107" s="44">
        <v>48.557000000000002</v>
      </c>
      <c r="DE107" s="150">
        <f t="shared" si="65"/>
        <v>45954.625</v>
      </c>
      <c r="DF107" s="150">
        <f t="shared" si="66"/>
        <v>45954.625</v>
      </c>
      <c r="DR107" s="150" t="str">
        <f ca="1">IF(COUNTIF($AH$14:AH994,A108)*COUNTIF($BY$14:BY994,A108)*COUNTIF($CR$14:CR994,A108),A108,"")</f>
        <v/>
      </c>
      <c r="DT107" s="45" t="e">
        <f ca="1">VLOOKUP(DS107,$A$14:R894,18)</f>
        <v>#N/A</v>
      </c>
      <c r="DU107" s="45" t="e">
        <f ca="1">VLOOKUP(DS107,$AH$14:BE894,24)</f>
        <v>#N/A</v>
      </c>
      <c r="DV107" s="45" t="e">
        <f ca="1">VLOOKUP(DS107,$BY$14:CF894,8)</f>
        <v>#N/A</v>
      </c>
      <c r="DW107" s="45" t="e">
        <f ca="1">VLOOKUP(DS107,$CR$14:CY894,8)</f>
        <v>#N/A</v>
      </c>
      <c r="DX107" s="45" t="e">
        <f t="shared" ca="1" si="124"/>
        <v>#N/A</v>
      </c>
      <c r="DY107" s="45" t="e">
        <f t="shared" ca="1" si="125"/>
        <v>#N/A</v>
      </c>
      <c r="DZ107" s="45" t="e">
        <f t="shared" ca="1" si="126"/>
        <v>#N/A</v>
      </c>
      <c r="EA107" s="45" t="e">
        <f t="shared" ca="1" si="127"/>
        <v>#N/A</v>
      </c>
      <c r="EB107" s="45" t="e">
        <f t="shared" ca="1" si="128"/>
        <v>#N/A</v>
      </c>
      <c r="EC107" s="45" t="e">
        <f t="shared" ca="1" si="129"/>
        <v>#N/A</v>
      </c>
      <c r="ED107" s="45" t="e">
        <f t="shared" ca="1" si="130"/>
        <v>#N/A</v>
      </c>
      <c r="EE107" s="45" t="e">
        <f t="shared" ca="1" si="131"/>
        <v>#N/A</v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81"/>
        <v/>
      </c>
      <c r="EN107" s="124" t="str">
        <f t="shared" si="111"/>
        <v/>
      </c>
      <c r="EO107" s="124" t="str">
        <f t="shared" si="112"/>
        <v/>
      </c>
      <c r="EP107" s="124" t="str">
        <f t="shared" si="113"/>
        <v/>
      </c>
      <c r="EQ107" s="124" t="str">
        <f t="shared" si="114"/>
        <v/>
      </c>
    </row>
    <row r="108" spans="1:147">
      <c r="A108" s="151">
        <f t="shared" ca="1" si="82"/>
        <v>45989.625</v>
      </c>
      <c r="B108" s="60">
        <f ca="1">IF(COUNTIF($AD$2:AD1093,A108)=1,VLOOKUP(A108,T:U,2), IF(COUNTIF($AD$2:AD1093,A108)=0,$B$10,""))</f>
        <v>92.92</v>
      </c>
      <c r="C108" s="30">
        <f t="shared" ca="1" si="83"/>
        <v>-219169.32907348263</v>
      </c>
      <c r="D108" s="31">
        <f t="shared" ca="1" si="84"/>
        <v>-352852.49999999994</v>
      </c>
      <c r="E108" s="60">
        <f ca="1">IF(COUNTIF($AD$2:AD1093,A108)=1,VLOOKUP(A108,V:W,2), IF(COUNTIF($AD$2:AD1093,A108)=0,$C$10,""))</f>
        <v>100.864</v>
      </c>
      <c r="F108" s="30">
        <f t="shared" ca="1" si="132"/>
        <v>-63335.999999999221</v>
      </c>
      <c r="G108" s="31">
        <f t="shared" ca="1" si="86"/>
        <v>-125625.11961999995</v>
      </c>
      <c r="H108" s="60">
        <f ca="1">IF(COUNTIF($AD$2:AD1093,A108)=1,VLOOKUP(A108,X:Y,2), IF(COUNTIF($AD$2:AD1093,A108)=0,$D$10,""))</f>
        <v>121.37</v>
      </c>
      <c r="I108" s="30">
        <f t="shared" ca="1" si="133"/>
        <v>-157043.47826086867</v>
      </c>
      <c r="J108" s="31">
        <f t="shared" ca="1" si="88"/>
        <v>-606906.29999999993</v>
      </c>
      <c r="K108" s="60">
        <f ca="1">IF(COUNTIF($AD$2:AD1093,A108)=1,VLOOKUP(A108,Z:AA,2), IF(COUNTIF($AD$2:AD1093,A108)=0,$E$10,""))</f>
        <v>99.536000000000001</v>
      </c>
      <c r="L108" s="30">
        <f t="shared" ca="1" si="134"/>
        <v>-77145.600000001286</v>
      </c>
      <c r="M108" s="31">
        <f t="shared" ca="1" si="90"/>
        <v>-276321.93922666664</v>
      </c>
      <c r="N108" s="66">
        <f t="shared" ca="1" si="135"/>
        <v>27421.529580717382</v>
      </c>
      <c r="O108" s="66"/>
      <c r="P108" s="66"/>
      <c r="Q108" s="66">
        <f ca="1">IF(ISERROR(B108-2),"",$G$5*SUM($O$14:O108)-$H$5*SUM($P$14:P108))</f>
        <v>-35590.730199999991</v>
      </c>
      <c r="R108" s="66">
        <f t="shared" ca="1" si="136"/>
        <v>-8169.2006192826084</v>
      </c>
      <c r="T108" s="59">
        <v>45957.625</v>
      </c>
      <c r="U108" s="44">
        <v>92.8</v>
      </c>
      <c r="V108" s="59">
        <v>45953.625</v>
      </c>
      <c r="W108" s="44">
        <v>101.229</v>
      </c>
      <c r="X108" s="105">
        <v>45966.625</v>
      </c>
      <c r="Y108" s="44">
        <v>121.33</v>
      </c>
      <c r="Z108" s="59">
        <v>45993.625</v>
      </c>
      <c r="AA108" s="44">
        <v>99.323999999999998</v>
      </c>
      <c r="AB108" s="150">
        <f t="shared" si="67"/>
        <v>45957.625</v>
      </c>
      <c r="AC108" s="150">
        <f t="shared" si="68"/>
        <v>45957.625</v>
      </c>
      <c r="AH108" s="151">
        <f t="shared" ca="1" si="93"/>
        <v>46001.625</v>
      </c>
      <c r="AI108" s="38">
        <f ca="1">IF(COUNTIF($BU$2:BU1093,AH108)=1,VLOOKUP(AH108,BG:BH,2), IF(COUNTIF($BU$2:BU1093,AH108)=0,$AI$10,""))</f>
        <v>80.73</v>
      </c>
      <c r="AJ108" s="39">
        <f t="shared" ca="1" si="94"/>
        <v>87010.56556867926</v>
      </c>
      <c r="AK108" s="39">
        <f t="shared" ca="1" si="95"/>
        <v>-396562.5</v>
      </c>
      <c r="AL108" s="38">
        <f ca="1">IF(COUNTIF($BU$2:BU1093,AH108)=1,VLOOKUP(AH108,BI:BJ,2), IF(COUNTIF($BU$2:BU1093,AH108)=0,$AJ$10,""))</f>
        <v>100.75</v>
      </c>
      <c r="AM108" s="39">
        <f t="shared" ca="1" si="117"/>
        <v>164313.61607142858</v>
      </c>
      <c r="AN108" s="40">
        <f t="shared" ca="1" si="96"/>
        <v>-17593.05071149554</v>
      </c>
      <c r="AO108" s="38">
        <f ca="1">IF(COUNTIF($BU$2:BU1093,AH108)=1,VLOOKUP(AH108,BK:BL,2), IF(COUNTIF($BU$2:BU1093,AH108)=0,$AK$10,""))</f>
        <v>111</v>
      </c>
      <c r="AP108" s="39">
        <f t="shared" ca="1" si="118"/>
        <v>527193.68523358682</v>
      </c>
      <c r="AQ108" s="40">
        <f t="shared" ca="1" si="97"/>
        <v>-407892.85714285716</v>
      </c>
      <c r="AR108" s="38">
        <f ca="1">IF(COUNTIF($BU$2:BU1093,AH108)=1,VLOOKUP(AH108,BM:BN,2), IF(COUNTIF($BU$2:BU1093,AH108)=0,$AL$10,""))</f>
        <v>100.75</v>
      </c>
      <c r="AS108" s="39">
        <f t="shared" ca="1" si="119"/>
        <v>143247.76785714287</v>
      </c>
      <c r="AT108" s="40">
        <f t="shared" ca="1" si="98"/>
        <v>-15337.53138950892</v>
      </c>
      <c r="AU108" s="38">
        <f ca="1">IF(COUNTIF($BU$2:BU1093,AH108)=1,VLOOKUP(AH108,BO:BP,2), IF(COUNTIF($BU$2:BU1093,AH108)=0,$AM$10,""))</f>
        <v>104.09375</v>
      </c>
      <c r="AV108" s="39">
        <f t="shared" ca="1" si="120"/>
        <v>123883.92857142858</v>
      </c>
      <c r="AW108" s="40">
        <f t="shared" ca="1" si="99"/>
        <v>6421.6029575892753</v>
      </c>
      <c r="AX108" s="38">
        <f ca="1">IF(COUNTIF($BU$2:BU1093,AH108)=1,VLOOKUP(AH108,BQ:BR,2), IF(COUNTIF($BU$2:BU1093,AH108)=0,$AN$10,""))</f>
        <v>97.390625</v>
      </c>
      <c r="AY108" s="39">
        <f t="shared" ca="1" si="121"/>
        <v>195703.125</v>
      </c>
      <c r="AZ108" s="40">
        <f t="shared" ca="1" si="100"/>
        <v>17318.056640625015</v>
      </c>
      <c r="BA108" s="66">
        <f t="shared" ca="1" si="122"/>
        <v>-104336.37824470671</v>
      </c>
      <c r="BB108" s="163"/>
      <c r="BC108" s="163"/>
      <c r="BD108" s="66">
        <f ca="1">IF(ISERROR(AI108-2),"",$AQ$4*SUM($BB$14:BB108)-$AR$4*SUM($BC$14:BC108))</f>
        <v>103617.77424823859</v>
      </c>
      <c r="BE108" s="66">
        <f t="shared" ca="1" si="123"/>
        <v>-207954.15249294532</v>
      </c>
      <c r="BG108" s="59">
        <v>45958.625</v>
      </c>
      <c r="BH108" s="44">
        <v>81.2</v>
      </c>
      <c r="BK108" s="59">
        <v>45958.625</v>
      </c>
      <c r="BL108" s="44">
        <v>112.92</v>
      </c>
      <c r="BO108" s="59">
        <v>45954.625</v>
      </c>
      <c r="BP108" s="44">
        <v>105.15625</v>
      </c>
      <c r="BQ108" s="59">
        <v>45954.625</v>
      </c>
      <c r="BR108" s="44">
        <v>100.59375</v>
      </c>
      <c r="BS108" s="150">
        <f t="shared" si="69"/>
        <v>45958.625</v>
      </c>
      <c r="BT108" s="150">
        <f t="shared" si="70"/>
        <v>45958.625</v>
      </c>
      <c r="BY108" s="151">
        <f t="shared" ca="1" si="101"/>
        <v>46002.652083333334</v>
      </c>
      <c r="BZ108" s="38">
        <f ca="1">IF(COUNTIF($CN$2:CN1093,BY108)=1,VLOOKUP(BY108,CH:CI,2), IF(COUNTIF($CN$2:CN1093,BY108)=0,$BZ$10,""))</f>
        <v>107.9573</v>
      </c>
      <c r="CA108" s="39">
        <f t="shared" ca="1" si="102"/>
        <v>94799.999999999331</v>
      </c>
      <c r="CB108" s="39">
        <f t="shared" ca="1" si="103"/>
        <v>472222.22222222225</v>
      </c>
      <c r="CC108" s="38">
        <f ca="1">IF(COUNTIF($CN$2:CN1093,BY108)=1,VLOOKUP(BY108,CJ:CK,2), IF(COUNTIF($CN$2:CN1093,BY108)=0,$CA$10,""))</f>
        <v>45.656939999999999</v>
      </c>
      <c r="CD108" s="39">
        <f t="shared" ca="1" si="115"/>
        <v>256334.62499999997</v>
      </c>
      <c r="CE108" s="40">
        <f t="shared" ca="1" si="104"/>
        <v>472222.22222222225</v>
      </c>
      <c r="CF108" s="38">
        <f t="shared" ca="1" si="116"/>
        <v>-161534.6250000007</v>
      </c>
      <c r="CH108" s="109">
        <v>45961.625</v>
      </c>
      <c r="CI108" s="44">
        <v>107.54389999999999</v>
      </c>
      <c r="CJ108" s="109">
        <v>45961.625</v>
      </c>
      <c r="CK108" s="44">
        <v>48.302999999999997</v>
      </c>
      <c r="CL108" s="150">
        <f t="shared" si="63"/>
        <v>45961.625</v>
      </c>
      <c r="CM108" s="150">
        <f t="shared" si="64"/>
        <v>45961.625</v>
      </c>
      <c r="CR108" s="151">
        <f t="shared" ca="1" si="105"/>
        <v>45999.625</v>
      </c>
      <c r="CS108" s="38">
        <f ca="1">IF(COUNTIF($DG$2:DG1093,CR108)=1,VLOOKUP(CR108,DA:DB,2), IF(COUNTIF($DG$2:DG1093,CR108)=0,$CS$10,""))</f>
        <v>241.79900000000001</v>
      </c>
      <c r="CT108" s="39">
        <f t="shared" ca="1" si="106"/>
        <v>234474.24000000005</v>
      </c>
      <c r="CU108" s="39">
        <f t="shared" ca="1" si="107"/>
        <v>387916.66666666674</v>
      </c>
      <c r="CV108" s="38">
        <f ca="1">IF(COUNTIF($DG$2:DG1093,CR108)=1,VLOOKUP(CR108,DC:DD,2), IF(COUNTIF($DG$2:DG1093,CR108)=0,$CT$10,""))</f>
        <v>46.792999999999999</v>
      </c>
      <c r="CW108" s="39">
        <f t="shared" ca="1" si="108"/>
        <v>260602.64999999988</v>
      </c>
      <c r="CX108" s="40">
        <f t="shared" ca="1" si="109"/>
        <v>349125</v>
      </c>
      <c r="CY108" s="38">
        <f t="shared" ca="1" si="110"/>
        <v>12663.256666666828</v>
      </c>
      <c r="DA108" s="109">
        <v>45957.625</v>
      </c>
      <c r="DB108" s="44">
        <v>235.50700000000001</v>
      </c>
      <c r="DC108" s="109">
        <v>45957.625</v>
      </c>
      <c r="DD108" s="44">
        <v>47.081000000000003</v>
      </c>
      <c r="DE108" s="150">
        <f t="shared" si="65"/>
        <v>45957.625</v>
      </c>
      <c r="DF108" s="150">
        <f t="shared" si="66"/>
        <v>45957.625</v>
      </c>
      <c r="DR108" s="150">
        <f ca="1">IF(COUNTIF($AH$14:AH995,A109)*COUNTIF($BY$14:BY995,A109)*COUNTIF($CR$14:CR995,A109),A109,"")</f>
        <v>45992.625</v>
      </c>
      <c r="DT108" s="45" t="e">
        <f ca="1">VLOOKUP(DS108,$A$14:R895,18)</f>
        <v>#N/A</v>
      </c>
      <c r="DU108" s="45" t="e">
        <f ca="1">VLOOKUP(DS108,$AH$14:BE895,24)</f>
        <v>#N/A</v>
      </c>
      <c r="DV108" s="45" t="e">
        <f ca="1">VLOOKUP(DS108,$BY$14:CF895,8)</f>
        <v>#N/A</v>
      </c>
      <c r="DW108" s="45" t="e">
        <f ca="1">VLOOKUP(DS108,$CR$14:CY895,8)</f>
        <v>#N/A</v>
      </c>
      <c r="DX108" s="45" t="e">
        <f t="shared" ca="1" si="124"/>
        <v>#N/A</v>
      </c>
      <c r="DY108" s="45" t="e">
        <f t="shared" ca="1" si="125"/>
        <v>#N/A</v>
      </c>
      <c r="DZ108" s="45" t="e">
        <f t="shared" ca="1" si="126"/>
        <v>#N/A</v>
      </c>
      <c r="EA108" s="45" t="e">
        <f t="shared" ca="1" si="127"/>
        <v>#N/A</v>
      </c>
      <c r="EB108" s="45" t="e">
        <f t="shared" ca="1" si="128"/>
        <v>#N/A</v>
      </c>
      <c r="EC108" s="45" t="e">
        <f t="shared" ca="1" si="129"/>
        <v>#N/A</v>
      </c>
      <c r="ED108" s="45" t="e">
        <f t="shared" ca="1" si="130"/>
        <v>#N/A</v>
      </c>
      <c r="EE108" s="45" t="e">
        <f t="shared" ca="1" si="131"/>
        <v>#N/A</v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81"/>
        <v/>
      </c>
      <c r="EN108" s="124" t="str">
        <f t="shared" si="111"/>
        <v/>
      </c>
      <c r="EO108" s="124" t="str">
        <f t="shared" si="112"/>
        <v/>
      </c>
      <c r="EP108" s="124" t="str">
        <f t="shared" si="113"/>
        <v/>
      </c>
      <c r="EQ108" s="124" t="str">
        <f t="shared" si="114"/>
        <v/>
      </c>
    </row>
    <row r="109" spans="1:147">
      <c r="A109" s="151">
        <f t="shared" ca="1" si="82"/>
        <v>45992.625</v>
      </c>
      <c r="B109" s="60">
        <f ca="1">IF(COUNTIF($AD$2:AD1094,A109)=1,VLOOKUP(A109,T:U,2), IF(COUNTIF($AD$2:AD1094,A109)=0,$B$10,""))</f>
        <v>92.77</v>
      </c>
      <c r="C109" s="30">
        <f t="shared" ca="1" si="83"/>
        <v>-252715.65495207848</v>
      </c>
      <c r="D109" s="31">
        <f t="shared" ca="1" si="84"/>
        <v>-360255</v>
      </c>
      <c r="E109" s="60">
        <f ca="1">IF(COUNTIF($AD$2:AD1094,A109)=1,VLOOKUP(A109,V:W,2), IF(COUNTIF($AD$2:AD1094,A109)=0,$C$10,""))</f>
        <v>100.771</v>
      </c>
      <c r="F109" s="30">
        <f t="shared" ca="1" si="132"/>
        <v>-78959.999999999811</v>
      </c>
      <c r="G109" s="31">
        <f t="shared" ca="1" si="86"/>
        <v>-128260.61164000002</v>
      </c>
      <c r="H109" s="60">
        <f ca="1">IF(COUNTIF($AD$2:AD1094,A109)=1,VLOOKUP(A109,X:Y,2), IF(COUNTIF($AD$2:AD1094,A109)=0,$D$10,""))</f>
        <v>121.23</v>
      </c>
      <c r="I109" s="30">
        <f t="shared" ca="1" si="133"/>
        <v>-198526.66119770438</v>
      </c>
      <c r="J109" s="31">
        <f t="shared" ca="1" si="88"/>
        <v>-619638.6</v>
      </c>
      <c r="K109" s="60">
        <f ca="1">IF(COUNTIF($AD$2:AD1094,A109)=1,VLOOKUP(A109,Z:AA,2), IF(COUNTIF($AD$2:AD1094,A109)=0,$E$10,""))</f>
        <v>99.338999999999999</v>
      </c>
      <c r="L109" s="30">
        <f t="shared" ca="1" si="134"/>
        <v>-144992.40000000221</v>
      </c>
      <c r="M109" s="31">
        <f t="shared" ca="1" si="90"/>
        <v>-282118.90298666671</v>
      </c>
      <c r="N109" s="66">
        <f t="shared" ca="1" si="135"/>
        <v>-14696.085101043282</v>
      </c>
      <c r="O109" s="66"/>
      <c r="P109" s="66"/>
      <c r="Q109" s="66">
        <f ca="1">IF(ISERROR(B109-2),"",$G$5*SUM($O$14:O109)-$H$5*SUM($P$14:P109))</f>
        <v>-35590.730199999991</v>
      </c>
      <c r="R109" s="66">
        <f t="shared" ca="1" si="136"/>
        <v>-50286.815301043272</v>
      </c>
      <c r="T109" s="59">
        <v>45958.625</v>
      </c>
      <c r="U109" s="44">
        <v>92.79</v>
      </c>
      <c r="V109" s="59">
        <v>45954.625</v>
      </c>
      <c r="W109" s="44">
        <v>101.092</v>
      </c>
      <c r="X109" s="105">
        <v>45967.625</v>
      </c>
      <c r="Y109" s="44">
        <v>121.24</v>
      </c>
      <c r="Z109" s="59">
        <v>45994.625</v>
      </c>
      <c r="AA109" s="44">
        <v>99.340999999999994</v>
      </c>
      <c r="AB109" s="150">
        <f t="shared" si="67"/>
        <v>45958.625</v>
      </c>
      <c r="AC109" s="150">
        <f t="shared" si="68"/>
        <v>45958.625</v>
      </c>
      <c r="AH109" s="151">
        <f t="shared" ca="1" si="93"/>
        <v>46002.625</v>
      </c>
      <c r="AI109" s="38">
        <f ca="1">IF(COUNTIF($BU$2:BU1094,AH109)=1,VLOOKUP(AH109,BG:BH,2), IF(COUNTIF($BU$2:BU1094,AH109)=0,$AI$10,""))</f>
        <v>80.7</v>
      </c>
      <c r="AJ109" s="39">
        <f t="shared" ca="1" si="94"/>
        <v>77688.004972031878</v>
      </c>
      <c r="AK109" s="39">
        <f t="shared" ca="1" si="95"/>
        <v>-399499.99999999994</v>
      </c>
      <c r="AL109" s="38">
        <f ca="1">IF(COUNTIF($BU$2:BU1094,AH109)=1,VLOOKUP(AH109,BI:BJ,2), IF(COUNTIF($BU$2:BU1094,AH109)=0,$AJ$10,""))</f>
        <v>100.7890625</v>
      </c>
      <c r="AM109" s="39">
        <f t="shared" ca="1" si="117"/>
        <v>169754.46428571429</v>
      </c>
      <c r="AN109" s="40">
        <f t="shared" ca="1" si="96"/>
        <v>-17723.369605654763</v>
      </c>
      <c r="AO109" s="38">
        <f ca="1">IF(COUNTIF($BU$2:BU1094,AH109)=1,VLOOKUP(AH109,BK:BL,2), IF(COUNTIF($BU$2:BU1094,AH109)=0,$AK$10,""))</f>
        <v>110.82</v>
      </c>
      <c r="AP109" s="39">
        <f t="shared" ca="1" si="118"/>
        <v>484639.93485598796</v>
      </c>
      <c r="AQ109" s="40">
        <f t="shared" ca="1" si="97"/>
        <v>-410914.28571428568</v>
      </c>
      <c r="AR109" s="38">
        <f ca="1">IF(COUNTIF($BU$2:BU1094,AH109)=1,VLOOKUP(AH109,BM:BN,2), IF(COUNTIF($BU$2:BU1094,AH109)=0,$AL$10,""))</f>
        <v>100.7890625</v>
      </c>
      <c r="AS109" s="39">
        <f t="shared" ca="1" si="119"/>
        <v>147991.07142857145</v>
      </c>
      <c r="AT109" s="40">
        <f t="shared" ca="1" si="98"/>
        <v>-15451.14273313494</v>
      </c>
      <c r="AU109" s="38">
        <f ca="1">IF(COUNTIF($BU$2:BU1094,AH109)=1,VLOOKUP(AH109,BO:BP,2), IF(COUNTIF($BU$2:BU1094,AH109)=0,$AM$10,""))</f>
        <v>104.109375</v>
      </c>
      <c r="AV109" s="39">
        <f t="shared" ca="1" si="120"/>
        <v>124720.98214285714</v>
      </c>
      <c r="AW109" s="40">
        <f t="shared" ca="1" si="99"/>
        <v>6469.1703869047633</v>
      </c>
      <c r="AX109" s="38">
        <f ca="1">IF(COUNTIF($BU$2:BU1094,AH109)=1,VLOOKUP(AH109,BQ:BR,2), IF(COUNTIF($BU$2:BU1094,AH109)=0,$AN$10,""))</f>
        <v>97.34375</v>
      </c>
      <c r="AY109" s="39">
        <f t="shared" ca="1" si="121"/>
        <v>192187.5</v>
      </c>
      <c r="AZ109" s="40">
        <f t="shared" ca="1" si="100"/>
        <v>17446.338541666672</v>
      </c>
      <c r="BA109" s="66">
        <f t="shared" ca="1" si="122"/>
        <v>-74204.819082864866</v>
      </c>
      <c r="BB109" s="163"/>
      <c r="BC109" s="163"/>
      <c r="BD109" s="66">
        <f ca="1">IF(ISERROR(AI109-2),"",$AQ$4*SUM($BB$14:BB109)-$AR$4*SUM($BC$14:BC109))</f>
        <v>103617.77424823859</v>
      </c>
      <c r="BE109" s="66">
        <f t="shared" ca="1" si="123"/>
        <v>-177822.59333110345</v>
      </c>
      <c r="BG109" s="59">
        <v>45959.625</v>
      </c>
      <c r="BH109" s="44">
        <v>80.95</v>
      </c>
      <c r="BK109" s="59">
        <v>45959.625</v>
      </c>
      <c r="BL109" s="44">
        <v>112.28</v>
      </c>
      <c r="BO109" s="59">
        <v>45957.625</v>
      </c>
      <c r="BP109" s="44">
        <v>105.1875</v>
      </c>
      <c r="BQ109" s="59">
        <v>45957.625</v>
      </c>
      <c r="BR109" s="44">
        <v>100.953125</v>
      </c>
      <c r="BS109" s="150">
        <f t="shared" si="69"/>
        <v>45959.625</v>
      </c>
      <c r="BT109" s="150">
        <f t="shared" si="70"/>
        <v>45959.625</v>
      </c>
      <c r="BY109" s="151" t="str">
        <f t="shared" ca="1" si="101"/>
        <v/>
      </c>
      <c r="BZ109" s="38" t="str">
        <f ca="1">IF(COUNTIF($CN$2:CN1094,BY109)=1,VLOOKUP(BY109,CH:CI,2), IF(COUNTIF($CN$2:CN1094,BY109)=0,$BZ$10,""))</f>
        <v/>
      </c>
      <c r="CA109" s="39" t="str">
        <f t="shared" ca="1" si="102"/>
        <v/>
      </c>
      <c r="CB109" s="39" t="str">
        <f t="shared" ca="1" si="103"/>
        <v/>
      </c>
      <c r="CC109" s="38" t="str">
        <f ca="1">IF(COUNTIF($CN$2:CN1094,BY109)=1,VLOOKUP(BY109,CJ:CK,2), IF(COUNTIF($CN$2:CN1094,BY109)=0,$CA$10,""))</f>
        <v/>
      </c>
      <c r="CD109" s="39" t="str">
        <f t="shared" ca="1" si="115"/>
        <v/>
      </c>
      <c r="CE109" s="40" t="str">
        <f t="shared" ca="1" si="104"/>
        <v/>
      </c>
      <c r="CF109" s="38" t="str">
        <f t="shared" ca="1" si="116"/>
        <v/>
      </c>
      <c r="CH109" s="109">
        <v>45964.625</v>
      </c>
      <c r="CI109" s="44">
        <v>107.4512</v>
      </c>
      <c r="CJ109" s="109">
        <v>45964.625</v>
      </c>
      <c r="CK109" s="44">
        <v>48.899000000000001</v>
      </c>
      <c r="CL109" s="150">
        <f t="shared" si="63"/>
        <v>45964.625</v>
      </c>
      <c r="CM109" s="150">
        <f t="shared" si="64"/>
        <v>45964.625</v>
      </c>
      <c r="CR109" s="151">
        <f t="shared" ca="1" si="105"/>
        <v>46000.625</v>
      </c>
      <c r="CS109" s="38">
        <f ca="1">IF(COUNTIF($DG$2:DG1094,CR109)=1,VLOOKUP(CR109,DA:DB,2), IF(COUNTIF($DG$2:DG1094,CR109)=0,$CS$10,""))</f>
        <v>243.66</v>
      </c>
      <c r="CT109" s="39">
        <f t="shared" ca="1" si="106"/>
        <v>217278.60000000015</v>
      </c>
      <c r="CU109" s="39">
        <f t="shared" ca="1" si="107"/>
        <v>390833.33333333337</v>
      </c>
      <c r="CV109" s="38">
        <f ca="1">IF(COUNTIF($DG$2:DG1094,CR109)=1,VLOOKUP(CR109,DC:DD,2), IF(COUNTIF($DG$2:DG1094,CR109)=0,$CT$10,""))</f>
        <v>47.040999999999997</v>
      </c>
      <c r="CW109" s="39">
        <f t="shared" ca="1" si="108"/>
        <v>249822.09000000003</v>
      </c>
      <c r="CX109" s="40">
        <f t="shared" ca="1" si="109"/>
        <v>351750</v>
      </c>
      <c r="CY109" s="38">
        <f t="shared" ca="1" si="110"/>
        <v>6539.8433333335561</v>
      </c>
      <c r="DA109" s="109">
        <v>45958.625</v>
      </c>
      <c r="DB109" s="44">
        <v>239.77799999999999</v>
      </c>
      <c r="DC109" s="109">
        <v>45958.625</v>
      </c>
      <c r="DD109" s="44">
        <v>47.405999999999999</v>
      </c>
      <c r="DE109" s="150">
        <f t="shared" si="65"/>
        <v>45958.625</v>
      </c>
      <c r="DF109" s="150">
        <f t="shared" si="66"/>
        <v>45958.625</v>
      </c>
      <c r="DR109" s="150">
        <f ca="1">IF(COUNTIF($AH$14:AH996,A110)*COUNTIF($BY$14:BY996,A110)*COUNTIF($CR$14:CR996,A110),A110,"")</f>
        <v>45993.625</v>
      </c>
      <c r="DT109" s="45" t="e">
        <f ca="1">VLOOKUP(DS109,$A$14:R896,18)</f>
        <v>#N/A</v>
      </c>
      <c r="DU109" s="45" t="e">
        <f ca="1">VLOOKUP(DS109,$AH$14:BE896,24)</f>
        <v>#N/A</v>
      </c>
      <c r="DV109" s="45" t="e">
        <f ca="1">VLOOKUP(DS109,$BY$14:CF896,8)</f>
        <v>#N/A</v>
      </c>
      <c r="DW109" s="45" t="e">
        <f ca="1">VLOOKUP(DS109,$CR$14:CY896,8)</f>
        <v>#N/A</v>
      </c>
      <c r="DX109" s="45" t="e">
        <f t="shared" ca="1" si="124"/>
        <v>#N/A</v>
      </c>
      <c r="DY109" s="45" t="e">
        <f t="shared" ca="1" si="125"/>
        <v>#N/A</v>
      </c>
      <c r="DZ109" s="45" t="e">
        <f t="shared" ca="1" si="126"/>
        <v>#N/A</v>
      </c>
      <c r="EA109" s="45" t="e">
        <f t="shared" ca="1" si="127"/>
        <v>#N/A</v>
      </c>
      <c r="EB109" s="45" t="e">
        <f t="shared" ca="1" si="128"/>
        <v>#N/A</v>
      </c>
      <c r="EC109" s="45" t="e">
        <f t="shared" ca="1" si="129"/>
        <v>#N/A</v>
      </c>
      <c r="ED109" s="45" t="e">
        <f t="shared" ca="1" si="130"/>
        <v>#N/A</v>
      </c>
      <c r="EE109" s="45" t="e">
        <f t="shared" ca="1" si="131"/>
        <v>#N/A</v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81"/>
        <v/>
      </c>
      <c r="EN109" s="124" t="str">
        <f t="shared" si="111"/>
        <v/>
      </c>
      <c r="EO109" s="124" t="str">
        <f t="shared" si="112"/>
        <v/>
      </c>
      <c r="EP109" s="124" t="str">
        <f t="shared" si="113"/>
        <v/>
      </c>
      <c r="EQ109" s="124" t="str">
        <f t="shared" si="114"/>
        <v/>
      </c>
    </row>
    <row r="110" spans="1:147">
      <c r="A110" s="151">
        <f t="shared" ca="1" si="82"/>
        <v>45993.625</v>
      </c>
      <c r="B110" s="60">
        <f ca="1">IF(COUNTIF($AD$2:AD1095,A110)=1,VLOOKUP(A110,T:U,2), IF(COUNTIF($AD$2:AD1095,A110)=0,$B$10,""))</f>
        <v>92.81</v>
      </c>
      <c r="C110" s="30">
        <f t="shared" ca="1" si="83"/>
        <v>-243769.96805112006</v>
      </c>
      <c r="D110" s="31">
        <f t="shared" ca="1" si="84"/>
        <v>-362722.5</v>
      </c>
      <c r="E110" s="60">
        <f ca="1">IF(COUNTIF($AD$2:AD1095,A110)=1,VLOOKUP(A110,V:W,2), IF(COUNTIF($AD$2:AD1095,A110)=0,$C$10,""))</f>
        <v>100.777</v>
      </c>
      <c r="F110" s="30">
        <f t="shared" ca="1" si="132"/>
        <v>-77951.999999999767</v>
      </c>
      <c r="G110" s="31">
        <f t="shared" ca="1" si="86"/>
        <v>-129139.10897999996</v>
      </c>
      <c r="H110" s="60">
        <f ca="1">IF(COUNTIF($AD$2:AD1095,A110)=1,VLOOKUP(A110,X:Y,2), IF(COUNTIF($AD$2:AD1095,A110)=0,$D$10,""))</f>
        <v>121.23</v>
      </c>
      <c r="I110" s="30">
        <f t="shared" ca="1" si="133"/>
        <v>-198526.66119770438</v>
      </c>
      <c r="J110" s="31">
        <f t="shared" ca="1" si="88"/>
        <v>-623882.69999999995</v>
      </c>
      <c r="K110" s="60">
        <f ca="1">IF(COUNTIF($AD$2:AD1095,A110)=1,VLOOKUP(A110,Z:AA,2), IF(COUNTIF($AD$2:AD1095,A110)=0,$E$10,""))</f>
        <v>99.323999999999998</v>
      </c>
      <c r="L110" s="30">
        <f t="shared" ca="1" si="134"/>
        <v>-150158.40000000244</v>
      </c>
      <c r="M110" s="31">
        <f t="shared" ca="1" si="90"/>
        <v>-284051.22424000001</v>
      </c>
      <c r="N110" s="66">
        <f t="shared" ca="1" si="135"/>
        <v>-11201.622113418416</v>
      </c>
      <c r="O110" s="66"/>
      <c r="P110" s="66"/>
      <c r="Q110" s="66">
        <f ca="1">IF(ISERROR(B110-2),"",$G$5*SUM($O$14:O110)-$H$5*SUM($P$14:P110))</f>
        <v>-35590.730199999991</v>
      </c>
      <c r="R110" s="66">
        <f t="shared" ca="1" si="136"/>
        <v>-46792.352313418407</v>
      </c>
      <c r="T110" s="59">
        <v>45959.625</v>
      </c>
      <c r="U110" s="44">
        <v>92.78</v>
      </c>
      <c r="V110" s="59">
        <v>45957.625</v>
      </c>
      <c r="W110" s="44">
        <v>101.077</v>
      </c>
      <c r="X110" s="105">
        <v>45968.625</v>
      </c>
      <c r="Y110" s="44">
        <v>121.17</v>
      </c>
      <c r="Z110" s="59">
        <v>45995.625</v>
      </c>
      <c r="AA110" s="44">
        <v>99.248000000000005</v>
      </c>
      <c r="AB110" s="150">
        <f t="shared" si="67"/>
        <v>45959.625</v>
      </c>
      <c r="AC110" s="150">
        <f t="shared" si="68"/>
        <v>45959.625</v>
      </c>
      <c r="AH110" s="151">
        <f t="shared" ca="1" si="93"/>
        <v>46002.652083333334</v>
      </c>
      <c r="AI110" s="38">
        <f ca="1">IF(COUNTIF($BU$2:BU1095,AH110)=1,VLOOKUP(AH110,BG:BH,2), IF(COUNTIF($BU$2:BU1095,AH110)=0,$AI$10,""))</f>
        <v>80.696799999999996</v>
      </c>
      <c r="AJ110" s="39">
        <f t="shared" ca="1" si="94"/>
        <v>76693.598508387193</v>
      </c>
      <c r="AK110" s="39">
        <f t="shared" ca="1" si="95"/>
        <v>-399499.99999999994</v>
      </c>
      <c r="AL110" s="38">
        <f ca="1">IF(COUNTIF($BU$2:BU1095,AH110)=1,VLOOKUP(AH110,BI:BJ,2), IF(COUNTIF($BU$2:BU1095,AH110)=0,$AJ$10,""))</f>
        <v>100.7890625</v>
      </c>
      <c r="AM110" s="39">
        <f t="shared" ca="1" si="117"/>
        <v>169754.46428571429</v>
      </c>
      <c r="AN110" s="40">
        <f t="shared" ca="1" si="96"/>
        <v>-17723.369605654763</v>
      </c>
      <c r="AO110" s="38">
        <f ca="1">IF(COUNTIF($BU$2:BU1095,AH110)=1,VLOOKUP(AH110,BK:BL,2), IF(COUNTIF($BU$2:BU1095,AH110)=0,$AK$10,""))</f>
        <v>110.815</v>
      </c>
      <c r="AP110" s="39">
        <f t="shared" ca="1" si="118"/>
        <v>483457.88623438671</v>
      </c>
      <c r="AQ110" s="40">
        <f t="shared" ca="1" si="97"/>
        <v>-410914.28571428568</v>
      </c>
      <c r="AR110" s="38">
        <f ca="1">IF(COUNTIF($BU$2:BU1095,AH110)=1,VLOOKUP(AH110,BM:BN,2), IF(COUNTIF($BU$2:BU1095,AH110)=0,$AL$10,""))</f>
        <v>100.7890625</v>
      </c>
      <c r="AS110" s="39">
        <f t="shared" ca="1" si="119"/>
        <v>147991.07142857145</v>
      </c>
      <c r="AT110" s="40">
        <f t="shared" ca="1" si="98"/>
        <v>-15451.14273313494</v>
      </c>
      <c r="AU110" s="38">
        <f ca="1">IF(COUNTIF($BU$2:BU1095,AH110)=1,VLOOKUP(AH110,BO:BP,2), IF(COUNTIF($BU$2:BU1095,AH110)=0,$AM$10,""))</f>
        <v>104.109375</v>
      </c>
      <c r="AV110" s="39">
        <f t="shared" ca="1" si="120"/>
        <v>124720.98214285714</v>
      </c>
      <c r="AW110" s="40">
        <f t="shared" ca="1" si="99"/>
        <v>6469.1703869047633</v>
      </c>
      <c r="AX110" s="38">
        <f ca="1">IF(COUNTIF($BU$2:BU1095,AH110)=1,VLOOKUP(AH110,BQ:BR,2), IF(COUNTIF($BU$2:BU1095,AH110)=0,$AN$10,""))</f>
        <v>97.34375</v>
      </c>
      <c r="AY110" s="39">
        <f t="shared" ca="1" si="121"/>
        <v>192187.5</v>
      </c>
      <c r="AZ110" s="40">
        <f t="shared" ca="1" si="100"/>
        <v>17446.338541666672</v>
      </c>
      <c r="BA110" s="66">
        <f t="shared" ca="1" si="122"/>
        <v>-74017.176924908257</v>
      </c>
      <c r="BB110" s="163"/>
      <c r="BC110" s="163"/>
      <c r="BD110" s="66">
        <f ca="1">IF(ISERROR(AI110-2),"",$AQ$4*SUM($BB$14:BB110)-$AR$4*SUM($BC$14:BC110))</f>
        <v>103617.77424823859</v>
      </c>
      <c r="BE110" s="66">
        <f t="shared" ca="1" si="123"/>
        <v>-177634.95117314684</v>
      </c>
      <c r="BG110" s="59">
        <v>45960.625</v>
      </c>
      <c r="BH110" s="44">
        <v>80.8</v>
      </c>
      <c r="BK110" s="59">
        <v>45960.625</v>
      </c>
      <c r="BL110" s="44">
        <v>111.68</v>
      </c>
      <c r="BO110" s="59">
        <v>45958.625</v>
      </c>
      <c r="BP110" s="44">
        <v>105.265625</v>
      </c>
      <c r="BQ110" s="59">
        <v>45958.625</v>
      </c>
      <c r="BR110" s="44">
        <v>101.203125</v>
      </c>
      <c r="BS110" s="150">
        <f t="shared" si="69"/>
        <v>45960.625</v>
      </c>
      <c r="BT110" s="150">
        <f t="shared" si="70"/>
        <v>45960.625</v>
      </c>
      <c r="BY110" s="151" t="str">
        <f t="shared" ca="1" si="101"/>
        <v/>
      </c>
      <c r="BZ110" s="38" t="str">
        <f ca="1">IF(COUNTIF($CN$2:CN1095,BY110)=1,VLOOKUP(BY110,CH:CI,2), IF(COUNTIF($CN$2:CN1095,BY110)=0,$BZ$10,""))</f>
        <v/>
      </c>
      <c r="CA110" s="39" t="str">
        <f t="shared" ca="1" si="102"/>
        <v/>
      </c>
      <c r="CB110" s="39" t="str">
        <f t="shared" ca="1" si="103"/>
        <v/>
      </c>
      <c r="CC110" s="38" t="str">
        <f ca="1">IF(COUNTIF($CN$2:CN1095,BY110)=1,VLOOKUP(BY110,CJ:CK,2), IF(COUNTIF($CN$2:CN1095,BY110)=0,$CA$10,""))</f>
        <v/>
      </c>
      <c r="CD110" s="39" t="str">
        <f t="shared" ca="1" si="115"/>
        <v/>
      </c>
      <c r="CE110" s="40" t="str">
        <f t="shared" ca="1" si="104"/>
        <v/>
      </c>
      <c r="CF110" s="38" t="str">
        <f t="shared" ca="1" si="116"/>
        <v/>
      </c>
      <c r="CH110" s="109">
        <v>45965.625</v>
      </c>
      <c r="CI110" s="44">
        <v>107.2561</v>
      </c>
      <c r="CJ110" s="109">
        <v>45965.625</v>
      </c>
      <c r="CK110" s="44">
        <v>49.566000000000003</v>
      </c>
      <c r="CL110" s="150">
        <f t="shared" si="63"/>
        <v>45965.625</v>
      </c>
      <c r="CM110" s="150">
        <f t="shared" si="64"/>
        <v>45965.625</v>
      </c>
      <c r="CR110" s="151">
        <f t="shared" ca="1" si="105"/>
        <v>46001.625</v>
      </c>
      <c r="CS110" s="38">
        <f ca="1">IF(COUNTIF($DG$2:DG1095,CR110)=1,VLOOKUP(CR110,DA:DB,2), IF(COUNTIF($DG$2:DG1095,CR110)=0,$CS$10,""))</f>
        <v>242.79900000000001</v>
      </c>
      <c r="CT110" s="39">
        <f t="shared" ca="1" si="106"/>
        <v>225234.24000000011</v>
      </c>
      <c r="CU110" s="39">
        <f t="shared" ca="1" si="107"/>
        <v>393750</v>
      </c>
      <c r="CV110" s="38">
        <f ca="1">IF(COUNTIF($DG$2:DG1095,CR110)=1,VLOOKUP(CR110,DC:DD,2), IF(COUNTIF($DG$2:DG1095,CR110)=0,$CT$10,""))</f>
        <v>46.844999999999999</v>
      </c>
      <c r="CW110" s="39">
        <f t="shared" ca="1" si="108"/>
        <v>258342.2099999999</v>
      </c>
      <c r="CX110" s="40">
        <f t="shared" ca="1" si="109"/>
        <v>354375</v>
      </c>
      <c r="CY110" s="38">
        <f t="shared" ca="1" si="110"/>
        <v>6267.0300000002026</v>
      </c>
      <c r="DA110" s="109">
        <v>45959.625</v>
      </c>
      <c r="DB110" s="44">
        <v>241.02099999999999</v>
      </c>
      <c r="DC110" s="109">
        <v>45959.625</v>
      </c>
      <c r="DD110" s="44">
        <v>47.113</v>
      </c>
      <c r="DE110" s="150">
        <f t="shared" si="65"/>
        <v>45959.625</v>
      </c>
      <c r="DF110" s="150">
        <f t="shared" si="66"/>
        <v>45959.625</v>
      </c>
      <c r="DR110" s="150">
        <f ca="1">IF(COUNTIF($AH$14:AH997,A111)*COUNTIF($BY$14:BY997,A111)*COUNTIF($CR$14:CR997,A111),A111,"")</f>
        <v>45994.625</v>
      </c>
      <c r="DT110" s="45" t="e">
        <f ca="1">VLOOKUP(DS110,$A$14:R897,18)</f>
        <v>#N/A</v>
      </c>
      <c r="DU110" s="45" t="e">
        <f ca="1">VLOOKUP(DS110,$AH$14:BE897,24)</f>
        <v>#N/A</v>
      </c>
      <c r="DV110" s="45" t="e">
        <f ca="1">VLOOKUP(DS110,$BY$14:CF897,8)</f>
        <v>#N/A</v>
      </c>
      <c r="DW110" s="45" t="e">
        <f ca="1">VLOOKUP(DS110,$CR$14:CY897,8)</f>
        <v>#N/A</v>
      </c>
      <c r="DX110" s="45" t="e">
        <f t="shared" ca="1" si="124"/>
        <v>#N/A</v>
      </c>
      <c r="DY110" s="45" t="e">
        <f t="shared" ca="1" si="125"/>
        <v>#N/A</v>
      </c>
      <c r="DZ110" s="45" t="e">
        <f t="shared" ca="1" si="126"/>
        <v>#N/A</v>
      </c>
      <c r="EA110" s="45" t="e">
        <f t="shared" ca="1" si="127"/>
        <v>#N/A</v>
      </c>
      <c r="EB110" s="45" t="e">
        <f t="shared" ca="1" si="128"/>
        <v>#N/A</v>
      </c>
      <c r="EC110" s="45" t="e">
        <f t="shared" ca="1" si="129"/>
        <v>#N/A</v>
      </c>
      <c r="ED110" s="45" t="e">
        <f t="shared" ca="1" si="130"/>
        <v>#N/A</v>
      </c>
      <c r="EE110" s="45" t="e">
        <f t="shared" ca="1" si="131"/>
        <v>#N/A</v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81"/>
        <v/>
      </c>
      <c r="EN110" s="124" t="str">
        <f t="shared" si="111"/>
        <v/>
      </c>
      <c r="EO110" s="124" t="str">
        <f t="shared" si="112"/>
        <v/>
      </c>
      <c r="EP110" s="124" t="str">
        <f t="shared" si="113"/>
        <v/>
      </c>
      <c r="EQ110" s="124" t="str">
        <f t="shared" si="114"/>
        <v/>
      </c>
    </row>
    <row r="111" spans="1:147">
      <c r="A111" s="151">
        <f t="shared" ca="1" si="82"/>
        <v>45994.625</v>
      </c>
      <c r="B111" s="60">
        <f ca="1">IF(COUNTIF($AD$2:AD1096,A111)=1,VLOOKUP(A111,T:U,2), IF(COUNTIF($AD$2:AD1096,A111)=0,$B$10,""))</f>
        <v>92.85</v>
      </c>
      <c r="C111" s="30">
        <f t="shared" ca="1" si="83"/>
        <v>-234824.28115016164</v>
      </c>
      <c r="D111" s="31">
        <f t="shared" ca="1" si="84"/>
        <v>-365190</v>
      </c>
      <c r="E111" s="60">
        <f ca="1">IF(COUNTIF($AD$2:AD1096,A111)=1,VLOOKUP(A111,V:W,2), IF(COUNTIF($AD$2:AD1096,A111)=0,$C$10,""))</f>
        <v>100.78400000000001</v>
      </c>
      <c r="F111" s="30">
        <f t="shared" ca="1" si="132"/>
        <v>-76775.999999998923</v>
      </c>
      <c r="G111" s="31">
        <f t="shared" ca="1" si="86"/>
        <v>-130017.60632000002</v>
      </c>
      <c r="H111" s="60">
        <f ca="1">IF(COUNTIF($AD$2:AD1096,A111)=1,VLOOKUP(A111,X:Y,2), IF(COUNTIF($AD$2:AD1096,A111)=0,$D$10,""))</f>
        <v>121.36</v>
      </c>
      <c r="I111" s="30">
        <f t="shared" ca="1" si="133"/>
        <v>-160006.56275636007</v>
      </c>
      <c r="J111" s="31">
        <f t="shared" ca="1" si="88"/>
        <v>-628126.79999999993</v>
      </c>
      <c r="K111" s="60">
        <f ca="1">IF(COUNTIF($AD$2:AD1096,A111)=1,VLOOKUP(A111,Z:AA,2), IF(COUNTIF($AD$2:AD1096,A111)=0,$E$10,""))</f>
        <v>99.340999999999994</v>
      </c>
      <c r="L111" s="30">
        <f t="shared" ca="1" si="134"/>
        <v>-144303.60000000382</v>
      </c>
      <c r="M111" s="31">
        <f t="shared" ca="1" si="90"/>
        <v>-285983.54549333337</v>
      </c>
      <c r="N111" s="66">
        <f t="shared" ca="1" si="135"/>
        <v>-35374.457567139878</v>
      </c>
      <c r="O111" s="66"/>
      <c r="P111" s="66"/>
      <c r="Q111" s="66">
        <f ca="1">IF(ISERROR(B111-2),"",$G$5*SUM($O$14:O111)-$H$5*SUM($P$14:P111))</f>
        <v>-35590.730199999991</v>
      </c>
      <c r="R111" s="66">
        <f t="shared" ca="1" si="136"/>
        <v>-70965.187767139869</v>
      </c>
      <c r="T111" s="59">
        <v>45960.625</v>
      </c>
      <c r="U111" s="44">
        <v>92.49</v>
      </c>
      <c r="V111" s="59">
        <v>45958.625</v>
      </c>
      <c r="W111" s="44">
        <v>101.083</v>
      </c>
      <c r="X111" s="105">
        <v>45971.625</v>
      </c>
      <c r="Y111" s="44">
        <v>121.31</v>
      </c>
      <c r="Z111" s="59">
        <v>45996.625</v>
      </c>
      <c r="AA111" s="44">
        <v>99.117000000000004</v>
      </c>
      <c r="AB111" s="150">
        <f t="shared" si="67"/>
        <v>45960.625</v>
      </c>
      <c r="AC111" s="150">
        <f t="shared" si="68"/>
        <v>45960.625</v>
      </c>
      <c r="AH111" s="151" t="str">
        <f t="shared" ca="1" si="93"/>
        <v/>
      </c>
      <c r="AI111" s="38" t="str">
        <f ca="1">IF(COUNTIF($BU$2:BU1096,AH111)=1,VLOOKUP(AH111,BG:BH,2), IF(COUNTIF($BU$2:BU1096,AH111)=0,$AI$10,""))</f>
        <v/>
      </c>
      <c r="AJ111" s="39" t="str">
        <f t="shared" ca="1" si="94"/>
        <v/>
      </c>
      <c r="AK111" s="39" t="str">
        <f t="shared" ca="1" si="95"/>
        <v/>
      </c>
      <c r="AL111" s="38" t="str">
        <f ca="1">IF(COUNTIF($BU$2:BU1096,AH111)=1,VLOOKUP(AH111,BI:BJ,2), IF(COUNTIF($BU$2:BU1096,AH111)=0,$AJ$10,""))</f>
        <v/>
      </c>
      <c r="AM111" s="39" t="str">
        <f t="shared" ca="1" si="117"/>
        <v/>
      </c>
      <c r="AN111" s="40" t="str">
        <f t="shared" ca="1" si="96"/>
        <v/>
      </c>
      <c r="AO111" s="38" t="str">
        <f ca="1">IF(COUNTIF($BU$2:BU1096,AH111)=1,VLOOKUP(AH111,BK:BL,2), IF(COUNTIF($BU$2:BU1096,AH111)=0,$AK$10,""))</f>
        <v/>
      </c>
      <c r="AP111" s="39" t="str">
        <f t="shared" ca="1" si="118"/>
        <v/>
      </c>
      <c r="AQ111" s="40" t="str">
        <f t="shared" ca="1" si="97"/>
        <v/>
      </c>
      <c r="AR111" s="38" t="str">
        <f ca="1">IF(COUNTIF($BU$2:BU1096,AH111)=1,VLOOKUP(AH111,BM:BN,2), IF(COUNTIF($BU$2:BU1096,AH111)=0,$AL$10,""))</f>
        <v/>
      </c>
      <c r="AS111" s="39" t="str">
        <f t="shared" ca="1" si="119"/>
        <v/>
      </c>
      <c r="AT111" s="40" t="str">
        <f t="shared" ca="1" si="98"/>
        <v/>
      </c>
      <c r="AU111" s="38" t="str">
        <f ca="1">IF(COUNTIF($BU$2:BU1096,AH111)=1,VLOOKUP(AH111,BO:BP,2), IF(COUNTIF($BU$2:BU1096,AH111)=0,$AM$10,""))</f>
        <v/>
      </c>
      <c r="AV111" s="39" t="str">
        <f t="shared" ca="1" si="120"/>
        <v/>
      </c>
      <c r="AW111" s="40" t="str">
        <f t="shared" ca="1" si="99"/>
        <v/>
      </c>
      <c r="AX111" s="38" t="str">
        <f ca="1">IF(COUNTIF($BU$2:BU1096,AH111)=1,VLOOKUP(AH111,BQ:BR,2), IF(COUNTIF($BU$2:BU1096,AH111)=0,$AN$10,""))</f>
        <v/>
      </c>
      <c r="AY111" s="39" t="str">
        <f t="shared" ca="1" si="121"/>
        <v/>
      </c>
      <c r="AZ111" s="40" t="str">
        <f t="shared" ca="1" si="100"/>
        <v/>
      </c>
      <c r="BA111" s="66" t="str">
        <f t="shared" ca="1" si="122"/>
        <v/>
      </c>
      <c r="BB111" s="163"/>
      <c r="BC111" s="163"/>
      <c r="BD111" s="66" t="str">
        <f ca="1">IF(ISERROR(AI111-2),"",$AQ$4*SUM($BB$14:BB111)-$AR$4*SUM($BC$14:BC111))</f>
        <v/>
      </c>
      <c r="BE111" s="66" t="str">
        <f t="shared" ca="1" si="123"/>
        <v/>
      </c>
      <c r="BG111" s="59">
        <v>45961.625</v>
      </c>
      <c r="BH111" s="44">
        <v>80.8</v>
      </c>
      <c r="BK111" s="59">
        <v>45961.625</v>
      </c>
      <c r="BL111" s="44">
        <v>111.23</v>
      </c>
      <c r="BO111" s="59">
        <v>45959.625</v>
      </c>
      <c r="BP111" s="44">
        <v>104.546875</v>
      </c>
      <c r="BQ111" s="59">
        <v>45959.625</v>
      </c>
      <c r="BR111" s="44">
        <v>100.171875</v>
      </c>
      <c r="BS111" s="150">
        <f t="shared" si="69"/>
        <v>45961.625</v>
      </c>
      <c r="BT111" s="150">
        <f t="shared" si="70"/>
        <v>45961.625</v>
      </c>
      <c r="BY111" s="151" t="str">
        <f t="shared" ca="1" si="101"/>
        <v/>
      </c>
      <c r="BZ111" s="38" t="str">
        <f ca="1">IF(COUNTIF($CN$2:CN1096,BY111)=1,VLOOKUP(BY111,CH:CI,2), IF(COUNTIF($CN$2:CN1096,BY111)=0,$BZ$10,""))</f>
        <v/>
      </c>
      <c r="CA111" s="39" t="str">
        <f t="shared" ca="1" si="102"/>
        <v/>
      </c>
      <c r="CB111" s="39" t="str">
        <f t="shared" ca="1" si="103"/>
        <v/>
      </c>
      <c r="CC111" s="38" t="str">
        <f ca="1">IF(COUNTIF($CN$2:CN1096,BY111)=1,VLOOKUP(BY111,CJ:CK,2), IF(COUNTIF($CN$2:CN1096,BY111)=0,$CA$10,""))</f>
        <v/>
      </c>
      <c r="CD111" s="39" t="str">
        <f t="shared" ca="1" si="115"/>
        <v/>
      </c>
      <c r="CE111" s="40" t="str">
        <f t="shared" ca="1" si="104"/>
        <v/>
      </c>
      <c r="CF111" s="38" t="str">
        <f t="shared" ca="1" si="116"/>
        <v/>
      </c>
      <c r="CH111" s="109">
        <v>45966.625</v>
      </c>
      <c r="CI111" s="44">
        <v>107.5291</v>
      </c>
      <c r="CJ111" s="109">
        <v>45966.625</v>
      </c>
      <c r="CK111" s="44">
        <v>48.518000000000001</v>
      </c>
      <c r="CL111" s="150">
        <f t="shared" si="63"/>
        <v>45966.625</v>
      </c>
      <c r="CM111" s="150">
        <f t="shared" si="64"/>
        <v>45966.625</v>
      </c>
      <c r="CR111" s="151">
        <f t="shared" ca="1" si="105"/>
        <v>46002.625</v>
      </c>
      <c r="CS111" s="38">
        <f ca="1">IF(COUNTIF($DG$2:DG1096,CR111)=1,VLOOKUP(CR111,DA:DB,2), IF(COUNTIF($DG$2:DG1096,CR111)=0,$CS$10,""))</f>
        <v>235.86699999999999</v>
      </c>
      <c r="CT111" s="39">
        <f t="shared" ca="1" si="106"/>
        <v>289285.92000000022</v>
      </c>
      <c r="CU111" s="39">
        <f t="shared" ca="1" si="107"/>
        <v>396666.66666666669</v>
      </c>
      <c r="CV111" s="38">
        <f ca="1">IF(COUNTIF($DG$2:DG1096,CR111)=1,VLOOKUP(CR111,DC:DD,2), IF(COUNTIF($DG$2:DG1096,CR111)=0,$CT$10,""))</f>
        <v>45.302999999999997</v>
      </c>
      <c r="CW111" s="39">
        <f t="shared" ca="1" si="108"/>
        <v>325372.94999999995</v>
      </c>
      <c r="CX111" s="40">
        <f t="shared" ca="1" si="109"/>
        <v>357000</v>
      </c>
      <c r="CY111" s="38">
        <f t="shared" ca="1" si="110"/>
        <v>3579.6366666669492</v>
      </c>
      <c r="DA111" s="109">
        <v>45960.625</v>
      </c>
      <c r="DB111" s="44">
        <v>243.08</v>
      </c>
      <c r="DC111" s="109">
        <v>45960.625</v>
      </c>
      <c r="DD111" s="44">
        <v>47.69</v>
      </c>
      <c r="DE111" s="150">
        <f t="shared" si="65"/>
        <v>45960.625</v>
      </c>
      <c r="DF111" s="150">
        <f t="shared" si="66"/>
        <v>45960.625</v>
      </c>
      <c r="DR111" s="150">
        <f ca="1">IF(COUNTIF($AH$14:AH998,A112)*COUNTIF($BY$14:BY998,A112)*COUNTIF($CR$14:CR998,A112),A112,"")</f>
        <v>45995.625</v>
      </c>
      <c r="DT111" s="45" t="e">
        <f ca="1">VLOOKUP(DS111,$A$14:R898,18)</f>
        <v>#N/A</v>
      </c>
      <c r="DU111" s="45" t="e">
        <f ca="1">VLOOKUP(DS111,$AH$14:BE898,24)</f>
        <v>#N/A</v>
      </c>
      <c r="DV111" s="45" t="e">
        <f ca="1">VLOOKUP(DS111,$BY$14:CF898,8)</f>
        <v>#N/A</v>
      </c>
      <c r="DW111" s="45" t="e">
        <f ca="1">VLOOKUP(DS111,$CR$14:CY898,8)</f>
        <v>#N/A</v>
      </c>
      <c r="DX111" s="45" t="e">
        <f t="shared" ca="1" si="124"/>
        <v>#N/A</v>
      </c>
      <c r="DY111" s="45" t="e">
        <f t="shared" ca="1" si="125"/>
        <v>#N/A</v>
      </c>
      <c r="DZ111" s="45" t="e">
        <f t="shared" ca="1" si="126"/>
        <v>#N/A</v>
      </c>
      <c r="EA111" s="45" t="e">
        <f t="shared" ca="1" si="127"/>
        <v>#N/A</v>
      </c>
      <c r="EB111" s="45" t="e">
        <f t="shared" ca="1" si="128"/>
        <v>#N/A</v>
      </c>
      <c r="EC111" s="45" t="e">
        <f t="shared" ca="1" si="129"/>
        <v>#N/A</v>
      </c>
      <c r="ED111" s="45" t="e">
        <f t="shared" ca="1" si="130"/>
        <v>#N/A</v>
      </c>
      <c r="EE111" s="45" t="e">
        <f t="shared" ca="1" si="131"/>
        <v>#N/A</v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81"/>
        <v/>
      </c>
      <c r="EN111" s="124" t="str">
        <f t="shared" si="111"/>
        <v/>
      </c>
      <c r="EO111" s="124" t="str">
        <f t="shared" si="112"/>
        <v/>
      </c>
      <c r="EP111" s="124" t="str">
        <f t="shared" si="113"/>
        <v/>
      </c>
      <c r="EQ111" s="124" t="str">
        <f t="shared" si="114"/>
        <v/>
      </c>
    </row>
    <row r="112" spans="1:147">
      <c r="A112" s="151">
        <f t="shared" ca="1" si="82"/>
        <v>45995.625</v>
      </c>
      <c r="B112" s="60">
        <f ca="1">IF(COUNTIF($AD$2:AD1097,A112)=1,VLOOKUP(A112,T:U,2), IF(COUNTIF($AD$2:AD1097,A112)=0,$B$10,""))</f>
        <v>92.84</v>
      </c>
      <c r="C112" s="30">
        <f t="shared" ca="1" si="83"/>
        <v>-237060.7028753995</v>
      </c>
      <c r="D112" s="31">
        <f t="shared" ca="1" si="84"/>
        <v>-367657.5</v>
      </c>
      <c r="E112" s="60">
        <f ca="1">IF(COUNTIF($AD$2:AD1097,A112)=1,VLOOKUP(A112,V:W,2), IF(COUNTIF($AD$2:AD1097,A112)=0,$C$10,""))</f>
        <v>100.739</v>
      </c>
      <c r="F112" s="30">
        <f t="shared" ca="1" si="132"/>
        <v>-84335.999999999214</v>
      </c>
      <c r="G112" s="31">
        <f t="shared" ca="1" si="86"/>
        <v>-130896.10366000005</v>
      </c>
      <c r="H112" s="60">
        <f ca="1">IF(COUNTIF($AD$2:AD1097,A112)=1,VLOOKUP(A112,X:Y,2), IF(COUNTIF($AD$2:AD1097,A112)=0,$D$10,""))</f>
        <v>121.3</v>
      </c>
      <c r="I112" s="30">
        <f t="shared" ca="1" si="133"/>
        <v>-177785.06972928852</v>
      </c>
      <c r="J112" s="31">
        <f t="shared" ca="1" si="88"/>
        <v>-632370.89999999991</v>
      </c>
      <c r="K112" s="60">
        <f ca="1">IF(COUNTIF($AD$2:AD1097,A112)=1,VLOOKUP(A112,Z:AA,2), IF(COUNTIF($AD$2:AD1097,A112)=0,$E$10,""))</f>
        <v>99.248000000000005</v>
      </c>
      <c r="L112" s="30">
        <f t="shared" ca="1" si="134"/>
        <v>-176332.80000000016</v>
      </c>
      <c r="M112" s="31">
        <f t="shared" ca="1" si="90"/>
        <v>-287915.86674666667</v>
      </c>
      <c r="N112" s="66">
        <f t="shared" ca="1" si="135"/>
        <v>-43578.796232778695</v>
      </c>
      <c r="O112" s="66"/>
      <c r="P112" s="66"/>
      <c r="Q112" s="66">
        <f ca="1">IF(ISERROR(B112-2),"",$G$5*SUM($O$14:O112)-$H$5*SUM($P$14:P112))</f>
        <v>-35590.730199999991</v>
      </c>
      <c r="R112" s="66">
        <f t="shared" ca="1" si="136"/>
        <v>-79169.526432778686</v>
      </c>
      <c r="T112" s="59">
        <v>45961.625</v>
      </c>
      <c r="U112" s="44">
        <v>92.63</v>
      </c>
      <c r="V112" s="59">
        <v>45959.625</v>
      </c>
      <c r="W112" s="44">
        <v>101.07899999999999</v>
      </c>
      <c r="X112" s="105">
        <v>45972.625</v>
      </c>
      <c r="Y112" s="44">
        <v>121.35</v>
      </c>
      <c r="Z112" s="59">
        <v>45999.625</v>
      </c>
      <c r="AA112" s="44">
        <v>98.691000000000003</v>
      </c>
      <c r="AB112" s="150">
        <f t="shared" si="67"/>
        <v>45961.625</v>
      </c>
      <c r="AC112" s="150">
        <f t="shared" si="68"/>
        <v>45961.625</v>
      </c>
      <c r="AH112" s="151" t="str">
        <f t="shared" ca="1" si="93"/>
        <v/>
      </c>
      <c r="AI112" s="38" t="str">
        <f ca="1">IF(COUNTIF($BU$2:BU1097,AH112)=1,VLOOKUP(AH112,BG:BH,2), IF(COUNTIF($BU$2:BU1097,AH112)=0,$AI$10,""))</f>
        <v/>
      </c>
      <c r="AJ112" s="39" t="str">
        <f t="shared" ca="1" si="94"/>
        <v/>
      </c>
      <c r="AK112" s="39" t="str">
        <f t="shared" ca="1" si="95"/>
        <v/>
      </c>
      <c r="AL112" s="38" t="str">
        <f ca="1">IF(COUNTIF($BU$2:BU1097,AH112)=1,VLOOKUP(AH112,BI:BJ,2), IF(COUNTIF($BU$2:BU1097,AH112)=0,$AJ$10,""))</f>
        <v/>
      </c>
      <c r="AM112" s="39" t="str">
        <f t="shared" ca="1" si="117"/>
        <v/>
      </c>
      <c r="AN112" s="40" t="str">
        <f t="shared" ca="1" si="96"/>
        <v/>
      </c>
      <c r="AO112" s="38" t="str">
        <f ca="1">IF(COUNTIF($BU$2:BU1097,AH112)=1,VLOOKUP(AH112,BK:BL,2), IF(COUNTIF($BU$2:BU1097,AH112)=0,$AK$10,""))</f>
        <v/>
      </c>
      <c r="AP112" s="39" t="str">
        <f t="shared" ca="1" si="118"/>
        <v/>
      </c>
      <c r="AQ112" s="40" t="str">
        <f t="shared" ca="1" si="97"/>
        <v/>
      </c>
      <c r="AR112" s="38" t="str">
        <f ca="1">IF(COUNTIF($BU$2:BU1097,AH112)=1,VLOOKUP(AH112,BM:BN,2), IF(COUNTIF($BU$2:BU1097,AH112)=0,$AL$10,""))</f>
        <v/>
      </c>
      <c r="AS112" s="39" t="str">
        <f t="shared" ca="1" si="119"/>
        <v/>
      </c>
      <c r="AT112" s="40" t="str">
        <f t="shared" ca="1" si="98"/>
        <v/>
      </c>
      <c r="AU112" s="38" t="str">
        <f ca="1">IF(COUNTIF($BU$2:BU1097,AH112)=1,VLOOKUP(AH112,BO:BP,2), IF(COUNTIF($BU$2:BU1097,AH112)=0,$AM$10,""))</f>
        <v/>
      </c>
      <c r="AV112" s="39" t="str">
        <f t="shared" ca="1" si="120"/>
        <v/>
      </c>
      <c r="AW112" s="40" t="str">
        <f t="shared" ca="1" si="99"/>
        <v/>
      </c>
      <c r="AX112" s="38" t="str">
        <f ca="1">IF(COUNTIF($BU$2:BU1097,AH112)=1,VLOOKUP(AH112,BQ:BR,2), IF(COUNTIF($BU$2:BU1097,AH112)=0,$AN$10,""))</f>
        <v/>
      </c>
      <c r="AY112" s="39" t="str">
        <f t="shared" ca="1" si="121"/>
        <v/>
      </c>
      <c r="AZ112" s="40" t="str">
        <f t="shared" ca="1" si="100"/>
        <v/>
      </c>
      <c r="BA112" s="66" t="str">
        <f t="shared" ca="1" si="122"/>
        <v/>
      </c>
      <c r="BB112" s="163"/>
      <c r="BC112" s="163"/>
      <c r="BD112" s="66" t="str">
        <f ca="1">IF(ISERROR(AI112-2),"",$AQ$4*SUM($BB$14:BB112)-$AR$4*SUM($BC$14:BC112))</f>
        <v/>
      </c>
      <c r="BE112" s="66" t="str">
        <f t="shared" ca="1" si="123"/>
        <v/>
      </c>
      <c r="BG112" s="59">
        <v>45964.625</v>
      </c>
      <c r="BH112" s="44">
        <v>80.14</v>
      </c>
      <c r="BK112" s="59">
        <v>45964.625</v>
      </c>
      <c r="BL112" s="44">
        <v>110.53</v>
      </c>
      <c r="BO112" s="59">
        <v>45960.625</v>
      </c>
      <c r="BP112" s="44">
        <v>104.375</v>
      </c>
      <c r="BQ112" s="59">
        <v>45960.625</v>
      </c>
      <c r="BR112" s="44">
        <v>99.609375</v>
      </c>
      <c r="BS112" s="150">
        <f t="shared" si="69"/>
        <v>45964.625</v>
      </c>
      <c r="BT112" s="150">
        <f t="shared" si="70"/>
        <v>45964.625</v>
      </c>
      <c r="BY112" s="151" t="str">
        <f t="shared" ca="1" si="101"/>
        <v/>
      </c>
      <c r="BZ112" s="38" t="str">
        <f ca="1">IF(COUNTIF($CN$2:CN1097,BY112)=1,VLOOKUP(BY112,CH:CI,2), IF(COUNTIF($CN$2:CN1097,BY112)=0,$BZ$10,""))</f>
        <v/>
      </c>
      <c r="CA112" s="39" t="str">
        <f t="shared" ca="1" si="102"/>
        <v/>
      </c>
      <c r="CB112" s="39" t="str">
        <f t="shared" ca="1" si="103"/>
        <v/>
      </c>
      <c r="CC112" s="38" t="str">
        <f ca="1">IF(COUNTIF($CN$2:CN1097,BY112)=1,VLOOKUP(BY112,CJ:CK,2), IF(COUNTIF($CN$2:CN1097,BY112)=0,$CA$10,""))</f>
        <v/>
      </c>
      <c r="CD112" s="39" t="str">
        <f t="shared" ca="1" si="115"/>
        <v/>
      </c>
      <c r="CE112" s="40" t="str">
        <f t="shared" ca="1" si="104"/>
        <v/>
      </c>
      <c r="CF112" s="38" t="str">
        <f t="shared" ca="1" si="116"/>
        <v/>
      </c>
      <c r="CH112" s="109">
        <v>45967.625</v>
      </c>
      <c r="CI112" s="44">
        <v>107.3049</v>
      </c>
      <c r="CJ112" s="109">
        <v>45967.625</v>
      </c>
      <c r="CK112" s="44">
        <v>49.374000000000002</v>
      </c>
      <c r="CL112" s="150">
        <f t="shared" si="63"/>
        <v>45967.625</v>
      </c>
      <c r="CM112" s="150">
        <f t="shared" si="64"/>
        <v>45967.625</v>
      </c>
      <c r="CR112" s="151">
        <f t="shared" ca="1" si="105"/>
        <v>46002.652083333334</v>
      </c>
      <c r="CS112" s="38">
        <f ca="1">IF(COUNTIF($DG$2:DG1097,CR112)=1,VLOOKUP(CR112,DA:DB,2), IF(COUNTIF($DG$2:DG1097,CR112)=0,$CS$10,""))</f>
        <v>234.8767</v>
      </c>
      <c r="CT112" s="39">
        <f t="shared" ca="1" si="106"/>
        <v>298436.29200000013</v>
      </c>
      <c r="CU112" s="39">
        <f t="shared" ca="1" si="107"/>
        <v>396666.66666666669</v>
      </c>
      <c r="CV112" s="38">
        <f ca="1">IF(COUNTIF($DG$2:DG1097,CR112)=1,VLOOKUP(CR112,DC:DD,2), IF(COUNTIF($DG$2:DG1097,CR112)=0,$CT$10,""))</f>
        <v>45.093319999999999</v>
      </c>
      <c r="CW112" s="39">
        <f t="shared" ca="1" si="108"/>
        <v>334487.73959999991</v>
      </c>
      <c r="CX112" s="40">
        <f t="shared" ca="1" si="109"/>
        <v>357000</v>
      </c>
      <c r="CY112" s="38">
        <f t="shared" ca="1" si="110"/>
        <v>3615.219066666963</v>
      </c>
      <c r="DA112" s="109">
        <v>45961.625</v>
      </c>
      <c r="DB112" s="44">
        <v>244.136</v>
      </c>
      <c r="DC112" s="109">
        <v>45961.625</v>
      </c>
      <c r="DD112" s="44">
        <v>48.16</v>
      </c>
      <c r="DE112" s="150">
        <f t="shared" si="65"/>
        <v>45961.625</v>
      </c>
      <c r="DF112" s="150">
        <f t="shared" si="66"/>
        <v>45961.625</v>
      </c>
      <c r="DR112" s="150">
        <f ca="1">IF(COUNTIF($AH$14:AH999,A113)*COUNTIF($BY$14:BY999,A113)*COUNTIF($CR$14:CR999,A113),A113,"")</f>
        <v>45996.625</v>
      </c>
      <c r="DT112" s="45" t="e">
        <f ca="1">VLOOKUP(DS112,$A$14:R899,18)</f>
        <v>#N/A</v>
      </c>
      <c r="DU112" s="45" t="e">
        <f ca="1">VLOOKUP(DS112,$AH$14:BE899,24)</f>
        <v>#N/A</v>
      </c>
      <c r="DV112" s="45" t="e">
        <f ca="1">VLOOKUP(DS112,$BY$14:CF899,8)</f>
        <v>#N/A</v>
      </c>
      <c r="DW112" s="45" t="e">
        <f ca="1">VLOOKUP(DS112,$CR$14:CY899,8)</f>
        <v>#N/A</v>
      </c>
      <c r="DX112" s="45" t="e">
        <f t="shared" ca="1" si="124"/>
        <v>#N/A</v>
      </c>
      <c r="DY112" s="45" t="e">
        <f t="shared" ca="1" si="125"/>
        <v>#N/A</v>
      </c>
      <c r="DZ112" s="45" t="e">
        <f t="shared" ca="1" si="126"/>
        <v>#N/A</v>
      </c>
      <c r="EA112" s="45" t="e">
        <f t="shared" ca="1" si="127"/>
        <v>#N/A</v>
      </c>
      <c r="EB112" s="45" t="e">
        <f t="shared" ca="1" si="128"/>
        <v>#N/A</v>
      </c>
      <c r="EC112" s="45" t="e">
        <f t="shared" ca="1" si="129"/>
        <v>#N/A</v>
      </c>
      <c r="ED112" s="45" t="e">
        <f t="shared" ca="1" si="130"/>
        <v>#N/A</v>
      </c>
      <c r="EE112" s="45" t="e">
        <f t="shared" ca="1" si="131"/>
        <v>#N/A</v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81"/>
        <v/>
      </c>
      <c r="EN112" s="124" t="str">
        <f t="shared" si="111"/>
        <v/>
      </c>
      <c r="EO112" s="124" t="str">
        <f t="shared" si="112"/>
        <v/>
      </c>
      <c r="EP112" s="124" t="str">
        <f t="shared" si="113"/>
        <v/>
      </c>
      <c r="EQ112" s="124" t="str">
        <f t="shared" si="114"/>
        <v/>
      </c>
    </row>
    <row r="113" spans="1:147">
      <c r="A113" s="151">
        <f t="shared" ca="1" si="82"/>
        <v>45996.625</v>
      </c>
      <c r="B113" s="60">
        <f ca="1">IF(COUNTIF($AD$2:AD1098,A113)=1,VLOOKUP(A113,T:U,2), IF(COUNTIF($AD$2:AD1098,A113)=0,$B$10,""))</f>
        <v>92.88</v>
      </c>
      <c r="C113" s="30">
        <f t="shared" ca="1" si="83"/>
        <v>-228115.01597444341</v>
      </c>
      <c r="D113" s="31">
        <f t="shared" ca="1" si="84"/>
        <v>-370124.99999999994</v>
      </c>
      <c r="E113" s="60">
        <f ca="1">IF(COUNTIF($AD$2:AD1098,A113)=1,VLOOKUP(A113,V:W,2), IF(COUNTIF($AD$2:AD1098,A113)=0,$C$10,""))</f>
        <v>100.67</v>
      </c>
      <c r="F113" s="30">
        <f t="shared" ca="1" si="132"/>
        <v>-95927.999999999665</v>
      </c>
      <c r="G113" s="31">
        <f t="shared" ca="1" si="86"/>
        <v>-131774.60100000002</v>
      </c>
      <c r="H113" s="60">
        <f ca="1">IF(COUNTIF($AD$2:AD1098,A113)=1,VLOOKUP(A113,X:Y,2), IF(COUNTIF($AD$2:AD1098,A113)=0,$D$10,""))</f>
        <v>121.2</v>
      </c>
      <c r="I113" s="30">
        <f t="shared" ca="1" si="133"/>
        <v>-207415.91468416661</v>
      </c>
      <c r="J113" s="31">
        <f t="shared" ca="1" si="88"/>
        <v>-636614.99999999988</v>
      </c>
      <c r="K113" s="60">
        <f ca="1">IF(COUNTIF($AD$2:AD1098,A113)=1,VLOOKUP(A113,Z:AA,2), IF(COUNTIF($AD$2:AD1098,A113)=0,$E$10,""))</f>
        <v>99.117000000000004</v>
      </c>
      <c r="L113" s="30">
        <f t="shared" ca="1" si="134"/>
        <v>-221449.20000000024</v>
      </c>
      <c r="M113" s="31">
        <f t="shared" ca="1" si="90"/>
        <v>-289848.18799999985</v>
      </c>
      <c r="N113" s="66">
        <f t="shared" ca="1" si="135"/>
        <v>-37803.888290277333</v>
      </c>
      <c r="O113" s="66"/>
      <c r="P113" s="66"/>
      <c r="Q113" s="66">
        <f ca="1">IF(ISERROR(B113-2),"",$G$5*SUM($O$14:O113)-$H$5*SUM($P$14:P113))</f>
        <v>-35590.730199999991</v>
      </c>
      <c r="R113" s="66">
        <f t="shared" ca="1" si="136"/>
        <v>-73394.618490277324</v>
      </c>
      <c r="T113" s="59">
        <v>45964.625</v>
      </c>
      <c r="U113" s="44">
        <v>92.55</v>
      </c>
      <c r="V113" s="59">
        <v>45960.625</v>
      </c>
      <c r="W113" s="44">
        <v>101.026</v>
      </c>
      <c r="X113" s="105">
        <v>45973.625</v>
      </c>
      <c r="Y113" s="44">
        <v>121.42</v>
      </c>
      <c r="Z113" s="59">
        <v>46000.625</v>
      </c>
      <c r="AA113" s="44">
        <v>98.775000000000006</v>
      </c>
      <c r="AB113" s="150">
        <f t="shared" si="67"/>
        <v>45964.625</v>
      </c>
      <c r="AC113" s="150">
        <f t="shared" si="68"/>
        <v>45964.625</v>
      </c>
      <c r="AH113" s="151" t="str">
        <f t="shared" ca="1" si="93"/>
        <v/>
      </c>
      <c r="AI113" s="38" t="str">
        <f ca="1">IF(COUNTIF($BU$2:BU1098,AH113)=1,VLOOKUP(AH113,BG:BH,2), IF(COUNTIF($BU$2:BU1098,AH113)=0,$AI$10,""))</f>
        <v/>
      </c>
      <c r="AJ113" s="39" t="str">
        <f t="shared" ca="1" si="94"/>
        <v/>
      </c>
      <c r="AK113" s="39" t="str">
        <f t="shared" ca="1" si="95"/>
        <v/>
      </c>
      <c r="AL113" s="38" t="str">
        <f ca="1">IF(COUNTIF($BU$2:BU1098,AH113)=1,VLOOKUP(AH113,BI:BJ,2), IF(COUNTIF($BU$2:BU1098,AH113)=0,$AJ$10,""))</f>
        <v/>
      </c>
      <c r="AM113" s="39" t="str">
        <f t="shared" ca="1" si="117"/>
        <v/>
      </c>
      <c r="AN113" s="40" t="str">
        <f t="shared" ca="1" si="96"/>
        <v/>
      </c>
      <c r="AO113" s="38" t="str">
        <f ca="1">IF(COUNTIF($BU$2:BU1098,AH113)=1,VLOOKUP(AH113,BK:BL,2), IF(COUNTIF($BU$2:BU1098,AH113)=0,$AK$10,""))</f>
        <v/>
      </c>
      <c r="AP113" s="39" t="str">
        <f t="shared" ca="1" si="118"/>
        <v/>
      </c>
      <c r="AQ113" s="40" t="str">
        <f t="shared" ca="1" si="97"/>
        <v/>
      </c>
      <c r="AR113" s="38" t="str">
        <f ca="1">IF(COUNTIF($BU$2:BU1098,AH113)=1,VLOOKUP(AH113,BM:BN,2), IF(COUNTIF($BU$2:BU1098,AH113)=0,$AL$10,""))</f>
        <v/>
      </c>
      <c r="AS113" s="39" t="str">
        <f t="shared" ca="1" si="119"/>
        <v/>
      </c>
      <c r="AT113" s="40" t="str">
        <f t="shared" ca="1" si="98"/>
        <v/>
      </c>
      <c r="AU113" s="38" t="str">
        <f ca="1">IF(COUNTIF($BU$2:BU1098,AH113)=1,VLOOKUP(AH113,BO:BP,2), IF(COUNTIF($BU$2:BU1098,AH113)=0,$AM$10,""))</f>
        <v/>
      </c>
      <c r="AV113" s="39" t="str">
        <f t="shared" ca="1" si="120"/>
        <v/>
      </c>
      <c r="AW113" s="40" t="str">
        <f t="shared" ca="1" si="99"/>
        <v/>
      </c>
      <c r="AX113" s="38" t="str">
        <f ca="1">IF(COUNTIF($BU$2:BU1098,AH113)=1,VLOOKUP(AH113,BQ:BR,2), IF(COUNTIF($BU$2:BU1098,AH113)=0,$AN$10,""))</f>
        <v/>
      </c>
      <c r="AY113" s="39" t="str">
        <f t="shared" ca="1" si="121"/>
        <v/>
      </c>
      <c r="AZ113" s="40" t="str">
        <f t="shared" ca="1" si="100"/>
        <v/>
      </c>
      <c r="BA113" s="66" t="str">
        <f t="shared" ca="1" si="122"/>
        <v/>
      </c>
      <c r="BB113" s="163"/>
      <c r="BC113" s="163"/>
      <c r="BD113" s="66" t="str">
        <f ca="1">IF(ISERROR(AI113-2),"",$AQ$4*SUM($BB$14:BB113)-$AR$4*SUM($BC$14:BC113))</f>
        <v/>
      </c>
      <c r="BE113" s="66" t="str">
        <f t="shared" ca="1" si="123"/>
        <v/>
      </c>
      <c r="BG113" s="59">
        <v>45965.625</v>
      </c>
      <c r="BH113" s="44">
        <v>80.150000000000006</v>
      </c>
      <c r="BK113" s="59">
        <v>45965.625</v>
      </c>
      <c r="BL113" s="44">
        <v>110.68</v>
      </c>
      <c r="BO113" s="59">
        <v>45961.625</v>
      </c>
      <c r="BP113" s="44">
        <v>104.34375</v>
      </c>
      <c r="BQ113" s="59">
        <v>45961.625</v>
      </c>
      <c r="BR113" s="44">
        <v>99.296875</v>
      </c>
      <c r="BS113" s="150">
        <f t="shared" si="69"/>
        <v>45965.625</v>
      </c>
      <c r="BT113" s="150">
        <f t="shared" si="70"/>
        <v>45965.625</v>
      </c>
      <c r="BY113" s="151" t="str">
        <f t="shared" ca="1" si="101"/>
        <v/>
      </c>
      <c r="BZ113" s="38" t="str">
        <f ca="1">IF(COUNTIF($CN$2:CN1098,BY113)=1,VLOOKUP(BY113,CH:CI,2), IF(COUNTIF($CN$2:CN1098,BY113)=0,$BZ$10,""))</f>
        <v/>
      </c>
      <c r="CA113" s="39" t="str">
        <f t="shared" ca="1" si="102"/>
        <v/>
      </c>
      <c r="CB113" s="39" t="str">
        <f t="shared" ca="1" si="103"/>
        <v/>
      </c>
      <c r="CC113" s="38" t="str">
        <f ca="1">IF(COUNTIF($CN$2:CN1098,BY113)=1,VLOOKUP(BY113,CJ:CK,2), IF(COUNTIF($CN$2:CN1098,BY113)=0,$CA$10,""))</f>
        <v/>
      </c>
      <c r="CD113" s="39" t="str">
        <f t="shared" ca="1" si="115"/>
        <v/>
      </c>
      <c r="CE113" s="40" t="str">
        <f t="shared" ca="1" si="104"/>
        <v/>
      </c>
      <c r="CF113" s="38" t="str">
        <f t="shared" ca="1" si="116"/>
        <v/>
      </c>
      <c r="CH113" s="109">
        <v>45968.625</v>
      </c>
      <c r="CI113" s="44">
        <v>107.3827</v>
      </c>
      <c r="CJ113" s="109">
        <v>45968.625</v>
      </c>
      <c r="CK113" s="44">
        <v>49.238999999999997</v>
      </c>
      <c r="CL113" s="150">
        <f t="shared" si="63"/>
        <v>45968.625</v>
      </c>
      <c r="CM113" s="150">
        <f t="shared" si="64"/>
        <v>45968.625</v>
      </c>
      <c r="CR113" s="151" t="str">
        <f t="shared" ca="1" si="105"/>
        <v/>
      </c>
      <c r="CS113" s="38" t="str">
        <f ca="1">IF(COUNTIF($DG$2:DG1098,CR113)=1,VLOOKUP(CR113,DA:DB,2), IF(COUNTIF($DG$2:DG1098,CR113)=0,$CS$10,""))</f>
        <v/>
      </c>
      <c r="CT113" s="39" t="str">
        <f t="shared" ca="1" si="106"/>
        <v/>
      </c>
      <c r="CU113" s="39" t="str">
        <f t="shared" ca="1" si="107"/>
        <v/>
      </c>
      <c r="CV113" s="38" t="str">
        <f ca="1">IF(COUNTIF($DG$2:DG1098,CR113)=1,VLOOKUP(CR113,DC:DD,2), IF(COUNTIF($DG$2:DG1098,CR113)=0,$CT$10,""))</f>
        <v/>
      </c>
      <c r="CW113" s="39" t="str">
        <f t="shared" ca="1" si="108"/>
        <v/>
      </c>
      <c r="CX113" s="40" t="str">
        <f t="shared" ca="1" si="109"/>
        <v/>
      </c>
      <c r="CY113" s="38" t="str">
        <f t="shared" ca="1" si="110"/>
        <v/>
      </c>
      <c r="DA113" s="109">
        <v>45964.625</v>
      </c>
      <c r="DB113" s="44">
        <v>245.04900000000001</v>
      </c>
      <c r="DC113" s="109">
        <v>45964.625</v>
      </c>
      <c r="DD113" s="44">
        <v>48.881999999999998</v>
      </c>
      <c r="DE113" s="150">
        <f t="shared" si="65"/>
        <v>45964.625</v>
      </c>
      <c r="DF113" s="150">
        <f t="shared" si="66"/>
        <v>45964.625</v>
      </c>
      <c r="DR113" s="150">
        <f ca="1">IF(COUNTIF($AH$14:AH1000,A114)*COUNTIF($BY$14:BY1000,A114)*COUNTIF($CR$14:CR1000,A114),A114,"")</f>
        <v>45999.625</v>
      </c>
      <c r="DT113" s="45" t="e">
        <f ca="1">VLOOKUP(DS113,$A$14:R900,18)</f>
        <v>#N/A</v>
      </c>
      <c r="DU113" s="45" t="e">
        <f ca="1">VLOOKUP(DS113,$AH$14:BE900,24)</f>
        <v>#N/A</v>
      </c>
      <c r="DV113" s="45" t="e">
        <f ca="1">VLOOKUP(DS113,$BY$14:CF900,8)</f>
        <v>#N/A</v>
      </c>
      <c r="DW113" s="45" t="e">
        <f ca="1">VLOOKUP(DS113,$CR$14:CY900,8)</f>
        <v>#N/A</v>
      </c>
      <c r="DX113" s="45" t="e">
        <f t="shared" ca="1" si="124"/>
        <v>#N/A</v>
      </c>
      <c r="DY113" s="45" t="e">
        <f t="shared" ca="1" si="125"/>
        <v>#N/A</v>
      </c>
      <c r="DZ113" s="45" t="e">
        <f t="shared" ca="1" si="126"/>
        <v>#N/A</v>
      </c>
      <c r="EA113" s="45" t="e">
        <f t="shared" ca="1" si="127"/>
        <v>#N/A</v>
      </c>
      <c r="EB113" s="45" t="e">
        <f t="shared" ca="1" si="128"/>
        <v>#N/A</v>
      </c>
      <c r="EC113" s="45" t="e">
        <f t="shared" ca="1" si="129"/>
        <v>#N/A</v>
      </c>
      <c r="ED113" s="45" t="e">
        <f t="shared" ca="1" si="130"/>
        <v>#N/A</v>
      </c>
      <c r="EE113" s="45" t="e">
        <f t="shared" ca="1" si="131"/>
        <v>#N/A</v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81"/>
        <v/>
      </c>
      <c r="EN113" s="124" t="str">
        <f t="shared" si="111"/>
        <v/>
      </c>
      <c r="EO113" s="124" t="str">
        <f t="shared" si="112"/>
        <v/>
      </c>
      <c r="EP113" s="124" t="str">
        <f t="shared" si="113"/>
        <v/>
      </c>
      <c r="EQ113" s="124" t="str">
        <f t="shared" si="114"/>
        <v/>
      </c>
    </row>
    <row r="114" spans="1:147">
      <c r="A114" s="151">
        <f t="shared" ca="1" si="82"/>
        <v>45999.625</v>
      </c>
      <c r="B114" s="60">
        <f ca="1">IF(COUNTIF($AD$2:AD1099,A114)=1,VLOOKUP(A114,T:U,2), IF(COUNTIF($AD$2:AD1099,A114)=0,$B$10,""))</f>
        <v>92.81</v>
      </c>
      <c r="C114" s="30">
        <f t="shared" ca="1" si="83"/>
        <v>-243769.96805112006</v>
      </c>
      <c r="D114" s="31">
        <f t="shared" ca="1" si="84"/>
        <v>-377527.49999999994</v>
      </c>
      <c r="E114" s="60">
        <f ca="1">IF(COUNTIF($AD$2:AD1099,A114)=1,VLOOKUP(A114,V:W,2), IF(COUNTIF($AD$2:AD1099,A114)=0,$C$10,""))</f>
        <v>100.447</v>
      </c>
      <c r="F114" s="30">
        <f t="shared" ca="1" si="132"/>
        <v>-133391.99999999948</v>
      </c>
      <c r="G114" s="31">
        <f t="shared" ca="1" si="86"/>
        <v>-134410.09301999991</v>
      </c>
      <c r="H114" s="60">
        <f ca="1">IF(COUNTIF($AD$2:AD1099,A114)=1,VLOOKUP(A114,X:Y,2), IF(COUNTIF($AD$2:AD1099,A114)=0,$D$10,""))</f>
        <v>120.87</v>
      </c>
      <c r="I114" s="30">
        <f t="shared" ca="1" si="133"/>
        <v>-305197.7030352751</v>
      </c>
      <c r="J114" s="31">
        <f t="shared" ca="1" si="88"/>
        <v>-649347.29999999993</v>
      </c>
      <c r="K114" s="60">
        <f ca="1">IF(COUNTIF($AD$2:AD1099,A114)=1,VLOOKUP(A114,Z:AA,2), IF(COUNTIF($AD$2:AD1099,A114)=0,$E$10,""))</f>
        <v>98.691000000000003</v>
      </c>
      <c r="L114" s="30">
        <f t="shared" ca="1" si="134"/>
        <v>-368163.60000000091</v>
      </c>
      <c r="M114" s="31">
        <f t="shared" ca="1" si="90"/>
        <v>-295645.15175999998</v>
      </c>
      <c r="N114" s="66">
        <f t="shared" ca="1" si="135"/>
        <v>-62759.123755846464</v>
      </c>
      <c r="O114" s="66"/>
      <c r="P114" s="66"/>
      <c r="Q114" s="66">
        <f ca="1">IF(ISERROR(B114-2),"",$G$5*SUM($O$14:O114)-$H$5*SUM($P$14:P114))</f>
        <v>-35590.730199999991</v>
      </c>
      <c r="R114" s="66">
        <f t="shared" ca="1" si="136"/>
        <v>-98349.853955846454</v>
      </c>
      <c r="T114" s="59">
        <v>45965.625</v>
      </c>
      <c r="U114" s="44">
        <v>92.47</v>
      </c>
      <c r="V114" s="59">
        <v>45961.625</v>
      </c>
      <c r="W114" s="44">
        <v>101.04900000000001</v>
      </c>
      <c r="X114" s="105">
        <v>45974.625</v>
      </c>
      <c r="Y114" s="44">
        <v>121.23</v>
      </c>
      <c r="Z114" s="59">
        <v>46001.625</v>
      </c>
      <c r="AA114" s="44">
        <v>98.722999999999999</v>
      </c>
      <c r="AB114" s="150">
        <f t="shared" si="67"/>
        <v>45965.625</v>
      </c>
      <c r="AC114" s="150">
        <f t="shared" si="68"/>
        <v>45965.625</v>
      </c>
      <c r="AH114" s="151" t="str">
        <f t="shared" ca="1" si="93"/>
        <v/>
      </c>
      <c r="AI114" s="38" t="str">
        <f ca="1">IF(COUNTIF($BU$2:BU1099,AH114)=1,VLOOKUP(AH114,BG:BH,2), IF(COUNTIF($BU$2:BU1099,AH114)=0,$AI$10,""))</f>
        <v/>
      </c>
      <c r="AJ114" s="39" t="str">
        <f t="shared" ca="1" si="94"/>
        <v/>
      </c>
      <c r="AK114" s="39" t="str">
        <f t="shared" ca="1" si="95"/>
        <v/>
      </c>
      <c r="AL114" s="38" t="str">
        <f ca="1">IF(COUNTIF($BU$2:BU1099,AH114)=1,VLOOKUP(AH114,BI:BJ,2), IF(COUNTIF($BU$2:BU1099,AH114)=0,$AJ$10,""))</f>
        <v/>
      </c>
      <c r="AM114" s="39" t="str">
        <f t="shared" ca="1" si="117"/>
        <v/>
      </c>
      <c r="AN114" s="40" t="str">
        <f t="shared" ca="1" si="96"/>
        <v/>
      </c>
      <c r="AO114" s="38" t="str">
        <f ca="1">IF(COUNTIF($BU$2:BU1099,AH114)=1,VLOOKUP(AH114,BK:BL,2), IF(COUNTIF($BU$2:BU1099,AH114)=0,$AK$10,""))</f>
        <v/>
      </c>
      <c r="AP114" s="39" t="str">
        <f t="shared" ca="1" si="118"/>
        <v/>
      </c>
      <c r="AQ114" s="40" t="str">
        <f t="shared" ca="1" si="97"/>
        <v/>
      </c>
      <c r="AR114" s="38" t="str">
        <f ca="1">IF(COUNTIF($BU$2:BU1099,AH114)=1,VLOOKUP(AH114,BM:BN,2), IF(COUNTIF($BU$2:BU1099,AH114)=0,$AL$10,""))</f>
        <v/>
      </c>
      <c r="AS114" s="39" t="str">
        <f t="shared" ca="1" si="119"/>
        <v/>
      </c>
      <c r="AT114" s="40" t="str">
        <f t="shared" ca="1" si="98"/>
        <v/>
      </c>
      <c r="AU114" s="38" t="str">
        <f ca="1">IF(COUNTIF($BU$2:BU1099,AH114)=1,VLOOKUP(AH114,BO:BP,2), IF(COUNTIF($BU$2:BU1099,AH114)=0,$AM$10,""))</f>
        <v/>
      </c>
      <c r="AV114" s="39" t="str">
        <f t="shared" ca="1" si="120"/>
        <v/>
      </c>
      <c r="AW114" s="40" t="str">
        <f t="shared" ca="1" si="99"/>
        <v/>
      </c>
      <c r="AX114" s="38" t="str">
        <f ca="1">IF(COUNTIF($BU$2:BU1099,AH114)=1,VLOOKUP(AH114,BQ:BR,2), IF(COUNTIF($BU$2:BU1099,AH114)=0,$AN$10,""))</f>
        <v/>
      </c>
      <c r="AY114" s="39" t="str">
        <f t="shared" ca="1" si="121"/>
        <v/>
      </c>
      <c r="AZ114" s="40" t="str">
        <f t="shared" ca="1" si="100"/>
        <v/>
      </c>
      <c r="BA114" s="66" t="str">
        <f t="shared" ca="1" si="122"/>
        <v/>
      </c>
      <c r="BB114" s="163"/>
      <c r="BC114" s="163"/>
      <c r="BD114" s="66" t="str">
        <f ca="1">IF(ISERROR(AI114-2),"",$AQ$4*SUM($BB$14:BB114)-$AR$4*SUM($BC$14:BC114))</f>
        <v/>
      </c>
      <c r="BE114" s="66" t="str">
        <f t="shared" ca="1" si="123"/>
        <v/>
      </c>
      <c r="BG114" s="59">
        <v>45966.625</v>
      </c>
      <c r="BH114" s="44">
        <v>80.23</v>
      </c>
      <c r="BK114" s="59">
        <v>45966.625</v>
      </c>
      <c r="BL114" s="44">
        <v>110.35</v>
      </c>
      <c r="BO114" s="59">
        <v>45964.625</v>
      </c>
      <c r="BP114" s="44">
        <v>104.28125</v>
      </c>
      <c r="BQ114" s="59">
        <v>45964.625</v>
      </c>
      <c r="BR114" s="44">
        <v>98.984375</v>
      </c>
      <c r="BS114" s="150">
        <f t="shared" si="69"/>
        <v>45966.625</v>
      </c>
      <c r="BT114" s="150">
        <f t="shared" si="70"/>
        <v>45966.625</v>
      </c>
      <c r="BY114" s="151" t="str">
        <f t="shared" ca="1" si="101"/>
        <v/>
      </c>
      <c r="BZ114" s="38" t="str">
        <f ca="1">IF(COUNTIF($CN$2:CN1099,BY114)=1,VLOOKUP(BY114,CH:CI,2), IF(COUNTIF($CN$2:CN1099,BY114)=0,$BZ$10,""))</f>
        <v/>
      </c>
      <c r="CA114" s="39" t="str">
        <f t="shared" ca="1" si="102"/>
        <v/>
      </c>
      <c r="CB114" s="39" t="str">
        <f t="shared" ca="1" si="103"/>
        <v/>
      </c>
      <c r="CC114" s="38" t="str">
        <f ca="1">IF(COUNTIF($CN$2:CN1099,BY114)=1,VLOOKUP(BY114,CJ:CK,2), IF(COUNTIF($CN$2:CN1099,BY114)=0,$CA$10,""))</f>
        <v/>
      </c>
      <c r="CD114" s="39" t="str">
        <f t="shared" ca="1" si="115"/>
        <v/>
      </c>
      <c r="CE114" s="40" t="str">
        <f t="shared" ca="1" si="104"/>
        <v/>
      </c>
      <c r="CF114" s="38" t="str">
        <f t="shared" ca="1" si="116"/>
        <v/>
      </c>
      <c r="CH114" s="109">
        <v>45971.625</v>
      </c>
      <c r="CI114" s="44">
        <v>107.75709999999999</v>
      </c>
      <c r="CJ114" s="109">
        <v>45971.625</v>
      </c>
      <c r="CK114" s="44">
        <v>47.527000000000001</v>
      </c>
      <c r="CL114" s="150">
        <f t="shared" si="63"/>
        <v>45971.625</v>
      </c>
      <c r="CM114" s="150">
        <f t="shared" si="64"/>
        <v>45971.625</v>
      </c>
      <c r="CR114" s="151" t="str">
        <f t="shared" ca="1" si="105"/>
        <v/>
      </c>
      <c r="CS114" s="38" t="str">
        <f ca="1">IF(COUNTIF($DG$2:DG1099,CR114)=1,VLOOKUP(CR114,DA:DB,2), IF(COUNTIF($DG$2:DG1099,CR114)=0,$CS$10,""))</f>
        <v/>
      </c>
      <c r="CT114" s="39" t="str">
        <f t="shared" ca="1" si="106"/>
        <v/>
      </c>
      <c r="CU114" s="39" t="str">
        <f t="shared" ca="1" si="107"/>
        <v/>
      </c>
      <c r="CV114" s="38" t="str">
        <f ca="1">IF(COUNTIF($DG$2:DG1099,CR114)=1,VLOOKUP(CR114,DC:DD,2), IF(COUNTIF($DG$2:DG1099,CR114)=0,$CT$10,""))</f>
        <v/>
      </c>
      <c r="CW114" s="39" t="str">
        <f t="shared" ca="1" si="108"/>
        <v/>
      </c>
      <c r="CX114" s="40" t="str">
        <f t="shared" ca="1" si="109"/>
        <v/>
      </c>
      <c r="CY114" s="38" t="str">
        <f t="shared" ca="1" si="110"/>
        <v/>
      </c>
      <c r="DA114" s="109">
        <v>45965.625</v>
      </c>
      <c r="DB114" s="44">
        <v>247.136</v>
      </c>
      <c r="DC114" s="109">
        <v>45965.625</v>
      </c>
      <c r="DD114" s="44">
        <v>49.226999999999997</v>
      </c>
      <c r="DE114" s="150">
        <f t="shared" si="65"/>
        <v>45965.625</v>
      </c>
      <c r="DF114" s="150">
        <f t="shared" si="66"/>
        <v>45965.625</v>
      </c>
      <c r="DR114" s="150">
        <f ca="1">IF(COUNTIF($AH$14:AH1001,A115)*COUNTIF($BY$14:BY1001,A115)*COUNTIF($CR$14:CR1001,A115),A115,"")</f>
        <v>46000.625</v>
      </c>
      <c r="DT114" s="45" t="e">
        <f ca="1">VLOOKUP(DS114,$A$14:R901,18)</f>
        <v>#N/A</v>
      </c>
      <c r="DU114" s="45" t="e">
        <f ca="1">VLOOKUP(DS114,$AH$14:BE901,24)</f>
        <v>#N/A</v>
      </c>
      <c r="DV114" s="45" t="e">
        <f ca="1">VLOOKUP(DS114,$BY$14:CF901,8)</f>
        <v>#N/A</v>
      </c>
      <c r="DW114" s="45" t="e">
        <f ca="1">VLOOKUP(DS114,$CR$14:CY901,8)</f>
        <v>#N/A</v>
      </c>
      <c r="DX114" s="45" t="e">
        <f t="shared" ca="1" si="124"/>
        <v>#N/A</v>
      </c>
      <c r="DY114" s="45" t="e">
        <f t="shared" ca="1" si="125"/>
        <v>#N/A</v>
      </c>
      <c r="DZ114" s="45" t="e">
        <f t="shared" ca="1" si="126"/>
        <v>#N/A</v>
      </c>
      <c r="EA114" s="45" t="e">
        <f t="shared" ca="1" si="127"/>
        <v>#N/A</v>
      </c>
      <c r="EB114" s="45" t="e">
        <f t="shared" ca="1" si="128"/>
        <v>#N/A</v>
      </c>
      <c r="EC114" s="45" t="e">
        <f t="shared" ca="1" si="129"/>
        <v>#N/A</v>
      </c>
      <c r="ED114" s="45" t="e">
        <f t="shared" ca="1" si="130"/>
        <v>#N/A</v>
      </c>
      <c r="EE114" s="45" t="e">
        <f t="shared" ca="1" si="131"/>
        <v>#N/A</v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81"/>
        <v/>
      </c>
      <c r="EN114" s="124" t="str">
        <f t="shared" si="111"/>
        <v/>
      </c>
      <c r="EO114" s="124" t="str">
        <f t="shared" si="112"/>
        <v/>
      </c>
      <c r="EP114" s="124" t="str">
        <f t="shared" si="113"/>
        <v/>
      </c>
      <c r="EQ114" s="124" t="str">
        <f t="shared" si="114"/>
        <v/>
      </c>
    </row>
    <row r="115" spans="1:147">
      <c r="A115" s="151">
        <f t="shared" ca="1" si="82"/>
        <v>46000.625</v>
      </c>
      <c r="B115" s="60">
        <f ca="1">IF(COUNTIF($AD$2:AD1100,A115)=1,VLOOKUP(A115,T:U,2), IF(COUNTIF($AD$2:AD1100,A115)=0,$B$10,""))</f>
        <v>92.79</v>
      </c>
      <c r="C115" s="30">
        <f t="shared" ca="1" si="83"/>
        <v>-248242.8115015981</v>
      </c>
      <c r="D115" s="31">
        <f t="shared" ca="1" si="84"/>
        <v>-379994.99999999994</v>
      </c>
      <c r="E115" s="60">
        <f ca="1">IF(COUNTIF($AD$2:AD1100,A115)=1,VLOOKUP(A115,V:W,2), IF(COUNTIF($AD$2:AD1100,A115)=0,$C$10,""))</f>
        <v>100.48399999999999</v>
      </c>
      <c r="F115" s="30">
        <f t="shared" ca="1" si="132"/>
        <v>-127176.00000000083</v>
      </c>
      <c r="G115" s="31">
        <f t="shared" ca="1" si="86"/>
        <v>-135288.59035999997</v>
      </c>
      <c r="H115" s="60">
        <f ca="1">IF(COUNTIF($AD$2:AD1100,A115)=1,VLOOKUP(A115,X:Y,2), IF(COUNTIF($AD$2:AD1100,A115)=0,$D$10,""))</f>
        <v>120.74</v>
      </c>
      <c r="I115" s="30">
        <f t="shared" ca="1" si="133"/>
        <v>-343717.8014766234</v>
      </c>
      <c r="J115" s="31">
        <f t="shared" ca="1" si="88"/>
        <v>-653591.39999999991</v>
      </c>
      <c r="K115" s="60">
        <f ca="1">IF(COUNTIF($AD$2:AD1100,A115)=1,VLOOKUP(A115,Z:AA,2), IF(COUNTIF($AD$2:AD1100,A115)=0,$E$10,""))</f>
        <v>98.775000000000006</v>
      </c>
      <c r="L115" s="30">
        <f t="shared" ca="1" si="134"/>
        <v>-339233.99999999983</v>
      </c>
      <c r="M115" s="31">
        <f t="shared" ca="1" si="90"/>
        <v>-297577.47301333328</v>
      </c>
      <c r="N115" s="66">
        <f t="shared" ca="1" si="135"/>
        <v>-5275.492678307055</v>
      </c>
      <c r="O115" s="66"/>
      <c r="P115" s="66"/>
      <c r="Q115" s="66">
        <f ca="1">IF(ISERROR(B115-2),"",$G$5*SUM($O$14:O115)-$H$5*SUM($P$14:P115))</f>
        <v>-35590.730199999991</v>
      </c>
      <c r="R115" s="66">
        <f t="shared" ca="1" si="136"/>
        <v>-40866.222878307046</v>
      </c>
      <c r="T115" s="59">
        <v>45966.625</v>
      </c>
      <c r="U115" s="44">
        <v>92.47</v>
      </c>
      <c r="V115" s="59">
        <v>45964.625</v>
      </c>
      <c r="W115" s="44">
        <v>101.012</v>
      </c>
      <c r="X115" s="105">
        <v>45975.625</v>
      </c>
      <c r="Y115" s="44">
        <v>121.21</v>
      </c>
      <c r="Z115" s="59">
        <v>46002.625</v>
      </c>
      <c r="AA115" s="44">
        <v>98.775000000000006</v>
      </c>
      <c r="AB115" s="150">
        <f t="shared" si="67"/>
        <v>45966.625</v>
      </c>
      <c r="AC115" s="150">
        <f t="shared" si="68"/>
        <v>45966.625</v>
      </c>
      <c r="AH115" s="151" t="str">
        <f t="shared" ca="1" si="93"/>
        <v/>
      </c>
      <c r="AI115" s="38" t="str">
        <f ca="1">IF(COUNTIF($BU$2:BU1100,AH115)=1,VLOOKUP(AH115,BG:BH,2), IF(COUNTIF($BU$2:BU1100,AH115)=0,$AI$10,""))</f>
        <v/>
      </c>
      <c r="AJ115" s="39" t="str">
        <f t="shared" ca="1" si="94"/>
        <v/>
      </c>
      <c r="AK115" s="39" t="str">
        <f t="shared" ca="1" si="95"/>
        <v/>
      </c>
      <c r="AL115" s="38" t="str">
        <f ca="1">IF(COUNTIF($BU$2:BU1100,AH115)=1,VLOOKUP(AH115,BI:BJ,2), IF(COUNTIF($BU$2:BU1100,AH115)=0,$AJ$10,""))</f>
        <v/>
      </c>
      <c r="AM115" s="39" t="str">
        <f t="shared" ca="1" si="117"/>
        <v/>
      </c>
      <c r="AN115" s="40" t="str">
        <f t="shared" ca="1" si="96"/>
        <v/>
      </c>
      <c r="AO115" s="38" t="str">
        <f ca="1">IF(COUNTIF($BU$2:BU1100,AH115)=1,VLOOKUP(AH115,BK:BL,2), IF(COUNTIF($BU$2:BU1100,AH115)=0,$AK$10,""))</f>
        <v/>
      </c>
      <c r="AP115" s="39" t="str">
        <f t="shared" ca="1" si="118"/>
        <v/>
      </c>
      <c r="AQ115" s="40" t="str">
        <f t="shared" ca="1" si="97"/>
        <v/>
      </c>
      <c r="AR115" s="38" t="str">
        <f ca="1">IF(COUNTIF($BU$2:BU1100,AH115)=1,VLOOKUP(AH115,BM:BN,2), IF(COUNTIF($BU$2:BU1100,AH115)=0,$AL$10,""))</f>
        <v/>
      </c>
      <c r="AS115" s="39" t="str">
        <f t="shared" ca="1" si="119"/>
        <v/>
      </c>
      <c r="AT115" s="40" t="str">
        <f t="shared" ca="1" si="98"/>
        <v/>
      </c>
      <c r="AU115" s="38" t="str">
        <f ca="1">IF(COUNTIF($BU$2:BU1100,AH115)=1,VLOOKUP(AH115,BO:BP,2), IF(COUNTIF($BU$2:BU1100,AH115)=0,$AM$10,""))</f>
        <v/>
      </c>
      <c r="AV115" s="39" t="str">
        <f t="shared" ca="1" si="120"/>
        <v/>
      </c>
      <c r="AW115" s="40" t="str">
        <f t="shared" ca="1" si="99"/>
        <v/>
      </c>
      <c r="AX115" s="38" t="str">
        <f ca="1">IF(COUNTIF($BU$2:BU1100,AH115)=1,VLOOKUP(AH115,BQ:BR,2), IF(COUNTIF($BU$2:BU1100,AH115)=0,$AN$10,""))</f>
        <v/>
      </c>
      <c r="AY115" s="39" t="str">
        <f t="shared" ca="1" si="121"/>
        <v/>
      </c>
      <c r="AZ115" s="40" t="str">
        <f t="shared" ca="1" si="100"/>
        <v/>
      </c>
      <c r="BA115" s="66" t="str">
        <f t="shared" ca="1" si="122"/>
        <v/>
      </c>
      <c r="BB115" s="163"/>
      <c r="BC115" s="163"/>
      <c r="BD115" s="66" t="str">
        <f ca="1">IF(ISERROR(AI115-2),"",$AQ$4*SUM($BB$14:BB115)-$AR$4*SUM($BC$14:BC115))</f>
        <v/>
      </c>
      <c r="BE115" s="66" t="str">
        <f t="shared" ca="1" si="123"/>
        <v/>
      </c>
      <c r="BG115" s="59">
        <v>45967.625</v>
      </c>
      <c r="BH115" s="44">
        <v>80.260000000000005</v>
      </c>
      <c r="BK115" s="59">
        <v>45967.625</v>
      </c>
      <c r="BL115" s="44">
        <v>110.93</v>
      </c>
      <c r="BO115" s="59">
        <v>45965.625</v>
      </c>
      <c r="BP115" s="44">
        <v>104.40625</v>
      </c>
      <c r="BQ115" s="59">
        <v>45965.625</v>
      </c>
      <c r="BR115" s="44">
        <v>99.234375</v>
      </c>
      <c r="BS115" s="150">
        <f t="shared" si="69"/>
        <v>45967.625</v>
      </c>
      <c r="BT115" s="150">
        <f t="shared" si="70"/>
        <v>45967.625</v>
      </c>
      <c r="BY115" s="151" t="str">
        <f t="shared" ca="1" si="101"/>
        <v/>
      </c>
      <c r="BZ115" s="38" t="str">
        <f ca="1">IF(COUNTIF($CN$2:CN1100,BY115)=1,VLOOKUP(BY115,CH:CI,2), IF(COUNTIF($CN$2:CN1100,BY115)=0,$BZ$10,""))</f>
        <v/>
      </c>
      <c r="CA115" s="39" t="str">
        <f t="shared" ca="1" si="102"/>
        <v/>
      </c>
      <c r="CB115" s="39" t="str">
        <f t="shared" ca="1" si="103"/>
        <v/>
      </c>
      <c r="CC115" s="38" t="str">
        <f ca="1">IF(COUNTIF($CN$2:CN1100,BY115)=1,VLOOKUP(BY115,CJ:CK,2), IF(COUNTIF($CN$2:CN1100,BY115)=0,$CA$10,""))</f>
        <v/>
      </c>
      <c r="CD115" s="39" t="str">
        <f t="shared" ca="1" si="115"/>
        <v/>
      </c>
      <c r="CE115" s="40" t="str">
        <f t="shared" ca="1" si="104"/>
        <v/>
      </c>
      <c r="CF115" s="38" t="str">
        <f t="shared" ca="1" si="116"/>
        <v/>
      </c>
      <c r="CH115" s="109">
        <v>45973.625</v>
      </c>
      <c r="CI115" s="44">
        <v>107.63639999999999</v>
      </c>
      <c r="CJ115" s="109">
        <v>45973.625</v>
      </c>
      <c r="CK115" s="44">
        <v>47.942</v>
      </c>
      <c r="CL115" s="150">
        <f t="shared" si="63"/>
        <v>45973.625</v>
      </c>
      <c r="CM115" s="150">
        <f t="shared" si="64"/>
        <v>45973.625</v>
      </c>
      <c r="CR115" s="151" t="str">
        <f t="shared" ca="1" si="105"/>
        <v/>
      </c>
      <c r="CS115" s="38" t="str">
        <f ca="1">IF(COUNTIF($DG$2:DG1100,CR115)=1,VLOOKUP(CR115,DA:DB,2), IF(COUNTIF($DG$2:DG1100,CR115)=0,$CS$10,""))</f>
        <v/>
      </c>
      <c r="CT115" s="39" t="str">
        <f t="shared" ca="1" si="106"/>
        <v/>
      </c>
      <c r="CU115" s="39" t="str">
        <f t="shared" ca="1" si="107"/>
        <v/>
      </c>
      <c r="CV115" s="38" t="str">
        <f ca="1">IF(COUNTIF($DG$2:DG1100,CR115)=1,VLOOKUP(CR115,DC:DD,2), IF(COUNTIF($DG$2:DG1100,CR115)=0,$CT$10,""))</f>
        <v/>
      </c>
      <c r="CW115" s="39" t="str">
        <f t="shared" ca="1" si="108"/>
        <v/>
      </c>
      <c r="CX115" s="40" t="str">
        <f t="shared" ca="1" si="109"/>
        <v/>
      </c>
      <c r="CY115" s="38" t="str">
        <f t="shared" ca="1" si="110"/>
        <v/>
      </c>
      <c r="DA115" s="109">
        <v>45966.625</v>
      </c>
      <c r="DB115" s="44">
        <v>245.578</v>
      </c>
      <c r="DC115" s="109">
        <v>45966.625</v>
      </c>
      <c r="DD115" s="44">
        <v>48.668999999999997</v>
      </c>
      <c r="DE115" s="150">
        <f t="shared" si="65"/>
        <v>45966.625</v>
      </c>
      <c r="DF115" s="150">
        <f t="shared" si="66"/>
        <v>45966.625</v>
      </c>
      <c r="DR115" s="150">
        <f ca="1">IF(COUNTIF($AH$14:AH1002,A116)*COUNTIF($BY$14:BY1002,A116)*COUNTIF($CR$14:CR1002,A116),A116,"")</f>
        <v>46002.625</v>
      </c>
      <c r="DT115" s="45" t="e">
        <f ca="1">VLOOKUP(DS115,$A$14:R902,18)</f>
        <v>#N/A</v>
      </c>
      <c r="DU115" s="45" t="e">
        <f ca="1">VLOOKUP(DS115,$AH$14:BE902,24)</f>
        <v>#N/A</v>
      </c>
      <c r="DV115" s="45" t="e">
        <f ca="1">VLOOKUP(DS115,$BY$14:CF902,8)</f>
        <v>#N/A</v>
      </c>
      <c r="DW115" s="45" t="e">
        <f ca="1">VLOOKUP(DS115,$CR$14:CY902,8)</f>
        <v>#N/A</v>
      </c>
      <c r="DX115" s="45" t="e">
        <f t="shared" ca="1" si="124"/>
        <v>#N/A</v>
      </c>
      <c r="DY115" s="45" t="e">
        <f t="shared" ca="1" si="125"/>
        <v>#N/A</v>
      </c>
      <c r="DZ115" s="45" t="e">
        <f t="shared" ca="1" si="126"/>
        <v>#N/A</v>
      </c>
      <c r="EA115" s="45" t="e">
        <f t="shared" ca="1" si="127"/>
        <v>#N/A</v>
      </c>
      <c r="EB115" s="45" t="e">
        <f t="shared" ca="1" si="128"/>
        <v>#N/A</v>
      </c>
      <c r="EC115" s="45" t="e">
        <f t="shared" ca="1" si="129"/>
        <v>#N/A</v>
      </c>
      <c r="ED115" s="45" t="e">
        <f t="shared" ca="1" si="130"/>
        <v>#N/A</v>
      </c>
      <c r="EE115" s="45" t="e">
        <f t="shared" ca="1" si="131"/>
        <v>#N/A</v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81"/>
        <v/>
      </c>
      <c r="EN115" s="124" t="str">
        <f t="shared" si="111"/>
        <v/>
      </c>
      <c r="EO115" s="124" t="str">
        <f t="shared" si="112"/>
        <v/>
      </c>
      <c r="EP115" s="124" t="str">
        <f t="shared" si="113"/>
        <v/>
      </c>
      <c r="EQ115" s="124" t="str">
        <f t="shared" si="114"/>
        <v/>
      </c>
    </row>
    <row r="116" spans="1:147">
      <c r="A116" s="151">
        <f t="shared" ca="1" si="82"/>
        <v>46002.625</v>
      </c>
      <c r="B116" s="60">
        <f ca="1">IF(COUNTIF($AD$2:AD1101,A116)=1,VLOOKUP(A116,T:U,2), IF(COUNTIF($AD$2:AD1101,A116)=0,$B$10,""))</f>
        <v>92.83</v>
      </c>
      <c r="C116" s="30">
        <f t="shared" ca="1" si="83"/>
        <v>-239297.12460063968</v>
      </c>
      <c r="D116" s="31">
        <f t="shared" ca="1" si="84"/>
        <v>-384930</v>
      </c>
      <c r="E116" s="60">
        <f ca="1">IF(COUNTIF($AD$2:AD1101,A116)=1,VLOOKUP(A116,V:W,2), IF(COUNTIF($AD$2:AD1101,A116)=0,$C$10,""))</f>
        <v>100.453</v>
      </c>
      <c r="F116" s="30">
        <f t="shared" ca="1" si="132"/>
        <v>-132383.99999999945</v>
      </c>
      <c r="G116" s="31">
        <f t="shared" ca="1" si="86"/>
        <v>-137045.58504000001</v>
      </c>
      <c r="H116" s="60">
        <f ca="1">IF(COUNTIF($AD$2:AD1101,A116)=1,VLOOKUP(A116,X:Y,2), IF(COUNTIF($AD$2:AD1101,A116)=0,$D$10,""))</f>
        <v>120.91</v>
      </c>
      <c r="I116" s="30">
        <f t="shared" ca="1" si="133"/>
        <v>-293345.36505332548</v>
      </c>
      <c r="J116" s="31">
        <f t="shared" ca="1" si="88"/>
        <v>-662079.6</v>
      </c>
      <c r="K116" s="60">
        <f ca="1">IF(COUNTIF($AD$2:AD1101,A116)=1,VLOOKUP(A116,Z:AA,2), IF(COUNTIF($AD$2:AD1101,A116)=0,$E$10,""))</f>
        <v>98.775000000000006</v>
      </c>
      <c r="L116" s="30">
        <f t="shared" ca="1" si="134"/>
        <v>-339233.99999999983</v>
      </c>
      <c r="M116" s="31">
        <f t="shared" ca="1" si="90"/>
        <v>-301442.11551999999</v>
      </c>
      <c r="N116" s="66">
        <f t="shared" ca="1" si="135"/>
        <v>-40048.690027314529</v>
      </c>
      <c r="O116" s="66"/>
      <c r="P116" s="66"/>
      <c r="Q116" s="66">
        <f ca="1">IF(ISERROR(B116-2),"",$G$5*SUM($O$14:O116)-$H$5*SUM($P$14:P116))</f>
        <v>-35590.730199999991</v>
      </c>
      <c r="R116" s="66">
        <f t="shared" ca="1" si="136"/>
        <v>-75639.42022731452</v>
      </c>
      <c r="T116" s="59">
        <v>45967.625</v>
      </c>
      <c r="U116" s="44">
        <v>92.45</v>
      </c>
      <c r="V116" s="59">
        <v>45965.625</v>
      </c>
      <c r="W116" s="44">
        <v>101.024</v>
      </c>
      <c r="X116" s="105">
        <v>45978.625</v>
      </c>
      <c r="Y116" s="44">
        <v>121.11</v>
      </c>
      <c r="AB116" s="150">
        <f t="shared" si="67"/>
        <v>45967.625</v>
      </c>
      <c r="AC116" s="150">
        <f t="shared" si="68"/>
        <v>45967.625</v>
      </c>
      <c r="AH116" s="151" t="str">
        <f t="shared" ca="1" si="93"/>
        <v/>
      </c>
      <c r="AI116" s="38" t="str">
        <f ca="1">IF(COUNTIF($BU$2:BU1101,AH116)=1,VLOOKUP(AH116,BG:BH,2), IF(COUNTIF($BU$2:BU1101,AH116)=0,$AI$10,""))</f>
        <v/>
      </c>
      <c r="AJ116" s="39" t="str">
        <f t="shared" ca="1" si="94"/>
        <v/>
      </c>
      <c r="AK116" s="39" t="str">
        <f t="shared" ca="1" si="95"/>
        <v/>
      </c>
      <c r="AL116" s="38" t="str">
        <f ca="1">IF(COUNTIF($BU$2:BU1101,AH116)=1,VLOOKUP(AH116,BI:BJ,2), IF(COUNTIF($BU$2:BU1101,AH116)=0,$AJ$10,""))</f>
        <v/>
      </c>
      <c r="AM116" s="39" t="str">
        <f t="shared" ca="1" si="117"/>
        <v/>
      </c>
      <c r="AN116" s="40" t="str">
        <f t="shared" ca="1" si="96"/>
        <v/>
      </c>
      <c r="AO116" s="38" t="str">
        <f ca="1">IF(COUNTIF($BU$2:BU1101,AH116)=1,VLOOKUP(AH116,BK:BL,2), IF(COUNTIF($BU$2:BU1101,AH116)=0,$AK$10,""))</f>
        <v/>
      </c>
      <c r="AP116" s="39" t="str">
        <f t="shared" ca="1" si="118"/>
        <v/>
      </c>
      <c r="AQ116" s="40" t="str">
        <f t="shared" ca="1" si="97"/>
        <v/>
      </c>
      <c r="AR116" s="38" t="str">
        <f ca="1">IF(COUNTIF($BU$2:BU1101,AH116)=1,VLOOKUP(AH116,BM:BN,2), IF(COUNTIF($BU$2:BU1101,AH116)=0,$AL$10,""))</f>
        <v/>
      </c>
      <c r="AS116" s="39" t="str">
        <f t="shared" ca="1" si="119"/>
        <v/>
      </c>
      <c r="AT116" s="40" t="str">
        <f t="shared" ca="1" si="98"/>
        <v/>
      </c>
      <c r="AU116" s="38" t="str">
        <f ca="1">IF(COUNTIF($BU$2:BU1101,AH116)=1,VLOOKUP(AH116,BO:BP,2), IF(COUNTIF($BU$2:BU1101,AH116)=0,$AM$10,""))</f>
        <v/>
      </c>
      <c r="AV116" s="39" t="str">
        <f t="shared" ca="1" si="120"/>
        <v/>
      </c>
      <c r="AW116" s="40" t="str">
        <f t="shared" ca="1" si="99"/>
        <v/>
      </c>
      <c r="AX116" s="38" t="str">
        <f ca="1">IF(COUNTIF($BU$2:BU1101,AH116)=1,VLOOKUP(AH116,BQ:BR,2), IF(COUNTIF($BU$2:BU1101,AH116)=0,$AN$10,""))</f>
        <v/>
      </c>
      <c r="AY116" s="39" t="str">
        <f t="shared" ca="1" si="121"/>
        <v/>
      </c>
      <c r="AZ116" s="40" t="str">
        <f t="shared" ca="1" si="100"/>
        <v/>
      </c>
      <c r="BA116" s="66" t="str">
        <f t="shared" ca="1" si="122"/>
        <v/>
      </c>
      <c r="BB116" s="163"/>
      <c r="BC116" s="163"/>
      <c r="BD116" s="66" t="str">
        <f ca="1">IF(ISERROR(AI116-2),"",$AQ$4*SUM($BB$14:BB116)-$AR$4*SUM($BC$14:BC116))</f>
        <v/>
      </c>
      <c r="BE116" s="66" t="str">
        <f t="shared" ca="1" si="123"/>
        <v/>
      </c>
      <c r="BG116" s="59">
        <v>45968.625</v>
      </c>
      <c r="BH116" s="44">
        <v>80.33</v>
      </c>
      <c r="BK116" s="59">
        <v>45968.625</v>
      </c>
      <c r="BL116" s="44">
        <v>110.71</v>
      </c>
      <c r="BO116" s="59">
        <v>45966.625</v>
      </c>
      <c r="BP116" s="44">
        <v>103.84375</v>
      </c>
      <c r="BQ116" s="59">
        <v>45966.625</v>
      </c>
      <c r="BR116" s="44">
        <v>98.140625</v>
      </c>
      <c r="BS116" s="150">
        <f t="shared" si="69"/>
        <v>45968.625</v>
      </c>
      <c r="BT116" s="150">
        <f t="shared" si="70"/>
        <v>45968.625</v>
      </c>
      <c r="BY116" s="151" t="str">
        <f t="shared" ca="1" si="101"/>
        <v/>
      </c>
      <c r="BZ116" s="38" t="str">
        <f ca="1">IF(COUNTIF($CN$2:CN1101,BY116)=1,VLOOKUP(BY116,CH:CI,2), IF(COUNTIF($CN$2:CN1101,BY116)=0,$BZ$10,""))</f>
        <v/>
      </c>
      <c r="CA116" s="39" t="str">
        <f t="shared" ca="1" si="102"/>
        <v/>
      </c>
      <c r="CB116" s="39" t="str">
        <f t="shared" ca="1" si="103"/>
        <v/>
      </c>
      <c r="CC116" s="38" t="str">
        <f ca="1">IF(COUNTIF($CN$2:CN1101,BY116)=1,VLOOKUP(BY116,CJ:CK,2), IF(COUNTIF($CN$2:CN1101,BY116)=0,$CA$10,""))</f>
        <v/>
      </c>
      <c r="CD116" s="39" t="str">
        <f t="shared" ca="1" si="115"/>
        <v/>
      </c>
      <c r="CE116" s="40" t="str">
        <f t="shared" ca="1" si="104"/>
        <v/>
      </c>
      <c r="CF116" s="38" t="str">
        <f t="shared" ca="1" si="116"/>
        <v/>
      </c>
      <c r="CH116" s="109">
        <v>45974.625</v>
      </c>
      <c r="CI116" s="44">
        <v>107.279</v>
      </c>
      <c r="CJ116" s="109">
        <v>45974.625</v>
      </c>
      <c r="CK116" s="44">
        <v>49.250999999999998</v>
      </c>
      <c r="CL116" s="150">
        <f t="shared" si="63"/>
        <v>45974.625</v>
      </c>
      <c r="CM116" s="150">
        <f t="shared" si="64"/>
        <v>45974.625</v>
      </c>
      <c r="CR116" s="151" t="str">
        <f t="shared" ca="1" si="105"/>
        <v/>
      </c>
      <c r="CS116" s="38" t="str">
        <f ca="1">IF(COUNTIF($DG$2:DG1101,CR116)=1,VLOOKUP(CR116,DA:DB,2), IF(COUNTIF($DG$2:DG1101,CR116)=0,$CS$10,""))</f>
        <v/>
      </c>
      <c r="CT116" s="39" t="str">
        <f t="shared" ca="1" si="106"/>
        <v/>
      </c>
      <c r="CU116" s="39" t="str">
        <f t="shared" ca="1" si="107"/>
        <v/>
      </c>
      <c r="CV116" s="38" t="str">
        <f ca="1">IF(COUNTIF($DG$2:DG1101,CR116)=1,VLOOKUP(CR116,DC:DD,2), IF(COUNTIF($DG$2:DG1101,CR116)=0,$CT$10,""))</f>
        <v/>
      </c>
      <c r="CW116" s="39" t="str">
        <f t="shared" ca="1" si="108"/>
        <v/>
      </c>
      <c r="CX116" s="40" t="str">
        <f t="shared" ca="1" si="109"/>
        <v/>
      </c>
      <c r="CY116" s="38" t="str">
        <f t="shared" ca="1" si="110"/>
        <v/>
      </c>
      <c r="DA116" s="109">
        <v>45967.625</v>
      </c>
      <c r="DB116" s="44">
        <v>251.50399999999999</v>
      </c>
      <c r="DC116" s="109">
        <v>45967.625</v>
      </c>
      <c r="DD116" s="44">
        <v>49.348999999999997</v>
      </c>
      <c r="DE116" s="150">
        <f t="shared" si="65"/>
        <v>45967.625</v>
      </c>
      <c r="DF116" s="150">
        <f t="shared" si="66"/>
        <v>45967.625</v>
      </c>
      <c r="DR116" s="150">
        <f ca="1">IF(COUNTIF($AH$14:AH1003,A117)*COUNTIF($BY$14:BY1003,A117)*COUNTIF($CR$14:CR1003,A117),A117,"")</f>
        <v>46002.652083333334</v>
      </c>
      <c r="DT116" s="45" t="e">
        <f ca="1">VLOOKUP(DS116,$A$14:R903,18)</f>
        <v>#N/A</v>
      </c>
      <c r="DU116" s="45" t="e">
        <f ca="1">VLOOKUP(DS116,$AH$14:BE903,24)</f>
        <v>#N/A</v>
      </c>
      <c r="DV116" s="45" t="e">
        <f ca="1">VLOOKUP(DS116,$BY$14:CF903,8)</f>
        <v>#N/A</v>
      </c>
      <c r="DW116" s="45" t="e">
        <f ca="1">VLOOKUP(DS116,$CR$14:CY903,8)</f>
        <v>#N/A</v>
      </c>
      <c r="DX116" s="45" t="e">
        <f t="shared" ca="1" si="124"/>
        <v>#N/A</v>
      </c>
      <c r="DY116" s="45" t="e">
        <f t="shared" ca="1" si="125"/>
        <v>#N/A</v>
      </c>
      <c r="DZ116" s="45" t="e">
        <f t="shared" ca="1" si="126"/>
        <v>#N/A</v>
      </c>
      <c r="EA116" s="45" t="e">
        <f t="shared" ca="1" si="127"/>
        <v>#N/A</v>
      </c>
      <c r="EB116" s="45" t="e">
        <f t="shared" ca="1" si="128"/>
        <v>#N/A</v>
      </c>
      <c r="EC116" s="45" t="e">
        <f t="shared" ca="1" si="129"/>
        <v>#N/A</v>
      </c>
      <c r="ED116" s="45" t="e">
        <f t="shared" ca="1" si="130"/>
        <v>#N/A</v>
      </c>
      <c r="EE116" s="45" t="e">
        <f t="shared" ca="1" si="131"/>
        <v>#N/A</v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81"/>
        <v/>
      </c>
      <c r="EN116" s="124" t="str">
        <f t="shared" si="111"/>
        <v/>
      </c>
      <c r="EO116" s="124" t="str">
        <f t="shared" si="112"/>
        <v/>
      </c>
      <c r="EP116" s="124" t="str">
        <f t="shared" si="113"/>
        <v/>
      </c>
      <c r="EQ116" s="124" t="str">
        <f t="shared" si="114"/>
        <v/>
      </c>
    </row>
    <row r="117" spans="1:147">
      <c r="A117" s="151">
        <f t="shared" ca="1" si="82"/>
        <v>46002.652083333334</v>
      </c>
      <c r="B117" s="60">
        <f ca="1">IF(COUNTIF($AD$2:AD1102,A117)=1,VLOOKUP(A117,T:U,2), IF(COUNTIF($AD$2:AD1102,A117)=0,$B$10,""))</f>
        <v>92.78</v>
      </c>
      <c r="C117" s="30">
        <f t="shared" ca="1" si="83"/>
        <v>-250479.23322683829</v>
      </c>
      <c r="D117" s="31">
        <f t="shared" ca="1" si="84"/>
        <v>-384930</v>
      </c>
      <c r="E117" s="60">
        <f ca="1">IF(COUNTIF($AD$2:AD1102,A117)=1,VLOOKUP(A117,V:W,2), IF(COUNTIF($AD$2:AD1102,A117)=0,$C$10,""))</f>
        <v>100.468</v>
      </c>
      <c r="F117" s="30">
        <f t="shared" ca="1" si="132"/>
        <v>-129863.99999999936</v>
      </c>
      <c r="G117" s="31">
        <f t="shared" ca="1" si="86"/>
        <v>-137045.58504000001</v>
      </c>
      <c r="H117" s="60">
        <f ca="1">IF(COUNTIF($AD$2:AD1102,A117)=1,VLOOKUP(A117,X:Y,2), IF(COUNTIF($AD$2:AD1102,A117)=0,$D$10,""))</f>
        <v>120.86</v>
      </c>
      <c r="I117" s="30">
        <f t="shared" ca="1" si="133"/>
        <v>-308160.78753076651</v>
      </c>
      <c r="J117" s="31">
        <f t="shared" ca="1" si="88"/>
        <v>-662079.6</v>
      </c>
      <c r="K117" s="60">
        <f ca="1">IF(COUNTIF($AD$2:AD1102,A117)=1,VLOOKUP(A117,Z:AA,2), IF(COUNTIF($AD$2:AD1102,A117)=0,$E$10,""))</f>
        <v>98.807000000000002</v>
      </c>
      <c r="L117" s="30">
        <f t="shared" ca="1" si="134"/>
        <v>-328213.200000001</v>
      </c>
      <c r="M117" s="31">
        <f t="shared" ca="1" si="90"/>
        <v>-301442.11551999999</v>
      </c>
      <c r="N117" s="66">
        <f t="shared" ca="1" si="135"/>
        <v>-27914.576176073519</v>
      </c>
      <c r="O117" s="66"/>
      <c r="P117" s="66"/>
      <c r="Q117" s="66">
        <f ca="1">IF(ISERROR(B117-2),"",$G$5*SUM($O$14:O117)-$H$5*SUM($P$14:P117))</f>
        <v>-35590.730199999991</v>
      </c>
      <c r="R117" s="66">
        <f t="shared" ca="1" si="136"/>
        <v>-63505.306376073509</v>
      </c>
      <c r="T117" s="59">
        <v>45968.625</v>
      </c>
      <c r="U117" s="44">
        <v>92.28</v>
      </c>
      <c r="V117" s="59">
        <v>45966.625</v>
      </c>
      <c r="W117" s="44">
        <v>100.976</v>
      </c>
      <c r="X117" s="105">
        <v>45979.625</v>
      </c>
      <c r="Y117" s="44">
        <v>120.99</v>
      </c>
      <c r="AB117" s="150">
        <f t="shared" si="67"/>
        <v>45968.625</v>
      </c>
      <c r="AC117" s="150">
        <f t="shared" si="68"/>
        <v>45968.625</v>
      </c>
      <c r="AH117" s="151" t="str">
        <f t="shared" ca="1" si="93"/>
        <v/>
      </c>
      <c r="AI117" s="38" t="str">
        <f ca="1">IF(COUNTIF($BU$2:BU1102,AH117)=1,VLOOKUP(AH117,BG:BH,2), IF(COUNTIF($BU$2:BU1102,AH117)=0,$AI$10,""))</f>
        <v/>
      </c>
      <c r="AJ117" s="39" t="str">
        <f t="shared" ca="1" si="94"/>
        <v/>
      </c>
      <c r="AK117" s="39" t="str">
        <f t="shared" ca="1" si="95"/>
        <v/>
      </c>
      <c r="AL117" s="38" t="str">
        <f ca="1">IF(COUNTIF($BU$2:BU1102,AH117)=1,VLOOKUP(AH117,BI:BJ,2), IF(COUNTIF($BU$2:BU1102,AH117)=0,$AJ$10,""))</f>
        <v/>
      </c>
      <c r="AM117" s="39" t="str">
        <f t="shared" ca="1" si="117"/>
        <v/>
      </c>
      <c r="AN117" s="40" t="str">
        <f t="shared" ca="1" si="96"/>
        <v/>
      </c>
      <c r="AO117" s="38" t="str">
        <f ca="1">IF(COUNTIF($BU$2:BU1102,AH117)=1,VLOOKUP(AH117,BK:BL,2), IF(COUNTIF($BU$2:BU1102,AH117)=0,$AK$10,""))</f>
        <v/>
      </c>
      <c r="AP117" s="39" t="str">
        <f t="shared" ca="1" si="118"/>
        <v/>
      </c>
      <c r="AQ117" s="40" t="str">
        <f t="shared" ca="1" si="97"/>
        <v/>
      </c>
      <c r="AR117" s="38" t="str">
        <f ca="1">IF(COUNTIF($BU$2:BU1102,AH117)=1,VLOOKUP(AH117,BM:BN,2), IF(COUNTIF($BU$2:BU1102,AH117)=0,$AL$10,""))</f>
        <v/>
      </c>
      <c r="AS117" s="39" t="str">
        <f t="shared" ca="1" si="119"/>
        <v/>
      </c>
      <c r="AT117" s="40" t="str">
        <f t="shared" ca="1" si="98"/>
        <v/>
      </c>
      <c r="AU117" s="38" t="str">
        <f ca="1">IF(COUNTIF($BU$2:BU1102,AH117)=1,VLOOKUP(AH117,BO:BP,2), IF(COUNTIF($BU$2:BU1102,AH117)=0,$AM$10,""))</f>
        <v/>
      </c>
      <c r="AV117" s="39" t="str">
        <f t="shared" ca="1" si="120"/>
        <v/>
      </c>
      <c r="AW117" s="40" t="str">
        <f t="shared" ca="1" si="99"/>
        <v/>
      </c>
      <c r="AX117" s="38" t="str">
        <f ca="1">IF(COUNTIF($BU$2:BU1102,AH117)=1,VLOOKUP(AH117,BQ:BR,2), IF(COUNTIF($BU$2:BU1102,AH117)=0,$AN$10,""))</f>
        <v/>
      </c>
      <c r="AY117" s="39" t="str">
        <f t="shared" ca="1" si="121"/>
        <v/>
      </c>
      <c r="AZ117" s="40" t="str">
        <f t="shared" ca="1" si="100"/>
        <v/>
      </c>
      <c r="BA117" s="66" t="str">
        <f t="shared" ca="1" si="122"/>
        <v/>
      </c>
      <c r="BB117" s="163"/>
      <c r="BC117" s="163"/>
      <c r="BD117" s="66" t="str">
        <f ca="1">IF(ISERROR(AI117-2),"",$AQ$4*SUM($BB$14:BB117)-$AR$4*SUM($BC$14:BC117))</f>
        <v/>
      </c>
      <c r="BE117" s="66" t="str">
        <f t="shared" ca="1" si="123"/>
        <v/>
      </c>
      <c r="BG117" s="59">
        <v>45971.625</v>
      </c>
      <c r="BH117" s="44">
        <v>80.599999999999994</v>
      </c>
      <c r="BK117" s="59">
        <v>45971.625</v>
      </c>
      <c r="BL117" s="44">
        <v>110.77</v>
      </c>
      <c r="BO117" s="59">
        <v>45967.625</v>
      </c>
      <c r="BP117" s="44">
        <v>104.390625</v>
      </c>
      <c r="BQ117" s="59">
        <v>45967.625</v>
      </c>
      <c r="BR117" s="44">
        <v>99.03125</v>
      </c>
      <c r="BS117" s="150">
        <f t="shared" si="69"/>
        <v>45971.625</v>
      </c>
      <c r="BT117" s="150">
        <f t="shared" si="70"/>
        <v>45971.625</v>
      </c>
      <c r="BY117" s="151" t="str">
        <f t="shared" ca="1" si="101"/>
        <v/>
      </c>
      <c r="BZ117" s="38" t="str">
        <f ca="1">IF(COUNTIF($CN$2:CN1102,BY117)=1,VLOOKUP(BY117,CH:CI,2), IF(COUNTIF($CN$2:CN1102,BY117)=0,$BZ$10,""))</f>
        <v/>
      </c>
      <c r="CA117" s="39" t="str">
        <f t="shared" ca="1" si="102"/>
        <v/>
      </c>
      <c r="CB117" s="39" t="str">
        <f t="shared" ca="1" si="103"/>
        <v/>
      </c>
      <c r="CC117" s="38" t="str">
        <f ca="1">IF(COUNTIF($CN$2:CN1102,BY117)=1,VLOOKUP(BY117,CJ:CK,2), IF(COUNTIF($CN$2:CN1102,BY117)=0,$CA$10,""))</f>
        <v/>
      </c>
      <c r="CD117" s="39" t="str">
        <f t="shared" ca="1" si="115"/>
        <v/>
      </c>
      <c r="CE117" s="40" t="str">
        <f t="shared" ca="1" si="104"/>
        <v/>
      </c>
      <c r="CF117" s="38" t="str">
        <f t="shared" ca="1" si="116"/>
        <v/>
      </c>
      <c r="CH117" s="109">
        <v>45975.625</v>
      </c>
      <c r="CI117" s="44">
        <v>107.2649</v>
      </c>
      <c r="CJ117" s="109">
        <v>45975.625</v>
      </c>
      <c r="CK117" s="44">
        <v>49.061</v>
      </c>
      <c r="CL117" s="150">
        <f t="shared" si="63"/>
        <v>45975.625</v>
      </c>
      <c r="CM117" s="150">
        <f t="shared" si="64"/>
        <v>45975.625</v>
      </c>
      <c r="CR117" s="151" t="str">
        <f t="shared" ca="1" si="105"/>
        <v/>
      </c>
      <c r="CS117" s="38" t="str">
        <f ca="1">IF(COUNTIF($DG$2:DG1102,CR117)=1,VLOOKUP(CR117,DA:DB,2), IF(COUNTIF($DG$2:DG1102,CR117)=0,$CS$10,""))</f>
        <v/>
      </c>
      <c r="CT117" s="39" t="str">
        <f t="shared" ca="1" si="106"/>
        <v/>
      </c>
      <c r="CU117" s="39" t="str">
        <f t="shared" ca="1" si="107"/>
        <v/>
      </c>
      <c r="CV117" s="38" t="str">
        <f ca="1">IF(COUNTIF($DG$2:DG1102,CR117)=1,VLOOKUP(CR117,DC:DD,2), IF(COUNTIF($DG$2:DG1102,CR117)=0,$CT$10,""))</f>
        <v/>
      </c>
      <c r="CW117" s="39" t="str">
        <f t="shared" ca="1" si="108"/>
        <v/>
      </c>
      <c r="CX117" s="40" t="str">
        <f t="shared" ca="1" si="109"/>
        <v/>
      </c>
      <c r="CY117" s="38" t="str">
        <f t="shared" ca="1" si="110"/>
        <v/>
      </c>
      <c r="DA117" s="109">
        <v>45968.625</v>
      </c>
      <c r="DB117" s="44">
        <v>252.08799999999999</v>
      </c>
      <c r="DC117" s="109">
        <v>45968.625</v>
      </c>
      <c r="DD117" s="44">
        <v>50.319000000000003</v>
      </c>
      <c r="DE117" s="150">
        <f t="shared" si="65"/>
        <v>45968.625</v>
      </c>
      <c r="DF117" s="150">
        <f t="shared" si="66"/>
        <v>45968.625</v>
      </c>
      <c r="DR117" s="150" t="str">
        <f ca="1">IF(COUNTIF($AH$14:AH1004,A118)*COUNTIF($BY$14:BY1004,A118)*COUNTIF($CR$14:CR1004,A118),A118,"")</f>
        <v/>
      </c>
      <c r="DT117" s="45" t="e">
        <f ca="1">VLOOKUP(DS117,$A$14:R904,18)</f>
        <v>#N/A</v>
      </c>
      <c r="DU117" s="45" t="e">
        <f ca="1">VLOOKUP(DS117,$AH$14:BE904,24)</f>
        <v>#N/A</v>
      </c>
      <c r="DV117" s="45" t="e">
        <f ca="1">VLOOKUP(DS117,$BY$14:CF904,8)</f>
        <v>#N/A</v>
      </c>
      <c r="DW117" s="45" t="e">
        <f ca="1">VLOOKUP(DS117,$CR$14:CY904,8)</f>
        <v>#N/A</v>
      </c>
      <c r="DX117" s="45" t="e">
        <f t="shared" ca="1" si="124"/>
        <v>#N/A</v>
      </c>
      <c r="DY117" s="45" t="e">
        <f t="shared" ca="1" si="125"/>
        <v>#N/A</v>
      </c>
      <c r="DZ117" s="45" t="e">
        <f t="shared" ca="1" si="126"/>
        <v>#N/A</v>
      </c>
      <c r="EA117" s="45" t="e">
        <f t="shared" ca="1" si="127"/>
        <v>#N/A</v>
      </c>
      <c r="EB117" s="45" t="e">
        <f t="shared" ca="1" si="128"/>
        <v>#N/A</v>
      </c>
      <c r="EC117" s="45" t="e">
        <f t="shared" ca="1" si="129"/>
        <v>#N/A</v>
      </c>
      <c r="ED117" s="45" t="e">
        <f t="shared" ca="1" si="130"/>
        <v>#N/A</v>
      </c>
      <c r="EE117" s="45" t="e">
        <f t="shared" ca="1" si="131"/>
        <v>#N/A</v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81"/>
        <v/>
      </c>
      <c r="EN117" s="124" t="str">
        <f t="shared" si="111"/>
        <v/>
      </c>
      <c r="EO117" s="124" t="str">
        <f t="shared" si="112"/>
        <v/>
      </c>
      <c r="EP117" s="124" t="str">
        <f t="shared" si="113"/>
        <v/>
      </c>
      <c r="EQ117" s="124" t="str">
        <f t="shared" si="114"/>
        <v/>
      </c>
    </row>
    <row r="118" spans="1:147">
      <c r="A118" s="151" t="str">
        <f t="shared" ca="1" si="82"/>
        <v/>
      </c>
      <c r="B118" s="60" t="str">
        <f ca="1">IF(COUNTIF($AD$2:AD1103,A118)=1,VLOOKUP(A118,T:U,2), IF(COUNTIF($AD$2:AD1103,A118)=0,$B$10,""))</f>
        <v/>
      </c>
      <c r="C118" s="30" t="str">
        <f t="shared" ca="1" si="83"/>
        <v/>
      </c>
      <c r="D118" s="31" t="str">
        <f t="shared" ca="1" si="84"/>
        <v/>
      </c>
      <c r="E118" s="60" t="str">
        <f ca="1">IF(COUNTIF($AD$2:AD1103,A118)=1,VLOOKUP(A118,V:W,2), IF(COUNTIF($AD$2:AD1103,A118)=0,$C$10,""))</f>
        <v/>
      </c>
      <c r="F118" s="30" t="str">
        <f t="shared" ca="1" si="132"/>
        <v/>
      </c>
      <c r="G118" s="31" t="str">
        <f t="shared" ca="1" si="86"/>
        <v/>
      </c>
      <c r="H118" s="60" t="str">
        <f ca="1">IF(COUNTIF($AD$2:AD1103,A118)=1,VLOOKUP(A118,X:Y,2), IF(COUNTIF($AD$2:AD1103,A118)=0,$D$10,""))</f>
        <v/>
      </c>
      <c r="I118" s="30" t="str">
        <f t="shared" ca="1" si="133"/>
        <v/>
      </c>
      <c r="J118" s="31" t="str">
        <f t="shared" ca="1" si="88"/>
        <v/>
      </c>
      <c r="K118" s="60" t="str">
        <f ca="1">IF(COUNTIF($AD$2:AD1103,A118)=1,VLOOKUP(A118,Z:AA,2), IF(COUNTIF($AD$2:AD1103,A118)=0,$E$10,""))</f>
        <v/>
      </c>
      <c r="L118" s="30" t="str">
        <f t="shared" ca="1" si="134"/>
        <v/>
      </c>
      <c r="M118" s="31" t="str">
        <f t="shared" ca="1" si="90"/>
        <v/>
      </c>
      <c r="N118" s="66" t="str">
        <f t="shared" ca="1" si="135"/>
        <v/>
      </c>
      <c r="O118" s="66"/>
      <c r="P118" s="66"/>
      <c r="Q118" s="66" t="str">
        <f ca="1">IF(ISERROR(B118-2),"",$G$5*SUM($O$14:O118)-$H$5*SUM($P$14:P118))</f>
        <v/>
      </c>
      <c r="R118" s="66" t="str">
        <f t="shared" ca="1" si="136"/>
        <v/>
      </c>
      <c r="T118" s="59">
        <v>45971.625</v>
      </c>
      <c r="U118" s="44">
        <v>92.6</v>
      </c>
      <c r="V118" s="59">
        <v>45967.625</v>
      </c>
      <c r="W118" s="44">
        <v>100.99299999999999</v>
      </c>
      <c r="X118" s="105">
        <v>45980.625</v>
      </c>
      <c r="Y118" s="44">
        <v>121.08</v>
      </c>
      <c r="AB118" s="150">
        <f t="shared" si="67"/>
        <v>45971.625</v>
      </c>
      <c r="AC118" s="150">
        <f t="shared" si="68"/>
        <v>45971.625</v>
      </c>
      <c r="AH118" s="151" t="str">
        <f t="shared" ca="1" si="93"/>
        <v/>
      </c>
      <c r="AI118" s="38" t="str">
        <f ca="1">IF(COUNTIF($BU$2:BU1103,AH118)=1,VLOOKUP(AH118,BG:BH,2), IF(COUNTIF($BU$2:BU1103,AH118)=0,$AI$10,""))</f>
        <v/>
      </c>
      <c r="AJ118" s="39" t="str">
        <f t="shared" ca="1" si="94"/>
        <v/>
      </c>
      <c r="AK118" s="39" t="str">
        <f t="shared" ca="1" si="95"/>
        <v/>
      </c>
      <c r="AL118" s="38" t="str">
        <f ca="1">IF(COUNTIF($BU$2:BU1103,AH118)=1,VLOOKUP(AH118,BI:BJ,2), IF(COUNTIF($BU$2:BU1103,AH118)=0,$AJ$10,""))</f>
        <v/>
      </c>
      <c r="AM118" s="39" t="str">
        <f t="shared" ca="1" si="117"/>
        <v/>
      </c>
      <c r="AN118" s="40" t="str">
        <f t="shared" ca="1" si="96"/>
        <v/>
      </c>
      <c r="AO118" s="38" t="str">
        <f ca="1">IF(COUNTIF($BU$2:BU1103,AH118)=1,VLOOKUP(AH118,BK:BL,2), IF(COUNTIF($BU$2:BU1103,AH118)=0,$AK$10,""))</f>
        <v/>
      </c>
      <c r="AP118" s="39" t="str">
        <f t="shared" ca="1" si="118"/>
        <v/>
      </c>
      <c r="AQ118" s="40" t="str">
        <f t="shared" ca="1" si="97"/>
        <v/>
      </c>
      <c r="AR118" s="38" t="str">
        <f ca="1">IF(COUNTIF($BU$2:BU1103,AH118)=1,VLOOKUP(AH118,BM:BN,2), IF(COUNTIF($BU$2:BU1103,AH118)=0,$AL$10,""))</f>
        <v/>
      </c>
      <c r="AS118" s="39" t="str">
        <f t="shared" ca="1" si="119"/>
        <v/>
      </c>
      <c r="AT118" s="40" t="str">
        <f t="shared" ca="1" si="98"/>
        <v/>
      </c>
      <c r="AU118" s="38" t="str">
        <f ca="1">IF(COUNTIF($BU$2:BU1103,AH118)=1,VLOOKUP(AH118,BO:BP,2), IF(COUNTIF($BU$2:BU1103,AH118)=0,$AM$10,""))</f>
        <v/>
      </c>
      <c r="AV118" s="39" t="str">
        <f t="shared" ca="1" si="120"/>
        <v/>
      </c>
      <c r="AW118" s="40" t="str">
        <f t="shared" ca="1" si="99"/>
        <v/>
      </c>
      <c r="AX118" s="38" t="str">
        <f ca="1">IF(COUNTIF($BU$2:BU1103,AH118)=1,VLOOKUP(AH118,BQ:BR,2), IF(COUNTIF($BU$2:BU1103,AH118)=0,$AN$10,""))</f>
        <v/>
      </c>
      <c r="AY118" s="39" t="str">
        <f t="shared" ca="1" si="121"/>
        <v/>
      </c>
      <c r="AZ118" s="40" t="str">
        <f t="shared" ca="1" si="100"/>
        <v/>
      </c>
      <c r="BA118" s="66" t="str">
        <f t="shared" ca="1" si="122"/>
        <v/>
      </c>
      <c r="BB118" s="163"/>
      <c r="BC118" s="163"/>
      <c r="BD118" s="66" t="str">
        <f ca="1">IF(ISERROR(AI118-2),"",$AQ$4*SUM($BB$14:BB118)-$AR$4*SUM($BC$14:BC118))</f>
        <v/>
      </c>
      <c r="BE118" s="66" t="str">
        <f t="shared" ca="1" si="123"/>
        <v/>
      </c>
      <c r="BG118" s="59">
        <v>45972.625</v>
      </c>
      <c r="BH118" s="44">
        <v>80.69</v>
      </c>
      <c r="BK118" s="59">
        <v>45972.625</v>
      </c>
      <c r="BL118" s="44">
        <v>111.21</v>
      </c>
      <c r="BO118" s="59">
        <v>45968.625</v>
      </c>
      <c r="BP118" s="44">
        <v>104.375</v>
      </c>
      <c r="BQ118" s="59">
        <v>45968.625</v>
      </c>
      <c r="BR118" s="44">
        <v>98.78125</v>
      </c>
      <c r="BS118" s="150">
        <f t="shared" si="69"/>
        <v>45972.625</v>
      </c>
      <c r="BT118" s="150">
        <f t="shared" si="70"/>
        <v>45972.625</v>
      </c>
      <c r="BY118" s="151" t="str">
        <f t="shared" ca="1" si="101"/>
        <v/>
      </c>
      <c r="BZ118" s="38" t="str">
        <f ca="1">IF(COUNTIF($CN$2:CN1103,BY118)=1,VLOOKUP(BY118,CH:CI,2), IF(COUNTIF($CN$2:CN1103,BY118)=0,$BZ$10,""))</f>
        <v/>
      </c>
      <c r="CA118" s="39" t="str">
        <f t="shared" ca="1" si="102"/>
        <v/>
      </c>
      <c r="CB118" s="39" t="str">
        <f t="shared" ca="1" si="103"/>
        <v/>
      </c>
      <c r="CC118" s="38" t="str">
        <f ca="1">IF(COUNTIF($CN$2:CN1103,BY118)=1,VLOOKUP(BY118,CJ:CK,2), IF(COUNTIF($CN$2:CN1103,BY118)=0,$CA$10,""))</f>
        <v/>
      </c>
      <c r="CD118" s="39" t="str">
        <f t="shared" ca="1" si="115"/>
        <v/>
      </c>
      <c r="CE118" s="40" t="str">
        <f t="shared" ca="1" si="104"/>
        <v/>
      </c>
      <c r="CF118" s="38" t="str">
        <f t="shared" ca="1" si="116"/>
        <v/>
      </c>
      <c r="CH118" s="109">
        <v>45978.625</v>
      </c>
      <c r="CI118" s="44">
        <v>107.0565</v>
      </c>
      <c r="CJ118" s="109">
        <v>45978.625</v>
      </c>
      <c r="CK118" s="44">
        <v>50.024000000000001</v>
      </c>
      <c r="CL118" s="150">
        <f t="shared" si="63"/>
        <v>45978.625</v>
      </c>
      <c r="CM118" s="150">
        <f t="shared" si="64"/>
        <v>45978.625</v>
      </c>
      <c r="CR118" s="151" t="str">
        <f t="shared" ca="1" si="105"/>
        <v/>
      </c>
      <c r="CS118" s="38" t="str">
        <f ca="1">IF(COUNTIF($DG$2:DG1103,CR118)=1,VLOOKUP(CR118,DA:DB,2), IF(COUNTIF($DG$2:DG1103,CR118)=0,$CS$10,""))</f>
        <v/>
      </c>
      <c r="CT118" s="39" t="str">
        <f t="shared" ca="1" si="106"/>
        <v/>
      </c>
      <c r="CU118" s="39" t="str">
        <f t="shared" ca="1" si="107"/>
        <v/>
      </c>
      <c r="CV118" s="38" t="str">
        <f ca="1">IF(COUNTIF($DG$2:DG1103,CR118)=1,VLOOKUP(CR118,DC:DD,2), IF(COUNTIF($DG$2:DG1103,CR118)=0,$CT$10,""))</f>
        <v/>
      </c>
      <c r="CW118" s="39" t="str">
        <f t="shared" ca="1" si="108"/>
        <v/>
      </c>
      <c r="CX118" s="40" t="str">
        <f t="shared" ca="1" si="109"/>
        <v/>
      </c>
      <c r="CY118" s="38" t="str">
        <f t="shared" ca="1" si="110"/>
        <v/>
      </c>
      <c r="DA118" s="109">
        <v>45971.625</v>
      </c>
      <c r="DB118" s="44">
        <v>243.67099999999999</v>
      </c>
      <c r="DC118" s="109">
        <v>45971.625</v>
      </c>
      <c r="DD118" s="44">
        <v>48.557000000000002</v>
      </c>
      <c r="DE118" s="150">
        <f t="shared" si="65"/>
        <v>45971.625</v>
      </c>
      <c r="DF118" s="150">
        <f t="shared" si="66"/>
        <v>45971.625</v>
      </c>
      <c r="DR118" s="150" t="str">
        <f ca="1">IF(COUNTIF($AH$14:AH1005,A119)*COUNTIF($BY$14:BY1005,A119)*COUNTIF($CR$14:CR1005,A119),A119,"")</f>
        <v/>
      </c>
      <c r="DT118" s="45" t="e">
        <f ca="1">VLOOKUP(DS118,$A$14:R905,18)</f>
        <v>#N/A</v>
      </c>
      <c r="DU118" s="45" t="e">
        <f ca="1">VLOOKUP(DS118,$AH$14:BE905,24)</f>
        <v>#N/A</v>
      </c>
      <c r="DV118" s="45" t="e">
        <f ca="1">VLOOKUP(DS118,$BY$14:CF905,8)</f>
        <v>#N/A</v>
      </c>
      <c r="DW118" s="45" t="e">
        <f ca="1">VLOOKUP(DS118,$CR$14:CY905,8)</f>
        <v>#N/A</v>
      </c>
      <c r="DX118" s="45" t="e">
        <f t="shared" ca="1" si="124"/>
        <v>#N/A</v>
      </c>
      <c r="DY118" s="45" t="e">
        <f t="shared" ca="1" si="125"/>
        <v>#N/A</v>
      </c>
      <c r="DZ118" s="45" t="e">
        <f t="shared" ca="1" si="126"/>
        <v>#N/A</v>
      </c>
      <c r="EA118" s="45" t="e">
        <f t="shared" ca="1" si="127"/>
        <v>#N/A</v>
      </c>
      <c r="EB118" s="45" t="e">
        <f t="shared" ca="1" si="128"/>
        <v>#N/A</v>
      </c>
      <c r="EC118" s="45" t="e">
        <f t="shared" ca="1" si="129"/>
        <v>#N/A</v>
      </c>
      <c r="ED118" s="45" t="e">
        <f t="shared" ca="1" si="130"/>
        <v>#N/A</v>
      </c>
      <c r="EE118" s="45" t="e">
        <f t="shared" ca="1" si="131"/>
        <v>#N/A</v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81"/>
        <v/>
      </c>
      <c r="EN118" s="124" t="str">
        <f t="shared" si="111"/>
        <v/>
      </c>
      <c r="EO118" s="124" t="str">
        <f t="shared" si="112"/>
        <v/>
      </c>
      <c r="EP118" s="124" t="str">
        <f t="shared" si="113"/>
        <v/>
      </c>
      <c r="EQ118" s="124" t="str">
        <f t="shared" si="114"/>
        <v/>
      </c>
    </row>
    <row r="119" spans="1:147">
      <c r="A119" s="151" t="str">
        <f t="shared" ca="1" si="82"/>
        <v/>
      </c>
      <c r="B119" s="60" t="str">
        <f ca="1">IF(COUNTIF($AD$2:AD1104,A119)=1,VLOOKUP(A119,T:U,2), IF(COUNTIF($AD$2:AD1104,A119)=0,$B$10,""))</f>
        <v/>
      </c>
      <c r="C119" s="30" t="str">
        <f t="shared" ca="1" si="83"/>
        <v/>
      </c>
      <c r="D119" s="31" t="str">
        <f t="shared" ca="1" si="84"/>
        <v/>
      </c>
      <c r="E119" s="60" t="str">
        <f ca="1">IF(COUNTIF($AD$2:AD1104,A119)=1,VLOOKUP(A119,V:W,2), IF(COUNTIF($AD$2:AD1104,A119)=0,$C$10,""))</f>
        <v/>
      </c>
      <c r="F119" s="30" t="str">
        <f t="shared" ca="1" si="132"/>
        <v/>
      </c>
      <c r="G119" s="31" t="str">
        <f t="shared" ca="1" si="86"/>
        <v/>
      </c>
      <c r="H119" s="60" t="str">
        <f ca="1">IF(COUNTIF($AD$2:AD1104,A119)=1,VLOOKUP(A119,X:Y,2), IF(COUNTIF($AD$2:AD1104,A119)=0,$D$10,""))</f>
        <v/>
      </c>
      <c r="I119" s="30" t="str">
        <f t="shared" ca="1" si="133"/>
        <v/>
      </c>
      <c r="J119" s="31" t="str">
        <f t="shared" ca="1" si="88"/>
        <v/>
      </c>
      <c r="K119" s="60" t="str">
        <f ca="1">IF(COUNTIF($AD$2:AD1104,A119)=1,VLOOKUP(A119,Z:AA,2), IF(COUNTIF($AD$2:AD1104,A119)=0,$E$10,""))</f>
        <v/>
      </c>
      <c r="L119" s="30" t="str">
        <f t="shared" ca="1" si="134"/>
        <v/>
      </c>
      <c r="M119" s="31" t="str">
        <f t="shared" ca="1" si="90"/>
        <v/>
      </c>
      <c r="N119" s="66" t="str">
        <f t="shared" ca="1" si="135"/>
        <v/>
      </c>
      <c r="O119" s="66"/>
      <c r="P119" s="66"/>
      <c r="Q119" s="66" t="str">
        <f ca="1">IF(ISERROR(B119-2),"",$G$5*SUM($O$14:O119)-$H$5*SUM($P$14:P119))</f>
        <v/>
      </c>
      <c r="R119" s="66" t="str">
        <f t="shared" ca="1" si="136"/>
        <v/>
      </c>
      <c r="T119" s="59">
        <v>45972.625</v>
      </c>
      <c r="U119" s="44">
        <v>92.66</v>
      </c>
      <c r="V119" s="59">
        <v>45968.625</v>
      </c>
      <c r="W119" s="44">
        <v>101.001</v>
      </c>
      <c r="X119" s="105">
        <v>45982.625</v>
      </c>
      <c r="Y119" s="44">
        <v>121.12</v>
      </c>
      <c r="AB119" s="150">
        <f t="shared" si="67"/>
        <v>45972.625</v>
      </c>
      <c r="AC119" s="150">
        <f t="shared" si="68"/>
        <v>45972.625</v>
      </c>
      <c r="AH119" s="151" t="str">
        <f t="shared" ca="1" si="93"/>
        <v/>
      </c>
      <c r="AI119" s="38" t="str">
        <f ca="1">IF(COUNTIF($BU$2:BU1104,AH119)=1,VLOOKUP(AH119,BG:BH,2), IF(COUNTIF($BU$2:BU1104,AH119)=0,$AI$10,""))</f>
        <v/>
      </c>
      <c r="AJ119" s="39" t="str">
        <f t="shared" ca="1" si="94"/>
        <v/>
      </c>
      <c r="AK119" s="39" t="str">
        <f t="shared" ca="1" si="95"/>
        <v/>
      </c>
      <c r="AL119" s="38" t="str">
        <f ca="1">IF(COUNTIF($BU$2:BU1104,AH119)=1,VLOOKUP(AH119,BI:BJ,2), IF(COUNTIF($BU$2:BU1104,AH119)=0,$AJ$10,""))</f>
        <v/>
      </c>
      <c r="AM119" s="39" t="str">
        <f t="shared" ca="1" si="117"/>
        <v/>
      </c>
      <c r="AN119" s="40" t="str">
        <f t="shared" ca="1" si="96"/>
        <v/>
      </c>
      <c r="AO119" s="38" t="str">
        <f ca="1">IF(COUNTIF($BU$2:BU1104,AH119)=1,VLOOKUP(AH119,BK:BL,2), IF(COUNTIF($BU$2:BU1104,AH119)=0,$AK$10,""))</f>
        <v/>
      </c>
      <c r="AP119" s="39" t="str">
        <f t="shared" ca="1" si="118"/>
        <v/>
      </c>
      <c r="AQ119" s="40" t="str">
        <f t="shared" ca="1" si="97"/>
        <v/>
      </c>
      <c r="AR119" s="38" t="str">
        <f ca="1">IF(COUNTIF($BU$2:BU1104,AH119)=1,VLOOKUP(AH119,BM:BN,2), IF(COUNTIF($BU$2:BU1104,AH119)=0,$AL$10,""))</f>
        <v/>
      </c>
      <c r="AS119" s="39" t="str">
        <f t="shared" ca="1" si="119"/>
        <v/>
      </c>
      <c r="AT119" s="40" t="str">
        <f t="shared" ca="1" si="98"/>
        <v/>
      </c>
      <c r="AU119" s="38" t="str">
        <f ca="1">IF(COUNTIF($BU$2:BU1104,AH119)=1,VLOOKUP(AH119,BO:BP,2), IF(COUNTIF($BU$2:BU1104,AH119)=0,$AM$10,""))</f>
        <v/>
      </c>
      <c r="AV119" s="39" t="str">
        <f t="shared" ca="1" si="120"/>
        <v/>
      </c>
      <c r="AW119" s="40" t="str">
        <f t="shared" ca="1" si="99"/>
        <v/>
      </c>
      <c r="AX119" s="38" t="str">
        <f ca="1">IF(COUNTIF($BU$2:BU1104,AH119)=1,VLOOKUP(AH119,BQ:BR,2), IF(COUNTIF($BU$2:BU1104,AH119)=0,$AN$10,""))</f>
        <v/>
      </c>
      <c r="AY119" s="39" t="str">
        <f t="shared" ca="1" si="121"/>
        <v/>
      </c>
      <c r="AZ119" s="40" t="str">
        <f t="shared" ca="1" si="100"/>
        <v/>
      </c>
      <c r="BA119" s="66" t="str">
        <f t="shared" ca="1" si="122"/>
        <v/>
      </c>
      <c r="BB119" s="163"/>
      <c r="BC119" s="163"/>
      <c r="BD119" s="66" t="str">
        <f ca="1">IF(ISERROR(AI119-2),"",$AQ$4*SUM($BB$14:BB119)-$AR$4*SUM($BC$14:BC119))</f>
        <v/>
      </c>
      <c r="BE119" s="66" t="str">
        <f t="shared" ca="1" si="123"/>
        <v/>
      </c>
      <c r="BG119" s="59">
        <v>45973.625</v>
      </c>
      <c r="BH119" s="44">
        <v>80.53</v>
      </c>
      <c r="BK119" s="59">
        <v>45973.625</v>
      </c>
      <c r="BL119" s="44">
        <v>111.1</v>
      </c>
      <c r="BO119" s="59">
        <v>45971.625</v>
      </c>
      <c r="BP119" s="44">
        <v>104.21875</v>
      </c>
      <c r="BQ119" s="59">
        <v>45971.625</v>
      </c>
      <c r="BR119" s="44">
        <v>98.734375</v>
      </c>
      <c r="BS119" s="150">
        <f t="shared" si="69"/>
        <v>45973.625</v>
      </c>
      <c r="BT119" s="150">
        <f t="shared" si="70"/>
        <v>45973.625</v>
      </c>
      <c r="BY119" s="151" t="str">
        <f t="shared" ca="1" si="101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02"/>
        <v/>
      </c>
      <c r="CB119" s="39" t="str">
        <f t="shared" ca="1" si="103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15"/>
        <v/>
      </c>
      <c r="CE119" s="40" t="str">
        <f t="shared" ca="1" si="104"/>
        <v/>
      </c>
      <c r="CF119" s="38" t="str">
        <f t="shared" ca="1" si="116"/>
        <v/>
      </c>
      <c r="CH119" s="109">
        <v>45979.625</v>
      </c>
      <c r="CI119" s="44">
        <v>106.8699</v>
      </c>
      <c r="CJ119" s="109">
        <v>45979.625</v>
      </c>
      <c r="CK119" s="44">
        <v>50.82</v>
      </c>
      <c r="CL119" s="150">
        <f t="shared" si="63"/>
        <v>45979.625</v>
      </c>
      <c r="CM119" s="150">
        <f t="shared" si="64"/>
        <v>45979.625</v>
      </c>
      <c r="CR119" s="151" t="str">
        <f t="shared" ca="1" si="105"/>
        <v/>
      </c>
      <c r="CS119" s="38" t="str">
        <f ca="1">IF(COUNTIF($DG$2:DG1104,CR119)=1,VLOOKUP(CR119,DA:DB,2), IF(COUNTIF($DG$2:DG1104,CR119)=0,$CS$10,""))</f>
        <v/>
      </c>
      <c r="CT119" s="39" t="str">
        <f t="shared" ca="1" si="106"/>
        <v/>
      </c>
      <c r="CU119" s="39" t="str">
        <f t="shared" ca="1" si="107"/>
        <v/>
      </c>
      <c r="CV119" s="38" t="str">
        <f ca="1">IF(COUNTIF($DG$2:DG1104,CR119)=1,VLOOKUP(CR119,DC:DD,2), IF(COUNTIF($DG$2:DG1104,CR119)=0,$CT$10,""))</f>
        <v/>
      </c>
      <c r="CW119" s="39" t="str">
        <f t="shared" ca="1" si="108"/>
        <v/>
      </c>
      <c r="CX119" s="40" t="str">
        <f t="shared" ca="1" si="109"/>
        <v/>
      </c>
      <c r="CY119" s="38" t="str">
        <f t="shared" ca="1" si="110"/>
        <v/>
      </c>
      <c r="DA119" s="109">
        <v>45972.625</v>
      </c>
      <c r="DB119" s="44">
        <v>243.45400000000001</v>
      </c>
      <c r="DC119" s="109">
        <v>45972.625</v>
      </c>
      <c r="DD119" s="44">
        <v>48.298000000000002</v>
      </c>
      <c r="DE119" s="150">
        <f t="shared" si="65"/>
        <v>45972.625</v>
      </c>
      <c r="DF119" s="150">
        <f t="shared" si="66"/>
        <v>45972.625</v>
      </c>
      <c r="DR119" s="150" t="str">
        <f ca="1">IF(COUNTIF($AH$14:AH1006,A120)*COUNTIF($BY$14:BY1006,A120)*COUNTIF($CR$14:CR1006,A120),A120,"")</f>
        <v/>
      </c>
      <c r="DT119" s="45" t="e">
        <f ca="1">VLOOKUP(DS119,$A$14:R906,18)</f>
        <v>#N/A</v>
      </c>
      <c r="DU119" s="45" t="e">
        <f ca="1">VLOOKUP(DS119,$AH$14:BE906,24)</f>
        <v>#N/A</v>
      </c>
      <c r="DV119" s="45" t="e">
        <f ca="1">VLOOKUP(DS119,$BY$14:CF906,8)</f>
        <v>#N/A</v>
      </c>
      <c r="DW119" s="45" t="e">
        <f ca="1">VLOOKUP(DS119,$CR$14:CY906,8)</f>
        <v>#N/A</v>
      </c>
      <c r="DX119" s="45" t="e">
        <f t="shared" ca="1" si="124"/>
        <v>#N/A</v>
      </c>
      <c r="DY119" s="45" t="e">
        <f t="shared" ca="1" si="125"/>
        <v>#N/A</v>
      </c>
      <c r="DZ119" s="45" t="e">
        <f t="shared" ca="1" si="126"/>
        <v>#N/A</v>
      </c>
      <c r="EA119" s="45" t="e">
        <f t="shared" ca="1" si="127"/>
        <v>#N/A</v>
      </c>
      <c r="EB119" s="45" t="e">
        <f t="shared" ca="1" si="128"/>
        <v>#N/A</v>
      </c>
      <c r="EC119" s="45" t="e">
        <f t="shared" ca="1" si="129"/>
        <v>#N/A</v>
      </c>
      <c r="ED119" s="45" t="e">
        <f t="shared" ca="1" si="130"/>
        <v>#N/A</v>
      </c>
      <c r="EE119" s="45" t="e">
        <f t="shared" ca="1" si="131"/>
        <v>#N/A</v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81"/>
        <v/>
      </c>
      <c r="EN119" s="124" t="str">
        <f t="shared" si="111"/>
        <v/>
      </c>
      <c r="EO119" s="124" t="str">
        <f t="shared" si="112"/>
        <v/>
      </c>
      <c r="EP119" s="124" t="str">
        <f t="shared" si="113"/>
        <v/>
      </c>
      <c r="EQ119" s="124" t="str">
        <f t="shared" si="114"/>
        <v/>
      </c>
    </row>
    <row r="120" spans="1:147">
      <c r="A120" s="151" t="str">
        <f t="shared" ca="1" si="82"/>
        <v/>
      </c>
      <c r="B120" s="60" t="str">
        <f ca="1">IF(COUNTIF($AD$2:AD1105,A120)=1,VLOOKUP(A120,T:U,2), IF(COUNTIF($AD$2:AD1105,A120)=0,$B$10,""))</f>
        <v/>
      </c>
      <c r="C120" s="30" t="str">
        <f t="shared" ca="1" si="83"/>
        <v/>
      </c>
      <c r="D120" s="31" t="str">
        <f t="shared" ca="1" si="84"/>
        <v/>
      </c>
      <c r="E120" s="60" t="str">
        <f ca="1">IF(COUNTIF($AD$2:AD1105,A120)=1,VLOOKUP(A120,V:W,2), IF(COUNTIF($AD$2:AD1105,A120)=0,$C$10,""))</f>
        <v/>
      </c>
      <c r="F120" s="30" t="str">
        <f t="shared" ca="1" si="132"/>
        <v/>
      </c>
      <c r="G120" s="31" t="str">
        <f t="shared" ca="1" si="86"/>
        <v/>
      </c>
      <c r="H120" s="60" t="str">
        <f ca="1">IF(COUNTIF($AD$2:AD1105,A120)=1,VLOOKUP(A120,X:Y,2), IF(COUNTIF($AD$2:AD1105,A120)=0,$D$10,""))</f>
        <v/>
      </c>
      <c r="I120" s="30" t="str">
        <f t="shared" ca="1" si="133"/>
        <v/>
      </c>
      <c r="J120" s="31" t="str">
        <f t="shared" ca="1" si="88"/>
        <v/>
      </c>
      <c r="K120" s="60" t="str">
        <f ca="1">IF(COUNTIF($AD$2:AD1105,A120)=1,VLOOKUP(A120,Z:AA,2), IF(COUNTIF($AD$2:AD1105,A120)=0,$E$10,""))</f>
        <v/>
      </c>
      <c r="L120" s="30" t="str">
        <f t="shared" ca="1" si="134"/>
        <v/>
      </c>
      <c r="M120" s="31" t="str">
        <f t="shared" ca="1" si="90"/>
        <v/>
      </c>
      <c r="N120" s="66" t="str">
        <f t="shared" ca="1" si="135"/>
        <v/>
      </c>
      <c r="O120" s="66"/>
      <c r="P120" s="66"/>
      <c r="Q120" s="66" t="str">
        <f ca="1">IF(ISERROR(B120-2),"",$G$5*SUM($O$14:O120)-$H$5*SUM($P$14:P120))</f>
        <v/>
      </c>
      <c r="R120" s="66" t="str">
        <f t="shared" ca="1" si="136"/>
        <v/>
      </c>
      <c r="T120" s="59">
        <v>45973.625</v>
      </c>
      <c r="U120" s="44">
        <v>92.72</v>
      </c>
      <c r="V120" s="59">
        <v>45971.625</v>
      </c>
      <c r="W120" s="44">
        <v>100.983</v>
      </c>
      <c r="X120" s="105">
        <v>45985.625</v>
      </c>
      <c r="Y120" s="44">
        <v>121.2</v>
      </c>
      <c r="AB120" s="150">
        <f t="shared" si="67"/>
        <v>45973.625</v>
      </c>
      <c r="AC120" s="150">
        <f t="shared" si="68"/>
        <v>45973.625</v>
      </c>
      <c r="AH120" s="151" t="str">
        <f t="shared" ca="1" si="93"/>
        <v/>
      </c>
      <c r="AI120" s="38" t="str">
        <f ca="1">IF(COUNTIF($BU$2:BU1105,AH120)=1,VLOOKUP(AH120,BG:BH,2), IF(COUNTIF($BU$2:BU1105,AH120)=0,$AI$10,""))</f>
        <v/>
      </c>
      <c r="AJ120" s="39" t="str">
        <f t="shared" ca="1" si="94"/>
        <v/>
      </c>
      <c r="AK120" s="39" t="str">
        <f t="shared" ca="1" si="95"/>
        <v/>
      </c>
      <c r="AL120" s="38" t="str">
        <f ca="1">IF(COUNTIF($BU$2:BU1105,AH120)=1,VLOOKUP(AH120,BI:BJ,2), IF(COUNTIF($BU$2:BU1105,AH120)=0,$AJ$10,""))</f>
        <v/>
      </c>
      <c r="AM120" s="39" t="str">
        <f t="shared" ca="1" si="117"/>
        <v/>
      </c>
      <c r="AN120" s="40" t="str">
        <f t="shared" ca="1" si="96"/>
        <v/>
      </c>
      <c r="AO120" s="38" t="str">
        <f ca="1">IF(COUNTIF($BU$2:BU1105,AH120)=1,VLOOKUP(AH120,BK:BL,2), IF(COUNTIF($BU$2:BU1105,AH120)=0,$AK$10,""))</f>
        <v/>
      </c>
      <c r="AP120" s="39" t="str">
        <f t="shared" ca="1" si="118"/>
        <v/>
      </c>
      <c r="AQ120" s="40" t="str">
        <f t="shared" ca="1" si="97"/>
        <v/>
      </c>
      <c r="AR120" s="38" t="str">
        <f ca="1">IF(COUNTIF($BU$2:BU1105,AH120)=1,VLOOKUP(AH120,BM:BN,2), IF(COUNTIF($BU$2:BU1105,AH120)=0,$AL$10,""))</f>
        <v/>
      </c>
      <c r="AS120" s="39" t="str">
        <f t="shared" ca="1" si="119"/>
        <v/>
      </c>
      <c r="AT120" s="40" t="str">
        <f t="shared" ca="1" si="98"/>
        <v/>
      </c>
      <c r="AU120" s="38" t="str">
        <f ca="1">IF(COUNTIF($BU$2:BU1105,AH120)=1,VLOOKUP(AH120,BO:BP,2), IF(COUNTIF($BU$2:BU1105,AH120)=0,$AM$10,""))</f>
        <v/>
      </c>
      <c r="AV120" s="39" t="str">
        <f t="shared" ca="1" si="120"/>
        <v/>
      </c>
      <c r="AW120" s="40" t="str">
        <f t="shared" ca="1" si="99"/>
        <v/>
      </c>
      <c r="AX120" s="38" t="str">
        <f ca="1">IF(COUNTIF($BU$2:BU1105,AH120)=1,VLOOKUP(AH120,BQ:BR,2), IF(COUNTIF($BU$2:BU1105,AH120)=0,$AN$10,""))</f>
        <v/>
      </c>
      <c r="AY120" s="39" t="str">
        <f t="shared" ca="1" si="121"/>
        <v/>
      </c>
      <c r="AZ120" s="40" t="str">
        <f t="shared" ca="1" si="100"/>
        <v/>
      </c>
      <c r="BA120" s="66" t="str">
        <f t="shared" ca="1" si="122"/>
        <v/>
      </c>
      <c r="BB120" s="163"/>
      <c r="BC120" s="163"/>
      <c r="BD120" s="66" t="str">
        <f ca="1">IF(ISERROR(AI120-2),"",$AQ$4*SUM($BB$14:BB120)-$AR$4*SUM($BC$14:BC120))</f>
        <v/>
      </c>
      <c r="BE120" s="66" t="str">
        <f t="shared" ca="1" si="123"/>
        <v/>
      </c>
      <c r="BG120" s="59">
        <v>45974.625</v>
      </c>
      <c r="BH120" s="44">
        <v>80.2</v>
      </c>
      <c r="BK120" s="59">
        <v>45974.625</v>
      </c>
      <c r="BL120" s="44">
        <v>110.55</v>
      </c>
      <c r="BO120" s="59">
        <v>45972.625</v>
      </c>
      <c r="BP120" s="44">
        <v>104.171875</v>
      </c>
      <c r="BQ120" s="59">
        <v>45972.625</v>
      </c>
      <c r="BR120" s="44">
        <v>98.65625</v>
      </c>
      <c r="BS120" s="150">
        <f t="shared" si="69"/>
        <v>45974.625</v>
      </c>
      <c r="BT120" s="150">
        <f t="shared" si="70"/>
        <v>45974.625</v>
      </c>
      <c r="BY120" s="151" t="str">
        <f t="shared" ca="1" si="101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02"/>
        <v/>
      </c>
      <c r="CB120" s="39" t="str">
        <f t="shared" ca="1" si="103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15"/>
        <v/>
      </c>
      <c r="CE120" s="40" t="str">
        <f t="shared" ca="1" si="104"/>
        <v/>
      </c>
      <c r="CF120" s="38" t="str">
        <f t="shared" ca="1" si="116"/>
        <v/>
      </c>
      <c r="CH120" s="109">
        <v>45980.625</v>
      </c>
      <c r="CI120" s="44">
        <v>106.97750000000001</v>
      </c>
      <c r="CJ120" s="109">
        <v>45980.625</v>
      </c>
      <c r="CK120" s="44">
        <v>50.281999999999996</v>
      </c>
      <c r="CL120" s="150">
        <f t="shared" si="63"/>
        <v>45980.625</v>
      </c>
      <c r="CM120" s="150">
        <f t="shared" si="64"/>
        <v>45980.625</v>
      </c>
      <c r="CR120" s="151" t="str">
        <f t="shared" ca="1" si="105"/>
        <v/>
      </c>
      <c r="CS120" s="38" t="str">
        <f ca="1">IF(COUNTIF($DG$2:DG1105,CR120)=1,VLOOKUP(CR120,DA:DB,2), IF(COUNTIF($DG$2:DG1105,CR120)=0,$CS$10,""))</f>
        <v/>
      </c>
      <c r="CT120" s="39" t="str">
        <f t="shared" ca="1" si="106"/>
        <v/>
      </c>
      <c r="CU120" s="39" t="str">
        <f t="shared" ca="1" si="107"/>
        <v/>
      </c>
      <c r="CV120" s="38" t="str">
        <f ca="1">IF(COUNTIF($DG$2:DG1105,CR120)=1,VLOOKUP(CR120,DC:DD,2), IF(COUNTIF($DG$2:DG1105,CR120)=0,$CT$10,""))</f>
        <v/>
      </c>
      <c r="CW120" s="39" t="str">
        <f t="shared" ca="1" si="108"/>
        <v/>
      </c>
      <c r="CX120" s="40" t="str">
        <f t="shared" ca="1" si="109"/>
        <v/>
      </c>
      <c r="CY120" s="38" t="str">
        <f t="shared" ca="1" si="110"/>
        <v/>
      </c>
      <c r="DA120" s="109">
        <v>45973.625</v>
      </c>
      <c r="DB120" s="44">
        <v>241.40799999999999</v>
      </c>
      <c r="DC120" s="109">
        <v>45973.625</v>
      </c>
      <c r="DD120" s="44">
        <v>48.058999999999997</v>
      </c>
      <c r="DE120" s="150">
        <f t="shared" si="65"/>
        <v>45973.625</v>
      </c>
      <c r="DF120" s="150">
        <f t="shared" si="66"/>
        <v>45973.625</v>
      </c>
      <c r="DR120" s="150" t="str">
        <f ca="1">IF(COUNTIF($AH$14:AH1007,A121)*COUNTIF($BY$14:BY1007,A121)*COUNTIF($CR$14:CR1007,A121),A121,"")</f>
        <v/>
      </c>
      <c r="DT120" s="45" t="e">
        <f ca="1">VLOOKUP(DS120,$A$14:R907,18)</f>
        <v>#N/A</v>
      </c>
      <c r="DU120" s="45" t="e">
        <f ca="1">VLOOKUP(DS120,$AH$14:BE907,24)</f>
        <v>#N/A</v>
      </c>
      <c r="DV120" s="45" t="e">
        <f ca="1">VLOOKUP(DS120,$BY$14:CF907,8)</f>
        <v>#N/A</v>
      </c>
      <c r="DW120" s="45" t="e">
        <f ca="1">VLOOKUP(DS120,$CR$14:CY907,8)</f>
        <v>#N/A</v>
      </c>
      <c r="DX120" s="45" t="e">
        <f t="shared" ca="1" si="124"/>
        <v>#N/A</v>
      </c>
      <c r="DY120" s="45" t="e">
        <f t="shared" ca="1" si="125"/>
        <v>#N/A</v>
      </c>
      <c r="DZ120" s="45" t="e">
        <f t="shared" ca="1" si="126"/>
        <v>#N/A</v>
      </c>
      <c r="EA120" s="45" t="e">
        <f t="shared" ca="1" si="127"/>
        <v>#N/A</v>
      </c>
      <c r="EB120" s="45" t="e">
        <f t="shared" ca="1" si="128"/>
        <v>#N/A</v>
      </c>
      <c r="EC120" s="45" t="e">
        <f t="shared" ca="1" si="129"/>
        <v>#N/A</v>
      </c>
      <c r="ED120" s="45" t="e">
        <f t="shared" ca="1" si="130"/>
        <v>#N/A</v>
      </c>
      <c r="EE120" s="45" t="e">
        <f t="shared" ca="1" si="131"/>
        <v>#N/A</v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81"/>
        <v/>
      </c>
      <c r="EN120" s="124" t="str">
        <f t="shared" si="111"/>
        <v/>
      </c>
      <c r="EO120" s="124" t="str">
        <f t="shared" si="112"/>
        <v/>
      </c>
      <c r="EP120" s="124" t="str">
        <f t="shared" si="113"/>
        <v/>
      </c>
      <c r="EQ120" s="124" t="str">
        <f t="shared" si="114"/>
        <v/>
      </c>
    </row>
    <row r="121" spans="1:147">
      <c r="A121" s="151" t="str">
        <f t="shared" ca="1" si="82"/>
        <v/>
      </c>
      <c r="B121" s="60" t="str">
        <f ca="1">IF(COUNTIF($AD$2:AD1106,A121)=1,VLOOKUP(A121,T:U,2), IF(COUNTIF($AD$2:AD1106,A121)=0,$B$10,""))</f>
        <v/>
      </c>
      <c r="C121" s="30" t="str">
        <f t="shared" ca="1" si="83"/>
        <v/>
      </c>
      <c r="D121" s="31" t="str">
        <f t="shared" ca="1" si="84"/>
        <v/>
      </c>
      <c r="E121" s="60" t="str">
        <f ca="1">IF(COUNTIF($AD$2:AD1106,A121)=1,VLOOKUP(A121,V:W,2), IF(COUNTIF($AD$2:AD1106,A121)=0,$C$10,""))</f>
        <v/>
      </c>
      <c r="F121" s="30" t="str">
        <f t="shared" ca="1" si="132"/>
        <v/>
      </c>
      <c r="G121" s="31" t="str">
        <f t="shared" ca="1" si="86"/>
        <v/>
      </c>
      <c r="H121" s="60" t="str">
        <f ca="1">IF(COUNTIF($AD$2:AD1106,A121)=1,VLOOKUP(A121,X:Y,2), IF(COUNTIF($AD$2:AD1106,A121)=0,$D$10,""))</f>
        <v/>
      </c>
      <c r="I121" s="30" t="str">
        <f t="shared" ca="1" si="133"/>
        <v/>
      </c>
      <c r="J121" s="31" t="str">
        <f t="shared" ca="1" si="88"/>
        <v/>
      </c>
      <c r="K121" s="60" t="str">
        <f ca="1">IF(COUNTIF($AD$2:AD1106,A121)=1,VLOOKUP(A121,Z:AA,2), IF(COUNTIF($AD$2:AD1106,A121)=0,$E$10,""))</f>
        <v/>
      </c>
      <c r="L121" s="30" t="str">
        <f t="shared" ca="1" si="134"/>
        <v/>
      </c>
      <c r="M121" s="31" t="str">
        <f t="shared" ca="1" si="90"/>
        <v/>
      </c>
      <c r="N121" s="66" t="str">
        <f t="shared" ca="1" si="135"/>
        <v/>
      </c>
      <c r="O121" s="66"/>
      <c r="P121" s="66"/>
      <c r="Q121" s="66" t="str">
        <f ca="1">IF(ISERROR(B121-2),"",$G$5*SUM($O$14:O121)-$H$5*SUM($P$14:P121))</f>
        <v/>
      </c>
      <c r="R121" s="66" t="str">
        <f t="shared" ca="1" si="136"/>
        <v/>
      </c>
      <c r="T121" s="59">
        <v>45974.625</v>
      </c>
      <c r="U121" s="44">
        <v>92.46</v>
      </c>
      <c r="V121" s="59">
        <v>45972.625</v>
      </c>
      <c r="W121" s="44">
        <v>100.994</v>
      </c>
      <c r="X121" s="105">
        <v>45986.625</v>
      </c>
      <c r="Y121" s="44">
        <v>121.27</v>
      </c>
      <c r="AB121" s="150">
        <f t="shared" si="67"/>
        <v>45974.625</v>
      </c>
      <c r="AC121" s="150">
        <f t="shared" si="68"/>
        <v>45974.625</v>
      </c>
      <c r="AH121" s="151" t="str">
        <f t="shared" ca="1" si="93"/>
        <v/>
      </c>
      <c r="AI121" s="38" t="str">
        <f ca="1">IF(COUNTIF($BU$2:BU1106,AH121)=1,VLOOKUP(AH121,BG:BH,2), IF(COUNTIF($BU$2:BU1106,AH121)=0,$AI$10,""))</f>
        <v/>
      </c>
      <c r="AJ121" s="39" t="str">
        <f t="shared" ca="1" si="94"/>
        <v/>
      </c>
      <c r="AK121" s="39" t="str">
        <f t="shared" ca="1" si="95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17"/>
        <v/>
      </c>
      <c r="AN121" s="40" t="str">
        <f t="shared" ca="1" si="96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18"/>
        <v/>
      </c>
      <c r="AQ121" s="40" t="str">
        <f t="shared" ca="1" si="97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19"/>
        <v/>
      </c>
      <c r="AT121" s="40" t="str">
        <f t="shared" ca="1" si="98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20"/>
        <v/>
      </c>
      <c r="AW121" s="40" t="str">
        <f t="shared" ca="1" si="99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21"/>
        <v/>
      </c>
      <c r="AZ121" s="40" t="str">
        <f t="shared" ca="1" si="100"/>
        <v/>
      </c>
      <c r="BA121" s="66" t="str">
        <f t="shared" ca="1" si="122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23"/>
        <v/>
      </c>
      <c r="BG121" s="59">
        <v>45975.625</v>
      </c>
      <c r="BH121" s="44">
        <v>80.22</v>
      </c>
      <c r="BK121" s="59">
        <v>45975.625</v>
      </c>
      <c r="BL121" s="44">
        <v>110.25</v>
      </c>
      <c r="BO121" s="59">
        <v>45973.625</v>
      </c>
      <c r="BP121" s="44">
        <v>104.5625</v>
      </c>
      <c r="BQ121" s="59">
        <v>45973.625</v>
      </c>
      <c r="BR121" s="44">
        <v>99.328125</v>
      </c>
      <c r="BS121" s="150">
        <f t="shared" si="69"/>
        <v>45975.625</v>
      </c>
      <c r="BT121" s="150">
        <f t="shared" si="70"/>
        <v>45975.625</v>
      </c>
      <c r="BY121" s="151" t="str">
        <f t="shared" ca="1" si="101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02"/>
        <v/>
      </c>
      <c r="CB121" s="39" t="str">
        <f t="shared" ca="1" si="103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15"/>
        <v/>
      </c>
      <c r="CE121" s="40" t="str">
        <f t="shared" ca="1" si="104"/>
        <v/>
      </c>
      <c r="CF121" s="38" t="str">
        <f t="shared" ca="1" si="116"/>
        <v/>
      </c>
      <c r="CH121" s="109">
        <v>45981.625</v>
      </c>
      <c r="CI121" s="44">
        <v>106.7122</v>
      </c>
      <c r="CJ121" s="109">
        <v>45981.625</v>
      </c>
      <c r="CK121" s="44">
        <v>51.384999999999998</v>
      </c>
      <c r="CL121" s="150">
        <f t="shared" si="63"/>
        <v>45981.625</v>
      </c>
      <c r="CM121" s="150">
        <f t="shared" si="64"/>
        <v>45981.625</v>
      </c>
      <c r="CR121" s="151" t="str">
        <f t="shared" ca="1" si="105"/>
        <v/>
      </c>
      <c r="CS121" s="38" t="str">
        <f ca="1">IF(COUNTIF($DG$2:DG1106,CR121)=1,VLOOKUP(CR121,DA:DB,2), IF(COUNTIF($DG$2:DG1106,CR121)=0,$CS$10,""))</f>
        <v/>
      </c>
      <c r="CT121" s="39" t="str">
        <f t="shared" ca="1" si="106"/>
        <v/>
      </c>
      <c r="CU121" s="39" t="str">
        <f t="shared" ca="1" si="107"/>
        <v/>
      </c>
      <c r="CV121" s="38" t="str">
        <f ca="1">IF(COUNTIF($DG$2:DG1106,CR121)=1,VLOOKUP(CR121,DC:DD,2), IF(COUNTIF($DG$2:DG1106,CR121)=0,$CT$10,""))</f>
        <v/>
      </c>
      <c r="CW121" s="39" t="str">
        <f t="shared" ca="1" si="108"/>
        <v/>
      </c>
      <c r="CX121" s="40" t="str">
        <f t="shared" ca="1" si="109"/>
        <v/>
      </c>
      <c r="CY121" s="38" t="str">
        <f t="shared" ca="1" si="110"/>
        <v/>
      </c>
      <c r="DA121" s="109">
        <v>45974.625</v>
      </c>
      <c r="DB121" s="44">
        <v>245.988</v>
      </c>
      <c r="DC121" s="109">
        <v>45974.625</v>
      </c>
      <c r="DD121" s="44">
        <v>48.874000000000002</v>
      </c>
      <c r="DE121" s="150">
        <f t="shared" si="65"/>
        <v>45974.625</v>
      </c>
      <c r="DF121" s="150">
        <f t="shared" si="66"/>
        <v>45974.625</v>
      </c>
      <c r="DR121" s="150" t="str">
        <f ca="1">IF(COUNTIF($AH$14:AH1008,A122)*COUNTIF($BY$14:BY1008,A122)*COUNTIF($CR$14:CR1008,A122),A122,"")</f>
        <v/>
      </c>
      <c r="DT121" s="45" t="e">
        <f ca="1">VLOOKUP(DS121,$A$14:R908,18)</f>
        <v>#N/A</v>
      </c>
      <c r="DU121" s="45" t="e">
        <f ca="1">VLOOKUP(DS121,$AH$14:BE908,24)</f>
        <v>#N/A</v>
      </c>
      <c r="DV121" s="45" t="e">
        <f ca="1">VLOOKUP(DS121,$BY$14:CF908,8)</f>
        <v>#N/A</v>
      </c>
      <c r="DW121" s="45" t="e">
        <f ca="1">VLOOKUP(DS121,$CR$14:CY908,8)</f>
        <v>#N/A</v>
      </c>
      <c r="DX121" s="45" t="e">
        <f t="shared" ca="1" si="124"/>
        <v>#N/A</v>
      </c>
      <c r="DY121" s="45" t="e">
        <f t="shared" ca="1" si="125"/>
        <v>#N/A</v>
      </c>
      <c r="DZ121" s="45" t="e">
        <f t="shared" ca="1" si="126"/>
        <v>#N/A</v>
      </c>
      <c r="EA121" s="45" t="e">
        <f t="shared" ca="1" si="127"/>
        <v>#N/A</v>
      </c>
      <c r="EB121" s="45" t="e">
        <f t="shared" ca="1" si="128"/>
        <v>#N/A</v>
      </c>
      <c r="EC121" s="45" t="e">
        <f t="shared" ca="1" si="129"/>
        <v>#N/A</v>
      </c>
      <c r="ED121" s="45" t="e">
        <f t="shared" ca="1" si="130"/>
        <v>#N/A</v>
      </c>
      <c r="EE121" s="45" t="e">
        <f t="shared" ca="1" si="131"/>
        <v>#N/A</v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81"/>
        <v/>
      </c>
      <c r="EN121" s="124" t="str">
        <f t="shared" si="111"/>
        <v/>
      </c>
      <c r="EO121" s="124" t="str">
        <f t="shared" si="112"/>
        <v/>
      </c>
      <c r="EP121" s="124" t="str">
        <f t="shared" si="113"/>
        <v/>
      </c>
      <c r="EQ121" s="124" t="str">
        <f t="shared" si="114"/>
        <v/>
      </c>
    </row>
    <row r="122" spans="1:147">
      <c r="A122" s="151" t="str">
        <f t="shared" ca="1" si="82"/>
        <v/>
      </c>
      <c r="B122" s="60" t="str">
        <f ca="1">IF(COUNTIF($AD$2:AD1107,A122)=1,VLOOKUP(A122,T:U,2), IF(COUNTIF($AD$2:AD1107,A122)=0,$B$10,""))</f>
        <v/>
      </c>
      <c r="C122" s="30" t="str">
        <f t="shared" ca="1" si="83"/>
        <v/>
      </c>
      <c r="D122" s="31" t="str">
        <f t="shared" ca="1" si="84"/>
        <v/>
      </c>
      <c r="E122" s="60" t="str">
        <f ca="1">IF(COUNTIF($AD$2:AD1107,A122)=1,VLOOKUP(A122,V:W,2), IF(COUNTIF($AD$2:AD1107,A122)=0,$C$10,""))</f>
        <v/>
      </c>
      <c r="F122" s="30" t="str">
        <f t="shared" ca="1" si="132"/>
        <v/>
      </c>
      <c r="G122" s="31" t="str">
        <f t="shared" ca="1" si="86"/>
        <v/>
      </c>
      <c r="H122" s="60" t="str">
        <f ca="1">IF(COUNTIF($AD$2:AD1107,A122)=1,VLOOKUP(A122,X:Y,2), IF(COUNTIF($AD$2:AD1107,A122)=0,$D$10,""))</f>
        <v/>
      </c>
      <c r="I122" s="30" t="str">
        <f t="shared" ca="1" si="133"/>
        <v/>
      </c>
      <c r="J122" s="31" t="str">
        <f t="shared" ca="1" si="88"/>
        <v/>
      </c>
      <c r="K122" s="60" t="str">
        <f ca="1">IF(COUNTIF($AD$2:AD1107,A122)=1,VLOOKUP(A122,Z:AA,2), IF(COUNTIF($AD$2:AD1107,A122)=0,$E$10,""))</f>
        <v/>
      </c>
      <c r="L122" s="30" t="str">
        <f t="shared" ca="1" si="134"/>
        <v/>
      </c>
      <c r="M122" s="31" t="str">
        <f t="shared" ca="1" si="90"/>
        <v/>
      </c>
      <c r="N122" s="66" t="str">
        <f t="shared" ca="1" si="135"/>
        <v/>
      </c>
      <c r="O122" s="66"/>
      <c r="P122" s="66"/>
      <c r="Q122" s="66" t="str">
        <f ca="1">IF(ISERROR(B122-2),"",$G$5*SUM($O$14:O122)-$H$5*SUM($P$14:P122))</f>
        <v/>
      </c>
      <c r="R122" s="66" t="str">
        <f t="shared" ca="1" si="136"/>
        <v/>
      </c>
      <c r="T122" s="59">
        <v>45975.625</v>
      </c>
      <c r="U122" s="44">
        <v>92.38</v>
      </c>
      <c r="V122" s="59">
        <v>45973.625</v>
      </c>
      <c r="W122" s="44">
        <v>100.988</v>
      </c>
      <c r="X122" s="105">
        <v>45987.625</v>
      </c>
      <c r="Y122" s="44">
        <v>121.28</v>
      </c>
      <c r="AB122" s="150">
        <f t="shared" si="67"/>
        <v>45975.625</v>
      </c>
      <c r="AC122" s="150">
        <f t="shared" si="68"/>
        <v>45975.625</v>
      </c>
      <c r="AH122" s="151" t="str">
        <f t="shared" ca="1" si="93"/>
        <v/>
      </c>
      <c r="AI122" s="38" t="str">
        <f ca="1">IF(COUNTIF($BU$2:BU1107,AH122)=1,VLOOKUP(AH122,BG:BH,2), IF(COUNTIF($BU$2:BU1107,AH122)=0,$AI$10,""))</f>
        <v/>
      </c>
      <c r="AJ122" s="39" t="str">
        <f t="shared" ca="1" si="94"/>
        <v/>
      </c>
      <c r="AK122" s="39" t="str">
        <f t="shared" ca="1" si="95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17"/>
        <v/>
      </c>
      <c r="AN122" s="40" t="str">
        <f t="shared" ca="1" si="96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18"/>
        <v/>
      </c>
      <c r="AQ122" s="40" t="str">
        <f t="shared" ca="1" si="97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19"/>
        <v/>
      </c>
      <c r="AT122" s="40" t="str">
        <f t="shared" ca="1" si="98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20"/>
        <v/>
      </c>
      <c r="AW122" s="40" t="str">
        <f t="shared" ca="1" si="99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21"/>
        <v/>
      </c>
      <c r="AZ122" s="40" t="str">
        <f t="shared" ca="1" si="100"/>
        <v/>
      </c>
      <c r="BA122" s="66" t="str">
        <f t="shared" ca="1" si="122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23"/>
        <v/>
      </c>
      <c r="BG122" s="59">
        <v>45978.625</v>
      </c>
      <c r="BH122" s="44">
        <v>80.09</v>
      </c>
      <c r="BK122" s="59">
        <v>45978.625</v>
      </c>
      <c r="BL122" s="44">
        <v>110.32</v>
      </c>
      <c r="BO122" s="59">
        <v>45974.625</v>
      </c>
      <c r="BP122" s="44">
        <v>104.265625</v>
      </c>
      <c r="BQ122" s="59">
        <v>45974.625</v>
      </c>
      <c r="BR122" s="44">
        <v>98.546875</v>
      </c>
      <c r="BS122" s="150">
        <f t="shared" si="69"/>
        <v>45978.625</v>
      </c>
      <c r="BT122" s="150">
        <f t="shared" si="70"/>
        <v>45978.625</v>
      </c>
      <c r="BY122" s="151" t="str">
        <f t="shared" ca="1" si="101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02"/>
        <v/>
      </c>
      <c r="CB122" s="39" t="str">
        <f t="shared" ca="1" si="103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15"/>
        <v/>
      </c>
      <c r="CE122" s="40" t="str">
        <f t="shared" ca="1" si="104"/>
        <v/>
      </c>
      <c r="CF122" s="38" t="str">
        <f t="shared" ca="1" si="116"/>
        <v/>
      </c>
      <c r="CH122" s="109">
        <v>45982.625</v>
      </c>
      <c r="CI122" s="44">
        <v>106.961</v>
      </c>
      <c r="CJ122" s="109">
        <v>45982.625</v>
      </c>
      <c r="CK122" s="44">
        <v>50.363</v>
      </c>
      <c r="CL122" s="150">
        <f t="shared" si="63"/>
        <v>45982.625</v>
      </c>
      <c r="CM122" s="150">
        <f t="shared" si="64"/>
        <v>45982.625</v>
      </c>
      <c r="CR122" s="151" t="str">
        <f t="shared" ca="1" si="105"/>
        <v/>
      </c>
      <c r="CS122" s="38" t="str">
        <f ca="1">IF(COUNTIF($DG$2:DG1107,CR122)=1,VLOOKUP(CR122,DA:DB,2), IF(COUNTIF($DG$2:DG1107,CR122)=0,$CS$10,""))</f>
        <v/>
      </c>
      <c r="CT122" s="39" t="str">
        <f t="shared" ca="1" si="106"/>
        <v/>
      </c>
      <c r="CU122" s="39" t="str">
        <f t="shared" ca="1" si="107"/>
        <v/>
      </c>
      <c r="CV122" s="38" t="str">
        <f ca="1">IF(COUNTIF($DG$2:DG1107,CR122)=1,VLOOKUP(CR122,DC:DD,2), IF(COUNTIF($DG$2:DG1107,CR122)=0,$CT$10,""))</f>
        <v/>
      </c>
      <c r="CW122" s="39" t="str">
        <f t="shared" ca="1" si="108"/>
        <v/>
      </c>
      <c r="CX122" s="40" t="str">
        <f t="shared" ca="1" si="109"/>
        <v/>
      </c>
      <c r="CY122" s="38" t="str">
        <f t="shared" ca="1" si="110"/>
        <v/>
      </c>
      <c r="DA122" s="109">
        <v>45975.625</v>
      </c>
      <c r="DB122" s="44">
        <v>247.63800000000001</v>
      </c>
      <c r="DC122" s="109">
        <v>45975.625</v>
      </c>
      <c r="DD122" s="44">
        <v>49.201000000000001</v>
      </c>
      <c r="DE122" s="150">
        <f t="shared" si="65"/>
        <v>45975.625</v>
      </c>
      <c r="DF122" s="150">
        <f t="shared" si="66"/>
        <v>45975.625</v>
      </c>
      <c r="DR122" s="150" t="str">
        <f ca="1">IF(COUNTIF($AH$14:AH1009,A123)*COUNTIF($BY$14:BY1009,A123)*COUNTIF($CR$14:CR1009,A123),A123,"")</f>
        <v/>
      </c>
      <c r="DT122" s="45" t="e">
        <f ca="1">VLOOKUP(DS122,$A$14:R909,18)</f>
        <v>#N/A</v>
      </c>
      <c r="DU122" s="45" t="e">
        <f ca="1">VLOOKUP(DS122,$AH$14:BE909,24)</f>
        <v>#N/A</v>
      </c>
      <c r="DV122" s="45" t="e">
        <f ca="1">VLOOKUP(DS122,$BY$14:CF909,8)</f>
        <v>#N/A</v>
      </c>
      <c r="DW122" s="45" t="e">
        <f ca="1">VLOOKUP(DS122,$CR$14:CY909,8)</f>
        <v>#N/A</v>
      </c>
      <c r="DX122" s="45" t="e">
        <f t="shared" ca="1" si="124"/>
        <v>#N/A</v>
      </c>
      <c r="DY122" s="45" t="e">
        <f t="shared" ca="1" si="125"/>
        <v>#N/A</v>
      </c>
      <c r="DZ122" s="45" t="e">
        <f t="shared" ca="1" si="126"/>
        <v>#N/A</v>
      </c>
      <c r="EA122" s="45" t="e">
        <f t="shared" ca="1" si="127"/>
        <v>#N/A</v>
      </c>
      <c r="EB122" s="45" t="e">
        <f t="shared" ca="1" si="128"/>
        <v>#N/A</v>
      </c>
      <c r="EC122" s="45" t="e">
        <f t="shared" ca="1" si="129"/>
        <v>#N/A</v>
      </c>
      <c r="ED122" s="45" t="e">
        <f t="shared" ca="1" si="130"/>
        <v>#N/A</v>
      </c>
      <c r="EE122" s="45" t="e">
        <f t="shared" ca="1" si="131"/>
        <v>#N/A</v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81"/>
        <v/>
      </c>
      <c r="EN122" s="124" t="str">
        <f t="shared" si="111"/>
        <v/>
      </c>
      <c r="EO122" s="124" t="str">
        <f t="shared" si="112"/>
        <v/>
      </c>
      <c r="EP122" s="124" t="str">
        <f t="shared" si="113"/>
        <v/>
      </c>
      <c r="EQ122" s="124" t="str">
        <f t="shared" si="114"/>
        <v/>
      </c>
    </row>
    <row r="123" spans="1:147">
      <c r="A123" s="151" t="str">
        <f t="shared" ca="1" si="82"/>
        <v/>
      </c>
      <c r="B123" s="60" t="str">
        <f ca="1">IF(COUNTIF($AD$2:AD1108,A123)=1,VLOOKUP(A123,T:U,2), IF(COUNTIF($AD$2:AD1108,A123)=0,$B$10,""))</f>
        <v/>
      </c>
      <c r="C123" s="30" t="str">
        <f t="shared" ca="1" si="83"/>
        <v/>
      </c>
      <c r="D123" s="31" t="str">
        <f t="shared" ca="1" si="84"/>
        <v/>
      </c>
      <c r="E123" s="60" t="str">
        <f ca="1">IF(COUNTIF($AD$2:AD1108,A123)=1,VLOOKUP(A123,V:W,2), IF(COUNTIF($AD$2:AD1108,A123)=0,$C$10,""))</f>
        <v/>
      </c>
      <c r="F123" s="30" t="str">
        <f t="shared" ca="1" si="132"/>
        <v/>
      </c>
      <c r="G123" s="31" t="str">
        <f t="shared" ca="1" si="86"/>
        <v/>
      </c>
      <c r="H123" s="60" t="str">
        <f ca="1">IF(COUNTIF($AD$2:AD1108,A123)=1,VLOOKUP(A123,X:Y,2), IF(COUNTIF($AD$2:AD1108,A123)=0,$D$10,""))</f>
        <v/>
      </c>
      <c r="I123" s="30" t="str">
        <f t="shared" ca="1" si="133"/>
        <v/>
      </c>
      <c r="J123" s="31" t="str">
        <f t="shared" ca="1" si="88"/>
        <v/>
      </c>
      <c r="K123" s="60" t="str">
        <f ca="1">IF(COUNTIF($AD$2:AD1108,A123)=1,VLOOKUP(A123,Z:AA,2), IF(COUNTIF($AD$2:AD1108,A123)=0,$E$10,""))</f>
        <v/>
      </c>
      <c r="L123" s="30" t="str">
        <f t="shared" ca="1" si="134"/>
        <v/>
      </c>
      <c r="M123" s="31" t="str">
        <f t="shared" ca="1" si="90"/>
        <v/>
      </c>
      <c r="N123" s="66" t="str">
        <f t="shared" ca="1" si="135"/>
        <v/>
      </c>
      <c r="O123" s="66"/>
      <c r="P123" s="66"/>
      <c r="Q123" s="66" t="str">
        <f ca="1">IF(ISERROR(B123-2),"",$G$5*SUM($O$14:O123)-$H$5*SUM($P$14:P123))</f>
        <v/>
      </c>
      <c r="R123" s="66" t="str">
        <f t="shared" ca="1" si="136"/>
        <v/>
      </c>
      <c r="T123" s="59">
        <v>45978.625</v>
      </c>
      <c r="U123" s="44">
        <v>92.34</v>
      </c>
      <c r="V123" s="59">
        <v>45974.625</v>
      </c>
      <c r="W123" s="44">
        <v>100.90300000000001</v>
      </c>
      <c r="X123" s="105">
        <v>45988.625</v>
      </c>
      <c r="Y123" s="44">
        <v>121.41</v>
      </c>
      <c r="AB123" s="150">
        <f t="shared" si="67"/>
        <v>45978.625</v>
      </c>
      <c r="AC123" s="150">
        <f t="shared" si="68"/>
        <v>45978.625</v>
      </c>
      <c r="AH123" s="151" t="str">
        <f t="shared" ca="1" si="93"/>
        <v/>
      </c>
      <c r="AI123" s="38" t="str">
        <f ca="1">IF(COUNTIF($BU$2:BU1108,AH123)=1,VLOOKUP(AH123,BG:BH,2), IF(COUNTIF($BU$2:BU1108,AH123)=0,$AI$10,""))</f>
        <v/>
      </c>
      <c r="AJ123" s="39" t="str">
        <f t="shared" ca="1" si="94"/>
        <v/>
      </c>
      <c r="AK123" s="39" t="str">
        <f t="shared" ca="1" si="95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17"/>
        <v/>
      </c>
      <c r="AN123" s="40" t="str">
        <f t="shared" ca="1" si="96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18"/>
        <v/>
      </c>
      <c r="AQ123" s="40" t="str">
        <f t="shared" ca="1" si="97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19"/>
        <v/>
      </c>
      <c r="AT123" s="40" t="str">
        <f t="shared" ca="1" si="98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20"/>
        <v/>
      </c>
      <c r="AW123" s="40" t="str">
        <f t="shared" ca="1" si="99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21"/>
        <v/>
      </c>
      <c r="AZ123" s="40" t="str">
        <f t="shared" ca="1" si="100"/>
        <v/>
      </c>
      <c r="BA123" s="66" t="str">
        <f t="shared" ca="1" si="122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23"/>
        <v/>
      </c>
      <c r="BG123" s="59">
        <v>45979.625</v>
      </c>
      <c r="BH123" s="44">
        <v>80.11</v>
      </c>
      <c r="BK123" s="59">
        <v>45979.625</v>
      </c>
      <c r="BL123" s="44">
        <v>110.37</v>
      </c>
      <c r="BO123" s="59">
        <v>45975.625</v>
      </c>
      <c r="BP123" s="44">
        <v>104.046875</v>
      </c>
      <c r="BQ123" s="59">
        <v>45975.625</v>
      </c>
      <c r="BR123" s="44">
        <v>97.96875</v>
      </c>
      <c r="BS123" s="150">
        <f t="shared" si="69"/>
        <v>45979.625</v>
      </c>
      <c r="BT123" s="150">
        <f t="shared" si="70"/>
        <v>45979.625</v>
      </c>
      <c r="BY123" s="151" t="str">
        <f t="shared" ca="1" si="101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02"/>
        <v/>
      </c>
      <c r="CB123" s="39" t="str">
        <f t="shared" ca="1" si="103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15"/>
        <v/>
      </c>
      <c r="CE123" s="40" t="str">
        <f t="shared" ca="1" si="104"/>
        <v/>
      </c>
      <c r="CF123" s="38" t="str">
        <f t="shared" ca="1" si="116"/>
        <v/>
      </c>
      <c r="CH123" s="109">
        <v>45985.625</v>
      </c>
      <c r="CI123" s="44">
        <v>107.3177</v>
      </c>
      <c r="CJ123" s="109">
        <v>45985.625</v>
      </c>
      <c r="CK123" s="44">
        <v>48.688000000000002</v>
      </c>
      <c r="CL123" s="150">
        <f t="shared" si="63"/>
        <v>45985.625</v>
      </c>
      <c r="CM123" s="150">
        <f t="shared" si="64"/>
        <v>45985.625</v>
      </c>
      <c r="CR123" s="151" t="str">
        <f t="shared" ca="1" si="105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06"/>
        <v/>
      </c>
      <c r="CU123" s="39" t="str">
        <f t="shared" ca="1" si="107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08"/>
        <v/>
      </c>
      <c r="CX123" s="40" t="str">
        <f t="shared" ca="1" si="109"/>
        <v/>
      </c>
      <c r="CY123" s="38" t="str">
        <f t="shared" ca="1" si="110"/>
        <v/>
      </c>
      <c r="DA123" s="109">
        <v>45978.625</v>
      </c>
      <c r="DB123" s="44">
        <v>252.006</v>
      </c>
      <c r="DC123" s="109">
        <v>45978.625</v>
      </c>
      <c r="DD123" s="44">
        <v>49.429000000000002</v>
      </c>
      <c r="DE123" s="150">
        <f t="shared" si="65"/>
        <v>45978.625</v>
      </c>
      <c r="DF123" s="150">
        <f t="shared" si="66"/>
        <v>45978.625</v>
      </c>
      <c r="DR123" s="150" t="str">
        <f ca="1">IF(COUNTIF($AH$14:AH1010,A124)*COUNTIF($BY$14:BY1010,A124)*COUNTIF($CR$14:CR1010,A124),A124,"")</f>
        <v/>
      </c>
      <c r="DT123" s="45" t="e">
        <f ca="1">VLOOKUP(DS123,$A$14:R910,18)</f>
        <v>#N/A</v>
      </c>
      <c r="DU123" s="45" t="e">
        <f ca="1">VLOOKUP(DS123,$AH$14:BE910,24)</f>
        <v>#N/A</v>
      </c>
      <c r="DV123" s="45" t="e">
        <f ca="1">VLOOKUP(DS123,$BY$14:CF910,8)</f>
        <v>#N/A</v>
      </c>
      <c r="DW123" s="45" t="e">
        <f ca="1">VLOOKUP(DS123,$CR$14:CY910,8)</f>
        <v>#N/A</v>
      </c>
      <c r="DX123" s="45" t="e">
        <f t="shared" ca="1" si="124"/>
        <v>#N/A</v>
      </c>
      <c r="DY123" s="45" t="e">
        <f t="shared" ca="1" si="125"/>
        <v>#N/A</v>
      </c>
      <c r="DZ123" s="45" t="e">
        <f t="shared" ca="1" si="126"/>
        <v>#N/A</v>
      </c>
      <c r="EA123" s="45" t="e">
        <f t="shared" ca="1" si="127"/>
        <v>#N/A</v>
      </c>
      <c r="EB123" s="45" t="e">
        <f t="shared" ca="1" si="128"/>
        <v>#N/A</v>
      </c>
      <c r="EC123" s="45" t="e">
        <f t="shared" ca="1" si="129"/>
        <v>#N/A</v>
      </c>
      <c r="ED123" s="45" t="e">
        <f t="shared" ca="1" si="130"/>
        <v>#N/A</v>
      </c>
      <c r="EE123" s="45" t="e">
        <f t="shared" ca="1" si="131"/>
        <v>#N/A</v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81"/>
        <v/>
      </c>
      <c r="EN123" s="124" t="str">
        <f t="shared" si="111"/>
        <v/>
      </c>
      <c r="EO123" s="124" t="str">
        <f t="shared" si="112"/>
        <v/>
      </c>
      <c r="EP123" s="124" t="str">
        <f t="shared" si="113"/>
        <v/>
      </c>
      <c r="EQ123" s="124" t="str">
        <f t="shared" si="114"/>
        <v/>
      </c>
    </row>
    <row r="124" spans="1:147">
      <c r="A124" s="151" t="str">
        <f t="shared" ca="1" si="82"/>
        <v/>
      </c>
      <c r="B124" s="60" t="str">
        <f ca="1">IF(COUNTIF($AD$2:AD1109,A124)=1,VLOOKUP(A124,T:U,2), IF(COUNTIF($AD$2:AD1109,A124)=0,$B$10,""))</f>
        <v/>
      </c>
      <c r="C124" s="30" t="str">
        <f t="shared" ca="1" si="83"/>
        <v/>
      </c>
      <c r="D124" s="31" t="str">
        <f t="shared" ca="1" si="84"/>
        <v/>
      </c>
      <c r="E124" s="60" t="str">
        <f ca="1">IF(COUNTIF($AD$2:AD1109,A124)=1,VLOOKUP(A124,V:W,2), IF(COUNTIF($AD$2:AD1109,A124)=0,$C$10,""))</f>
        <v/>
      </c>
      <c r="F124" s="30" t="str">
        <f t="shared" ca="1" si="132"/>
        <v/>
      </c>
      <c r="G124" s="31" t="str">
        <f t="shared" ca="1" si="86"/>
        <v/>
      </c>
      <c r="H124" s="60" t="str">
        <f ca="1">IF(COUNTIF($AD$2:AD1109,A124)=1,VLOOKUP(A124,X:Y,2), IF(COUNTIF($AD$2:AD1109,A124)=0,$D$10,""))</f>
        <v/>
      </c>
      <c r="I124" s="30" t="str">
        <f t="shared" ca="1" si="133"/>
        <v/>
      </c>
      <c r="J124" s="31" t="str">
        <f t="shared" ca="1" si="88"/>
        <v/>
      </c>
      <c r="K124" s="60" t="str">
        <f ca="1">IF(COUNTIF($AD$2:AD1109,A124)=1,VLOOKUP(A124,Z:AA,2), IF(COUNTIF($AD$2:AD1109,A124)=0,$E$10,""))</f>
        <v/>
      </c>
      <c r="L124" s="30" t="str">
        <f t="shared" ca="1" si="134"/>
        <v/>
      </c>
      <c r="M124" s="31" t="str">
        <f t="shared" ca="1" si="90"/>
        <v/>
      </c>
      <c r="N124" s="66" t="str">
        <f t="shared" ca="1" si="135"/>
        <v/>
      </c>
      <c r="O124" s="66"/>
      <c r="P124" s="66"/>
      <c r="Q124" s="66" t="str">
        <f ca="1">IF(ISERROR(B124-2),"",$G$5*SUM($O$14:O124)-$H$5*SUM($P$14:P124))</f>
        <v/>
      </c>
      <c r="R124" s="66" t="str">
        <f t="shared" ca="1" si="136"/>
        <v/>
      </c>
      <c r="T124" s="59">
        <v>45979.625</v>
      </c>
      <c r="U124" s="44">
        <v>92.18</v>
      </c>
      <c r="V124" s="59">
        <v>45975.625</v>
      </c>
      <c r="W124" s="44">
        <v>100.874</v>
      </c>
      <c r="X124" s="105">
        <v>45989.625</v>
      </c>
      <c r="Y124" s="44">
        <v>121.37</v>
      </c>
      <c r="AB124" s="150">
        <f t="shared" si="67"/>
        <v>45979.625</v>
      </c>
      <c r="AC124" s="150">
        <f t="shared" si="68"/>
        <v>45979.625</v>
      </c>
      <c r="AH124" s="151" t="str">
        <f t="shared" ca="1" si="93"/>
        <v/>
      </c>
      <c r="AI124" s="38" t="str">
        <f ca="1">IF(COUNTIF($BU$2:BU1109,AH124)=1,VLOOKUP(AH124,BG:BH,2), IF(COUNTIF($BU$2:BU1109,AH124)=0,$AI$10,""))</f>
        <v/>
      </c>
      <c r="AJ124" s="39" t="str">
        <f t="shared" ca="1" si="94"/>
        <v/>
      </c>
      <c r="AK124" s="39" t="str">
        <f t="shared" ca="1" si="95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17"/>
        <v/>
      </c>
      <c r="AN124" s="40" t="str">
        <f t="shared" ca="1" si="96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18"/>
        <v/>
      </c>
      <c r="AQ124" s="40" t="str">
        <f t="shared" ca="1" si="97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19"/>
        <v/>
      </c>
      <c r="AT124" s="40" t="str">
        <f t="shared" ca="1" si="98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20"/>
        <v/>
      </c>
      <c r="AW124" s="40" t="str">
        <f t="shared" ca="1" si="99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21"/>
        <v/>
      </c>
      <c r="AZ124" s="40" t="str">
        <f t="shared" ca="1" si="100"/>
        <v/>
      </c>
      <c r="BA124" s="66" t="str">
        <f t="shared" ca="1" si="122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23"/>
        <v/>
      </c>
      <c r="BG124" s="59">
        <v>45980.625</v>
      </c>
      <c r="BH124" s="44">
        <v>80.150000000000006</v>
      </c>
      <c r="BK124" s="59">
        <v>45980.625</v>
      </c>
      <c r="BL124" s="44">
        <v>110.38</v>
      </c>
      <c r="BO124" s="59">
        <v>45978.625</v>
      </c>
      <c r="BP124" s="44">
        <v>104.140625</v>
      </c>
      <c r="BQ124" s="59">
        <v>45978.625</v>
      </c>
      <c r="BR124" s="44">
        <v>98.1875</v>
      </c>
      <c r="BS124" s="150">
        <f t="shared" si="69"/>
        <v>45980.625</v>
      </c>
      <c r="BT124" s="150">
        <f t="shared" si="70"/>
        <v>45980.625</v>
      </c>
      <c r="BY124" s="151" t="str">
        <f t="shared" ca="1" si="101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02"/>
        <v/>
      </c>
      <c r="CB124" s="39" t="str">
        <f t="shared" ca="1" si="103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15"/>
        <v/>
      </c>
      <c r="CE124" s="40" t="str">
        <f t="shared" ca="1" si="104"/>
        <v/>
      </c>
      <c r="CF124" s="38" t="str">
        <f t="shared" ca="1" si="116"/>
        <v/>
      </c>
      <c r="CH124" s="109">
        <v>45986.625</v>
      </c>
      <c r="CI124" s="44">
        <v>107.4919</v>
      </c>
      <c r="CJ124" s="109">
        <v>45986.625</v>
      </c>
      <c r="CK124" s="44">
        <v>47.933</v>
      </c>
      <c r="CL124" s="150">
        <f t="shared" si="63"/>
        <v>45986.625</v>
      </c>
      <c r="CM124" s="150">
        <f t="shared" si="64"/>
        <v>45986.625</v>
      </c>
      <c r="CR124" s="151" t="str">
        <f t="shared" ca="1" si="105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06"/>
        <v/>
      </c>
      <c r="CU124" s="39" t="str">
        <f t="shared" ca="1" si="107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08"/>
        <v/>
      </c>
      <c r="CX124" s="40" t="str">
        <f t="shared" ca="1" si="109"/>
        <v/>
      </c>
      <c r="CY124" s="38" t="str">
        <f t="shared" ca="1" si="110"/>
        <v/>
      </c>
      <c r="DA124" s="109">
        <v>45979.625</v>
      </c>
      <c r="DB124" s="44">
        <v>257.61399999999998</v>
      </c>
      <c r="DC124" s="109">
        <v>45979.625</v>
      </c>
      <c r="DD124" s="44">
        <v>50.881999999999998</v>
      </c>
      <c r="DE124" s="150">
        <f t="shared" si="65"/>
        <v>45979.625</v>
      </c>
      <c r="DF124" s="150">
        <f t="shared" si="66"/>
        <v>45979.625</v>
      </c>
      <c r="DR124" s="150" t="str">
        <f ca="1">IF(COUNTIF($AH$14:AH1011,A125)*COUNTIF($BY$14:BY1011,A125)*COUNTIF($CR$14:CR1011,A125),A125,"")</f>
        <v/>
      </c>
      <c r="DT124" s="45" t="e">
        <f ca="1">VLOOKUP(DS124,$A$14:R911,18)</f>
        <v>#N/A</v>
      </c>
      <c r="DU124" s="45" t="e">
        <f ca="1">VLOOKUP(DS124,$AH$14:BE911,24)</f>
        <v>#N/A</v>
      </c>
      <c r="DV124" s="45" t="e">
        <f ca="1">VLOOKUP(DS124,$BY$14:CF911,8)</f>
        <v>#N/A</v>
      </c>
      <c r="DW124" s="45" t="e">
        <f ca="1">VLOOKUP(DS124,$CR$14:CY911,8)</f>
        <v>#N/A</v>
      </c>
      <c r="DX124" s="45" t="e">
        <f t="shared" ca="1" si="124"/>
        <v>#N/A</v>
      </c>
      <c r="DY124" s="45" t="e">
        <f t="shared" ca="1" si="125"/>
        <v>#N/A</v>
      </c>
      <c r="DZ124" s="45" t="e">
        <f t="shared" ca="1" si="126"/>
        <v>#N/A</v>
      </c>
      <c r="EA124" s="45" t="e">
        <f t="shared" ca="1" si="127"/>
        <v>#N/A</v>
      </c>
      <c r="EB124" s="45" t="e">
        <f t="shared" ca="1" si="128"/>
        <v>#N/A</v>
      </c>
      <c r="EC124" s="45" t="e">
        <f t="shared" ca="1" si="129"/>
        <v>#N/A</v>
      </c>
      <c r="ED124" s="45" t="e">
        <f t="shared" ca="1" si="130"/>
        <v>#N/A</v>
      </c>
      <c r="EE124" s="45" t="e">
        <f t="shared" ca="1" si="131"/>
        <v>#N/A</v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81"/>
        <v/>
      </c>
      <c r="EN124" s="124" t="str">
        <f t="shared" si="111"/>
        <v/>
      </c>
      <c r="EO124" s="124" t="str">
        <f t="shared" si="112"/>
        <v/>
      </c>
      <c r="EP124" s="124" t="str">
        <f t="shared" si="113"/>
        <v/>
      </c>
      <c r="EQ124" s="124" t="str">
        <f t="shared" si="114"/>
        <v/>
      </c>
    </row>
    <row r="125" spans="1:147">
      <c r="A125" s="151" t="str">
        <f t="shared" ca="1" si="82"/>
        <v/>
      </c>
      <c r="B125" s="60" t="str">
        <f ca="1">IF(COUNTIF($AD$2:AD1110,A125)=1,VLOOKUP(A125,T:U,2), IF(COUNTIF($AD$2:AD1110,A125)=0,$B$10,""))</f>
        <v/>
      </c>
      <c r="C125" s="30" t="str">
        <f t="shared" ca="1" si="83"/>
        <v/>
      </c>
      <c r="D125" s="31" t="str">
        <f t="shared" ca="1" si="84"/>
        <v/>
      </c>
      <c r="E125" s="60" t="str">
        <f ca="1">IF(COUNTIF($AD$2:AD1110,A125)=1,VLOOKUP(A125,V:W,2), IF(COUNTIF($AD$2:AD1110,A125)=0,$C$10,""))</f>
        <v/>
      </c>
      <c r="F125" s="30" t="str">
        <f t="shared" ca="1" si="132"/>
        <v/>
      </c>
      <c r="G125" s="31" t="str">
        <f t="shared" ca="1" si="86"/>
        <v/>
      </c>
      <c r="H125" s="60" t="str">
        <f ca="1">IF(COUNTIF($AD$2:AD1110,A125)=1,VLOOKUP(A125,X:Y,2), IF(COUNTIF($AD$2:AD1110,A125)=0,$D$10,""))</f>
        <v/>
      </c>
      <c r="I125" s="30" t="str">
        <f t="shared" ca="1" si="133"/>
        <v/>
      </c>
      <c r="J125" s="31" t="str">
        <f t="shared" ca="1" si="88"/>
        <v/>
      </c>
      <c r="K125" s="60" t="str">
        <f ca="1">IF(COUNTIF($AD$2:AD1110,A125)=1,VLOOKUP(A125,Z:AA,2), IF(COUNTIF($AD$2:AD1110,A125)=0,$E$10,""))</f>
        <v/>
      </c>
      <c r="L125" s="30" t="str">
        <f t="shared" ca="1" si="134"/>
        <v/>
      </c>
      <c r="M125" s="31" t="str">
        <f t="shared" ca="1" si="90"/>
        <v/>
      </c>
      <c r="N125" s="66" t="str">
        <f t="shared" ca="1" si="135"/>
        <v/>
      </c>
      <c r="O125" s="66"/>
      <c r="P125" s="66"/>
      <c r="Q125" s="66" t="str">
        <f ca="1">IF(ISERROR(B125-2),"",$G$5*SUM($O$14:O125)-$H$5*SUM($P$14:P125))</f>
        <v/>
      </c>
      <c r="R125" s="66" t="str">
        <f t="shared" ca="1" si="136"/>
        <v/>
      </c>
      <c r="T125" s="59">
        <v>45980.625</v>
      </c>
      <c r="U125" s="44">
        <v>92.22</v>
      </c>
      <c r="V125" s="59">
        <v>45978.625</v>
      </c>
      <c r="W125" s="44">
        <v>100.85299999999999</v>
      </c>
      <c r="X125" s="105">
        <v>45992.625</v>
      </c>
      <c r="Y125" s="44">
        <v>121.23</v>
      </c>
      <c r="AB125" s="150">
        <f t="shared" si="67"/>
        <v>45980.625</v>
      </c>
      <c r="AC125" s="150">
        <f t="shared" si="68"/>
        <v>45980.625</v>
      </c>
      <c r="AH125" s="151" t="str">
        <f t="shared" ca="1" si="93"/>
        <v/>
      </c>
      <c r="AI125" s="38" t="str">
        <f ca="1">IF(COUNTIF($BU$2:BU1110,AH125)=1,VLOOKUP(AH125,BG:BH,2), IF(COUNTIF($BU$2:BU1110,AH125)=0,$AI$10,""))</f>
        <v/>
      </c>
      <c r="AJ125" s="39" t="str">
        <f t="shared" ca="1" si="94"/>
        <v/>
      </c>
      <c r="AK125" s="39" t="str">
        <f t="shared" ca="1" si="95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17"/>
        <v/>
      </c>
      <c r="AN125" s="40" t="str">
        <f t="shared" ca="1" si="96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18"/>
        <v/>
      </c>
      <c r="AQ125" s="40" t="str">
        <f t="shared" ca="1" si="97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19"/>
        <v/>
      </c>
      <c r="AT125" s="40" t="str">
        <f t="shared" ca="1" si="98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20"/>
        <v/>
      </c>
      <c r="AW125" s="40" t="str">
        <f t="shared" ca="1" si="99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21"/>
        <v/>
      </c>
      <c r="AZ125" s="40" t="str">
        <f t="shared" ca="1" si="100"/>
        <v/>
      </c>
      <c r="BA125" s="66" t="str">
        <f t="shared" ca="1" si="122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23"/>
        <v/>
      </c>
      <c r="BG125" s="59">
        <v>45981.625</v>
      </c>
      <c r="BH125" s="44">
        <v>80.099999999999994</v>
      </c>
      <c r="BK125" s="59">
        <v>45981.625</v>
      </c>
      <c r="BL125" s="44">
        <v>110.53</v>
      </c>
      <c r="BO125" s="59">
        <v>45979.625</v>
      </c>
      <c r="BP125" s="44">
        <v>104.28125</v>
      </c>
      <c r="BQ125" s="59">
        <v>45979.625</v>
      </c>
      <c r="BR125" s="44">
        <v>98.109375</v>
      </c>
      <c r="BS125" s="150">
        <f t="shared" si="69"/>
        <v>45981.625</v>
      </c>
      <c r="BT125" s="150">
        <f t="shared" si="70"/>
        <v>45981.625</v>
      </c>
      <c r="BY125" s="151" t="str">
        <f t="shared" ca="1" si="101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02"/>
        <v/>
      </c>
      <c r="CB125" s="39" t="str">
        <f t="shared" ca="1" si="103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15"/>
        <v/>
      </c>
      <c r="CE125" s="40" t="str">
        <f t="shared" ca="1" si="104"/>
        <v/>
      </c>
      <c r="CF125" s="38" t="str">
        <f t="shared" ca="1" si="116"/>
        <v/>
      </c>
      <c r="CH125" s="109">
        <v>45987.625</v>
      </c>
      <c r="CI125" s="44">
        <v>107.6921</v>
      </c>
      <c r="CJ125" s="109">
        <v>45987.625</v>
      </c>
      <c r="CK125" s="44">
        <v>47.204000000000001</v>
      </c>
      <c r="CL125" s="150">
        <f t="shared" si="63"/>
        <v>45987.625</v>
      </c>
      <c r="CM125" s="150">
        <f t="shared" si="64"/>
        <v>45987.625</v>
      </c>
      <c r="CR125" s="151" t="str">
        <f t="shared" ca="1" si="105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06"/>
        <v/>
      </c>
      <c r="CU125" s="39" t="str">
        <f t="shared" ca="1" si="107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08"/>
        <v/>
      </c>
      <c r="CX125" s="40" t="str">
        <f t="shared" ca="1" si="109"/>
        <v/>
      </c>
      <c r="CY125" s="38" t="str">
        <f t="shared" ca="1" si="110"/>
        <v/>
      </c>
      <c r="DA125" s="109">
        <v>45980.625</v>
      </c>
      <c r="DB125" s="44">
        <v>251.613</v>
      </c>
      <c r="DC125" s="109">
        <v>45980.625</v>
      </c>
      <c r="DD125" s="44">
        <v>50.021000000000001</v>
      </c>
      <c r="DE125" s="150">
        <f t="shared" si="65"/>
        <v>45980.625</v>
      </c>
      <c r="DF125" s="150">
        <f t="shared" si="66"/>
        <v>45980.625</v>
      </c>
      <c r="DR125" s="150" t="str">
        <f ca="1">IF(COUNTIF($AH$14:AH1012,A126)*COUNTIF($BY$14:BY1012,A126)*COUNTIF($CR$14:CR1012,A126),A126,"")</f>
        <v/>
      </c>
      <c r="DT125" s="45" t="e">
        <f ca="1">VLOOKUP(DS125,$A$14:R912,18)</f>
        <v>#N/A</v>
      </c>
      <c r="DU125" s="45" t="e">
        <f ca="1">VLOOKUP(DS125,$AH$14:BE912,24)</f>
        <v>#N/A</v>
      </c>
      <c r="DV125" s="45" t="e">
        <f ca="1">VLOOKUP(DS125,$BY$14:CF912,8)</f>
        <v>#N/A</v>
      </c>
      <c r="DW125" s="45" t="e">
        <f ca="1">VLOOKUP(DS125,$CR$14:CY912,8)</f>
        <v>#N/A</v>
      </c>
      <c r="DX125" s="45" t="e">
        <f t="shared" ca="1" si="124"/>
        <v>#N/A</v>
      </c>
      <c r="DY125" s="45" t="e">
        <f t="shared" ca="1" si="125"/>
        <v>#N/A</v>
      </c>
      <c r="DZ125" s="45" t="e">
        <f t="shared" ca="1" si="126"/>
        <v>#N/A</v>
      </c>
      <c r="EA125" s="45" t="e">
        <f t="shared" ca="1" si="127"/>
        <v>#N/A</v>
      </c>
      <c r="EB125" s="45" t="e">
        <f t="shared" ca="1" si="128"/>
        <v>#N/A</v>
      </c>
      <c r="EC125" s="45" t="e">
        <f t="shared" ca="1" si="129"/>
        <v>#N/A</v>
      </c>
      <c r="ED125" s="45" t="e">
        <f t="shared" ca="1" si="130"/>
        <v>#N/A</v>
      </c>
      <c r="EE125" s="45" t="e">
        <f t="shared" ca="1" si="131"/>
        <v>#N/A</v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81"/>
        <v/>
      </c>
      <c r="EN125" s="124" t="str">
        <f t="shared" si="111"/>
        <v/>
      </c>
      <c r="EO125" s="124" t="str">
        <f t="shared" si="112"/>
        <v/>
      </c>
      <c r="EP125" s="124" t="str">
        <f t="shared" si="113"/>
        <v/>
      </c>
      <c r="EQ125" s="124" t="str">
        <f t="shared" si="114"/>
        <v/>
      </c>
    </row>
    <row r="126" spans="1:147">
      <c r="A126" s="151" t="str">
        <f t="shared" ca="1" si="82"/>
        <v/>
      </c>
      <c r="B126" s="60" t="str">
        <f ca="1">IF(COUNTIF($AD$2:AD1111,A126)=1,VLOOKUP(A126,T:U,2), IF(COUNTIF($AD$2:AD1111,A126)=0,$B$10,""))</f>
        <v/>
      </c>
      <c r="C126" s="30" t="str">
        <f t="shared" ca="1" si="83"/>
        <v/>
      </c>
      <c r="D126" s="31" t="str">
        <f t="shared" ca="1" si="84"/>
        <v/>
      </c>
      <c r="E126" s="60" t="str">
        <f ca="1">IF(COUNTIF($AD$2:AD1111,A126)=1,VLOOKUP(A126,V:W,2), IF(COUNTIF($AD$2:AD1111,A126)=0,$C$10,""))</f>
        <v/>
      </c>
      <c r="F126" s="30" t="str">
        <f t="shared" ca="1" si="132"/>
        <v/>
      </c>
      <c r="G126" s="31" t="str">
        <f t="shared" ca="1" si="86"/>
        <v/>
      </c>
      <c r="H126" s="60" t="str">
        <f ca="1">IF(COUNTIF($AD$2:AD1111,A126)=1,VLOOKUP(A126,X:Y,2), IF(COUNTIF($AD$2:AD1111,A126)=0,$D$10,""))</f>
        <v/>
      </c>
      <c r="I126" s="30" t="str">
        <f t="shared" ca="1" si="133"/>
        <v/>
      </c>
      <c r="J126" s="31" t="str">
        <f t="shared" ca="1" si="88"/>
        <v/>
      </c>
      <c r="K126" s="60" t="str">
        <f ca="1">IF(COUNTIF($AD$2:AD1111,A126)=1,VLOOKUP(A126,Z:AA,2), IF(COUNTIF($AD$2:AD1111,A126)=0,$E$10,""))</f>
        <v/>
      </c>
      <c r="L126" s="30" t="str">
        <f t="shared" ca="1" si="134"/>
        <v/>
      </c>
      <c r="M126" s="31" t="str">
        <f t="shared" ca="1" si="90"/>
        <v/>
      </c>
      <c r="N126" s="66" t="str">
        <f t="shared" ca="1" si="135"/>
        <v/>
      </c>
      <c r="O126" s="66"/>
      <c r="P126" s="66"/>
      <c r="Q126" s="66" t="str">
        <f ca="1">IF(ISERROR(B126-2),"",$G$5*SUM($O$14:O126)-$H$5*SUM($P$14:P126))</f>
        <v/>
      </c>
      <c r="R126" s="66" t="str">
        <f t="shared" ca="1" si="136"/>
        <v/>
      </c>
      <c r="T126" s="59">
        <v>45981.625</v>
      </c>
      <c r="U126" s="44">
        <v>92.49</v>
      </c>
      <c r="V126" s="59">
        <v>45979.625</v>
      </c>
      <c r="W126" s="44">
        <v>100.91500000000001</v>
      </c>
      <c r="X126" s="105">
        <v>45993.625</v>
      </c>
      <c r="Y126" s="44">
        <v>121.23</v>
      </c>
      <c r="AB126" s="150" t="str">
        <f t="shared" si="67"/>
        <v/>
      </c>
      <c r="AC126" s="150" t="str">
        <f t="shared" si="68"/>
        <v/>
      </c>
      <c r="AH126" s="151" t="str">
        <f t="shared" ca="1" si="93"/>
        <v/>
      </c>
      <c r="AI126" s="38" t="str">
        <f ca="1">IF(COUNTIF($BU$2:BU1111,AH126)=1,VLOOKUP(AH126,BG:BH,2), IF(COUNTIF($BU$2:BU1111,AH126)=0,$AI$10,""))</f>
        <v/>
      </c>
      <c r="AJ126" s="39" t="str">
        <f t="shared" ca="1" si="94"/>
        <v/>
      </c>
      <c r="AK126" s="39" t="str">
        <f t="shared" ca="1" si="95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17"/>
        <v/>
      </c>
      <c r="AN126" s="40" t="str">
        <f t="shared" ca="1" si="96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18"/>
        <v/>
      </c>
      <c r="AQ126" s="40" t="str">
        <f t="shared" ca="1" si="97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19"/>
        <v/>
      </c>
      <c r="AT126" s="40" t="str">
        <f t="shared" ca="1" si="98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20"/>
        <v/>
      </c>
      <c r="AW126" s="40" t="str">
        <f t="shared" ca="1" si="99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21"/>
        <v/>
      </c>
      <c r="AZ126" s="40" t="str">
        <f t="shared" ca="1" si="100"/>
        <v/>
      </c>
      <c r="BA126" s="66" t="str">
        <f t="shared" ca="1" si="122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23"/>
        <v/>
      </c>
      <c r="BG126" s="59">
        <v>45982.625</v>
      </c>
      <c r="BH126" s="44">
        <v>80.37</v>
      </c>
      <c r="BK126" s="59">
        <v>45982.625</v>
      </c>
      <c r="BL126" s="44">
        <v>110.92</v>
      </c>
      <c r="BO126" s="59">
        <v>45980.625</v>
      </c>
      <c r="BP126" s="44">
        <v>104.21875</v>
      </c>
      <c r="BQ126" s="59">
        <v>45980.625</v>
      </c>
      <c r="BR126" s="44">
        <v>97.96875</v>
      </c>
      <c r="BS126" s="150">
        <f t="shared" si="69"/>
        <v>45982.625</v>
      </c>
      <c r="BT126" s="150">
        <f t="shared" si="70"/>
        <v>45982.625</v>
      </c>
      <c r="BY126" s="151" t="str">
        <f t="shared" ca="1" si="101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02"/>
        <v/>
      </c>
      <c r="CB126" s="39" t="str">
        <f t="shared" ca="1" si="103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15"/>
        <v/>
      </c>
      <c r="CE126" s="40" t="str">
        <f t="shared" ca="1" si="104"/>
        <v/>
      </c>
      <c r="CF126" s="38" t="str">
        <f t="shared" ca="1" si="116"/>
        <v/>
      </c>
      <c r="CH126" s="109">
        <v>45992.625</v>
      </c>
      <c r="CI126" s="44">
        <v>107.7529</v>
      </c>
      <c r="CJ126" s="109">
        <v>45992.625</v>
      </c>
      <c r="CK126" s="44">
        <v>46.862000000000002</v>
      </c>
      <c r="CL126" s="150">
        <f t="shared" si="63"/>
        <v>45992.625</v>
      </c>
      <c r="CM126" s="150">
        <f t="shared" si="64"/>
        <v>45992.625</v>
      </c>
      <c r="CR126" s="151" t="str">
        <f t="shared" ca="1" si="105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06"/>
        <v/>
      </c>
      <c r="CU126" s="39" t="str">
        <f t="shared" ca="1" si="107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08"/>
        <v/>
      </c>
      <c r="CX126" s="40" t="str">
        <f t="shared" ca="1" si="109"/>
        <v/>
      </c>
      <c r="CY126" s="38" t="str">
        <f t="shared" ca="1" si="110"/>
        <v/>
      </c>
      <c r="DA126" s="109">
        <v>45981.625</v>
      </c>
      <c r="DB126" s="44">
        <v>244.52099999999999</v>
      </c>
      <c r="DC126" s="109">
        <v>45981.625</v>
      </c>
      <c r="DD126" s="44">
        <v>48.225999999999999</v>
      </c>
      <c r="DE126" s="150">
        <f t="shared" si="65"/>
        <v>45981.625</v>
      </c>
      <c r="DF126" s="150">
        <f t="shared" si="66"/>
        <v>45981.625</v>
      </c>
      <c r="DR126" s="150" t="str">
        <f ca="1">IF(COUNTIF($AH$14:AH1013,A127)*COUNTIF($BY$14:BY1013,A127)*COUNTIF($CR$14:CR1013,A127),A127,"")</f>
        <v/>
      </c>
      <c r="DT126" s="45" t="e">
        <f ca="1">VLOOKUP(DS126,$A$14:R913,18)</f>
        <v>#N/A</v>
      </c>
      <c r="DU126" s="45" t="e">
        <f ca="1">VLOOKUP(DS126,$AH$14:BE913,24)</f>
        <v>#N/A</v>
      </c>
      <c r="DV126" s="45" t="e">
        <f ca="1">VLOOKUP(DS126,$BY$14:CF913,8)</f>
        <v>#N/A</v>
      </c>
      <c r="DW126" s="45" t="e">
        <f ca="1">VLOOKUP(DS126,$CR$14:CY913,8)</f>
        <v>#N/A</v>
      </c>
      <c r="DX126" s="45" t="e">
        <f t="shared" ca="1" si="124"/>
        <v>#N/A</v>
      </c>
      <c r="DY126" s="45" t="e">
        <f t="shared" ca="1" si="125"/>
        <v>#N/A</v>
      </c>
      <c r="DZ126" s="45" t="e">
        <f t="shared" ca="1" si="126"/>
        <v>#N/A</v>
      </c>
      <c r="EA126" s="45" t="e">
        <f t="shared" ca="1" si="127"/>
        <v>#N/A</v>
      </c>
      <c r="EB126" s="45" t="e">
        <f t="shared" ca="1" si="128"/>
        <v>#N/A</v>
      </c>
      <c r="EC126" s="45" t="e">
        <f t="shared" ca="1" si="129"/>
        <v>#N/A</v>
      </c>
      <c r="ED126" s="45" t="e">
        <f t="shared" ca="1" si="130"/>
        <v>#N/A</v>
      </c>
      <c r="EE126" s="45" t="e">
        <f t="shared" ca="1" si="131"/>
        <v>#N/A</v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81"/>
        <v/>
      </c>
      <c r="EN126" s="124" t="str">
        <f t="shared" si="111"/>
        <v/>
      </c>
      <c r="EO126" s="124" t="str">
        <f t="shared" si="112"/>
        <v/>
      </c>
      <c r="EP126" s="124" t="str">
        <f t="shared" si="113"/>
        <v/>
      </c>
      <c r="EQ126" s="124" t="str">
        <f t="shared" si="114"/>
        <v/>
      </c>
    </row>
    <row r="127" spans="1:147">
      <c r="A127" s="151" t="str">
        <f t="shared" ca="1" si="82"/>
        <v/>
      </c>
      <c r="B127" s="60" t="str">
        <f ca="1">IF(COUNTIF($AD$2:AD1112,A127)=1,VLOOKUP(A127,T:U,2), IF(COUNTIF($AD$2:AD1112,A127)=0,$B$10,""))</f>
        <v/>
      </c>
      <c r="C127" s="30" t="str">
        <f t="shared" ca="1" si="83"/>
        <v/>
      </c>
      <c r="D127" s="31" t="str">
        <f t="shared" ca="1" si="84"/>
        <v/>
      </c>
      <c r="E127" s="60" t="str">
        <f ca="1">IF(COUNTIF($AD$2:AD1112,A127)=1,VLOOKUP(A127,V:W,2), IF(COUNTIF($AD$2:AD1112,A127)=0,$C$10,""))</f>
        <v/>
      </c>
      <c r="F127" s="30" t="str">
        <f t="shared" ca="1" si="132"/>
        <v/>
      </c>
      <c r="G127" s="31" t="str">
        <f t="shared" ca="1" si="86"/>
        <v/>
      </c>
      <c r="H127" s="60" t="str">
        <f ca="1">IF(COUNTIF($AD$2:AD1112,A127)=1,VLOOKUP(A127,X:Y,2), IF(COUNTIF($AD$2:AD1112,A127)=0,$D$10,""))</f>
        <v/>
      </c>
      <c r="I127" s="30" t="str">
        <f t="shared" ca="1" si="133"/>
        <v/>
      </c>
      <c r="J127" s="31" t="str">
        <f t="shared" ca="1" si="88"/>
        <v/>
      </c>
      <c r="K127" s="60" t="str">
        <f ca="1">IF(COUNTIF($AD$2:AD1112,A127)=1,VLOOKUP(A127,Z:AA,2), IF(COUNTIF($AD$2:AD1112,A127)=0,$E$10,""))</f>
        <v/>
      </c>
      <c r="L127" s="30" t="str">
        <f t="shared" ca="1" si="134"/>
        <v/>
      </c>
      <c r="M127" s="31" t="str">
        <f t="shared" ca="1" si="90"/>
        <v/>
      </c>
      <c r="N127" s="66" t="str">
        <f t="shared" ca="1" si="135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36"/>
        <v/>
      </c>
      <c r="T127" s="59">
        <v>45982.625</v>
      </c>
      <c r="U127" s="44">
        <v>92.24</v>
      </c>
      <c r="V127" s="59">
        <v>45980.625</v>
      </c>
      <c r="W127" s="44">
        <v>100.92100000000001</v>
      </c>
      <c r="X127" s="105">
        <v>45994.625</v>
      </c>
      <c r="Y127" s="44">
        <v>121.36</v>
      </c>
      <c r="AB127" s="150">
        <f t="shared" si="67"/>
        <v>45982.625</v>
      </c>
      <c r="AC127" s="150">
        <f t="shared" si="68"/>
        <v>45982.625</v>
      </c>
      <c r="AH127" s="151" t="str">
        <f t="shared" ca="1" si="93"/>
        <v/>
      </c>
      <c r="AI127" s="38" t="str">
        <f ca="1">IF(COUNTIF($BU$2:BU1112,AH127)=1,VLOOKUP(AH127,BG:BH,2), IF(COUNTIF($BU$2:BU1112,AH127)=0,$AI$10,""))</f>
        <v/>
      </c>
      <c r="AJ127" s="39" t="str">
        <f t="shared" ca="1" si="94"/>
        <v/>
      </c>
      <c r="AK127" s="39" t="str">
        <f t="shared" ca="1" si="95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17"/>
        <v/>
      </c>
      <c r="AN127" s="40" t="str">
        <f t="shared" ca="1" si="96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18"/>
        <v/>
      </c>
      <c r="AQ127" s="40" t="str">
        <f t="shared" ca="1" si="97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19"/>
        <v/>
      </c>
      <c r="AT127" s="40" t="str">
        <f t="shared" ca="1" si="98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20"/>
        <v/>
      </c>
      <c r="AW127" s="40" t="str">
        <f t="shared" ca="1" si="99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21"/>
        <v/>
      </c>
      <c r="AZ127" s="40" t="str">
        <f t="shared" ca="1" si="100"/>
        <v/>
      </c>
      <c r="BA127" s="66" t="str">
        <f t="shared" ca="1" si="122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23"/>
        <v/>
      </c>
      <c r="BG127" s="59">
        <v>45985.625</v>
      </c>
      <c r="BH127" s="44">
        <v>80.59</v>
      </c>
      <c r="BK127" s="59">
        <v>45985.625</v>
      </c>
      <c r="BL127" s="44">
        <v>111.36</v>
      </c>
      <c r="BO127" s="59">
        <v>45981.625</v>
      </c>
      <c r="BP127" s="44">
        <v>104.484375</v>
      </c>
      <c r="BQ127" s="59">
        <v>45981.625</v>
      </c>
      <c r="BR127" s="44">
        <v>98.296875</v>
      </c>
      <c r="BS127" s="150">
        <f t="shared" si="69"/>
        <v>45985.625</v>
      </c>
      <c r="BT127" s="150">
        <f t="shared" si="70"/>
        <v>45985.625</v>
      </c>
      <c r="BY127" s="151" t="str">
        <f t="shared" ca="1" si="101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02"/>
        <v/>
      </c>
      <c r="CB127" s="39" t="str">
        <f t="shared" ca="1" si="103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15"/>
        <v/>
      </c>
      <c r="CE127" s="40" t="str">
        <f t="shared" ca="1" si="104"/>
        <v/>
      </c>
      <c r="CF127" s="38" t="str">
        <f t="shared" ca="1" si="116"/>
        <v/>
      </c>
      <c r="CH127" s="109">
        <v>45993.625</v>
      </c>
      <c r="CI127" s="44">
        <v>107.8167</v>
      </c>
      <c r="CJ127" s="109">
        <v>45993.625</v>
      </c>
      <c r="CK127" s="44">
        <v>46.566000000000003</v>
      </c>
      <c r="CL127" s="150">
        <f t="shared" si="63"/>
        <v>45993.625</v>
      </c>
      <c r="CM127" s="150">
        <f t="shared" si="64"/>
        <v>45993.625</v>
      </c>
      <c r="CR127" s="151" t="str">
        <f t="shared" ca="1" si="105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06"/>
        <v/>
      </c>
      <c r="CU127" s="39" t="str">
        <f t="shared" ca="1" si="107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08"/>
        <v/>
      </c>
      <c r="CX127" s="40" t="str">
        <f t="shared" ca="1" si="109"/>
        <v/>
      </c>
      <c r="CY127" s="38" t="str">
        <f t="shared" ca="1" si="110"/>
        <v/>
      </c>
      <c r="DA127" s="109">
        <v>45982.625</v>
      </c>
      <c r="DB127" s="44">
        <v>256.08999999999997</v>
      </c>
      <c r="DC127" s="109">
        <v>45982.625</v>
      </c>
      <c r="DD127" s="44">
        <v>50.795999999999999</v>
      </c>
      <c r="DE127" s="150">
        <f t="shared" si="65"/>
        <v>45982.625</v>
      </c>
      <c r="DF127" s="150">
        <f t="shared" si="66"/>
        <v>45982.625</v>
      </c>
      <c r="DR127" s="150" t="str">
        <f ca="1">IF(COUNTIF($AH$14:AH1014,A128)*COUNTIF($BY$14:BY1014,A128)*COUNTIF($CR$14:CR1014,A128),A128,"")</f>
        <v/>
      </c>
      <c r="DT127" s="45" t="e">
        <f ca="1">VLOOKUP(DS127,$A$14:R914,18)</f>
        <v>#N/A</v>
      </c>
      <c r="DU127" s="45" t="e">
        <f ca="1">VLOOKUP(DS127,$AH$14:BE914,24)</f>
        <v>#N/A</v>
      </c>
      <c r="DV127" s="45" t="e">
        <f ca="1">VLOOKUP(DS127,$BY$14:CF914,8)</f>
        <v>#N/A</v>
      </c>
      <c r="DW127" s="45" t="e">
        <f ca="1">VLOOKUP(DS127,$CR$14:CY914,8)</f>
        <v>#N/A</v>
      </c>
      <c r="DX127" s="45" t="e">
        <f t="shared" ca="1" si="124"/>
        <v>#N/A</v>
      </c>
      <c r="DY127" s="45" t="e">
        <f t="shared" ca="1" si="125"/>
        <v>#N/A</v>
      </c>
      <c r="DZ127" s="45" t="e">
        <f t="shared" ca="1" si="126"/>
        <v>#N/A</v>
      </c>
      <c r="EA127" s="45" t="e">
        <f t="shared" ca="1" si="127"/>
        <v>#N/A</v>
      </c>
      <c r="EB127" s="45" t="e">
        <f t="shared" ca="1" si="128"/>
        <v>#N/A</v>
      </c>
      <c r="EC127" s="45" t="e">
        <f t="shared" ca="1" si="129"/>
        <v>#N/A</v>
      </c>
      <c r="ED127" s="45" t="e">
        <f t="shared" ca="1" si="130"/>
        <v>#N/A</v>
      </c>
      <c r="EE127" s="45" t="e">
        <f t="shared" ca="1" si="131"/>
        <v>#N/A</v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81"/>
        <v/>
      </c>
      <c r="EN127" s="124" t="str">
        <f t="shared" si="111"/>
        <v/>
      </c>
      <c r="EO127" s="124" t="str">
        <f t="shared" si="112"/>
        <v/>
      </c>
      <c r="EP127" s="124" t="str">
        <f t="shared" si="113"/>
        <v/>
      </c>
      <c r="EQ127" s="124" t="str">
        <f t="shared" si="114"/>
        <v/>
      </c>
    </row>
    <row r="128" spans="1:147">
      <c r="A128" s="151" t="str">
        <f t="shared" ca="1" si="82"/>
        <v/>
      </c>
      <c r="B128" s="60" t="str">
        <f ca="1">IF(COUNTIF($AD$2:AD1113,A128)=1,VLOOKUP(A128,T:U,2), IF(COUNTIF($AD$2:AD1113,A128)=0,$B$10,""))</f>
        <v/>
      </c>
      <c r="C128" s="30" t="str">
        <f t="shared" ca="1" si="83"/>
        <v/>
      </c>
      <c r="D128" s="31" t="str">
        <f t="shared" ca="1" si="84"/>
        <v/>
      </c>
      <c r="E128" s="60" t="str">
        <f ca="1">IF(COUNTIF($AD$2:AD1113,A128)=1,VLOOKUP(A128,V:W,2), IF(COUNTIF($AD$2:AD1113,A128)=0,$C$10,""))</f>
        <v/>
      </c>
      <c r="F128" s="30" t="str">
        <f t="shared" ca="1" si="132"/>
        <v/>
      </c>
      <c r="G128" s="31" t="str">
        <f t="shared" ca="1" si="86"/>
        <v/>
      </c>
      <c r="H128" s="60" t="str">
        <f ca="1">IF(COUNTIF($AD$2:AD1113,A128)=1,VLOOKUP(A128,X:Y,2), IF(COUNTIF($AD$2:AD1113,A128)=0,$D$10,""))</f>
        <v/>
      </c>
      <c r="I128" s="30" t="str">
        <f t="shared" ca="1" si="133"/>
        <v/>
      </c>
      <c r="J128" s="31" t="str">
        <f t="shared" ca="1" si="88"/>
        <v/>
      </c>
      <c r="K128" s="60" t="str">
        <f ca="1">IF(COUNTIF($AD$2:AD1113,A128)=1,VLOOKUP(A128,Z:AA,2), IF(COUNTIF($AD$2:AD1113,A128)=0,$E$10,""))</f>
        <v/>
      </c>
      <c r="L128" s="30" t="str">
        <f t="shared" ca="1" si="134"/>
        <v/>
      </c>
      <c r="M128" s="31" t="str">
        <f t="shared" ca="1" si="90"/>
        <v/>
      </c>
      <c r="N128" s="66" t="str">
        <f t="shared" ca="1" si="135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36"/>
        <v/>
      </c>
      <c r="T128" s="59">
        <v>45985.625</v>
      </c>
      <c r="U128" s="44">
        <v>92.41</v>
      </c>
      <c r="V128" s="59">
        <v>45981.625</v>
      </c>
      <c r="W128" s="44">
        <v>100.889</v>
      </c>
      <c r="X128" s="105">
        <v>45995.625</v>
      </c>
      <c r="Y128" s="44">
        <v>121.3</v>
      </c>
      <c r="AB128" s="150">
        <f t="shared" si="67"/>
        <v>45985.625</v>
      </c>
      <c r="AC128" s="150">
        <f t="shared" si="68"/>
        <v>45985.625</v>
      </c>
      <c r="AH128" s="151" t="str">
        <f t="shared" ca="1" si="93"/>
        <v/>
      </c>
      <c r="AI128" s="38" t="str">
        <f ca="1">IF(COUNTIF($BU$2:BU1113,AH128)=1,VLOOKUP(AH128,BG:BH,2), IF(COUNTIF($BU$2:BU1113,AH128)=0,$AI$10,""))</f>
        <v/>
      </c>
      <c r="AJ128" s="39" t="str">
        <f t="shared" ca="1" si="94"/>
        <v/>
      </c>
      <c r="AK128" s="39" t="str">
        <f t="shared" ca="1" si="95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17"/>
        <v/>
      </c>
      <c r="AN128" s="40" t="str">
        <f t="shared" ca="1" si="96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18"/>
        <v/>
      </c>
      <c r="AQ128" s="40" t="str">
        <f t="shared" ca="1" si="97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19"/>
        <v/>
      </c>
      <c r="AT128" s="40" t="str">
        <f t="shared" ca="1" si="98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20"/>
        <v/>
      </c>
      <c r="AW128" s="40" t="str">
        <f t="shared" ca="1" si="99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21"/>
        <v/>
      </c>
      <c r="AZ128" s="40" t="str">
        <f t="shared" ca="1" si="100"/>
        <v/>
      </c>
      <c r="BA128" s="66" t="str">
        <f t="shared" ca="1" si="122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23"/>
        <v/>
      </c>
      <c r="BG128" s="59">
        <v>45986.625</v>
      </c>
      <c r="BH128" s="44">
        <v>80.87</v>
      </c>
      <c r="BK128" s="59">
        <v>45986.625</v>
      </c>
      <c r="BL128" s="44">
        <v>111.67</v>
      </c>
      <c r="BO128" s="59">
        <v>45982.625</v>
      </c>
      <c r="BP128" s="44">
        <v>104.75</v>
      </c>
      <c r="BQ128" s="59">
        <v>45982.625</v>
      </c>
      <c r="BR128" s="44">
        <v>98.53125</v>
      </c>
      <c r="BS128" s="150">
        <f t="shared" si="69"/>
        <v>45986.625</v>
      </c>
      <c r="BT128" s="150">
        <f t="shared" si="70"/>
        <v>45986.625</v>
      </c>
      <c r="BY128" s="151" t="str">
        <f t="shared" ca="1" si="101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02"/>
        <v/>
      </c>
      <c r="CB128" s="39" t="str">
        <f t="shared" ca="1" si="103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15"/>
        <v/>
      </c>
      <c r="CE128" s="40" t="str">
        <f t="shared" ca="1" si="104"/>
        <v/>
      </c>
      <c r="CF128" s="38" t="str">
        <f t="shared" ca="1" si="116"/>
        <v/>
      </c>
      <c r="CH128" s="109">
        <v>45994.625</v>
      </c>
      <c r="CI128" s="44">
        <v>107.83029999999999</v>
      </c>
      <c r="CJ128" s="109">
        <v>45994.625</v>
      </c>
      <c r="CK128" s="44">
        <v>46.598999999999997</v>
      </c>
      <c r="CL128" s="150">
        <f t="shared" si="63"/>
        <v>45994.625</v>
      </c>
      <c r="CM128" s="150">
        <f t="shared" si="64"/>
        <v>45994.625</v>
      </c>
      <c r="CR128" s="151" t="str">
        <f t="shared" ca="1" si="105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06"/>
        <v/>
      </c>
      <c r="CU128" s="39" t="str">
        <f t="shared" ca="1" si="107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08"/>
        <v/>
      </c>
      <c r="CX128" s="40" t="str">
        <f t="shared" ca="1" si="109"/>
        <v/>
      </c>
      <c r="CY128" s="38" t="str">
        <f t="shared" ca="1" si="110"/>
        <v/>
      </c>
      <c r="DA128" s="109">
        <v>45985.625</v>
      </c>
      <c r="DB128" s="44">
        <v>246.53200000000001</v>
      </c>
      <c r="DC128" s="109">
        <v>45985.625</v>
      </c>
      <c r="DD128" s="44">
        <v>48.768999999999998</v>
      </c>
      <c r="DE128" s="150">
        <f t="shared" si="65"/>
        <v>45985.625</v>
      </c>
      <c r="DF128" s="150">
        <f t="shared" si="66"/>
        <v>45985.625</v>
      </c>
      <c r="DR128" s="150" t="str">
        <f ca="1">IF(COUNTIF($AH$14:AH1015,A129)*COUNTIF($BY$14:BY1015,A129)*COUNTIF($CR$14:CR1015,A129),A129,"")</f>
        <v/>
      </c>
      <c r="DT128" s="45" t="e">
        <f ca="1">VLOOKUP(DS128,$A$14:R915,18)</f>
        <v>#N/A</v>
      </c>
      <c r="DU128" s="45" t="e">
        <f ca="1">VLOOKUP(DS128,$AH$14:BE915,24)</f>
        <v>#N/A</v>
      </c>
      <c r="DV128" s="45" t="e">
        <f ca="1">VLOOKUP(DS128,$BY$14:CF915,8)</f>
        <v>#N/A</v>
      </c>
      <c r="DW128" s="45" t="e">
        <f ca="1">VLOOKUP(DS128,$CR$14:CY915,8)</f>
        <v>#N/A</v>
      </c>
      <c r="DX128" s="45" t="e">
        <f t="shared" ca="1" si="124"/>
        <v>#N/A</v>
      </c>
      <c r="DY128" s="45" t="e">
        <f t="shared" ca="1" si="125"/>
        <v>#N/A</v>
      </c>
      <c r="DZ128" s="45" t="e">
        <f t="shared" ca="1" si="126"/>
        <v>#N/A</v>
      </c>
      <c r="EA128" s="45" t="e">
        <f t="shared" ca="1" si="127"/>
        <v>#N/A</v>
      </c>
      <c r="EB128" s="45" t="e">
        <f t="shared" ca="1" si="128"/>
        <v>#N/A</v>
      </c>
      <c r="EC128" s="45" t="e">
        <f t="shared" ca="1" si="129"/>
        <v>#N/A</v>
      </c>
      <c r="ED128" s="45" t="e">
        <f t="shared" ca="1" si="130"/>
        <v>#N/A</v>
      </c>
      <c r="EE128" s="45" t="e">
        <f t="shared" ca="1" si="131"/>
        <v>#N/A</v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81"/>
        <v/>
      </c>
      <c r="EN128" s="124" t="str">
        <f t="shared" si="111"/>
        <v/>
      </c>
      <c r="EO128" s="124" t="str">
        <f t="shared" si="112"/>
        <v/>
      </c>
      <c r="EP128" s="124" t="str">
        <f t="shared" si="113"/>
        <v/>
      </c>
      <c r="EQ128" s="124" t="str">
        <f t="shared" si="114"/>
        <v/>
      </c>
    </row>
    <row r="129" spans="1:147">
      <c r="A129" s="151" t="str">
        <f t="shared" ca="1" si="82"/>
        <v/>
      </c>
      <c r="B129" s="60" t="str">
        <f ca="1">IF(COUNTIF($AD$2:AD1114,A129)=1,VLOOKUP(A129,T:U,2), IF(COUNTIF($AD$2:AD1114,A129)=0,$B$10,""))</f>
        <v/>
      </c>
      <c r="C129" s="30" t="str">
        <f t="shared" ca="1" si="83"/>
        <v/>
      </c>
      <c r="D129" s="31" t="str">
        <f t="shared" ca="1" si="84"/>
        <v/>
      </c>
      <c r="E129" s="60" t="str">
        <f ca="1">IF(COUNTIF($AD$2:AD1114,A129)=1,VLOOKUP(A129,V:W,2), IF(COUNTIF($AD$2:AD1114,A129)=0,$C$10,""))</f>
        <v/>
      </c>
      <c r="F129" s="30" t="str">
        <f t="shared" ca="1" si="132"/>
        <v/>
      </c>
      <c r="G129" s="31" t="str">
        <f t="shared" ca="1" si="86"/>
        <v/>
      </c>
      <c r="H129" s="60" t="str">
        <f ca="1">IF(COUNTIF($AD$2:AD1114,A129)=1,VLOOKUP(A129,X:Y,2), IF(COUNTIF($AD$2:AD1114,A129)=0,$D$10,""))</f>
        <v/>
      </c>
      <c r="I129" s="30" t="str">
        <f t="shared" ca="1" si="133"/>
        <v/>
      </c>
      <c r="J129" s="31" t="str">
        <f t="shared" ca="1" si="88"/>
        <v/>
      </c>
      <c r="K129" s="60" t="str">
        <f ca="1">IF(COUNTIF($AD$2:AD1114,A129)=1,VLOOKUP(A129,Z:AA,2), IF(COUNTIF($AD$2:AD1114,A129)=0,$E$10,""))</f>
        <v/>
      </c>
      <c r="L129" s="30" t="str">
        <f t="shared" ca="1" si="134"/>
        <v/>
      </c>
      <c r="M129" s="31" t="str">
        <f t="shared" ca="1" si="90"/>
        <v/>
      </c>
      <c r="N129" s="66" t="str">
        <f t="shared" ca="1" si="135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36"/>
        <v/>
      </c>
      <c r="T129" s="59">
        <v>45987.625</v>
      </c>
      <c r="U129" s="44">
        <v>92.74</v>
      </c>
      <c r="V129" s="59">
        <v>45982.625</v>
      </c>
      <c r="W129" s="44">
        <v>100.949</v>
      </c>
      <c r="X129" s="105">
        <v>45996.625</v>
      </c>
      <c r="Y129" s="44">
        <v>121.2</v>
      </c>
      <c r="AB129" s="150">
        <f t="shared" si="67"/>
        <v>45987.625</v>
      </c>
      <c r="AC129" s="150">
        <f t="shared" si="68"/>
        <v>45987.625</v>
      </c>
      <c r="AH129" s="151" t="str">
        <f t="shared" ca="1" si="93"/>
        <v/>
      </c>
      <c r="AI129" s="38" t="str">
        <f ca="1">IF(COUNTIF($BU$2:BU1114,AH129)=1,VLOOKUP(AH129,BG:BH,2), IF(COUNTIF($BU$2:BU1114,AH129)=0,$AI$10,""))</f>
        <v/>
      </c>
      <c r="AJ129" s="39" t="str">
        <f t="shared" ca="1" si="94"/>
        <v/>
      </c>
      <c r="AK129" s="39" t="str">
        <f t="shared" ca="1" si="95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17"/>
        <v/>
      </c>
      <c r="AN129" s="40" t="str">
        <f t="shared" ca="1" si="96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18"/>
        <v/>
      </c>
      <c r="AQ129" s="40" t="str">
        <f t="shared" ca="1" si="97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19"/>
        <v/>
      </c>
      <c r="AT129" s="40" t="str">
        <f t="shared" ca="1" si="98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20"/>
        <v/>
      </c>
      <c r="AW129" s="40" t="str">
        <f t="shared" ca="1" si="99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21"/>
        <v/>
      </c>
      <c r="AZ129" s="40" t="str">
        <f t="shared" ca="1" si="100"/>
        <v/>
      </c>
      <c r="BA129" s="66" t="str">
        <f t="shared" ca="1" si="122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23"/>
        <v/>
      </c>
      <c r="BG129" s="59">
        <v>45987.625</v>
      </c>
      <c r="BH129" s="44">
        <v>80.95</v>
      </c>
      <c r="BK129" s="59">
        <v>45987.625</v>
      </c>
      <c r="BL129" s="44">
        <v>112.05</v>
      </c>
      <c r="BO129" s="59">
        <v>45985.625</v>
      </c>
      <c r="BP129" s="44">
        <v>104.9375</v>
      </c>
      <c r="BQ129" s="59">
        <v>45985.625</v>
      </c>
      <c r="BR129" s="44">
        <v>99.0625</v>
      </c>
      <c r="BS129" s="150">
        <f t="shared" si="69"/>
        <v>45987.625</v>
      </c>
      <c r="BT129" s="150">
        <f t="shared" si="70"/>
        <v>45987.625</v>
      </c>
      <c r="BY129" s="151" t="str">
        <f t="shared" ca="1" si="101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02"/>
        <v/>
      </c>
      <c r="CB129" s="39" t="str">
        <f t="shared" ca="1" si="103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15"/>
        <v/>
      </c>
      <c r="CE129" s="40" t="str">
        <f t="shared" ca="1" si="104"/>
        <v/>
      </c>
      <c r="CF129" s="38" t="str">
        <f t="shared" ca="1" si="116"/>
        <v/>
      </c>
      <c r="CH129" s="109">
        <v>45995.625</v>
      </c>
      <c r="CI129" s="44">
        <v>107.90560000000001</v>
      </c>
      <c r="CJ129" s="109">
        <v>45995.625</v>
      </c>
      <c r="CK129" s="44">
        <v>46.390999999999998</v>
      </c>
      <c r="CL129" s="150">
        <f t="shared" si="63"/>
        <v>45995.625</v>
      </c>
      <c r="CM129" s="150">
        <f t="shared" si="64"/>
        <v>45995.625</v>
      </c>
      <c r="CR129" s="151" t="str">
        <f t="shared" ca="1" si="105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06"/>
        <v/>
      </c>
      <c r="CU129" s="39" t="str">
        <f t="shared" ca="1" si="107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08"/>
        <v/>
      </c>
      <c r="CX129" s="40" t="str">
        <f t="shared" ca="1" si="109"/>
        <v/>
      </c>
      <c r="CY129" s="38" t="str">
        <f t="shared" ca="1" si="110"/>
        <v/>
      </c>
      <c r="DA129" s="109">
        <v>45986.625</v>
      </c>
      <c r="DB129" s="44">
        <v>246.197</v>
      </c>
      <c r="DC129" s="109">
        <v>45986.625</v>
      </c>
      <c r="DD129" s="44">
        <v>48.369</v>
      </c>
      <c r="DE129" s="150">
        <f t="shared" si="65"/>
        <v>45986.625</v>
      </c>
      <c r="DF129" s="150">
        <f t="shared" si="66"/>
        <v>45986.625</v>
      </c>
      <c r="DR129" s="150" t="str">
        <f ca="1">IF(COUNTIF($AH$14:AH1016,A130)*COUNTIF($BY$14:BY1016,A130)*COUNTIF($CR$14:CR1016,A130),A130,"")</f>
        <v/>
      </c>
      <c r="DT129" s="45" t="e">
        <f ca="1">VLOOKUP(DS129,$A$14:R916,18)</f>
        <v>#N/A</v>
      </c>
      <c r="DU129" s="45" t="e">
        <f ca="1">VLOOKUP(DS129,$AH$14:BE916,24)</f>
        <v>#N/A</v>
      </c>
      <c r="DV129" s="45" t="e">
        <f ca="1">VLOOKUP(DS129,$BY$14:CF916,8)</f>
        <v>#N/A</v>
      </c>
      <c r="DW129" s="45" t="e">
        <f ca="1">VLOOKUP(DS129,$CR$14:CY916,8)</f>
        <v>#N/A</v>
      </c>
      <c r="DX129" s="45" t="e">
        <f t="shared" ca="1" si="124"/>
        <v>#N/A</v>
      </c>
      <c r="DY129" s="45" t="e">
        <f t="shared" ca="1" si="125"/>
        <v>#N/A</v>
      </c>
      <c r="DZ129" s="45" t="e">
        <f t="shared" ca="1" si="126"/>
        <v>#N/A</v>
      </c>
      <c r="EA129" s="45" t="e">
        <f t="shared" ca="1" si="127"/>
        <v>#N/A</v>
      </c>
      <c r="EB129" s="45" t="e">
        <f t="shared" ca="1" si="128"/>
        <v>#N/A</v>
      </c>
      <c r="EC129" s="45" t="e">
        <f t="shared" ca="1" si="129"/>
        <v>#N/A</v>
      </c>
      <c r="ED129" s="45" t="e">
        <f t="shared" ca="1" si="130"/>
        <v>#N/A</v>
      </c>
      <c r="EE129" s="45" t="e">
        <f t="shared" ca="1" si="131"/>
        <v>#N/A</v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81"/>
        <v/>
      </c>
      <c r="EN129" s="124" t="str">
        <f t="shared" si="111"/>
        <v/>
      </c>
      <c r="EO129" s="124" t="str">
        <f t="shared" si="112"/>
        <v/>
      </c>
      <c r="EP129" s="124" t="str">
        <f t="shared" si="113"/>
        <v/>
      </c>
      <c r="EQ129" s="124" t="str">
        <f t="shared" si="114"/>
        <v/>
      </c>
    </row>
    <row r="130" spans="1:147">
      <c r="A130" s="151" t="str">
        <f t="shared" ca="1" si="82"/>
        <v/>
      </c>
      <c r="B130" s="60" t="str">
        <f ca="1">IF(COUNTIF($AD$2:AD1115,A130)=1,VLOOKUP(A130,T:U,2), IF(COUNTIF($AD$2:AD1115,A130)=0,$B$10,""))</f>
        <v/>
      </c>
      <c r="C130" s="30" t="str">
        <f t="shared" ca="1" si="83"/>
        <v/>
      </c>
      <c r="D130" s="31" t="str">
        <f t="shared" ca="1" si="84"/>
        <v/>
      </c>
      <c r="E130" s="60" t="str">
        <f ca="1">IF(COUNTIF($AD$2:AD1115,A130)=1,VLOOKUP(A130,V:W,2), IF(COUNTIF($AD$2:AD1115,A130)=0,$C$10,""))</f>
        <v/>
      </c>
      <c r="F130" s="30" t="str">
        <f t="shared" ca="1" si="132"/>
        <v/>
      </c>
      <c r="G130" s="31" t="str">
        <f t="shared" ca="1" si="86"/>
        <v/>
      </c>
      <c r="H130" s="60" t="str">
        <f ca="1">IF(COUNTIF($AD$2:AD1115,A130)=1,VLOOKUP(A130,X:Y,2), IF(COUNTIF($AD$2:AD1115,A130)=0,$D$10,""))</f>
        <v/>
      </c>
      <c r="I130" s="30" t="str">
        <f t="shared" ca="1" si="133"/>
        <v/>
      </c>
      <c r="J130" s="31" t="str">
        <f t="shared" ca="1" si="88"/>
        <v/>
      </c>
      <c r="K130" s="60" t="str">
        <f ca="1">IF(COUNTIF($AD$2:AD1115,A130)=1,VLOOKUP(A130,Z:AA,2), IF(COUNTIF($AD$2:AD1115,A130)=0,$E$10,""))</f>
        <v/>
      </c>
      <c r="L130" s="30" t="str">
        <f t="shared" ca="1" si="134"/>
        <v/>
      </c>
      <c r="M130" s="31" t="str">
        <f t="shared" ca="1" si="90"/>
        <v/>
      </c>
      <c r="N130" s="66" t="str">
        <f t="shared" ca="1" si="135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36"/>
        <v/>
      </c>
      <c r="T130" s="59">
        <v>45988.625</v>
      </c>
      <c r="U130" s="44">
        <v>92.79</v>
      </c>
      <c r="V130" s="59">
        <v>45985.625</v>
      </c>
      <c r="W130" s="44">
        <v>100.904</v>
      </c>
      <c r="X130" s="105">
        <v>45999.625</v>
      </c>
      <c r="Y130" s="44">
        <v>120.87</v>
      </c>
      <c r="AB130" s="150">
        <f t="shared" si="67"/>
        <v>45988.625</v>
      </c>
      <c r="AC130" s="150">
        <f t="shared" si="68"/>
        <v>45988.625</v>
      </c>
      <c r="AH130" s="151" t="str">
        <f t="shared" ca="1" si="93"/>
        <v/>
      </c>
      <c r="AI130" s="38" t="str">
        <f ca="1">IF(COUNTIF($BU$2:BU1115,AH130)=1,VLOOKUP(AH130,BG:BH,2), IF(COUNTIF($BU$2:BU1115,AH130)=0,$AI$10,""))</f>
        <v/>
      </c>
      <c r="AJ130" s="39" t="str">
        <f t="shared" ca="1" si="94"/>
        <v/>
      </c>
      <c r="AK130" s="39" t="str">
        <f t="shared" ca="1" si="95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17"/>
        <v/>
      </c>
      <c r="AN130" s="40" t="str">
        <f t="shared" ca="1" si="96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18"/>
        <v/>
      </c>
      <c r="AQ130" s="40" t="str">
        <f t="shared" ca="1" si="97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19"/>
        <v/>
      </c>
      <c r="AT130" s="40" t="str">
        <f t="shared" ca="1" si="98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20"/>
        <v/>
      </c>
      <c r="AW130" s="40" t="str">
        <f t="shared" ca="1" si="99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21"/>
        <v/>
      </c>
      <c r="AZ130" s="40" t="str">
        <f t="shared" ca="1" si="100"/>
        <v/>
      </c>
      <c r="BA130" s="66" t="str">
        <f t="shared" ca="1" si="122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23"/>
        <v/>
      </c>
      <c r="BG130" s="59">
        <v>45989.625</v>
      </c>
      <c r="BH130" s="44">
        <v>80.989999999999995</v>
      </c>
      <c r="BK130" s="59">
        <v>45989.625</v>
      </c>
      <c r="BL130" s="44">
        <v>111.86</v>
      </c>
      <c r="BO130" s="59">
        <v>45986.625</v>
      </c>
      <c r="BP130" s="44">
        <v>105.21875</v>
      </c>
      <c r="BQ130" s="59">
        <v>45986.625</v>
      </c>
      <c r="BR130" s="44">
        <v>99.328125</v>
      </c>
      <c r="BS130" s="150" t="str">
        <f t="shared" si="69"/>
        <v/>
      </c>
      <c r="BT130" s="150" t="str">
        <f t="shared" si="70"/>
        <v/>
      </c>
      <c r="BY130" s="151" t="str">
        <f t="shared" ca="1" si="101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02"/>
        <v/>
      </c>
      <c r="CB130" s="39" t="str">
        <f t="shared" ca="1" si="103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15"/>
        <v/>
      </c>
      <c r="CE130" s="40" t="str">
        <f t="shared" ca="1" si="104"/>
        <v/>
      </c>
      <c r="CF130" s="38" t="str">
        <f t="shared" ca="1" si="116"/>
        <v/>
      </c>
      <c r="CH130" s="109">
        <v>45996.625</v>
      </c>
      <c r="CI130" s="44">
        <v>107.9723</v>
      </c>
      <c r="CJ130" s="109">
        <v>45996.625</v>
      </c>
      <c r="CK130" s="44">
        <v>46.023000000000003</v>
      </c>
      <c r="CL130" s="150">
        <f t="shared" si="63"/>
        <v>45996.625</v>
      </c>
      <c r="CM130" s="150">
        <f t="shared" si="64"/>
        <v>45996.625</v>
      </c>
      <c r="CR130" s="151" t="str">
        <f t="shared" ca="1" si="105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06"/>
        <v/>
      </c>
      <c r="CU130" s="39" t="str">
        <f t="shared" ca="1" si="107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08"/>
        <v/>
      </c>
      <c r="CX130" s="40" t="str">
        <f t="shared" ca="1" si="109"/>
        <v/>
      </c>
      <c r="CY130" s="38" t="str">
        <f t="shared" ca="1" si="110"/>
        <v/>
      </c>
      <c r="DA130" s="109">
        <v>45987.625</v>
      </c>
      <c r="DB130" s="44">
        <v>244.21799999999999</v>
      </c>
      <c r="DC130" s="109">
        <v>45987.625</v>
      </c>
      <c r="DD130" s="44">
        <v>47.616</v>
      </c>
      <c r="DE130" s="150">
        <f t="shared" si="65"/>
        <v>45987.625</v>
      </c>
      <c r="DF130" s="150">
        <f t="shared" si="66"/>
        <v>45987.625</v>
      </c>
      <c r="DR130" s="150" t="str">
        <f ca="1">IF(COUNTIF($AH$14:AH1017,A131)*COUNTIF($BY$14:BY1017,A131)*COUNTIF($CR$14:CR1017,A131),A131,"")</f>
        <v/>
      </c>
      <c r="DT130" s="45" t="e">
        <f ca="1">VLOOKUP(DS130,$A$14:R917,18)</f>
        <v>#N/A</v>
      </c>
      <c r="DU130" s="45" t="e">
        <f ca="1">VLOOKUP(DS130,$AH$14:BE917,24)</f>
        <v>#N/A</v>
      </c>
      <c r="DV130" s="45" t="e">
        <f ca="1">VLOOKUP(DS130,$BY$14:CF917,8)</f>
        <v>#N/A</v>
      </c>
      <c r="DW130" s="45" t="e">
        <f ca="1">VLOOKUP(DS130,$CR$14:CY917,8)</f>
        <v>#N/A</v>
      </c>
      <c r="DX130" s="45" t="e">
        <f t="shared" ca="1" si="124"/>
        <v>#N/A</v>
      </c>
      <c r="DY130" s="45" t="e">
        <f t="shared" ca="1" si="125"/>
        <v>#N/A</v>
      </c>
      <c r="DZ130" s="45" t="e">
        <f t="shared" ca="1" si="126"/>
        <v>#N/A</v>
      </c>
      <c r="EA130" s="45" t="e">
        <f t="shared" ca="1" si="127"/>
        <v>#N/A</v>
      </c>
      <c r="EB130" s="45" t="e">
        <f t="shared" ca="1" si="128"/>
        <v>#N/A</v>
      </c>
      <c r="EC130" s="45" t="e">
        <f t="shared" ca="1" si="129"/>
        <v>#N/A</v>
      </c>
      <c r="ED130" s="45" t="e">
        <f t="shared" ca="1" si="130"/>
        <v>#N/A</v>
      </c>
      <c r="EE130" s="45" t="e">
        <f t="shared" ca="1" si="131"/>
        <v>#N/A</v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81"/>
        <v/>
      </c>
      <c r="EN130" s="124" t="str">
        <f t="shared" si="111"/>
        <v/>
      </c>
      <c r="EO130" s="124" t="str">
        <f t="shared" si="112"/>
        <v/>
      </c>
      <c r="EP130" s="124" t="str">
        <f t="shared" si="113"/>
        <v/>
      </c>
      <c r="EQ130" s="124" t="str">
        <f t="shared" si="114"/>
        <v/>
      </c>
    </row>
    <row r="131" spans="1:147">
      <c r="A131" s="151" t="str">
        <f t="shared" ca="1" si="82"/>
        <v/>
      </c>
      <c r="B131" s="60" t="str">
        <f ca="1">IF(COUNTIF($AD$2:AD1116,A131)=1,VLOOKUP(A131,T:U,2), IF(COUNTIF($AD$2:AD1116,A131)=0,$B$10,""))</f>
        <v/>
      </c>
      <c r="C131" s="30" t="str">
        <f t="shared" ca="1" si="83"/>
        <v/>
      </c>
      <c r="D131" s="31" t="str">
        <f t="shared" ca="1" si="84"/>
        <v/>
      </c>
      <c r="E131" s="60" t="str">
        <f ca="1">IF(COUNTIF($AD$2:AD1116,A131)=1,VLOOKUP(A131,V:W,2), IF(COUNTIF($AD$2:AD1116,A131)=0,$C$10,""))</f>
        <v/>
      </c>
      <c r="F131" s="30" t="str">
        <f t="shared" ca="1" si="132"/>
        <v/>
      </c>
      <c r="G131" s="31" t="str">
        <f t="shared" ca="1" si="86"/>
        <v/>
      </c>
      <c r="H131" s="60" t="str">
        <f ca="1">IF(COUNTIF($AD$2:AD1116,A131)=1,VLOOKUP(A131,X:Y,2), IF(COUNTIF($AD$2:AD1116,A131)=0,$D$10,""))</f>
        <v/>
      </c>
      <c r="I131" s="30" t="str">
        <f t="shared" ca="1" si="133"/>
        <v/>
      </c>
      <c r="J131" s="31" t="str">
        <f t="shared" ca="1" si="88"/>
        <v/>
      </c>
      <c r="K131" s="60" t="str">
        <f ca="1">IF(COUNTIF($AD$2:AD1116,A131)=1,VLOOKUP(A131,Z:AA,2), IF(COUNTIF($AD$2:AD1116,A131)=0,$E$10,""))</f>
        <v/>
      </c>
      <c r="L131" s="30" t="str">
        <f t="shared" ca="1" si="134"/>
        <v/>
      </c>
      <c r="M131" s="31" t="str">
        <f t="shared" ca="1" si="90"/>
        <v/>
      </c>
      <c r="N131" s="66" t="str">
        <f t="shared" ca="1" si="135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36"/>
        <v/>
      </c>
      <c r="T131" s="59">
        <v>45989.625</v>
      </c>
      <c r="U131" s="44">
        <v>92.92</v>
      </c>
      <c r="V131" s="59">
        <v>45986.625</v>
      </c>
      <c r="W131" s="44">
        <v>100.932</v>
      </c>
      <c r="X131" s="105">
        <v>46000.625</v>
      </c>
      <c r="Y131" s="44">
        <v>120.74</v>
      </c>
      <c r="AB131" s="150">
        <f t="shared" si="67"/>
        <v>45989.625</v>
      </c>
      <c r="AC131" s="150">
        <f t="shared" si="68"/>
        <v>45989.625</v>
      </c>
      <c r="AH131" s="151" t="str">
        <f t="shared" ca="1" si="93"/>
        <v/>
      </c>
      <c r="AI131" s="38" t="str">
        <f ca="1">IF(COUNTIF($BU$2:BU1116,AH131)=1,VLOOKUP(AH131,BG:BH,2), IF(COUNTIF($BU$2:BU1116,AH131)=0,$AI$10,""))</f>
        <v/>
      </c>
      <c r="AJ131" s="39" t="str">
        <f t="shared" ca="1" si="94"/>
        <v/>
      </c>
      <c r="AK131" s="39" t="str">
        <f t="shared" ca="1" si="95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17"/>
        <v/>
      </c>
      <c r="AN131" s="40" t="str">
        <f t="shared" ca="1" si="96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18"/>
        <v/>
      </c>
      <c r="AQ131" s="40" t="str">
        <f t="shared" ca="1" si="97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19"/>
        <v/>
      </c>
      <c r="AT131" s="40" t="str">
        <f t="shared" ca="1" si="98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20"/>
        <v/>
      </c>
      <c r="AW131" s="40" t="str">
        <f t="shared" ca="1" si="99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21"/>
        <v/>
      </c>
      <c r="AZ131" s="40" t="str">
        <f t="shared" ca="1" si="100"/>
        <v/>
      </c>
      <c r="BA131" s="66" t="str">
        <f t="shared" ca="1" si="122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23"/>
        <v/>
      </c>
      <c r="BG131" s="59">
        <v>45992.625</v>
      </c>
      <c r="BH131" s="44">
        <v>80.47</v>
      </c>
      <c r="BK131" s="59">
        <v>45992.625</v>
      </c>
      <c r="BL131" s="44">
        <v>110.86</v>
      </c>
      <c r="BO131" s="59">
        <v>45987.625</v>
      </c>
      <c r="BP131" s="44">
        <v>105.296875</v>
      </c>
      <c r="BQ131" s="59">
        <v>45987.625</v>
      </c>
      <c r="BR131" s="44">
        <v>99.71875</v>
      </c>
      <c r="BS131" s="150">
        <f t="shared" si="69"/>
        <v>45992.625</v>
      </c>
      <c r="BT131" s="150">
        <f t="shared" si="70"/>
        <v>45992.625</v>
      </c>
      <c r="BY131" s="151" t="str">
        <f t="shared" ca="1" si="101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02"/>
        <v/>
      </c>
      <c r="CB131" s="39" t="str">
        <f t="shared" ca="1" si="103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15"/>
        <v/>
      </c>
      <c r="CE131" s="40" t="str">
        <f t="shared" ca="1" si="104"/>
        <v/>
      </c>
      <c r="CF131" s="38" t="str">
        <f t="shared" ca="1" si="116"/>
        <v/>
      </c>
      <c r="CH131" s="109">
        <v>45999.625</v>
      </c>
      <c r="CI131" s="44">
        <v>107.7816</v>
      </c>
      <c r="CJ131" s="109">
        <v>45999.625</v>
      </c>
      <c r="CK131" s="44">
        <v>46.485999999999997</v>
      </c>
      <c r="CL131" s="150">
        <f t="shared" ref="CL131:CL184" si="137">IF(COUNTIF(CJ:CJ,CH131),CH131,"")</f>
        <v>45999.625</v>
      </c>
      <c r="CM131" s="150">
        <f t="shared" ref="CM131:CM184" si="138">IF(CL131&gt;$BY$14,CL131,"")</f>
        <v>45999.625</v>
      </c>
      <c r="CR131" s="151" t="str">
        <f t="shared" ca="1" si="105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06"/>
        <v/>
      </c>
      <c r="CU131" s="39" t="str">
        <f t="shared" ca="1" si="107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08"/>
        <v/>
      </c>
      <c r="CX131" s="40" t="str">
        <f t="shared" ca="1" si="109"/>
        <v/>
      </c>
      <c r="CY131" s="38" t="str">
        <f t="shared" ca="1" si="110"/>
        <v/>
      </c>
      <c r="DA131" s="109">
        <v>45988.625</v>
      </c>
      <c r="DB131" s="44">
        <v>242.56899999999999</v>
      </c>
      <c r="DC131" s="109">
        <v>45988.625</v>
      </c>
      <c r="DD131" s="44">
        <v>47.134</v>
      </c>
      <c r="DE131" s="150">
        <f t="shared" ref="DE131:DE184" si="139">IF(COUNTIF(DC:DC,DA131),DA131,"")</f>
        <v>45988.625</v>
      </c>
      <c r="DF131" s="150">
        <f t="shared" ref="DF131:DF184" si="140">IF(DE131&gt;$CR$14,DE131,"")</f>
        <v>45988.625</v>
      </c>
      <c r="DR131" s="150" t="str">
        <f ca="1">IF(COUNTIF($AH$14:AH1018,A132)*COUNTIF($BY$14:BY1018,A132)*COUNTIF($CR$14:CR1018,A132),A132,"")</f>
        <v/>
      </c>
      <c r="DT131" s="45" t="e">
        <f ca="1">VLOOKUP(DS131,$A$14:R918,18)</f>
        <v>#N/A</v>
      </c>
      <c r="DU131" s="45" t="e">
        <f ca="1">VLOOKUP(DS131,$AH$14:BE918,24)</f>
        <v>#N/A</v>
      </c>
      <c r="DV131" s="45" t="e">
        <f ca="1">VLOOKUP(DS131,$BY$14:CF918,8)</f>
        <v>#N/A</v>
      </c>
      <c r="DW131" s="45" t="e">
        <f ca="1">VLOOKUP(DS131,$CR$14:CY918,8)</f>
        <v>#N/A</v>
      </c>
      <c r="DX131" s="45" t="e">
        <f t="shared" ca="1" si="124"/>
        <v>#N/A</v>
      </c>
      <c r="DY131" s="45" t="e">
        <f t="shared" ca="1" si="125"/>
        <v>#N/A</v>
      </c>
      <c r="DZ131" s="45" t="e">
        <f t="shared" ca="1" si="126"/>
        <v>#N/A</v>
      </c>
      <c r="EA131" s="45" t="e">
        <f t="shared" ca="1" si="127"/>
        <v>#N/A</v>
      </c>
      <c r="EB131" s="45" t="e">
        <f t="shared" ca="1" si="128"/>
        <v>#N/A</v>
      </c>
      <c r="EC131" s="45" t="e">
        <f t="shared" ca="1" si="129"/>
        <v>#N/A</v>
      </c>
      <c r="ED131" s="45" t="e">
        <f t="shared" ca="1" si="130"/>
        <v>#N/A</v>
      </c>
      <c r="EE131" s="45" t="e">
        <f t="shared" ca="1" si="131"/>
        <v>#N/A</v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81"/>
        <v/>
      </c>
      <c r="EN131" s="124" t="str">
        <f t="shared" si="111"/>
        <v/>
      </c>
      <c r="EO131" s="124" t="str">
        <f t="shared" si="112"/>
        <v/>
      </c>
      <c r="EP131" s="124" t="str">
        <f t="shared" si="113"/>
        <v/>
      </c>
      <c r="EQ131" s="124" t="str">
        <f t="shared" si="114"/>
        <v/>
      </c>
    </row>
    <row r="132" spans="1:147">
      <c r="A132" s="151" t="str">
        <f t="shared" ca="1" si="82"/>
        <v/>
      </c>
      <c r="B132" s="60" t="str">
        <f ca="1">IF(COUNTIF($AD$2:AD1117,A132)=1,VLOOKUP(A132,T:U,2), IF(COUNTIF($AD$2:AD1117,A132)=0,$B$10,""))</f>
        <v/>
      </c>
      <c r="C132" s="30" t="str">
        <f t="shared" ca="1" si="83"/>
        <v/>
      </c>
      <c r="D132" s="31" t="str">
        <f t="shared" ca="1" si="84"/>
        <v/>
      </c>
      <c r="E132" s="60" t="str">
        <f ca="1">IF(COUNTIF($AD$2:AD1117,A132)=1,VLOOKUP(A132,V:W,2), IF(COUNTIF($AD$2:AD1117,A132)=0,$C$10,""))</f>
        <v/>
      </c>
      <c r="F132" s="30" t="str">
        <f t="shared" ca="1" si="132"/>
        <v/>
      </c>
      <c r="G132" s="31" t="str">
        <f t="shared" ca="1" si="86"/>
        <v/>
      </c>
      <c r="H132" s="60" t="str">
        <f ca="1">IF(COUNTIF($AD$2:AD1117,A132)=1,VLOOKUP(A132,X:Y,2), IF(COUNTIF($AD$2:AD1117,A132)=0,$D$10,""))</f>
        <v/>
      </c>
      <c r="I132" s="30" t="str">
        <f t="shared" ca="1" si="133"/>
        <v/>
      </c>
      <c r="J132" s="31" t="str">
        <f t="shared" ca="1" si="88"/>
        <v/>
      </c>
      <c r="K132" s="60" t="str">
        <f ca="1">IF(COUNTIF($AD$2:AD1117,A132)=1,VLOOKUP(A132,Z:AA,2), IF(COUNTIF($AD$2:AD1117,A132)=0,$E$10,""))</f>
        <v/>
      </c>
      <c r="L132" s="30" t="str">
        <f t="shared" ca="1" si="134"/>
        <v/>
      </c>
      <c r="M132" s="31" t="str">
        <f t="shared" ca="1" si="90"/>
        <v/>
      </c>
      <c r="N132" s="66" t="str">
        <f t="shared" ca="1" si="135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36"/>
        <v/>
      </c>
      <c r="T132" s="59">
        <v>45992.625</v>
      </c>
      <c r="U132" s="44">
        <v>92.77</v>
      </c>
      <c r="V132" s="59">
        <v>45987.625</v>
      </c>
      <c r="W132" s="44">
        <v>100.904</v>
      </c>
      <c r="X132" s="105">
        <v>46002.625</v>
      </c>
      <c r="Y132" s="44">
        <v>120.91</v>
      </c>
      <c r="AB132" s="150">
        <f t="shared" ref="AB132:AB192" si="141">IF(COUNTIF(V:V,T132)*COUNTIF(X:X,T132)*COUNTIF(Z:Z,T132),T132,"")</f>
        <v>45992.625</v>
      </c>
      <c r="AC132" s="150">
        <f t="shared" ref="AC132:AC192" si="142">IF(AB132&gt;$A$14,AB132,"")</f>
        <v>45992.625</v>
      </c>
      <c r="AH132" s="151" t="str">
        <f t="shared" ca="1" si="93"/>
        <v/>
      </c>
      <c r="AI132" s="38" t="str">
        <f ca="1">IF(COUNTIF($BU$2:BU1117,AH132)=1,VLOOKUP(AH132,BG:BH,2), IF(COUNTIF($BU$2:BU1117,AH132)=0,$AI$10,""))</f>
        <v/>
      </c>
      <c r="AJ132" s="39" t="str">
        <f t="shared" ca="1" si="94"/>
        <v/>
      </c>
      <c r="AK132" s="39" t="str">
        <f t="shared" ca="1" si="95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17"/>
        <v/>
      </c>
      <c r="AN132" s="40" t="str">
        <f t="shared" ca="1" si="96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18"/>
        <v/>
      </c>
      <c r="AQ132" s="40" t="str">
        <f t="shared" ca="1" si="97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19"/>
        <v/>
      </c>
      <c r="AT132" s="40" t="str">
        <f t="shared" ca="1" si="98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20"/>
        <v/>
      </c>
      <c r="AW132" s="40" t="str">
        <f t="shared" ca="1" si="99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21"/>
        <v/>
      </c>
      <c r="AZ132" s="40" t="str">
        <f t="shared" ca="1" si="100"/>
        <v/>
      </c>
      <c r="BA132" s="66" t="str">
        <f t="shared" ca="1" si="122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23"/>
        <v/>
      </c>
      <c r="BG132" s="59">
        <v>45993.625</v>
      </c>
      <c r="BH132" s="44">
        <v>80.62</v>
      </c>
      <c r="BK132" s="59">
        <v>45993.625</v>
      </c>
      <c r="BL132" s="44">
        <v>110.92</v>
      </c>
      <c r="BO132" s="59">
        <v>45988.625</v>
      </c>
      <c r="BP132" s="44">
        <v>105.265625</v>
      </c>
      <c r="BQ132" s="59">
        <v>45988.625</v>
      </c>
      <c r="BR132" s="44">
        <v>99.65625</v>
      </c>
      <c r="BS132" s="150">
        <f t="shared" ref="BS132:BS184" si="143">IF(COUNTIF(BI:BI,BG132)*COUNTIF(BK:BK,BG132)*COUNTIF(BM:BM,BG132)*COUNTIF(BO:BO,BG132)*COUNTIF(BQ:BQ,BG132),BG132,"")</f>
        <v>45993.625</v>
      </c>
      <c r="BT132" s="150">
        <f t="shared" ref="BT132:BT184" si="144">IF(BS132&gt;$AH$14,BS132,"")</f>
        <v>45993.625</v>
      </c>
      <c r="BY132" s="151" t="str">
        <f t="shared" ca="1" si="101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02"/>
        <v/>
      </c>
      <c r="CB132" s="39" t="str">
        <f t="shared" ca="1" si="103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15"/>
        <v/>
      </c>
      <c r="CE132" s="40" t="str">
        <f t="shared" ca="1" si="104"/>
        <v/>
      </c>
      <c r="CF132" s="38" t="str">
        <f t="shared" ca="1" si="116"/>
        <v/>
      </c>
      <c r="CH132" s="109">
        <v>46000.625</v>
      </c>
      <c r="CI132" s="44">
        <v>107.7298</v>
      </c>
      <c r="CJ132" s="109">
        <v>46000.625</v>
      </c>
      <c r="CK132" s="44">
        <v>46.558999999999997</v>
      </c>
      <c r="CL132" s="150">
        <f t="shared" si="137"/>
        <v>46000.625</v>
      </c>
      <c r="CM132" s="150">
        <f t="shared" si="138"/>
        <v>46000.625</v>
      </c>
      <c r="CR132" s="151" t="str">
        <f t="shared" ca="1" si="105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06"/>
        <v/>
      </c>
      <c r="CU132" s="39" t="str">
        <f t="shared" ca="1" si="107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08"/>
        <v/>
      </c>
      <c r="CX132" s="40" t="str">
        <f t="shared" ca="1" si="109"/>
        <v/>
      </c>
      <c r="CY132" s="38" t="str">
        <f t="shared" ca="1" si="110"/>
        <v/>
      </c>
      <c r="DA132" s="109">
        <v>45989.625</v>
      </c>
      <c r="DB132" s="44">
        <v>241.947</v>
      </c>
      <c r="DC132" s="109">
        <v>45989.625</v>
      </c>
      <c r="DD132" s="44">
        <v>46.884999999999998</v>
      </c>
      <c r="DE132" s="150">
        <f t="shared" si="139"/>
        <v>45989.625</v>
      </c>
      <c r="DF132" s="150">
        <f t="shared" si="140"/>
        <v>45989.625</v>
      </c>
      <c r="DR132" s="150" t="str">
        <f ca="1">IF(COUNTIF($AH$14:AH1019,A133)*COUNTIF($BY$14:BY1019,A133)*COUNTIF($CR$14:CR1019,A133),A133,"")</f>
        <v/>
      </c>
      <c r="DT132" s="45" t="e">
        <f ca="1">VLOOKUP(DS132,$A$14:R919,18)</f>
        <v>#N/A</v>
      </c>
      <c r="DU132" s="45" t="e">
        <f ca="1">VLOOKUP(DS132,$AH$14:BE919,24)</f>
        <v>#N/A</v>
      </c>
      <c r="DV132" s="45" t="e">
        <f ca="1">VLOOKUP(DS132,$BY$14:CF919,8)</f>
        <v>#N/A</v>
      </c>
      <c r="DW132" s="45" t="e">
        <f ca="1">VLOOKUP(DS132,$CR$14:CY919,8)</f>
        <v>#N/A</v>
      </c>
      <c r="DX132" s="45" t="e">
        <f t="shared" ca="1" si="124"/>
        <v>#N/A</v>
      </c>
      <c r="DY132" s="45" t="e">
        <f t="shared" ca="1" si="125"/>
        <v>#N/A</v>
      </c>
      <c r="DZ132" s="45" t="e">
        <f t="shared" ca="1" si="126"/>
        <v>#N/A</v>
      </c>
      <c r="EA132" s="45" t="e">
        <f t="shared" ca="1" si="127"/>
        <v>#N/A</v>
      </c>
      <c r="EB132" s="45" t="e">
        <f t="shared" ca="1" si="128"/>
        <v>#N/A</v>
      </c>
      <c r="EC132" s="45" t="e">
        <f t="shared" ca="1" si="129"/>
        <v>#N/A</v>
      </c>
      <c r="ED132" s="45" t="e">
        <f t="shared" ca="1" si="130"/>
        <v>#N/A</v>
      </c>
      <c r="EE132" s="45" t="e">
        <f t="shared" ca="1" si="131"/>
        <v>#N/A</v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81"/>
        <v/>
      </c>
      <c r="EN132" s="124" t="str">
        <f t="shared" si="111"/>
        <v/>
      </c>
      <c r="EO132" s="124" t="str">
        <f t="shared" si="112"/>
        <v/>
      </c>
      <c r="EP132" s="124" t="str">
        <f t="shared" si="113"/>
        <v/>
      </c>
      <c r="EQ132" s="124" t="str">
        <f t="shared" si="114"/>
        <v/>
      </c>
    </row>
    <row r="133" spans="1:147">
      <c r="A133" s="151" t="str">
        <f t="shared" ca="1" si="82"/>
        <v/>
      </c>
      <c r="B133" s="60" t="str">
        <f ca="1">IF(COUNTIF($AD$2:AD1118,A133)=1,VLOOKUP(A133,T:U,2), IF(COUNTIF($AD$2:AD1118,A133)=0,$B$10,""))</f>
        <v/>
      </c>
      <c r="C133" s="30" t="str">
        <f t="shared" ca="1" si="83"/>
        <v/>
      </c>
      <c r="D133" s="31" t="str">
        <f t="shared" ca="1" si="84"/>
        <v/>
      </c>
      <c r="E133" s="60" t="str">
        <f ca="1">IF(COUNTIF($AD$2:AD1118,A133)=1,VLOOKUP(A133,V:W,2), IF(COUNTIF($AD$2:AD1118,A133)=0,$C$10,""))</f>
        <v/>
      </c>
      <c r="F133" s="30" t="str">
        <f t="shared" ca="1" si="132"/>
        <v/>
      </c>
      <c r="G133" s="31" t="str">
        <f t="shared" ca="1" si="86"/>
        <v/>
      </c>
      <c r="H133" s="60" t="str">
        <f ca="1">IF(COUNTIF($AD$2:AD1118,A133)=1,VLOOKUP(A133,X:Y,2), IF(COUNTIF($AD$2:AD1118,A133)=0,$D$10,""))</f>
        <v/>
      </c>
      <c r="I133" s="30" t="str">
        <f t="shared" ca="1" si="133"/>
        <v/>
      </c>
      <c r="J133" s="31" t="str">
        <f t="shared" ca="1" si="88"/>
        <v/>
      </c>
      <c r="K133" s="60" t="str">
        <f ca="1">IF(COUNTIF($AD$2:AD1118,A133)=1,VLOOKUP(A133,Z:AA,2), IF(COUNTIF($AD$2:AD1118,A133)=0,$E$10,""))</f>
        <v/>
      </c>
      <c r="L133" s="30" t="str">
        <f t="shared" ca="1" si="134"/>
        <v/>
      </c>
      <c r="M133" s="31" t="str">
        <f t="shared" ca="1" si="90"/>
        <v/>
      </c>
      <c r="N133" s="66" t="str">
        <f t="shared" ca="1" si="135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36"/>
        <v/>
      </c>
      <c r="T133" s="59">
        <v>45993.625</v>
      </c>
      <c r="U133" s="44">
        <v>92.81</v>
      </c>
      <c r="V133" s="59">
        <v>45988.625</v>
      </c>
      <c r="W133" s="44">
        <v>100.899</v>
      </c>
      <c r="AB133" s="150">
        <f t="shared" si="141"/>
        <v>45993.625</v>
      </c>
      <c r="AC133" s="150">
        <f t="shared" si="142"/>
        <v>45993.625</v>
      </c>
      <c r="AH133" s="151" t="str">
        <f t="shared" ca="1" si="93"/>
        <v/>
      </c>
      <c r="AI133" s="38" t="str">
        <f ca="1">IF(COUNTIF($BU$2:BU1118,AH133)=1,VLOOKUP(AH133,BG:BH,2), IF(COUNTIF($BU$2:BU1118,AH133)=0,$AI$10,""))</f>
        <v/>
      </c>
      <c r="AJ133" s="39" t="str">
        <f t="shared" ca="1" si="94"/>
        <v/>
      </c>
      <c r="AK133" s="39" t="str">
        <f t="shared" ca="1" si="95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17"/>
        <v/>
      </c>
      <c r="AN133" s="40" t="str">
        <f t="shared" ca="1" si="96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18"/>
        <v/>
      </c>
      <c r="AQ133" s="40" t="str">
        <f t="shared" ca="1" si="97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19"/>
        <v/>
      </c>
      <c r="AT133" s="40" t="str">
        <f t="shared" ca="1" si="98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20"/>
        <v/>
      </c>
      <c r="AW133" s="40" t="str">
        <f t="shared" ca="1" si="99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21"/>
        <v/>
      </c>
      <c r="AZ133" s="40" t="str">
        <f t="shared" ca="1" si="100"/>
        <v/>
      </c>
      <c r="BA133" s="66" t="str">
        <f t="shared" ca="1" si="122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23"/>
        <v/>
      </c>
      <c r="BG133" s="59">
        <v>45994.625</v>
      </c>
      <c r="BH133" s="44">
        <v>80.69</v>
      </c>
      <c r="BK133" s="59">
        <v>45994.625</v>
      </c>
      <c r="BL133" s="44">
        <v>111.17</v>
      </c>
      <c r="BO133" s="59">
        <v>45992.625</v>
      </c>
      <c r="BP133" s="44">
        <v>104.5</v>
      </c>
      <c r="BQ133" s="59">
        <v>45992.625</v>
      </c>
      <c r="BR133" s="44">
        <v>98.03125</v>
      </c>
      <c r="BS133" s="150">
        <f t="shared" si="143"/>
        <v>45994.625</v>
      </c>
      <c r="BT133" s="150">
        <f t="shared" si="144"/>
        <v>45994.625</v>
      </c>
      <c r="BY133" s="151" t="str">
        <f t="shared" ca="1" si="101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02"/>
        <v/>
      </c>
      <c r="CB133" s="39" t="str">
        <f t="shared" ca="1" si="103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15"/>
        <v/>
      </c>
      <c r="CE133" s="40" t="str">
        <f t="shared" ca="1" si="104"/>
        <v/>
      </c>
      <c r="CF133" s="38" t="str">
        <f t="shared" ca="1" si="116"/>
        <v/>
      </c>
      <c r="CH133" s="109">
        <v>46001.625</v>
      </c>
      <c r="CI133" s="44">
        <v>107.982</v>
      </c>
      <c r="CJ133" s="109">
        <v>46001.625</v>
      </c>
      <c r="CK133" s="44">
        <v>45.459000000000003</v>
      </c>
      <c r="CL133" s="150">
        <f t="shared" si="137"/>
        <v>46001.625</v>
      </c>
      <c r="CM133" s="150">
        <f t="shared" si="138"/>
        <v>46001.625</v>
      </c>
      <c r="CR133" s="151" t="str">
        <f t="shared" ca="1" si="105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06"/>
        <v/>
      </c>
      <c r="CU133" s="39" t="str">
        <f t="shared" ca="1" si="107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08"/>
        <v/>
      </c>
      <c r="CX133" s="40" t="str">
        <f t="shared" ca="1" si="109"/>
        <v/>
      </c>
      <c r="CY133" s="38" t="str">
        <f t="shared" ca="1" si="110"/>
        <v/>
      </c>
      <c r="DA133" s="109">
        <v>45992.625</v>
      </c>
      <c r="DB133" s="44">
        <v>241.887</v>
      </c>
      <c r="DC133" s="109">
        <v>45992.625</v>
      </c>
      <c r="DD133" s="44">
        <v>46.826000000000001</v>
      </c>
      <c r="DE133" s="150">
        <f t="shared" si="139"/>
        <v>45992.625</v>
      </c>
      <c r="DF133" s="150">
        <f t="shared" si="140"/>
        <v>45992.625</v>
      </c>
      <c r="DR133" s="150" t="str">
        <f ca="1">IF(COUNTIF($AH$14:AH1020,A134)*COUNTIF($BY$14:BY1020,A134)*COUNTIF($CR$14:CR1020,A134),A134,"")</f>
        <v/>
      </c>
      <c r="DT133" s="45" t="e">
        <f ca="1">VLOOKUP(DS133,$A$14:R920,18)</f>
        <v>#N/A</v>
      </c>
      <c r="DU133" s="45" t="e">
        <f ca="1">VLOOKUP(DS133,$AH$14:BE920,24)</f>
        <v>#N/A</v>
      </c>
      <c r="DV133" s="45" t="e">
        <f ca="1">VLOOKUP(DS133,$BY$14:CF920,8)</f>
        <v>#N/A</v>
      </c>
      <c r="DW133" s="45" t="e">
        <f ca="1">VLOOKUP(DS133,$CR$14:CY920,8)</f>
        <v>#N/A</v>
      </c>
      <c r="DX133" s="45" t="e">
        <f t="shared" ca="1" si="124"/>
        <v>#N/A</v>
      </c>
      <c r="DY133" s="45" t="e">
        <f t="shared" ca="1" si="125"/>
        <v>#N/A</v>
      </c>
      <c r="DZ133" s="45" t="e">
        <f t="shared" ca="1" si="126"/>
        <v>#N/A</v>
      </c>
      <c r="EA133" s="45" t="e">
        <f t="shared" ca="1" si="127"/>
        <v>#N/A</v>
      </c>
      <c r="EB133" s="45" t="e">
        <f t="shared" ca="1" si="128"/>
        <v>#N/A</v>
      </c>
      <c r="EC133" s="45" t="e">
        <f t="shared" ca="1" si="129"/>
        <v>#N/A</v>
      </c>
      <c r="ED133" s="45" t="e">
        <f t="shared" ca="1" si="130"/>
        <v>#N/A</v>
      </c>
      <c r="EE133" s="45" t="e">
        <f t="shared" ca="1" si="131"/>
        <v>#N/A</v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81"/>
        <v/>
      </c>
      <c r="EN133" s="124" t="str">
        <f t="shared" si="111"/>
        <v/>
      </c>
      <c r="EO133" s="124" t="str">
        <f t="shared" si="112"/>
        <v/>
      </c>
      <c r="EP133" s="124" t="str">
        <f t="shared" si="113"/>
        <v/>
      </c>
      <c r="EQ133" s="124" t="str">
        <f t="shared" si="114"/>
        <v/>
      </c>
    </row>
    <row r="134" spans="1:147">
      <c r="A134" s="151" t="str">
        <f t="shared" ca="1" si="82"/>
        <v/>
      </c>
      <c r="B134" s="60" t="str">
        <f ca="1">IF(COUNTIF($AD$2:AD1119,A134)=1,VLOOKUP(A134,T:U,2), IF(COUNTIF($AD$2:AD1119,A134)=0,$B$10,""))</f>
        <v/>
      </c>
      <c r="C134" s="30" t="str">
        <f t="shared" ca="1" si="83"/>
        <v/>
      </c>
      <c r="D134" s="31" t="str">
        <f t="shared" ca="1" si="84"/>
        <v/>
      </c>
      <c r="E134" s="60" t="str">
        <f ca="1">IF(COUNTIF($AD$2:AD1119,A134)=1,VLOOKUP(A134,V:W,2), IF(COUNTIF($AD$2:AD1119,A134)=0,$C$10,""))</f>
        <v/>
      </c>
      <c r="F134" s="30" t="str">
        <f t="shared" ca="1" si="132"/>
        <v/>
      </c>
      <c r="G134" s="31" t="str">
        <f t="shared" ca="1" si="86"/>
        <v/>
      </c>
      <c r="H134" s="60" t="str">
        <f ca="1">IF(COUNTIF($AD$2:AD1119,A134)=1,VLOOKUP(A134,X:Y,2), IF(COUNTIF($AD$2:AD1119,A134)=0,$D$10,""))</f>
        <v/>
      </c>
      <c r="I134" s="30" t="str">
        <f t="shared" ca="1" si="133"/>
        <v/>
      </c>
      <c r="J134" s="31" t="str">
        <f t="shared" ca="1" si="88"/>
        <v/>
      </c>
      <c r="K134" s="60" t="str">
        <f ca="1">IF(COUNTIF($AD$2:AD1119,A134)=1,VLOOKUP(A134,Z:AA,2), IF(COUNTIF($AD$2:AD1119,A134)=0,$E$10,""))</f>
        <v/>
      </c>
      <c r="L134" s="30" t="str">
        <f t="shared" ca="1" si="134"/>
        <v/>
      </c>
      <c r="M134" s="31" t="str">
        <f t="shared" ca="1" si="90"/>
        <v/>
      </c>
      <c r="N134" s="66" t="str">
        <f t="shared" ca="1" si="135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36"/>
        <v/>
      </c>
      <c r="T134" s="59">
        <v>45994.625</v>
      </c>
      <c r="U134" s="44">
        <v>92.85</v>
      </c>
      <c r="V134" s="59">
        <v>45989.625</v>
      </c>
      <c r="W134" s="44">
        <v>100.864</v>
      </c>
      <c r="AB134" s="150">
        <f t="shared" si="141"/>
        <v>45994.625</v>
      </c>
      <c r="AC134" s="150">
        <f t="shared" si="142"/>
        <v>45994.625</v>
      </c>
      <c r="AH134" s="151" t="str">
        <f t="shared" ca="1" si="93"/>
        <v/>
      </c>
      <c r="AI134" s="38" t="str">
        <f ca="1">IF(COUNTIF($BU$2:BU1119,AH134)=1,VLOOKUP(AH134,BG:BH,2), IF(COUNTIF($BU$2:BU1119,AH134)=0,$AI$10,""))</f>
        <v/>
      </c>
      <c r="AJ134" s="39" t="str">
        <f t="shared" ca="1" si="94"/>
        <v/>
      </c>
      <c r="AK134" s="39" t="str">
        <f t="shared" ca="1" si="95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17"/>
        <v/>
      </c>
      <c r="AN134" s="40" t="str">
        <f t="shared" ca="1" si="96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18"/>
        <v/>
      </c>
      <c r="AQ134" s="40" t="str">
        <f t="shared" ca="1" si="97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19"/>
        <v/>
      </c>
      <c r="AT134" s="40" t="str">
        <f t="shared" ca="1" si="98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20"/>
        <v/>
      </c>
      <c r="AW134" s="40" t="str">
        <f t="shared" ca="1" si="99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21"/>
        <v/>
      </c>
      <c r="AZ134" s="40" t="str">
        <f t="shared" ca="1" si="100"/>
        <v/>
      </c>
      <c r="BA134" s="66" t="str">
        <f t="shared" ca="1" si="122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23"/>
        <v/>
      </c>
      <c r="BG134" s="59">
        <v>45995.625</v>
      </c>
      <c r="BH134" s="44">
        <v>80.75</v>
      </c>
      <c r="BK134" s="59">
        <v>45995.625</v>
      </c>
      <c r="BL134" s="44">
        <v>110.97</v>
      </c>
      <c r="BO134" s="59">
        <v>45993.625</v>
      </c>
      <c r="BP134" s="44">
        <v>104.578125</v>
      </c>
      <c r="BQ134" s="59">
        <v>45993.625</v>
      </c>
      <c r="BR134" s="44">
        <v>98.0625</v>
      </c>
      <c r="BS134" s="150">
        <f t="shared" si="143"/>
        <v>45995.625</v>
      </c>
      <c r="BT134" s="150">
        <f t="shared" si="144"/>
        <v>45995.625</v>
      </c>
      <c r="BY134" s="151" t="str">
        <f t="shared" ca="1" si="101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02"/>
        <v/>
      </c>
      <c r="CB134" s="39" t="str">
        <f t="shared" ca="1" si="103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15"/>
        <v/>
      </c>
      <c r="CE134" s="40" t="str">
        <f t="shared" ca="1" si="104"/>
        <v/>
      </c>
      <c r="CF134" s="38" t="str">
        <f t="shared" ca="1" si="116"/>
        <v/>
      </c>
      <c r="CH134" s="109">
        <v>46002.625</v>
      </c>
      <c r="CI134" s="44">
        <v>107.9573</v>
      </c>
      <c r="CJ134" s="109">
        <v>46002.625</v>
      </c>
      <c r="CK134" s="44">
        <v>45.667999999999999</v>
      </c>
      <c r="CL134" s="150">
        <f t="shared" si="137"/>
        <v>46002.625</v>
      </c>
      <c r="CM134" s="150">
        <f t="shared" si="138"/>
        <v>46002.625</v>
      </c>
      <c r="CR134" s="151" t="str">
        <f t="shared" ca="1" si="105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06"/>
        <v/>
      </c>
      <c r="CU134" s="39" t="str">
        <f t="shared" ca="1" si="107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08"/>
        <v/>
      </c>
      <c r="CX134" s="40" t="str">
        <f t="shared" ca="1" si="109"/>
        <v/>
      </c>
      <c r="CY134" s="38" t="str">
        <f t="shared" ca="1" si="110"/>
        <v/>
      </c>
      <c r="DA134" s="109">
        <v>45993.625</v>
      </c>
      <c r="DB134" s="44">
        <v>240.41900000000001</v>
      </c>
      <c r="DC134" s="109">
        <v>45993.625</v>
      </c>
      <c r="DD134" s="44">
        <v>46.508000000000003</v>
      </c>
      <c r="DE134" s="150">
        <f t="shared" si="139"/>
        <v>45993.625</v>
      </c>
      <c r="DF134" s="150">
        <f t="shared" si="140"/>
        <v>45993.625</v>
      </c>
      <c r="DR134" s="150" t="str">
        <f ca="1">IF(COUNTIF($AH$14:AH1021,A135)*COUNTIF($BY$14:BY1021,A135)*COUNTIF($CR$14:CR1021,A135),A135,"")</f>
        <v/>
      </c>
      <c r="DT134" s="45" t="e">
        <f ca="1">VLOOKUP(DS134,$A$14:R921,18)</f>
        <v>#N/A</v>
      </c>
      <c r="DU134" s="45" t="e">
        <f ca="1">VLOOKUP(DS134,$AH$14:BE921,24)</f>
        <v>#N/A</v>
      </c>
      <c r="DV134" s="45" t="e">
        <f ca="1">VLOOKUP(DS134,$BY$14:CF921,8)</f>
        <v>#N/A</v>
      </c>
      <c r="DW134" s="45" t="e">
        <f ca="1">VLOOKUP(DS134,$CR$14:CY921,8)</f>
        <v>#N/A</v>
      </c>
      <c r="DX134" s="45" t="e">
        <f t="shared" ca="1" si="124"/>
        <v>#N/A</v>
      </c>
      <c r="DY134" s="45" t="e">
        <f t="shared" ca="1" si="125"/>
        <v>#N/A</v>
      </c>
      <c r="DZ134" s="45" t="e">
        <f t="shared" ca="1" si="126"/>
        <v>#N/A</v>
      </c>
      <c r="EA134" s="45" t="e">
        <f t="shared" ca="1" si="127"/>
        <v>#N/A</v>
      </c>
      <c r="EB134" s="45" t="e">
        <f t="shared" ca="1" si="128"/>
        <v>#N/A</v>
      </c>
      <c r="EC134" s="45" t="e">
        <f t="shared" ca="1" si="129"/>
        <v>#N/A</v>
      </c>
      <c r="ED134" s="45" t="e">
        <f t="shared" ca="1" si="130"/>
        <v>#N/A</v>
      </c>
      <c r="EE134" s="45" t="e">
        <f t="shared" ca="1" si="131"/>
        <v>#N/A</v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81"/>
        <v/>
      </c>
      <c r="EN134" s="124" t="str">
        <f t="shared" si="111"/>
        <v/>
      </c>
      <c r="EO134" s="124" t="str">
        <f t="shared" si="112"/>
        <v/>
      </c>
      <c r="EP134" s="124" t="str">
        <f t="shared" si="113"/>
        <v/>
      </c>
      <c r="EQ134" s="124" t="str">
        <f t="shared" si="114"/>
        <v/>
      </c>
    </row>
    <row r="135" spans="1:147">
      <c r="A135" s="151" t="str">
        <f t="shared" ca="1" si="82"/>
        <v/>
      </c>
      <c r="B135" s="60" t="str">
        <f ca="1">IF(COUNTIF($AD$2:AD1120,A135)=1,VLOOKUP(A135,T:U,2), IF(COUNTIF($AD$2:AD1120,A135)=0,$B$10,""))</f>
        <v/>
      </c>
      <c r="C135" s="30" t="str">
        <f t="shared" ca="1" si="83"/>
        <v/>
      </c>
      <c r="D135" s="31" t="str">
        <f t="shared" ca="1" si="84"/>
        <v/>
      </c>
      <c r="E135" s="60" t="str">
        <f ca="1">IF(COUNTIF($AD$2:AD1120,A135)=1,VLOOKUP(A135,V:W,2), IF(COUNTIF($AD$2:AD1120,A135)=0,$C$10,""))</f>
        <v/>
      </c>
      <c r="F135" s="30" t="str">
        <f t="shared" ca="1" si="132"/>
        <v/>
      </c>
      <c r="G135" s="31" t="str">
        <f t="shared" ca="1" si="86"/>
        <v/>
      </c>
      <c r="H135" s="60" t="str">
        <f ca="1">IF(COUNTIF($AD$2:AD1120,A135)=1,VLOOKUP(A135,X:Y,2), IF(COUNTIF($AD$2:AD1120,A135)=0,$D$10,""))</f>
        <v/>
      </c>
      <c r="I135" s="30" t="str">
        <f t="shared" ca="1" si="133"/>
        <v/>
      </c>
      <c r="J135" s="31" t="str">
        <f t="shared" ca="1" si="88"/>
        <v/>
      </c>
      <c r="K135" s="60" t="str">
        <f ca="1">IF(COUNTIF($AD$2:AD1120,A135)=1,VLOOKUP(A135,Z:AA,2), IF(COUNTIF($AD$2:AD1120,A135)=0,$E$10,""))</f>
        <v/>
      </c>
      <c r="L135" s="30" t="str">
        <f t="shared" ca="1" si="134"/>
        <v/>
      </c>
      <c r="M135" s="31" t="str">
        <f t="shared" ca="1" si="90"/>
        <v/>
      </c>
      <c r="N135" s="66" t="str">
        <f t="shared" ca="1" si="135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36"/>
        <v/>
      </c>
      <c r="T135" s="59">
        <v>45995.625</v>
      </c>
      <c r="U135" s="44">
        <v>92.84</v>
      </c>
      <c r="V135" s="59">
        <v>45992.625</v>
      </c>
      <c r="W135" s="44">
        <v>100.771</v>
      </c>
      <c r="AB135" s="150">
        <f t="shared" si="141"/>
        <v>45995.625</v>
      </c>
      <c r="AC135" s="150">
        <f t="shared" si="142"/>
        <v>45995.625</v>
      </c>
      <c r="AH135" s="151" t="str">
        <f t="shared" ca="1" si="93"/>
        <v/>
      </c>
      <c r="AI135" s="38" t="str">
        <f ca="1">IF(COUNTIF($BU$2:BU1120,AH135)=1,VLOOKUP(AH135,BG:BH,2), IF(COUNTIF($BU$2:BU1120,AH135)=0,$AI$10,""))</f>
        <v/>
      </c>
      <c r="AJ135" s="39" t="str">
        <f t="shared" ca="1" si="94"/>
        <v/>
      </c>
      <c r="AK135" s="39" t="str">
        <f t="shared" ca="1" si="95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17"/>
        <v/>
      </c>
      <c r="AN135" s="40" t="str">
        <f t="shared" ca="1" si="96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18"/>
        <v/>
      </c>
      <c r="AQ135" s="40" t="str">
        <f t="shared" ca="1" si="97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19"/>
        <v/>
      </c>
      <c r="AT135" s="40" t="str">
        <f t="shared" ca="1" si="98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20"/>
        <v/>
      </c>
      <c r="AW135" s="40" t="str">
        <f t="shared" ca="1" si="99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21"/>
        <v/>
      </c>
      <c r="AZ135" s="40" t="str">
        <f t="shared" ca="1" si="100"/>
        <v/>
      </c>
      <c r="BA135" s="66" t="str">
        <f t="shared" ca="1" si="122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23"/>
        <v/>
      </c>
      <c r="BG135" s="59">
        <v>45996.625</v>
      </c>
      <c r="BH135" s="44">
        <v>80.75</v>
      </c>
      <c r="BK135" s="59">
        <v>45996.625</v>
      </c>
      <c r="BL135" s="44">
        <v>110.86</v>
      </c>
      <c r="BO135" s="59">
        <v>45994.625</v>
      </c>
      <c r="BP135" s="44">
        <v>104.78125</v>
      </c>
      <c r="BQ135" s="59">
        <v>45994.625</v>
      </c>
      <c r="BR135" s="44">
        <v>98.28125</v>
      </c>
      <c r="BS135" s="150">
        <f t="shared" si="143"/>
        <v>45996.625</v>
      </c>
      <c r="BT135" s="150">
        <f t="shared" si="144"/>
        <v>45996.625</v>
      </c>
      <c r="BY135" s="151" t="str">
        <f t="shared" ca="1" si="101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02"/>
        <v/>
      </c>
      <c r="CB135" s="39" t="str">
        <f t="shared" ca="1" si="103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15"/>
        <v/>
      </c>
      <c r="CE135" s="40" t="str">
        <f t="shared" ca="1" si="104"/>
        <v/>
      </c>
      <c r="CF135" s="38" t="str">
        <f t="shared" ca="1" si="116"/>
        <v/>
      </c>
      <c r="CH135" s="109"/>
      <c r="CJ135" s="109"/>
      <c r="CL135" s="150" t="str">
        <f t="shared" si="137"/>
        <v/>
      </c>
      <c r="CM135" s="150" t="str">
        <f t="shared" si="138"/>
        <v/>
      </c>
      <c r="CR135" s="151" t="str">
        <f t="shared" ca="1" si="105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06"/>
        <v/>
      </c>
      <c r="CU135" s="39" t="str">
        <f t="shared" ca="1" si="107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08"/>
        <v/>
      </c>
      <c r="CX135" s="40" t="str">
        <f t="shared" ca="1" si="109"/>
        <v/>
      </c>
      <c r="CY135" s="38" t="str">
        <f t="shared" ca="1" si="110"/>
        <v/>
      </c>
      <c r="DA135" s="109">
        <v>45994.625</v>
      </c>
      <c r="DB135" s="44">
        <v>240.28399999999999</v>
      </c>
      <c r="DC135" s="109">
        <v>45994.625</v>
      </c>
      <c r="DD135" s="44">
        <v>46.438000000000002</v>
      </c>
      <c r="DE135" s="150">
        <f t="shared" si="139"/>
        <v>45994.625</v>
      </c>
      <c r="DF135" s="150">
        <f t="shared" si="140"/>
        <v>45994.625</v>
      </c>
      <c r="DR135" s="150" t="str">
        <f ca="1">IF(COUNTIF($AH$14:AH1022,A136)*COUNTIF($BY$14:BY1022,A136)*COUNTIF($CR$14:CR1022,A136),A136,"")</f>
        <v/>
      </c>
      <c r="DT135" s="45" t="e">
        <f ca="1">VLOOKUP(DS135,$A$14:R922,18)</f>
        <v>#N/A</v>
      </c>
      <c r="DU135" s="45" t="e">
        <f ca="1">VLOOKUP(DS135,$AH$14:BE922,24)</f>
        <v>#N/A</v>
      </c>
      <c r="DV135" s="45" t="e">
        <f ca="1">VLOOKUP(DS135,$BY$14:CF922,8)</f>
        <v>#N/A</v>
      </c>
      <c r="DW135" s="45" t="e">
        <f ca="1">VLOOKUP(DS135,$CR$14:CY922,8)</f>
        <v>#N/A</v>
      </c>
      <c r="DX135" s="45" t="e">
        <f t="shared" ca="1" si="124"/>
        <v>#N/A</v>
      </c>
      <c r="DY135" s="45" t="e">
        <f t="shared" ca="1" si="125"/>
        <v>#N/A</v>
      </c>
      <c r="DZ135" s="45" t="e">
        <f t="shared" ca="1" si="126"/>
        <v>#N/A</v>
      </c>
      <c r="EA135" s="45" t="e">
        <f t="shared" ca="1" si="127"/>
        <v>#N/A</v>
      </c>
      <c r="EB135" s="45" t="e">
        <f t="shared" ca="1" si="128"/>
        <v>#N/A</v>
      </c>
      <c r="EC135" s="45" t="e">
        <f t="shared" ca="1" si="129"/>
        <v>#N/A</v>
      </c>
      <c r="ED135" s="45" t="e">
        <f t="shared" ca="1" si="130"/>
        <v>#N/A</v>
      </c>
      <c r="EE135" s="45" t="e">
        <f t="shared" ca="1" si="131"/>
        <v>#N/A</v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81"/>
        <v/>
      </c>
      <c r="EN135" s="124" t="str">
        <f t="shared" si="111"/>
        <v/>
      </c>
      <c r="EO135" s="124" t="str">
        <f t="shared" si="112"/>
        <v/>
      </c>
      <c r="EP135" s="124" t="str">
        <f t="shared" si="113"/>
        <v/>
      </c>
      <c r="EQ135" s="124" t="str">
        <f t="shared" si="114"/>
        <v/>
      </c>
    </row>
    <row r="136" spans="1:147">
      <c r="A136" s="151" t="str">
        <f t="shared" ca="1" si="82"/>
        <v/>
      </c>
      <c r="B136" s="60" t="str">
        <f ca="1">IF(COUNTIF($AD$2:AD1121,A136)=1,VLOOKUP(A136,T:U,2), IF(COUNTIF($AD$2:AD1121,A136)=0,$B$10,""))</f>
        <v/>
      </c>
      <c r="C136" s="30" t="str">
        <f t="shared" ca="1" si="83"/>
        <v/>
      </c>
      <c r="D136" s="31" t="str">
        <f t="shared" ca="1" si="84"/>
        <v/>
      </c>
      <c r="E136" s="60" t="str">
        <f ca="1">IF(COUNTIF($AD$2:AD1121,A136)=1,VLOOKUP(A136,V:W,2), IF(COUNTIF($AD$2:AD1121,A136)=0,$C$10,""))</f>
        <v/>
      </c>
      <c r="F136" s="30" t="str">
        <f t="shared" ca="1" si="132"/>
        <v/>
      </c>
      <c r="G136" s="31" t="str">
        <f t="shared" ca="1" si="86"/>
        <v/>
      </c>
      <c r="H136" s="60" t="str">
        <f ca="1">IF(COUNTIF($AD$2:AD1121,A136)=1,VLOOKUP(A136,X:Y,2), IF(COUNTIF($AD$2:AD1121,A136)=0,$D$10,""))</f>
        <v/>
      </c>
      <c r="I136" s="30" t="str">
        <f t="shared" ca="1" si="133"/>
        <v/>
      </c>
      <c r="J136" s="31" t="str">
        <f t="shared" ca="1" si="88"/>
        <v/>
      </c>
      <c r="K136" s="60" t="str">
        <f ca="1">IF(COUNTIF($AD$2:AD1121,A136)=1,VLOOKUP(A136,Z:AA,2), IF(COUNTIF($AD$2:AD1121,A136)=0,$E$10,""))</f>
        <v/>
      </c>
      <c r="L136" s="30" t="str">
        <f t="shared" ca="1" si="134"/>
        <v/>
      </c>
      <c r="M136" s="31" t="str">
        <f t="shared" ca="1" si="90"/>
        <v/>
      </c>
      <c r="N136" s="66" t="str">
        <f t="shared" ca="1" si="135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36"/>
        <v/>
      </c>
      <c r="T136" s="59">
        <v>45996.625</v>
      </c>
      <c r="U136" s="44">
        <v>92.88</v>
      </c>
      <c r="V136" s="59">
        <v>45993.625</v>
      </c>
      <c r="W136" s="44">
        <v>100.777</v>
      </c>
      <c r="AB136" s="150">
        <f t="shared" si="141"/>
        <v>45996.625</v>
      </c>
      <c r="AC136" s="150">
        <f t="shared" si="142"/>
        <v>45996.625</v>
      </c>
      <c r="AH136" s="151" t="str">
        <f t="shared" ca="1" si="93"/>
        <v/>
      </c>
      <c r="AI136" s="38" t="str">
        <f ca="1">IF(COUNTIF($BU$2:BU1121,AH136)=1,VLOOKUP(AH136,BG:BH,2), IF(COUNTIF($BU$2:BU1121,AH136)=0,$AI$10,""))</f>
        <v/>
      </c>
      <c r="AJ136" s="39" t="str">
        <f t="shared" ca="1" si="94"/>
        <v/>
      </c>
      <c r="AK136" s="39" t="str">
        <f t="shared" ca="1" si="95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17"/>
        <v/>
      </c>
      <c r="AN136" s="40" t="str">
        <f t="shared" ca="1" si="96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18"/>
        <v/>
      </c>
      <c r="AQ136" s="40" t="str">
        <f t="shared" ca="1" si="97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19"/>
        <v/>
      </c>
      <c r="AT136" s="40" t="str">
        <f t="shared" ca="1" si="98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20"/>
        <v/>
      </c>
      <c r="AW136" s="40" t="str">
        <f t="shared" ca="1" si="99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21"/>
        <v/>
      </c>
      <c r="AZ136" s="40" t="str">
        <f t="shared" ca="1" si="100"/>
        <v/>
      </c>
      <c r="BA136" s="66" t="str">
        <f t="shared" ca="1" si="122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23"/>
        <v/>
      </c>
      <c r="BG136" s="59">
        <v>45999.625</v>
      </c>
      <c r="BH136" s="44">
        <v>80.55</v>
      </c>
      <c r="BK136" s="59">
        <v>45999.625</v>
      </c>
      <c r="BL136" s="44">
        <v>110.63</v>
      </c>
      <c r="BO136" s="59">
        <v>45995.625</v>
      </c>
      <c r="BP136" s="44">
        <v>104.4375</v>
      </c>
      <c r="BQ136" s="59">
        <v>45995.625</v>
      </c>
      <c r="BR136" s="44">
        <v>97.78125</v>
      </c>
      <c r="BS136" s="150">
        <f t="shared" si="143"/>
        <v>45999.625</v>
      </c>
      <c r="BT136" s="150">
        <f t="shared" si="144"/>
        <v>45999.625</v>
      </c>
      <c r="BY136" s="151" t="str">
        <f t="shared" ca="1" si="101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02"/>
        <v/>
      </c>
      <c r="CB136" s="39" t="str">
        <f t="shared" ca="1" si="103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15"/>
        <v/>
      </c>
      <c r="CE136" s="40" t="str">
        <f t="shared" ca="1" si="104"/>
        <v/>
      </c>
      <c r="CF136" s="38" t="str">
        <f t="shared" ca="1" si="116"/>
        <v/>
      </c>
      <c r="CL136" s="150" t="str">
        <f t="shared" si="137"/>
        <v/>
      </c>
      <c r="CM136" s="150" t="str">
        <f t="shared" si="138"/>
        <v/>
      </c>
      <c r="CR136" s="151" t="str">
        <f t="shared" ca="1" si="105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06"/>
        <v/>
      </c>
      <c r="CU136" s="39" t="str">
        <f t="shared" ca="1" si="107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08"/>
        <v/>
      </c>
      <c r="CX136" s="40" t="str">
        <f t="shared" ca="1" si="109"/>
        <v/>
      </c>
      <c r="CY136" s="38" t="str">
        <f t="shared" ca="1" si="110"/>
        <v/>
      </c>
      <c r="DA136" s="109">
        <v>45995.625</v>
      </c>
      <c r="DB136" s="44">
        <v>241.55</v>
      </c>
      <c r="DC136" s="109">
        <v>45995.625</v>
      </c>
      <c r="DD136" s="44">
        <v>46.746000000000002</v>
      </c>
      <c r="DE136" s="150">
        <f t="shared" si="139"/>
        <v>45995.625</v>
      </c>
      <c r="DF136" s="150">
        <f t="shared" si="140"/>
        <v>45995.625</v>
      </c>
      <c r="DR136" s="150" t="str">
        <f ca="1">IF(COUNTIF($AH$14:AH1023,A137)*COUNTIF($BY$14:BY1023,A137)*COUNTIF($CR$14:CR1023,A137),A137,"")</f>
        <v/>
      </c>
      <c r="DT136" s="45" t="e">
        <f ca="1">VLOOKUP(DS136,$A$14:R923,18)</f>
        <v>#N/A</v>
      </c>
      <c r="DU136" s="45" t="e">
        <f ca="1">VLOOKUP(DS136,$AH$14:BE923,24)</f>
        <v>#N/A</v>
      </c>
      <c r="DV136" s="45" t="e">
        <f ca="1">VLOOKUP(DS136,$BY$14:CF923,8)</f>
        <v>#N/A</v>
      </c>
      <c r="DW136" s="45" t="e">
        <f ca="1">VLOOKUP(DS136,$CR$14:CY923,8)</f>
        <v>#N/A</v>
      </c>
      <c r="DX136" s="45" t="e">
        <f t="shared" ca="1" si="124"/>
        <v>#N/A</v>
      </c>
      <c r="DY136" s="45" t="e">
        <f t="shared" ca="1" si="125"/>
        <v>#N/A</v>
      </c>
      <c r="DZ136" s="45" t="e">
        <f t="shared" ca="1" si="126"/>
        <v>#N/A</v>
      </c>
      <c r="EA136" s="45" t="e">
        <f t="shared" ca="1" si="127"/>
        <v>#N/A</v>
      </c>
      <c r="EB136" s="45" t="e">
        <f t="shared" ca="1" si="128"/>
        <v>#N/A</v>
      </c>
      <c r="EC136" s="45" t="e">
        <f t="shared" ca="1" si="129"/>
        <v>#N/A</v>
      </c>
      <c r="ED136" s="45" t="e">
        <f t="shared" ca="1" si="130"/>
        <v>#N/A</v>
      </c>
      <c r="EE136" s="45" t="e">
        <f t="shared" ca="1" si="131"/>
        <v>#N/A</v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81"/>
        <v/>
      </c>
      <c r="EN136" s="124" t="str">
        <f t="shared" si="111"/>
        <v/>
      </c>
      <c r="EO136" s="124" t="str">
        <f t="shared" si="112"/>
        <v/>
      </c>
      <c r="EP136" s="124" t="str">
        <f t="shared" si="113"/>
        <v/>
      </c>
      <c r="EQ136" s="124" t="str">
        <f t="shared" si="114"/>
        <v/>
      </c>
    </row>
    <row r="137" spans="1:147">
      <c r="A137" s="151" t="str">
        <f t="shared" ca="1" si="82"/>
        <v/>
      </c>
      <c r="B137" s="60" t="str">
        <f ca="1">IF(COUNTIF($AD$2:AD1122,A137)=1,VLOOKUP(A137,T:U,2), IF(COUNTIF($AD$2:AD1122,A137)=0,$B$10,""))</f>
        <v/>
      </c>
      <c r="C137" s="30" t="str">
        <f t="shared" ca="1" si="83"/>
        <v/>
      </c>
      <c r="D137" s="31" t="str">
        <f t="shared" ca="1" si="84"/>
        <v/>
      </c>
      <c r="E137" s="60" t="str">
        <f ca="1">IF(COUNTIF($AD$2:AD1122,A137)=1,VLOOKUP(A137,V:W,2), IF(COUNTIF($AD$2:AD1122,A137)=0,$C$10,""))</f>
        <v/>
      </c>
      <c r="F137" s="30" t="str">
        <f t="shared" ca="1" si="132"/>
        <v/>
      </c>
      <c r="G137" s="31" t="str">
        <f t="shared" ca="1" si="86"/>
        <v/>
      </c>
      <c r="H137" s="60" t="str">
        <f ca="1">IF(COUNTIF($AD$2:AD1122,A137)=1,VLOOKUP(A137,X:Y,2), IF(COUNTIF($AD$2:AD1122,A137)=0,$D$10,""))</f>
        <v/>
      </c>
      <c r="I137" s="30" t="str">
        <f t="shared" ca="1" si="133"/>
        <v/>
      </c>
      <c r="J137" s="31" t="str">
        <f t="shared" ca="1" si="88"/>
        <v/>
      </c>
      <c r="K137" s="60" t="str">
        <f ca="1">IF(COUNTIF($AD$2:AD1122,A137)=1,VLOOKUP(A137,Z:AA,2), IF(COUNTIF($AD$2:AD1122,A137)=0,$E$10,""))</f>
        <v/>
      </c>
      <c r="L137" s="30" t="str">
        <f t="shared" ca="1" si="134"/>
        <v/>
      </c>
      <c r="M137" s="31" t="str">
        <f t="shared" ca="1" si="90"/>
        <v/>
      </c>
      <c r="N137" s="66" t="str">
        <f t="shared" ca="1" si="135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36"/>
        <v/>
      </c>
      <c r="T137" s="59">
        <v>45999.625</v>
      </c>
      <c r="U137" s="44">
        <v>92.81</v>
      </c>
      <c r="V137" s="59">
        <v>45994.625</v>
      </c>
      <c r="W137" s="44">
        <v>100.78400000000001</v>
      </c>
      <c r="AB137" s="150">
        <f t="shared" si="141"/>
        <v>45999.625</v>
      </c>
      <c r="AC137" s="150">
        <f t="shared" si="142"/>
        <v>45999.625</v>
      </c>
      <c r="AH137" s="151" t="str">
        <f t="shared" ca="1" si="93"/>
        <v/>
      </c>
      <c r="AI137" s="38" t="str">
        <f ca="1">IF(COUNTIF($BU$2:BU1122,AH137)=1,VLOOKUP(AH137,BG:BH,2), IF(COUNTIF($BU$2:BU1122,AH137)=0,$AI$10,""))</f>
        <v/>
      </c>
      <c r="AJ137" s="39" t="str">
        <f t="shared" ca="1" si="94"/>
        <v/>
      </c>
      <c r="AK137" s="39" t="str">
        <f t="shared" ca="1" si="95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17"/>
        <v/>
      </c>
      <c r="AN137" s="40" t="str">
        <f t="shared" ca="1" si="96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18"/>
        <v/>
      </c>
      <c r="AQ137" s="40" t="str">
        <f t="shared" ca="1" si="97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19"/>
        <v/>
      </c>
      <c r="AT137" s="40" t="str">
        <f t="shared" ca="1" si="98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20"/>
        <v/>
      </c>
      <c r="AW137" s="40" t="str">
        <f t="shared" ca="1" si="99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21"/>
        <v/>
      </c>
      <c r="AZ137" s="40" t="str">
        <f t="shared" ca="1" si="100"/>
        <v/>
      </c>
      <c r="BA137" s="66" t="str">
        <f t="shared" ca="1" si="122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23"/>
        <v/>
      </c>
      <c r="BG137" s="59">
        <v>46000.625</v>
      </c>
      <c r="BH137" s="44">
        <v>80.459999999999994</v>
      </c>
      <c r="BK137" s="59">
        <v>46000.625</v>
      </c>
      <c r="BL137" s="44">
        <v>110.49</v>
      </c>
      <c r="BO137" s="59">
        <v>45996.625</v>
      </c>
      <c r="BP137" s="44">
        <v>104.171875</v>
      </c>
      <c r="BQ137" s="59">
        <v>45996.625</v>
      </c>
      <c r="BR137" s="44">
        <v>97.296875</v>
      </c>
      <c r="BS137" s="150">
        <f t="shared" si="143"/>
        <v>46000.625</v>
      </c>
      <c r="BT137" s="150">
        <f t="shared" si="144"/>
        <v>46000.625</v>
      </c>
      <c r="BY137" s="151" t="str">
        <f t="shared" ca="1" si="101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02"/>
        <v/>
      </c>
      <c r="CB137" s="39" t="str">
        <f t="shared" ca="1" si="103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15"/>
        <v/>
      </c>
      <c r="CE137" s="40" t="str">
        <f t="shared" ca="1" si="104"/>
        <v/>
      </c>
      <c r="CF137" s="38" t="str">
        <f t="shared" ca="1" si="116"/>
        <v/>
      </c>
      <c r="CL137" s="150" t="str">
        <f t="shared" si="137"/>
        <v/>
      </c>
      <c r="CM137" s="150" t="str">
        <f t="shared" si="138"/>
        <v/>
      </c>
      <c r="CR137" s="151" t="str">
        <f t="shared" ca="1" si="105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06"/>
        <v/>
      </c>
      <c r="CU137" s="39" t="str">
        <f t="shared" ca="1" si="107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08"/>
        <v/>
      </c>
      <c r="CX137" s="40" t="str">
        <f t="shared" ca="1" si="109"/>
        <v/>
      </c>
      <c r="CY137" s="38" t="str">
        <f t="shared" ca="1" si="110"/>
        <v/>
      </c>
      <c r="DA137" s="109">
        <v>45996.625</v>
      </c>
      <c r="DB137" s="44">
        <v>239.33799999999999</v>
      </c>
      <c r="DC137" s="109">
        <v>45996.625</v>
      </c>
      <c r="DD137" s="44">
        <v>46.38</v>
      </c>
      <c r="DE137" s="150">
        <f t="shared" si="139"/>
        <v>45996.625</v>
      </c>
      <c r="DF137" s="150">
        <f t="shared" si="140"/>
        <v>45996.625</v>
      </c>
      <c r="DR137" s="150" t="str">
        <f ca="1">IF(COUNTIF($AH$14:AH1024,A138)*COUNTIF($BY$14:BY1024,A138)*COUNTIF($CR$14:CR1024,A138),A138,"")</f>
        <v/>
      </c>
      <c r="DT137" s="45" t="e">
        <f ca="1">VLOOKUP(DS137,$A$14:R924,18)</f>
        <v>#N/A</v>
      </c>
      <c r="DU137" s="45" t="e">
        <f ca="1">VLOOKUP(DS137,$AH$14:BE924,24)</f>
        <v>#N/A</v>
      </c>
      <c r="DV137" s="45" t="e">
        <f ca="1">VLOOKUP(DS137,$BY$14:CF924,8)</f>
        <v>#N/A</v>
      </c>
      <c r="DW137" s="45" t="e">
        <f ca="1">VLOOKUP(DS137,$CR$14:CY924,8)</f>
        <v>#N/A</v>
      </c>
      <c r="DX137" s="45" t="e">
        <f t="shared" ca="1" si="124"/>
        <v>#N/A</v>
      </c>
      <c r="DY137" s="45" t="e">
        <f t="shared" ca="1" si="125"/>
        <v>#N/A</v>
      </c>
      <c r="DZ137" s="45" t="e">
        <f t="shared" ca="1" si="126"/>
        <v>#N/A</v>
      </c>
      <c r="EA137" s="45" t="e">
        <f t="shared" ca="1" si="127"/>
        <v>#N/A</v>
      </c>
      <c r="EB137" s="45" t="e">
        <f t="shared" ca="1" si="128"/>
        <v>#N/A</v>
      </c>
      <c r="EC137" s="45" t="e">
        <f t="shared" ca="1" si="129"/>
        <v>#N/A</v>
      </c>
      <c r="ED137" s="45" t="e">
        <f t="shared" ca="1" si="130"/>
        <v>#N/A</v>
      </c>
      <c r="EE137" s="45" t="e">
        <f t="shared" ca="1" si="131"/>
        <v>#N/A</v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81"/>
        <v/>
      </c>
      <c r="EN137" s="124" t="str">
        <f t="shared" si="111"/>
        <v/>
      </c>
      <c r="EO137" s="124" t="str">
        <f t="shared" si="112"/>
        <v/>
      </c>
      <c r="EP137" s="124" t="str">
        <f t="shared" si="113"/>
        <v/>
      </c>
      <c r="EQ137" s="124" t="str">
        <f t="shared" si="114"/>
        <v/>
      </c>
    </row>
    <row r="138" spans="1:147">
      <c r="A138" s="151" t="str">
        <f t="shared" ca="1" si="82"/>
        <v/>
      </c>
      <c r="B138" s="60" t="str">
        <f ca="1">IF(COUNTIF($AD$2:AD1123,A138)=1,VLOOKUP(A138,T:U,2), IF(COUNTIF($AD$2:AD1123,A138)=0,$B$10,""))</f>
        <v/>
      </c>
      <c r="C138" s="30" t="str">
        <f t="shared" ca="1" si="83"/>
        <v/>
      </c>
      <c r="D138" s="31" t="str">
        <f t="shared" ca="1" si="84"/>
        <v/>
      </c>
      <c r="E138" s="60" t="str">
        <f ca="1">IF(COUNTIF($AD$2:AD1123,A138)=1,VLOOKUP(A138,V:W,2), IF(COUNTIF($AD$2:AD1123,A138)=0,$C$10,""))</f>
        <v/>
      </c>
      <c r="F138" s="30" t="str">
        <f t="shared" ca="1" si="132"/>
        <v/>
      </c>
      <c r="G138" s="31" t="str">
        <f t="shared" ca="1" si="86"/>
        <v/>
      </c>
      <c r="H138" s="60" t="str">
        <f ca="1">IF(COUNTIF($AD$2:AD1123,A138)=1,VLOOKUP(A138,X:Y,2), IF(COUNTIF($AD$2:AD1123,A138)=0,$D$10,""))</f>
        <v/>
      </c>
      <c r="I138" s="30" t="str">
        <f t="shared" ca="1" si="133"/>
        <v/>
      </c>
      <c r="J138" s="31" t="str">
        <f t="shared" ca="1" si="88"/>
        <v/>
      </c>
      <c r="K138" s="60" t="str">
        <f ca="1">IF(COUNTIF($AD$2:AD1123,A138)=1,VLOOKUP(A138,Z:AA,2), IF(COUNTIF($AD$2:AD1123,A138)=0,$E$10,""))</f>
        <v/>
      </c>
      <c r="L138" s="30" t="str">
        <f t="shared" ca="1" si="134"/>
        <v/>
      </c>
      <c r="M138" s="31" t="str">
        <f t="shared" ca="1" si="90"/>
        <v/>
      </c>
      <c r="N138" s="66" t="str">
        <f t="shared" ca="1" si="135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36"/>
        <v/>
      </c>
      <c r="T138" s="59">
        <v>46000.625</v>
      </c>
      <c r="U138" s="44">
        <v>92.79</v>
      </c>
      <c r="V138" s="59">
        <v>45995.625</v>
      </c>
      <c r="W138" s="44">
        <v>100.739</v>
      </c>
      <c r="AB138" s="150">
        <f t="shared" si="141"/>
        <v>46000.625</v>
      </c>
      <c r="AC138" s="150">
        <f t="shared" si="142"/>
        <v>46000.625</v>
      </c>
      <c r="AH138" s="151" t="str">
        <f t="shared" ca="1" si="93"/>
        <v/>
      </c>
      <c r="AI138" s="38" t="str">
        <f ca="1">IF(COUNTIF($BU$2:BU1123,AH138)=1,VLOOKUP(AH138,BG:BH,2), IF(COUNTIF($BU$2:BU1123,AH138)=0,$AI$10,""))</f>
        <v/>
      </c>
      <c r="AJ138" s="39" t="str">
        <f t="shared" ca="1" si="94"/>
        <v/>
      </c>
      <c r="AK138" s="39" t="str">
        <f t="shared" ca="1" si="95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17"/>
        <v/>
      </c>
      <c r="AN138" s="40" t="str">
        <f t="shared" ca="1" si="96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18"/>
        <v/>
      </c>
      <c r="AQ138" s="40" t="str">
        <f t="shared" ca="1" si="97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19"/>
        <v/>
      </c>
      <c r="AT138" s="40" t="str">
        <f t="shared" ca="1" si="98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20"/>
        <v/>
      </c>
      <c r="AW138" s="40" t="str">
        <f t="shared" ca="1" si="99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21"/>
        <v/>
      </c>
      <c r="AZ138" s="40" t="str">
        <f t="shared" ca="1" si="100"/>
        <v/>
      </c>
      <c r="BA138" s="66" t="str">
        <f t="shared" ca="1" si="122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23"/>
        <v/>
      </c>
      <c r="BG138" s="59">
        <v>46001.625</v>
      </c>
      <c r="BH138" s="44">
        <v>80.73</v>
      </c>
      <c r="BK138" s="59">
        <v>46001.625</v>
      </c>
      <c r="BL138" s="44">
        <v>111</v>
      </c>
      <c r="BO138" s="59">
        <v>45999.625</v>
      </c>
      <c r="BP138" s="44">
        <v>103.921875</v>
      </c>
      <c r="BQ138" s="59">
        <v>45999.625</v>
      </c>
      <c r="BR138" s="44">
        <v>97.015625</v>
      </c>
      <c r="BS138" s="150">
        <f t="shared" si="143"/>
        <v>46001.625</v>
      </c>
      <c r="BT138" s="150">
        <f t="shared" si="144"/>
        <v>46001.625</v>
      </c>
      <c r="BY138" s="151" t="str">
        <f t="shared" ca="1" si="101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02"/>
        <v/>
      </c>
      <c r="CB138" s="39" t="str">
        <f t="shared" ca="1" si="103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15"/>
        <v/>
      </c>
      <c r="CE138" s="40" t="str">
        <f t="shared" ca="1" si="104"/>
        <v/>
      </c>
      <c r="CF138" s="38" t="str">
        <f t="shared" ca="1" si="116"/>
        <v/>
      </c>
      <c r="CL138" s="150" t="str">
        <f t="shared" si="137"/>
        <v/>
      </c>
      <c r="CM138" s="150" t="str">
        <f t="shared" si="138"/>
        <v/>
      </c>
      <c r="CR138" s="151" t="str">
        <f t="shared" ca="1" si="105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06"/>
        <v/>
      </c>
      <c r="CU138" s="39" t="str">
        <f t="shared" ca="1" si="107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08"/>
        <v/>
      </c>
      <c r="CX138" s="40" t="str">
        <f t="shared" ca="1" si="109"/>
        <v/>
      </c>
      <c r="CY138" s="38" t="str">
        <f t="shared" ca="1" si="110"/>
        <v/>
      </c>
      <c r="DA138" s="109">
        <v>45999.625</v>
      </c>
      <c r="DB138" s="44">
        <v>241.79900000000001</v>
      </c>
      <c r="DC138" s="109">
        <v>45999.625</v>
      </c>
      <c r="DD138" s="44">
        <v>46.792999999999999</v>
      </c>
      <c r="DE138" s="150">
        <f t="shared" si="139"/>
        <v>45999.625</v>
      </c>
      <c r="DF138" s="150">
        <f t="shared" si="140"/>
        <v>45999.625</v>
      </c>
      <c r="DR138" s="150" t="str">
        <f ca="1">IF(COUNTIF($AH$14:AH1025,A139)*COUNTIF($BY$14:BY1025,A139)*COUNTIF($CR$14:CR1025,A139),A139,"")</f>
        <v/>
      </c>
      <c r="DT138" s="45" t="e">
        <f ca="1">VLOOKUP(DS138,$A$14:R925,18)</f>
        <v>#N/A</v>
      </c>
      <c r="DU138" s="45" t="e">
        <f ca="1">VLOOKUP(DS138,$AH$14:BE925,24)</f>
        <v>#N/A</v>
      </c>
      <c r="DV138" s="45" t="e">
        <f ca="1">VLOOKUP(DS138,$BY$14:CF925,8)</f>
        <v>#N/A</v>
      </c>
      <c r="DW138" s="45" t="e">
        <f ca="1">VLOOKUP(DS138,$CR$14:CY925,8)</f>
        <v>#N/A</v>
      </c>
      <c r="DX138" s="45" t="e">
        <f t="shared" ca="1" si="124"/>
        <v>#N/A</v>
      </c>
      <c r="DY138" s="45" t="e">
        <f t="shared" ca="1" si="125"/>
        <v>#N/A</v>
      </c>
      <c r="DZ138" s="45" t="e">
        <f t="shared" ca="1" si="126"/>
        <v>#N/A</v>
      </c>
      <c r="EA138" s="45" t="e">
        <f t="shared" ca="1" si="127"/>
        <v>#N/A</v>
      </c>
      <c r="EB138" s="45" t="e">
        <f t="shared" ca="1" si="128"/>
        <v>#N/A</v>
      </c>
      <c r="EC138" s="45" t="e">
        <f t="shared" ca="1" si="129"/>
        <v>#N/A</v>
      </c>
      <c r="ED138" s="45" t="e">
        <f t="shared" ca="1" si="130"/>
        <v>#N/A</v>
      </c>
      <c r="EE138" s="45" t="e">
        <f t="shared" ca="1" si="131"/>
        <v>#N/A</v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81"/>
        <v/>
      </c>
      <c r="EN138" s="124" t="str">
        <f t="shared" si="111"/>
        <v/>
      </c>
      <c r="EO138" s="124" t="str">
        <f t="shared" si="112"/>
        <v/>
      </c>
      <c r="EP138" s="124" t="str">
        <f t="shared" si="113"/>
        <v/>
      </c>
      <c r="EQ138" s="124" t="str">
        <f t="shared" si="114"/>
        <v/>
      </c>
    </row>
    <row r="139" spans="1:147">
      <c r="A139" s="151" t="str">
        <f t="shared" ca="1" si="82"/>
        <v/>
      </c>
      <c r="B139" s="60" t="str">
        <f ca="1">IF(COUNTIF($AD$2:AD1124,A139)=1,VLOOKUP(A139,T:U,2), IF(COUNTIF($AD$2:AD1124,A139)=0,$B$10,""))</f>
        <v/>
      </c>
      <c r="C139" s="30" t="str">
        <f t="shared" ca="1" si="83"/>
        <v/>
      </c>
      <c r="D139" s="31" t="str">
        <f t="shared" ca="1" si="84"/>
        <v/>
      </c>
      <c r="E139" s="60" t="str">
        <f ca="1">IF(COUNTIF($AD$2:AD1124,A139)=1,VLOOKUP(A139,V:W,2), IF(COUNTIF($AD$2:AD1124,A139)=0,$C$10,""))</f>
        <v/>
      </c>
      <c r="F139" s="30" t="str">
        <f t="shared" ca="1" si="132"/>
        <v/>
      </c>
      <c r="G139" s="31" t="str">
        <f t="shared" ca="1" si="86"/>
        <v/>
      </c>
      <c r="H139" s="60" t="str">
        <f ca="1">IF(COUNTIF($AD$2:AD1124,A139)=1,VLOOKUP(A139,X:Y,2), IF(COUNTIF($AD$2:AD1124,A139)=0,$D$10,""))</f>
        <v/>
      </c>
      <c r="I139" s="30" t="str">
        <f t="shared" ca="1" si="133"/>
        <v/>
      </c>
      <c r="J139" s="31" t="str">
        <f t="shared" ca="1" si="88"/>
        <v/>
      </c>
      <c r="K139" s="60" t="str">
        <f ca="1">IF(COUNTIF($AD$2:AD1124,A139)=1,VLOOKUP(A139,Z:AA,2), IF(COUNTIF($AD$2:AD1124,A139)=0,$E$10,""))</f>
        <v/>
      </c>
      <c r="L139" s="30" t="str">
        <f t="shared" ca="1" si="134"/>
        <v/>
      </c>
      <c r="M139" s="31" t="str">
        <f t="shared" ca="1" si="90"/>
        <v/>
      </c>
      <c r="N139" s="66" t="str">
        <f t="shared" ca="1" si="135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36"/>
        <v/>
      </c>
      <c r="T139" s="59">
        <v>46001.625</v>
      </c>
      <c r="U139" s="44">
        <v>92.68</v>
      </c>
      <c r="V139" s="59">
        <v>45996.625</v>
      </c>
      <c r="W139" s="44">
        <v>100.67</v>
      </c>
      <c r="AB139" s="150" t="str">
        <f t="shared" si="141"/>
        <v/>
      </c>
      <c r="AC139" s="150" t="str">
        <f t="shared" si="142"/>
        <v/>
      </c>
      <c r="AH139" s="151" t="str">
        <f t="shared" ca="1" si="93"/>
        <v/>
      </c>
      <c r="AI139" s="38" t="str">
        <f ca="1">IF(COUNTIF($BU$2:BU1124,AH139)=1,VLOOKUP(AH139,BG:BH,2), IF(COUNTIF($BU$2:BU1124,AH139)=0,$AI$10,""))</f>
        <v/>
      </c>
      <c r="AJ139" s="39" t="str">
        <f t="shared" ca="1" si="94"/>
        <v/>
      </c>
      <c r="AK139" s="39" t="str">
        <f t="shared" ca="1" si="95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17"/>
        <v/>
      </c>
      <c r="AN139" s="40" t="str">
        <f t="shared" ca="1" si="96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18"/>
        <v/>
      </c>
      <c r="AQ139" s="40" t="str">
        <f t="shared" ca="1" si="97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19"/>
        <v/>
      </c>
      <c r="AT139" s="40" t="str">
        <f t="shared" ca="1" si="98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20"/>
        <v/>
      </c>
      <c r="AW139" s="40" t="str">
        <f t="shared" ca="1" si="99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21"/>
        <v/>
      </c>
      <c r="AZ139" s="40" t="str">
        <f t="shared" ca="1" si="100"/>
        <v/>
      </c>
      <c r="BA139" s="66" t="str">
        <f t="shared" ca="1" si="122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23"/>
        <v/>
      </c>
      <c r="BG139" s="59">
        <v>46002.625</v>
      </c>
      <c r="BH139" s="44">
        <v>80.7</v>
      </c>
      <c r="BK139" s="59">
        <v>46002.625</v>
      </c>
      <c r="BL139" s="44">
        <v>110.82</v>
      </c>
      <c r="BO139" s="59">
        <v>46000.625</v>
      </c>
      <c r="BP139" s="44">
        <v>103.78125</v>
      </c>
      <c r="BQ139" s="59">
        <v>46000.625</v>
      </c>
      <c r="BR139" s="44">
        <v>97.0625</v>
      </c>
      <c r="BS139" s="150">
        <f t="shared" si="143"/>
        <v>46002.625</v>
      </c>
      <c r="BT139" s="150">
        <f t="shared" si="144"/>
        <v>46002.625</v>
      </c>
      <c r="BY139" s="151" t="str">
        <f t="shared" ca="1" si="101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02"/>
        <v/>
      </c>
      <c r="CB139" s="39" t="str">
        <f t="shared" ca="1" si="103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15"/>
        <v/>
      </c>
      <c r="CE139" s="40" t="str">
        <f t="shared" ca="1" si="104"/>
        <v/>
      </c>
      <c r="CF139" s="38" t="str">
        <f t="shared" ca="1" si="116"/>
        <v/>
      </c>
      <c r="CL139" s="150" t="str">
        <f t="shared" si="137"/>
        <v/>
      </c>
      <c r="CM139" s="150" t="str">
        <f t="shared" si="138"/>
        <v/>
      </c>
      <c r="CR139" s="151" t="str">
        <f t="shared" ca="1" si="105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06"/>
        <v/>
      </c>
      <c r="CU139" s="39" t="str">
        <f t="shared" ca="1" si="107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08"/>
        <v/>
      </c>
      <c r="CX139" s="40" t="str">
        <f t="shared" ca="1" si="109"/>
        <v/>
      </c>
      <c r="CY139" s="38" t="str">
        <f t="shared" ca="1" si="110"/>
        <v/>
      </c>
      <c r="DA139" s="109">
        <v>46000.625</v>
      </c>
      <c r="DB139" s="44">
        <v>243.66</v>
      </c>
      <c r="DC139" s="109">
        <v>46000.625</v>
      </c>
      <c r="DD139" s="44">
        <v>47.040999999999997</v>
      </c>
      <c r="DE139" s="150">
        <f t="shared" si="139"/>
        <v>46000.625</v>
      </c>
      <c r="DF139" s="150">
        <f t="shared" si="140"/>
        <v>46000.625</v>
      </c>
      <c r="DR139" s="150" t="str">
        <f ca="1">IF(COUNTIF($AH$14:AH1026,A140)*COUNTIF($BY$14:BY1026,A140)*COUNTIF($CR$14:CR1026,A140),A140,"")</f>
        <v/>
      </c>
      <c r="DT139" s="45" t="e">
        <f ca="1">VLOOKUP(DS139,$A$14:R926,18)</f>
        <v>#N/A</v>
      </c>
      <c r="DU139" s="45" t="e">
        <f ca="1">VLOOKUP(DS139,$AH$14:BE926,24)</f>
        <v>#N/A</v>
      </c>
      <c r="DV139" s="45" t="e">
        <f ca="1">VLOOKUP(DS139,$BY$14:CF926,8)</f>
        <v>#N/A</v>
      </c>
      <c r="DW139" s="45" t="e">
        <f ca="1">VLOOKUP(DS139,$CR$14:CY926,8)</f>
        <v>#N/A</v>
      </c>
      <c r="DX139" s="45" t="e">
        <f t="shared" ca="1" si="124"/>
        <v>#N/A</v>
      </c>
      <c r="DY139" s="45" t="e">
        <f t="shared" ca="1" si="125"/>
        <v>#N/A</v>
      </c>
      <c r="DZ139" s="45" t="e">
        <f t="shared" ca="1" si="126"/>
        <v>#N/A</v>
      </c>
      <c r="EA139" s="45" t="e">
        <f t="shared" ca="1" si="127"/>
        <v>#N/A</v>
      </c>
      <c r="EB139" s="45" t="e">
        <f t="shared" ca="1" si="128"/>
        <v>#N/A</v>
      </c>
      <c r="EC139" s="45" t="e">
        <f t="shared" ca="1" si="129"/>
        <v>#N/A</v>
      </c>
      <c r="ED139" s="45" t="e">
        <f t="shared" ca="1" si="130"/>
        <v>#N/A</v>
      </c>
      <c r="EE139" s="45" t="e">
        <f t="shared" ca="1" si="131"/>
        <v>#N/A</v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81"/>
        <v/>
      </c>
      <c r="EN139" s="124" t="str">
        <f t="shared" si="111"/>
        <v/>
      </c>
      <c r="EO139" s="124" t="str">
        <f t="shared" si="112"/>
        <v/>
      </c>
      <c r="EP139" s="124" t="str">
        <f t="shared" si="113"/>
        <v/>
      </c>
      <c r="EQ139" s="124" t="str">
        <f t="shared" si="114"/>
        <v/>
      </c>
    </row>
    <row r="140" spans="1:147">
      <c r="A140" s="151" t="str">
        <f t="shared" ca="1" si="82"/>
        <v/>
      </c>
      <c r="B140" s="60" t="str">
        <f ca="1">IF(COUNTIF($AD$2:AD1125,A140)=1,VLOOKUP(A140,T:U,2), IF(COUNTIF($AD$2:AD1125,A140)=0,$B$10,""))</f>
        <v/>
      </c>
      <c r="C140" s="30" t="str">
        <f t="shared" ca="1" si="83"/>
        <v/>
      </c>
      <c r="D140" s="31" t="str">
        <f t="shared" ca="1" si="84"/>
        <v/>
      </c>
      <c r="E140" s="60" t="str">
        <f ca="1">IF(COUNTIF($AD$2:AD1125,A140)=1,VLOOKUP(A140,V:W,2), IF(COUNTIF($AD$2:AD1125,A140)=0,$C$10,""))</f>
        <v/>
      </c>
      <c r="F140" s="30" t="str">
        <f t="shared" ca="1" si="132"/>
        <v/>
      </c>
      <c r="G140" s="31" t="str">
        <f t="shared" ca="1" si="86"/>
        <v/>
      </c>
      <c r="H140" s="60" t="str">
        <f ca="1">IF(COUNTIF($AD$2:AD1125,A140)=1,VLOOKUP(A140,X:Y,2), IF(COUNTIF($AD$2:AD1125,A140)=0,$D$10,""))</f>
        <v/>
      </c>
      <c r="I140" s="30" t="str">
        <f t="shared" ca="1" si="133"/>
        <v/>
      </c>
      <c r="J140" s="31" t="str">
        <f t="shared" ca="1" si="88"/>
        <v/>
      </c>
      <c r="K140" s="60" t="str">
        <f ca="1">IF(COUNTIF($AD$2:AD1125,A140)=1,VLOOKUP(A140,Z:AA,2), IF(COUNTIF($AD$2:AD1125,A140)=0,$E$10,""))</f>
        <v/>
      </c>
      <c r="L140" s="30" t="str">
        <f t="shared" ca="1" si="134"/>
        <v/>
      </c>
      <c r="M140" s="31" t="str">
        <f t="shared" ca="1" si="90"/>
        <v/>
      </c>
      <c r="N140" s="66" t="str">
        <f t="shared" ca="1" si="135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36"/>
        <v/>
      </c>
      <c r="T140" s="59">
        <v>46002.625</v>
      </c>
      <c r="U140" s="44">
        <v>92.83</v>
      </c>
      <c r="V140" s="59">
        <v>45999.625</v>
      </c>
      <c r="W140" s="44">
        <v>100.447</v>
      </c>
      <c r="AB140" s="150">
        <f t="shared" si="141"/>
        <v>46002.625</v>
      </c>
      <c r="AC140" s="150">
        <f t="shared" si="142"/>
        <v>46002.625</v>
      </c>
      <c r="AH140" s="151" t="str">
        <f t="shared" ca="1" si="93"/>
        <v/>
      </c>
      <c r="AI140" s="38" t="str">
        <f ca="1">IF(COUNTIF($BU$2:BU1125,AH140)=1,VLOOKUP(AH140,BG:BH,2), IF(COUNTIF($BU$2:BU1125,AH140)=0,$AI$10,""))</f>
        <v/>
      </c>
      <c r="AJ140" s="39" t="str">
        <f t="shared" ca="1" si="94"/>
        <v/>
      </c>
      <c r="AK140" s="39" t="str">
        <f t="shared" ca="1" si="95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17"/>
        <v/>
      </c>
      <c r="AN140" s="40" t="str">
        <f t="shared" ca="1" si="96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18"/>
        <v/>
      </c>
      <c r="AQ140" s="40" t="str">
        <f t="shared" ca="1" si="97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19"/>
        <v/>
      </c>
      <c r="AT140" s="40" t="str">
        <f t="shared" ca="1" si="98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20"/>
        <v/>
      </c>
      <c r="AW140" s="40" t="str">
        <f t="shared" ca="1" si="99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21"/>
        <v/>
      </c>
      <c r="AZ140" s="40" t="str">
        <f t="shared" ca="1" si="100"/>
        <v/>
      </c>
      <c r="BA140" s="66" t="str">
        <f t="shared" ca="1" si="122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23"/>
        <v/>
      </c>
      <c r="BO140" s="59">
        <v>46001.625</v>
      </c>
      <c r="BP140" s="44">
        <v>104.09375</v>
      </c>
      <c r="BQ140" s="59">
        <v>46001.625</v>
      </c>
      <c r="BR140" s="44">
        <v>97.390625</v>
      </c>
      <c r="BS140" s="150" t="str">
        <f t="shared" si="143"/>
        <v/>
      </c>
      <c r="BT140" s="150" t="str">
        <f t="shared" si="144"/>
        <v/>
      </c>
      <c r="BY140" s="151" t="str">
        <f t="shared" ca="1" si="101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02"/>
        <v/>
      </c>
      <c r="CB140" s="39" t="str">
        <f t="shared" ca="1" si="103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15"/>
        <v/>
      </c>
      <c r="CE140" s="40" t="str">
        <f t="shared" ca="1" si="104"/>
        <v/>
      </c>
      <c r="CF140" s="38" t="str">
        <f t="shared" ca="1" si="116"/>
        <v/>
      </c>
      <c r="CL140" s="150" t="str">
        <f t="shared" si="137"/>
        <v/>
      </c>
      <c r="CM140" s="150" t="str">
        <f t="shared" si="138"/>
        <v/>
      </c>
      <c r="CR140" s="151" t="str">
        <f t="shared" ca="1" si="105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06"/>
        <v/>
      </c>
      <c r="CU140" s="39" t="str">
        <f t="shared" ca="1" si="107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08"/>
        <v/>
      </c>
      <c r="CX140" s="40" t="str">
        <f t="shared" ca="1" si="109"/>
        <v/>
      </c>
      <c r="CY140" s="38" t="str">
        <f t="shared" ca="1" si="110"/>
        <v/>
      </c>
      <c r="DA140" s="109">
        <v>46001.625</v>
      </c>
      <c r="DB140" s="44">
        <v>242.79900000000001</v>
      </c>
      <c r="DC140" s="109">
        <v>46001.625</v>
      </c>
      <c r="DD140" s="44">
        <v>46.844999999999999</v>
      </c>
      <c r="DE140" s="150">
        <f t="shared" si="139"/>
        <v>46001.625</v>
      </c>
      <c r="DF140" s="150">
        <f t="shared" si="140"/>
        <v>46001.625</v>
      </c>
      <c r="DR140" s="150" t="str">
        <f ca="1">IF(COUNTIF($AH$14:AH1027,A141)*COUNTIF($BY$14:BY1027,A141)*COUNTIF($CR$14:CR1027,A141),A141,"")</f>
        <v/>
      </c>
      <c r="DT140" s="45" t="e">
        <f ca="1">VLOOKUP(DS140,$A$14:R927,18)</f>
        <v>#N/A</v>
      </c>
      <c r="DU140" s="45" t="e">
        <f ca="1">VLOOKUP(DS140,$AH$14:BE927,24)</f>
        <v>#N/A</v>
      </c>
      <c r="DV140" s="45" t="e">
        <f ca="1">VLOOKUP(DS140,$BY$14:CF927,8)</f>
        <v>#N/A</v>
      </c>
      <c r="DW140" s="45" t="e">
        <f ca="1">VLOOKUP(DS140,$CR$14:CY927,8)</f>
        <v>#N/A</v>
      </c>
      <c r="DX140" s="45" t="e">
        <f t="shared" ca="1" si="124"/>
        <v>#N/A</v>
      </c>
      <c r="DY140" s="45" t="e">
        <f t="shared" ca="1" si="125"/>
        <v>#N/A</v>
      </c>
      <c r="DZ140" s="45" t="e">
        <f t="shared" ca="1" si="126"/>
        <v>#N/A</v>
      </c>
      <c r="EA140" s="45" t="e">
        <f t="shared" ca="1" si="127"/>
        <v>#N/A</v>
      </c>
      <c r="EB140" s="45" t="e">
        <f t="shared" ca="1" si="128"/>
        <v>#N/A</v>
      </c>
      <c r="EC140" s="45" t="e">
        <f t="shared" ca="1" si="129"/>
        <v>#N/A</v>
      </c>
      <c r="ED140" s="45" t="e">
        <f t="shared" ca="1" si="130"/>
        <v>#N/A</v>
      </c>
      <c r="EE140" s="45" t="e">
        <f t="shared" ca="1" si="131"/>
        <v>#N/A</v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81"/>
        <v/>
      </c>
      <c r="EN140" s="124" t="str">
        <f t="shared" si="111"/>
        <v/>
      </c>
      <c r="EO140" s="124" t="str">
        <f t="shared" si="112"/>
        <v/>
      </c>
      <c r="EP140" s="124" t="str">
        <f t="shared" si="113"/>
        <v/>
      </c>
      <c r="EQ140" s="124" t="str">
        <f t="shared" si="114"/>
        <v/>
      </c>
    </row>
    <row r="141" spans="1:147">
      <c r="A141" s="151" t="str">
        <f t="shared" ca="1" si="82"/>
        <v/>
      </c>
      <c r="B141" s="60" t="str">
        <f ca="1">IF(COUNTIF($AD$2:AD1126,A141)=1,VLOOKUP(A141,T:U,2), IF(COUNTIF($AD$2:AD1126,A141)=0,$B$10,""))</f>
        <v/>
      </c>
      <c r="C141" s="30" t="str">
        <f t="shared" ca="1" si="83"/>
        <v/>
      </c>
      <c r="D141" s="31" t="str">
        <f t="shared" ca="1" si="84"/>
        <v/>
      </c>
      <c r="E141" s="60" t="str">
        <f ca="1">IF(COUNTIF($AD$2:AD1126,A141)=1,VLOOKUP(A141,V:W,2), IF(COUNTIF($AD$2:AD1126,A141)=0,$C$10,""))</f>
        <v/>
      </c>
      <c r="F141" s="30" t="str">
        <f t="shared" ca="1" si="132"/>
        <v/>
      </c>
      <c r="G141" s="31" t="str">
        <f t="shared" ca="1" si="86"/>
        <v/>
      </c>
      <c r="H141" s="60" t="str">
        <f ca="1">IF(COUNTIF($AD$2:AD1126,A141)=1,VLOOKUP(A141,X:Y,2), IF(COUNTIF($AD$2:AD1126,A141)=0,$D$10,""))</f>
        <v/>
      </c>
      <c r="I141" s="30" t="str">
        <f t="shared" ca="1" si="133"/>
        <v/>
      </c>
      <c r="J141" s="31" t="str">
        <f t="shared" ca="1" si="88"/>
        <v/>
      </c>
      <c r="K141" s="60" t="str">
        <f ca="1">IF(COUNTIF($AD$2:AD1126,A141)=1,VLOOKUP(A141,Z:AA,2), IF(COUNTIF($AD$2:AD1126,A141)=0,$E$10,""))</f>
        <v/>
      </c>
      <c r="L141" s="30" t="str">
        <f t="shared" ca="1" si="134"/>
        <v/>
      </c>
      <c r="M141" s="31" t="str">
        <f t="shared" ca="1" si="90"/>
        <v/>
      </c>
      <c r="N141" s="66" t="str">
        <f t="shared" ca="1" si="135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36"/>
        <v/>
      </c>
      <c r="V141" s="59">
        <v>46000.625</v>
      </c>
      <c r="W141" s="44">
        <v>100.48399999999999</v>
      </c>
      <c r="AB141" s="150" t="str">
        <f t="shared" si="141"/>
        <v/>
      </c>
      <c r="AC141" s="150" t="str">
        <f t="shared" si="142"/>
        <v/>
      </c>
      <c r="AH141" s="151" t="str">
        <f t="shared" ca="1" si="93"/>
        <v/>
      </c>
      <c r="AI141" s="38" t="str">
        <f ca="1">IF(COUNTIF($BU$2:BU1126,AH141)=1,VLOOKUP(AH141,BG:BH,2), IF(COUNTIF($BU$2:BU1126,AH141)=0,$AI$10,""))</f>
        <v/>
      </c>
      <c r="AJ141" s="39" t="str">
        <f t="shared" ca="1" si="94"/>
        <v/>
      </c>
      <c r="AK141" s="39" t="str">
        <f t="shared" ca="1" si="95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17"/>
        <v/>
      </c>
      <c r="AN141" s="40" t="str">
        <f t="shared" ca="1" si="96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18"/>
        <v/>
      </c>
      <c r="AQ141" s="40" t="str">
        <f t="shared" ca="1" si="97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19"/>
        <v/>
      </c>
      <c r="AT141" s="40" t="str">
        <f t="shared" ca="1" si="98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20"/>
        <v/>
      </c>
      <c r="AW141" s="40" t="str">
        <f t="shared" ca="1" si="99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21"/>
        <v/>
      </c>
      <c r="AZ141" s="40" t="str">
        <f t="shared" ca="1" si="100"/>
        <v/>
      </c>
      <c r="BA141" s="66" t="str">
        <f t="shared" ca="1" si="122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23"/>
        <v/>
      </c>
      <c r="BO141" s="59">
        <v>46002.625</v>
      </c>
      <c r="BP141" s="44">
        <v>104.109375</v>
      </c>
      <c r="BQ141" s="59">
        <v>46002.625</v>
      </c>
      <c r="BR141" s="44">
        <v>97.34375</v>
      </c>
      <c r="BS141" s="150" t="str">
        <f t="shared" si="143"/>
        <v/>
      </c>
      <c r="BT141" s="150" t="str">
        <f t="shared" si="144"/>
        <v/>
      </c>
      <c r="BY141" s="151" t="str">
        <f t="shared" ca="1" si="101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02"/>
        <v/>
      </c>
      <c r="CB141" s="39" t="str">
        <f t="shared" ca="1" si="103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15"/>
        <v/>
      </c>
      <c r="CE141" s="40" t="str">
        <f t="shared" ca="1" si="104"/>
        <v/>
      </c>
      <c r="CF141" s="38" t="str">
        <f t="shared" ca="1" si="116"/>
        <v/>
      </c>
      <c r="CL141" s="150" t="str">
        <f t="shared" si="137"/>
        <v/>
      </c>
      <c r="CM141" s="150" t="str">
        <f t="shared" si="138"/>
        <v/>
      </c>
      <c r="CR141" s="151" t="str">
        <f t="shared" ca="1" si="105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06"/>
        <v/>
      </c>
      <c r="CU141" s="39" t="str">
        <f t="shared" ca="1" si="107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08"/>
        <v/>
      </c>
      <c r="CX141" s="40" t="str">
        <f t="shared" ca="1" si="109"/>
        <v/>
      </c>
      <c r="CY141" s="38" t="str">
        <f t="shared" ca="1" si="110"/>
        <v/>
      </c>
      <c r="DA141" s="109">
        <v>46002.625</v>
      </c>
      <c r="DB141" s="44">
        <v>235.86699999999999</v>
      </c>
      <c r="DC141" s="109">
        <v>46002.625</v>
      </c>
      <c r="DD141" s="44">
        <v>45.302999999999997</v>
      </c>
      <c r="DE141" s="150">
        <f t="shared" si="139"/>
        <v>46002.625</v>
      </c>
      <c r="DF141" s="150">
        <f t="shared" si="140"/>
        <v>46002.625</v>
      </c>
      <c r="DR141" s="150" t="str">
        <f ca="1">IF(COUNTIF($AH$14:AH1028,A142)*COUNTIF($BY$14:BY1028,A142)*COUNTIF($CR$14:CR1028,A142),A142,"")</f>
        <v/>
      </c>
      <c r="DT141" s="45" t="e">
        <f ca="1">VLOOKUP(DS141,$A$14:R928,18)</f>
        <v>#N/A</v>
      </c>
      <c r="DU141" s="45" t="e">
        <f ca="1">VLOOKUP(DS141,$AH$14:BE928,24)</f>
        <v>#N/A</v>
      </c>
      <c r="DV141" s="45" t="e">
        <f ca="1">VLOOKUP(DS141,$BY$14:CF928,8)</f>
        <v>#N/A</v>
      </c>
      <c r="DW141" s="45" t="e">
        <f ca="1">VLOOKUP(DS141,$CR$14:CY928,8)</f>
        <v>#N/A</v>
      </c>
      <c r="DX141" s="45" t="e">
        <f t="shared" ca="1" si="124"/>
        <v>#N/A</v>
      </c>
      <c r="DY141" s="45" t="e">
        <f t="shared" ca="1" si="125"/>
        <v>#N/A</v>
      </c>
      <c r="DZ141" s="45" t="e">
        <f t="shared" ca="1" si="126"/>
        <v>#N/A</v>
      </c>
      <c r="EA141" s="45" t="e">
        <f t="shared" ca="1" si="127"/>
        <v>#N/A</v>
      </c>
      <c r="EB141" s="45" t="e">
        <f t="shared" ca="1" si="128"/>
        <v>#N/A</v>
      </c>
      <c r="EC141" s="45" t="e">
        <f t="shared" ca="1" si="129"/>
        <v>#N/A</v>
      </c>
      <c r="ED141" s="45" t="e">
        <f t="shared" ca="1" si="130"/>
        <v>#N/A</v>
      </c>
      <c r="EE141" s="45" t="e">
        <f t="shared" ca="1" si="131"/>
        <v>#N/A</v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81"/>
        <v/>
      </c>
      <c r="EN141" s="124" t="str">
        <f t="shared" si="111"/>
        <v/>
      </c>
      <c r="EO141" s="124" t="str">
        <f t="shared" si="112"/>
        <v/>
      </c>
      <c r="EP141" s="124" t="str">
        <f t="shared" si="113"/>
        <v/>
      </c>
      <c r="EQ141" s="124" t="str">
        <f t="shared" si="114"/>
        <v/>
      </c>
    </row>
    <row r="142" spans="1:147">
      <c r="A142" s="151" t="str">
        <f t="shared" ca="1" si="82"/>
        <v/>
      </c>
      <c r="B142" s="60" t="str">
        <f ca="1">IF(COUNTIF($AD$2:AD1127,A142)=1,VLOOKUP(A142,T:U,2), IF(COUNTIF($AD$2:AD1127,A142)=0,$B$10,""))</f>
        <v/>
      </c>
      <c r="C142" s="30" t="str">
        <f t="shared" ca="1" si="83"/>
        <v/>
      </c>
      <c r="D142" s="31" t="str">
        <f t="shared" ca="1" si="84"/>
        <v/>
      </c>
      <c r="E142" s="60" t="str">
        <f ca="1">IF(COUNTIF($AD$2:AD1127,A142)=1,VLOOKUP(A142,V:W,2), IF(COUNTIF($AD$2:AD1127,A142)=0,$C$10,""))</f>
        <v/>
      </c>
      <c r="F142" s="30" t="str">
        <f t="shared" ca="1" si="132"/>
        <v/>
      </c>
      <c r="G142" s="31" t="str">
        <f t="shared" ca="1" si="86"/>
        <v/>
      </c>
      <c r="H142" s="60" t="str">
        <f ca="1">IF(COUNTIF($AD$2:AD1127,A142)=1,VLOOKUP(A142,X:Y,2), IF(COUNTIF($AD$2:AD1127,A142)=0,$D$10,""))</f>
        <v/>
      </c>
      <c r="I142" s="30" t="str">
        <f t="shared" ca="1" si="133"/>
        <v/>
      </c>
      <c r="J142" s="31" t="str">
        <f t="shared" ca="1" si="88"/>
        <v/>
      </c>
      <c r="K142" s="60" t="str">
        <f ca="1">IF(COUNTIF($AD$2:AD1127,A142)=1,VLOOKUP(A142,Z:AA,2), IF(COUNTIF($AD$2:AD1127,A142)=0,$E$10,""))</f>
        <v/>
      </c>
      <c r="L142" s="30" t="str">
        <f t="shared" ca="1" si="134"/>
        <v/>
      </c>
      <c r="M142" s="31" t="str">
        <f t="shared" ca="1" si="90"/>
        <v/>
      </c>
      <c r="N142" s="66" t="str">
        <f t="shared" ca="1" si="135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36"/>
        <v/>
      </c>
      <c r="V142" s="59">
        <v>46001.625</v>
      </c>
      <c r="W142" s="44">
        <v>100.42100000000001</v>
      </c>
      <c r="AB142" s="150" t="str">
        <f t="shared" si="141"/>
        <v/>
      </c>
      <c r="AC142" s="150" t="str">
        <f t="shared" si="142"/>
        <v/>
      </c>
      <c r="AH142" s="151" t="str">
        <f t="shared" ca="1" si="93"/>
        <v/>
      </c>
      <c r="AI142" s="38" t="str">
        <f ca="1">IF(COUNTIF($BU$2:BU1127,AH142)=1,VLOOKUP(AH142,BG:BH,2), IF(COUNTIF($BU$2:BU1127,AH142)=0,$AI$10,""))</f>
        <v/>
      </c>
      <c r="AJ142" s="39" t="str">
        <f t="shared" ca="1" si="94"/>
        <v/>
      </c>
      <c r="AK142" s="39" t="str">
        <f t="shared" ca="1" si="95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17"/>
        <v/>
      </c>
      <c r="AN142" s="40" t="str">
        <f t="shared" ca="1" si="96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18"/>
        <v/>
      </c>
      <c r="AQ142" s="40" t="str">
        <f t="shared" ca="1" si="97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19"/>
        <v/>
      </c>
      <c r="AT142" s="40" t="str">
        <f t="shared" ca="1" si="98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20"/>
        <v/>
      </c>
      <c r="AW142" s="40" t="str">
        <f t="shared" ca="1" si="99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21"/>
        <v/>
      </c>
      <c r="AZ142" s="40" t="str">
        <f t="shared" ca="1" si="100"/>
        <v/>
      </c>
      <c r="BA142" s="66" t="str">
        <f t="shared" ca="1" si="122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23"/>
        <v/>
      </c>
      <c r="BS142" s="150" t="str">
        <f t="shared" si="143"/>
        <v/>
      </c>
      <c r="BT142" s="150" t="str">
        <f t="shared" si="144"/>
        <v/>
      </c>
      <c r="BY142" s="151" t="str">
        <f t="shared" ca="1" si="101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02"/>
        <v/>
      </c>
      <c r="CB142" s="39" t="str">
        <f t="shared" ca="1" si="103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15"/>
        <v/>
      </c>
      <c r="CE142" s="40" t="str">
        <f t="shared" ca="1" si="104"/>
        <v/>
      </c>
      <c r="CF142" s="38" t="str">
        <f t="shared" ca="1" si="116"/>
        <v/>
      </c>
      <c r="CL142" s="150" t="str">
        <f t="shared" si="137"/>
        <v/>
      </c>
      <c r="CM142" s="150" t="str">
        <f t="shared" si="138"/>
        <v/>
      </c>
      <c r="CR142" s="151" t="str">
        <f t="shared" ca="1" si="105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06"/>
        <v/>
      </c>
      <c r="CU142" s="39" t="str">
        <f t="shared" ca="1" si="107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08"/>
        <v/>
      </c>
      <c r="CX142" s="40" t="str">
        <f t="shared" ca="1" si="109"/>
        <v/>
      </c>
      <c r="CY142" s="38" t="str">
        <f t="shared" ca="1" si="110"/>
        <v/>
      </c>
      <c r="DE142" s="150" t="str">
        <f t="shared" si="139"/>
        <v/>
      </c>
      <c r="DF142" s="150" t="str">
        <f t="shared" si="140"/>
        <v/>
      </c>
      <c r="DR142" s="150" t="str">
        <f ca="1">IF(COUNTIF($AH$14:AH1029,A143)*COUNTIF($BY$14:BY1029,A143)*COUNTIF($CR$14:CR1029,A143),A143,"")</f>
        <v/>
      </c>
      <c r="DT142" s="45" t="e">
        <f ca="1">VLOOKUP(DS142,$A$14:R929,18)</f>
        <v>#N/A</v>
      </c>
      <c r="DU142" s="45" t="e">
        <f ca="1">VLOOKUP(DS142,$AH$14:BE929,24)</f>
        <v>#N/A</v>
      </c>
      <c r="DV142" s="45" t="e">
        <f ca="1">VLOOKUP(DS142,$BY$14:CF929,8)</f>
        <v>#N/A</v>
      </c>
      <c r="DW142" s="45" t="e">
        <f ca="1">VLOOKUP(DS142,$CR$14:CY929,8)</f>
        <v>#N/A</v>
      </c>
      <c r="DX142" s="45" t="e">
        <f t="shared" ca="1" si="124"/>
        <v>#N/A</v>
      </c>
      <c r="DY142" s="45" t="e">
        <f t="shared" ca="1" si="125"/>
        <v>#N/A</v>
      </c>
      <c r="DZ142" s="45" t="e">
        <f t="shared" ca="1" si="126"/>
        <v>#N/A</v>
      </c>
      <c r="EA142" s="45" t="e">
        <f t="shared" ca="1" si="127"/>
        <v>#N/A</v>
      </c>
      <c r="EB142" s="45" t="e">
        <f t="shared" ca="1" si="128"/>
        <v>#N/A</v>
      </c>
      <c r="EC142" s="45" t="e">
        <f t="shared" ca="1" si="129"/>
        <v>#N/A</v>
      </c>
      <c r="ED142" s="45" t="e">
        <f t="shared" ca="1" si="130"/>
        <v>#N/A</v>
      </c>
      <c r="EE142" s="45" t="e">
        <f t="shared" ca="1" si="131"/>
        <v>#N/A</v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45">IF(ISBLANK(DS142),"",DS142)</f>
        <v/>
      </c>
      <c r="EN142" s="124" t="str">
        <f t="shared" si="111"/>
        <v/>
      </c>
      <c r="EO142" s="124" t="str">
        <f t="shared" si="112"/>
        <v/>
      </c>
      <c r="EP142" s="124" t="str">
        <f t="shared" si="113"/>
        <v/>
      </c>
      <c r="EQ142" s="124" t="str">
        <f t="shared" si="114"/>
        <v/>
      </c>
    </row>
    <row r="143" spans="1:147">
      <c r="A143" s="151" t="str">
        <f t="shared" ca="1" si="82"/>
        <v/>
      </c>
      <c r="B143" s="60" t="str">
        <f ca="1">IF(COUNTIF($AD$2:AD1128,A143)=1,VLOOKUP(A143,T:U,2), IF(COUNTIF($AD$2:AD1128,A143)=0,$B$10,""))</f>
        <v/>
      </c>
      <c r="C143" s="30" t="str">
        <f t="shared" ca="1" si="83"/>
        <v/>
      </c>
      <c r="D143" s="31" t="str">
        <f t="shared" ca="1" si="84"/>
        <v/>
      </c>
      <c r="E143" s="60" t="str">
        <f ca="1">IF(COUNTIF($AD$2:AD1128,A143)=1,VLOOKUP(A143,V:W,2), IF(COUNTIF($AD$2:AD1128,A143)=0,$C$10,""))</f>
        <v/>
      </c>
      <c r="F143" s="30" t="str">
        <f t="shared" ca="1" si="132"/>
        <v/>
      </c>
      <c r="G143" s="31" t="str">
        <f t="shared" ca="1" si="86"/>
        <v/>
      </c>
      <c r="H143" s="60" t="str">
        <f ca="1">IF(COUNTIF($AD$2:AD1128,A143)=1,VLOOKUP(A143,X:Y,2), IF(COUNTIF($AD$2:AD1128,A143)=0,$D$10,""))</f>
        <v/>
      </c>
      <c r="I143" s="30" t="str">
        <f t="shared" ca="1" si="133"/>
        <v/>
      </c>
      <c r="J143" s="31" t="str">
        <f t="shared" ca="1" si="88"/>
        <v/>
      </c>
      <c r="K143" s="60" t="str">
        <f ca="1">IF(COUNTIF($AD$2:AD1128,A143)=1,VLOOKUP(A143,Z:AA,2), IF(COUNTIF($AD$2:AD1128,A143)=0,$E$10,""))</f>
        <v/>
      </c>
      <c r="L143" s="30" t="str">
        <f t="shared" ca="1" si="134"/>
        <v/>
      </c>
      <c r="M143" s="31" t="str">
        <f t="shared" ca="1" si="90"/>
        <v/>
      </c>
      <c r="N143" s="66" t="str">
        <f t="shared" ca="1" si="135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36"/>
        <v/>
      </c>
      <c r="V143" s="59">
        <v>46002.625</v>
      </c>
      <c r="W143" s="44">
        <v>100.453</v>
      </c>
      <c r="AB143" s="150" t="str">
        <f t="shared" si="141"/>
        <v/>
      </c>
      <c r="AC143" s="150" t="str">
        <f t="shared" si="142"/>
        <v/>
      </c>
      <c r="AH143" s="151" t="str">
        <f t="shared" ca="1" si="93"/>
        <v/>
      </c>
      <c r="AI143" s="38" t="str">
        <f ca="1">IF(COUNTIF($BU$2:BU1128,AH143)=1,VLOOKUP(AH143,BG:BH,2), IF(COUNTIF($BU$2:BU1128,AH143)=0,$AI$10,""))</f>
        <v/>
      </c>
      <c r="AJ143" s="39" t="str">
        <f t="shared" ca="1" si="94"/>
        <v/>
      </c>
      <c r="AK143" s="39" t="str">
        <f t="shared" ca="1" si="95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17"/>
        <v/>
      </c>
      <c r="AN143" s="40" t="str">
        <f t="shared" ca="1" si="96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18"/>
        <v/>
      </c>
      <c r="AQ143" s="40" t="str">
        <f t="shared" ca="1" si="97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19"/>
        <v/>
      </c>
      <c r="AT143" s="40" t="str">
        <f t="shared" ca="1" si="98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20"/>
        <v/>
      </c>
      <c r="AW143" s="40" t="str">
        <f t="shared" ca="1" si="99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21"/>
        <v/>
      </c>
      <c r="AZ143" s="40" t="str">
        <f t="shared" ca="1" si="100"/>
        <v/>
      </c>
      <c r="BA143" s="66" t="str">
        <f t="shared" ca="1" si="122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23"/>
        <v/>
      </c>
      <c r="BS143" s="150" t="str">
        <f t="shared" si="143"/>
        <v/>
      </c>
      <c r="BT143" s="150" t="str">
        <f t="shared" si="144"/>
        <v/>
      </c>
      <c r="BY143" s="151" t="str">
        <f t="shared" ca="1" si="101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02"/>
        <v/>
      </c>
      <c r="CB143" s="39" t="str">
        <f t="shared" ca="1" si="103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15"/>
        <v/>
      </c>
      <c r="CE143" s="40" t="str">
        <f t="shared" ca="1" si="104"/>
        <v/>
      </c>
      <c r="CF143" s="38" t="str">
        <f t="shared" ca="1" si="116"/>
        <v/>
      </c>
      <c r="CL143" s="150" t="str">
        <f t="shared" si="137"/>
        <v/>
      </c>
      <c r="CM143" s="150" t="str">
        <f t="shared" si="138"/>
        <v/>
      </c>
      <c r="CR143" s="151" t="str">
        <f t="shared" ca="1" si="105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06"/>
        <v/>
      </c>
      <c r="CU143" s="39" t="str">
        <f t="shared" ca="1" si="107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08"/>
        <v/>
      </c>
      <c r="CX143" s="40" t="str">
        <f t="shared" ca="1" si="109"/>
        <v/>
      </c>
      <c r="CY143" s="38" t="str">
        <f t="shared" ca="1" si="110"/>
        <v/>
      </c>
      <c r="DE143" s="150" t="str">
        <f t="shared" si="139"/>
        <v/>
      </c>
      <c r="DF143" s="150" t="str">
        <f t="shared" si="140"/>
        <v/>
      </c>
      <c r="DR143" s="150" t="str">
        <f ca="1">IF(COUNTIF($AH$14:AH1030,A144)*COUNTIF($BY$14:BY1030,A144)*COUNTIF($CR$14:CR1030,A144),A144,"")</f>
        <v/>
      </c>
      <c r="DT143" s="45" t="e">
        <f ca="1">VLOOKUP(DS143,$A$14:R930,18)</f>
        <v>#N/A</v>
      </c>
      <c r="DU143" s="45" t="e">
        <f ca="1">VLOOKUP(DS143,$AH$14:BE930,24)</f>
        <v>#N/A</v>
      </c>
      <c r="DV143" s="45" t="e">
        <f ca="1">VLOOKUP(DS143,$BY$14:CF930,8)</f>
        <v>#N/A</v>
      </c>
      <c r="DW143" s="45" t="e">
        <f ca="1">VLOOKUP(DS143,$CR$14:CY930,8)</f>
        <v>#N/A</v>
      </c>
      <c r="DX143" s="45" t="e">
        <f t="shared" ca="1" si="124"/>
        <v>#N/A</v>
      </c>
      <c r="DY143" s="45" t="e">
        <f t="shared" ca="1" si="125"/>
        <v>#N/A</v>
      </c>
      <c r="DZ143" s="45" t="e">
        <f t="shared" ca="1" si="126"/>
        <v>#N/A</v>
      </c>
      <c r="EA143" s="45" t="e">
        <f t="shared" ca="1" si="127"/>
        <v>#N/A</v>
      </c>
      <c r="EB143" s="45" t="e">
        <f t="shared" ca="1" si="128"/>
        <v>#N/A</v>
      </c>
      <c r="EC143" s="45" t="e">
        <f t="shared" ca="1" si="129"/>
        <v>#N/A</v>
      </c>
      <c r="ED143" s="45" t="e">
        <f t="shared" ca="1" si="130"/>
        <v>#N/A</v>
      </c>
      <c r="EE143" s="45" t="e">
        <f t="shared" ca="1" si="131"/>
        <v>#N/A</v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45"/>
        <v/>
      </c>
      <c r="EN143" s="124" t="str">
        <f t="shared" si="111"/>
        <v/>
      </c>
      <c r="EO143" s="124" t="str">
        <f t="shared" si="112"/>
        <v/>
      </c>
      <c r="EP143" s="124" t="str">
        <f t="shared" si="113"/>
        <v/>
      </c>
      <c r="EQ143" s="124" t="str">
        <f t="shared" si="114"/>
        <v/>
      </c>
    </row>
    <row r="144" spans="1:147">
      <c r="A144" s="151" t="str">
        <f t="shared" ref="A144:A192" ca="1" si="146">IF(AND(ISBLANK(AD133),A143=$AD$1),FLOOR(NOW(),TIME(0,1,0)),IF(ISBLANK(AD133),"",FLOOR(AD133,TIME(0,1,0))))</f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47">IF(ISERROR(B144-2),"",(B144/$B$14-1)*$B$5)</f>
        <v/>
      </c>
      <c r="D144" s="31" t="str">
        <f t="shared" ref="D144:D192" ca="1" si="148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32"/>
        <v/>
      </c>
      <c r="G144" s="31" t="str">
        <f t="shared" ref="G144:G192" ca="1" si="149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33"/>
        <v/>
      </c>
      <c r="J144" s="31" t="str">
        <f t="shared" ref="J144:J192" ca="1" si="150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34"/>
        <v/>
      </c>
      <c r="M144" s="31" t="str">
        <f t="shared" ref="M144:M192" ca="1" si="151">IF(ISERROR(B144-2),"",(INT(A144)-INT($A$14))/360*$E$6*$E$5-(INT(A144)-INT($A$14))/360*$E$7*$E$5*$K$14/100)</f>
        <v/>
      </c>
      <c r="N144" s="66" t="str">
        <f t="shared" ca="1" si="135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36"/>
        <v/>
      </c>
      <c r="AB144" s="150" t="str">
        <f t="shared" si="141"/>
        <v/>
      </c>
      <c r="AC144" s="150" t="str">
        <f t="shared" si="142"/>
        <v/>
      </c>
      <c r="AH144" s="151" t="str">
        <f t="shared" ref="AH144:AH184" ca="1" si="152">IF(AND(ISBLANK(BU133),AH143=$BU$1),FLOOR(NOW(),TIME(0,1,0)),IF(ISBLANK(BU133),"",FLOOR(BU133,TIME(0,1,0))))</f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53">IF(ISERROR(AI144-2),"",(AI144/$AI$14-1)*$AI$5)</f>
        <v/>
      </c>
      <c r="AK144" s="39" t="str">
        <f t="shared" ref="AK144:AK184" ca="1" si="154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17"/>
        <v/>
      </c>
      <c r="AN144" s="40" t="str">
        <f t="shared" ref="AN144:AN184" ca="1" si="155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18"/>
        <v/>
      </c>
      <c r="AQ144" s="40" t="str">
        <f t="shared" ref="AQ144:AQ184" ca="1" si="156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19"/>
        <v/>
      </c>
      <c r="AT144" s="40" t="str">
        <f t="shared" ref="AT144:AT184" ca="1" si="157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20"/>
        <v/>
      </c>
      <c r="AW144" s="40" t="str">
        <f t="shared" ref="AW144:AW184" ca="1" si="158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21"/>
        <v/>
      </c>
      <c r="AZ144" s="40" t="str">
        <f t="shared" ref="AZ144:AZ183" ca="1" si="159">IF(ISERROR(AI144-2),"",(INT(AH144)-INT($AH$14))/360*$AN$5*$AN$6-(INT(AH144)-INT($AH$14))/360*$AN$5*$AN$7*$AX$14/100)</f>
        <v/>
      </c>
      <c r="BA144" s="66" t="str">
        <f t="shared" ca="1" si="122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23"/>
        <v/>
      </c>
      <c r="BS144" s="150" t="str">
        <f t="shared" si="143"/>
        <v/>
      </c>
      <c r="BT144" s="150" t="str">
        <f t="shared" si="144"/>
        <v/>
      </c>
      <c r="BY144" s="151" t="str">
        <f t="shared" ref="BY144:BY184" ca="1" si="160">IF(AND(ISBLANK(CN133),BY143=$CN$1),FLOOR(NOW(),TIME(0,1,0)),IF(ISBLANK(CN133),"",FLOOR(CN133,TIME(0,1,0))))</f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61">IF(ISERROR(BZ144-2),"",(BZ144-$BZ$14)/100*$BZ$5)</f>
        <v/>
      </c>
      <c r="CB144" s="39" t="str">
        <f t="shared" ref="CB144:CB184" ca="1" si="162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15"/>
        <v/>
      </c>
      <c r="CE144" s="40" t="str">
        <f t="shared" ref="CE144:CE184" ca="1" si="163">IF(ISERROR(BZ144-2),"",(INT(BY144)-INT(BY$14))/360*$CA$5*$CA$6)</f>
        <v/>
      </c>
      <c r="CF144" s="38" t="str">
        <f t="shared" ca="1" si="116"/>
        <v/>
      </c>
      <c r="CL144" s="150" t="str">
        <f t="shared" si="137"/>
        <v/>
      </c>
      <c r="CM144" s="150" t="str">
        <f t="shared" si="138"/>
        <v/>
      </c>
      <c r="CR144" s="151" t="str">
        <f t="shared" ref="CR144:CR184" ca="1" si="164">IF(AND(ISBLANK(DG133),CR143=$DG$1),FLOOR(NOW(),TIME(0,1,0)),IF(ISBLANK(DG133),"",FLOOR(DG133,TIME(0,1,0))))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65">IF(ISERROR(CS144-2),"",-1*(CS144-$CS$14)*$CS$8*10^-4*$CS$5)</f>
        <v/>
      </c>
      <c r="CU144" s="39" t="str">
        <f t="shared" ref="CU144:CU184" ca="1" si="166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67">IF(ISERROR(CS144-2),"",-1*(CV144-$CV$14)*10^-4*$CT$8*$CT$5)</f>
        <v/>
      </c>
      <c r="CX144" s="40" t="str">
        <f t="shared" ref="CX144:CX184" ca="1" si="168">IF(ISERROR(CS144-2),"",(INT(CR144)-INT(CR$14))/360*$CT$5*$CT$6)</f>
        <v/>
      </c>
      <c r="CY144" s="38" t="str">
        <f t="shared" ref="CY144:CY184" ca="1" si="169">IF(ISERROR(CS144-2),"",CT144+CU144-CW144-CX144)</f>
        <v/>
      </c>
      <c r="DE144" s="150" t="str">
        <f t="shared" si="139"/>
        <v/>
      </c>
      <c r="DF144" s="150" t="str">
        <f t="shared" si="140"/>
        <v/>
      </c>
      <c r="DR144" s="150" t="str">
        <f ca="1">IF(COUNTIF($AH$14:AH1031,A145)*COUNTIF($BY$14:BY1031,A145)*COUNTIF($CR$14:CR1031,A145),A145,"")</f>
        <v/>
      </c>
      <c r="DT144" s="45" t="e">
        <f ca="1">VLOOKUP(DS144,$A$14:R931,18)</f>
        <v>#N/A</v>
      </c>
      <c r="DU144" s="45" t="e">
        <f ca="1">VLOOKUP(DS144,$AH$14:BE931,24)</f>
        <v>#N/A</v>
      </c>
      <c r="DV144" s="45" t="e">
        <f ca="1">VLOOKUP(DS144,$BY$14:CF931,8)</f>
        <v>#N/A</v>
      </c>
      <c r="DW144" s="45" t="e">
        <f ca="1">VLOOKUP(DS144,$CR$14:CY931,8)</f>
        <v>#N/A</v>
      </c>
      <c r="DX144" s="45" t="e">
        <f t="shared" ca="1" si="124"/>
        <v>#N/A</v>
      </c>
      <c r="DY144" s="45" t="e">
        <f t="shared" ca="1" si="125"/>
        <v>#N/A</v>
      </c>
      <c r="DZ144" s="45" t="e">
        <f t="shared" ca="1" si="126"/>
        <v>#N/A</v>
      </c>
      <c r="EA144" s="45" t="e">
        <f t="shared" ca="1" si="127"/>
        <v>#N/A</v>
      </c>
      <c r="EB144" s="45" t="e">
        <f t="shared" ca="1" si="128"/>
        <v>#N/A</v>
      </c>
      <c r="EC144" s="45" t="e">
        <f t="shared" ca="1" si="129"/>
        <v>#N/A</v>
      </c>
      <c r="ED144" s="45" t="e">
        <f t="shared" ca="1" si="130"/>
        <v>#N/A</v>
      </c>
      <c r="EE144" s="45" t="e">
        <f t="shared" ca="1" si="131"/>
        <v>#N/A</v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45"/>
        <v/>
      </c>
      <c r="EN144" s="124" t="str">
        <f t="shared" ref="EN144:EN184" si="170">IF(ISNUMBER(EM144),VLOOKUP(EM144,DS:EF,14),"")</f>
        <v/>
      </c>
      <c r="EO144" s="124" t="str">
        <f t="shared" ref="EO144:EO184" si="171">IF(ISNUMBER(EM144),VLOOKUP(EM144,DS:EG,15),"")</f>
        <v/>
      </c>
      <c r="EP144" s="124" t="str">
        <f t="shared" ref="EP144:EP184" si="172">IF(ISNUMBER(EM144),VLOOKUP(EM144,DS:EI,17),"")</f>
        <v/>
      </c>
      <c r="EQ144" s="124" t="str">
        <f t="shared" ref="EQ144:EQ184" si="173">IF(ISNUMBER(EM144),VLOOKUP(EM144,DS:EH,16),"")</f>
        <v/>
      </c>
    </row>
    <row r="145" spans="1:147">
      <c r="A145" s="151" t="str">
        <f t="shared" ca="1" si="146"/>
        <v/>
      </c>
      <c r="B145" s="60" t="str">
        <f ca="1">IF(COUNTIF($AD$2:AD1130,A145)=1,VLOOKUP(A145,T:U,2), IF(COUNTIF($AD$2:AD1130,A145)=0,$B$10,""))</f>
        <v/>
      </c>
      <c r="C145" s="30" t="str">
        <f t="shared" ca="1" si="147"/>
        <v/>
      </c>
      <c r="D145" s="31" t="str">
        <f t="shared" ca="1" si="148"/>
        <v/>
      </c>
      <c r="E145" s="60" t="str">
        <f ca="1">IF(COUNTIF($AD$2:AD1130,A145)=1,VLOOKUP(A145,V:W,2), IF(COUNTIF($AD$2:AD1130,A145)=0,$C$10,""))</f>
        <v/>
      </c>
      <c r="F145" s="30" t="str">
        <f t="shared" ca="1" si="132"/>
        <v/>
      </c>
      <c r="G145" s="31" t="str">
        <f t="shared" ca="1" si="149"/>
        <v/>
      </c>
      <c r="H145" s="60" t="str">
        <f ca="1">IF(COUNTIF($AD$2:AD1130,A145)=1,VLOOKUP(A145,X:Y,2), IF(COUNTIF($AD$2:AD1130,A145)=0,$D$10,""))</f>
        <v/>
      </c>
      <c r="I145" s="30" t="str">
        <f t="shared" ca="1" si="133"/>
        <v/>
      </c>
      <c r="J145" s="31" t="str">
        <f t="shared" ca="1" si="150"/>
        <v/>
      </c>
      <c r="K145" s="60" t="str">
        <f ca="1">IF(COUNTIF($AD$2:AD1130,A145)=1,VLOOKUP(A145,Z:AA,2), IF(COUNTIF($AD$2:AD1130,A145)=0,$E$10,""))</f>
        <v/>
      </c>
      <c r="L145" s="30" t="str">
        <f t="shared" ca="1" si="134"/>
        <v/>
      </c>
      <c r="M145" s="31" t="str">
        <f t="shared" ca="1" si="151"/>
        <v/>
      </c>
      <c r="N145" s="66" t="str">
        <f t="shared" ca="1" si="135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36"/>
        <v/>
      </c>
      <c r="AB145" s="150" t="str">
        <f t="shared" si="141"/>
        <v/>
      </c>
      <c r="AC145" s="150" t="str">
        <f t="shared" si="142"/>
        <v/>
      </c>
      <c r="AH145" s="151" t="str">
        <f t="shared" ca="1" si="152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53"/>
        <v/>
      </c>
      <c r="AK145" s="39" t="str">
        <f t="shared" ca="1" si="154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17"/>
        <v/>
      </c>
      <c r="AN145" s="40" t="str">
        <f t="shared" ca="1" si="155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18"/>
        <v/>
      </c>
      <c r="AQ145" s="40" t="str">
        <f t="shared" ca="1" si="156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19"/>
        <v/>
      </c>
      <c r="AT145" s="40" t="str">
        <f t="shared" ca="1" si="157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20"/>
        <v/>
      </c>
      <c r="AW145" s="40" t="str">
        <f t="shared" ca="1" si="158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21"/>
        <v/>
      </c>
      <c r="AZ145" s="40" t="str">
        <f t="shared" ca="1" si="159"/>
        <v/>
      </c>
      <c r="BA145" s="66" t="str">
        <f t="shared" ca="1" si="122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23"/>
        <v/>
      </c>
      <c r="BS145" s="150" t="str">
        <f t="shared" si="143"/>
        <v/>
      </c>
      <c r="BT145" s="150" t="str">
        <f t="shared" si="144"/>
        <v/>
      </c>
      <c r="BY145" s="151" t="str">
        <f t="shared" ca="1" si="160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61"/>
        <v/>
      </c>
      <c r="CB145" s="39" t="str">
        <f t="shared" ca="1" si="162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15"/>
        <v/>
      </c>
      <c r="CE145" s="40" t="str">
        <f t="shared" ca="1" si="163"/>
        <v/>
      </c>
      <c r="CF145" s="38" t="str">
        <f t="shared" ca="1" si="116"/>
        <v/>
      </c>
      <c r="CL145" s="150" t="str">
        <f t="shared" si="137"/>
        <v/>
      </c>
      <c r="CM145" s="150" t="str">
        <f t="shared" si="138"/>
        <v/>
      </c>
      <c r="CR145" s="151" t="str">
        <f t="shared" ca="1" si="164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65"/>
        <v/>
      </c>
      <c r="CU145" s="39" t="str">
        <f t="shared" ca="1" si="166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67"/>
        <v/>
      </c>
      <c r="CX145" s="40" t="str">
        <f t="shared" ca="1" si="168"/>
        <v/>
      </c>
      <c r="CY145" s="38" t="str">
        <f t="shared" ca="1" si="169"/>
        <v/>
      </c>
      <c r="DE145" s="150" t="str">
        <f t="shared" si="139"/>
        <v/>
      </c>
      <c r="DF145" s="150" t="str">
        <f t="shared" si="140"/>
        <v/>
      </c>
      <c r="DR145" s="150" t="str">
        <f ca="1">IF(COUNTIF($AH$14:AH1032,A146)*COUNTIF($BY$14:BY1032,A146)*COUNTIF($CR$14:CR1032,A146),A146,"")</f>
        <v/>
      </c>
      <c r="DT145" s="45" t="e">
        <f ca="1">VLOOKUP(DS145,$A$14:R932,18)</f>
        <v>#N/A</v>
      </c>
      <c r="DU145" s="45" t="e">
        <f ca="1">VLOOKUP(DS145,$AH$14:BE932,24)</f>
        <v>#N/A</v>
      </c>
      <c r="DV145" s="45" t="e">
        <f ca="1">VLOOKUP(DS145,$BY$14:CF932,8)</f>
        <v>#N/A</v>
      </c>
      <c r="DW145" s="45" t="e">
        <f ca="1">VLOOKUP(DS145,$CR$14:CY932,8)</f>
        <v>#N/A</v>
      </c>
      <c r="DX145" s="45" t="e">
        <f t="shared" ca="1" si="124"/>
        <v>#N/A</v>
      </c>
      <c r="DY145" s="45" t="e">
        <f t="shared" ca="1" si="125"/>
        <v>#N/A</v>
      </c>
      <c r="DZ145" s="45" t="e">
        <f t="shared" ca="1" si="126"/>
        <v>#N/A</v>
      </c>
      <c r="EA145" s="45" t="e">
        <f t="shared" ca="1" si="127"/>
        <v>#N/A</v>
      </c>
      <c r="EB145" s="45" t="e">
        <f t="shared" ca="1" si="128"/>
        <v>#N/A</v>
      </c>
      <c r="EC145" s="45" t="e">
        <f t="shared" ca="1" si="129"/>
        <v>#N/A</v>
      </c>
      <c r="ED145" s="45" t="e">
        <f t="shared" ca="1" si="130"/>
        <v>#N/A</v>
      </c>
      <c r="EE145" s="45" t="e">
        <f t="shared" ca="1" si="131"/>
        <v>#N/A</v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45"/>
        <v/>
      </c>
      <c r="EN145" s="124" t="str">
        <f t="shared" si="170"/>
        <v/>
      </c>
      <c r="EO145" s="124" t="str">
        <f t="shared" si="171"/>
        <v/>
      </c>
      <c r="EP145" s="124" t="str">
        <f t="shared" si="172"/>
        <v/>
      </c>
      <c r="EQ145" s="124" t="str">
        <f t="shared" si="173"/>
        <v/>
      </c>
    </row>
    <row r="146" spans="1:147">
      <c r="A146" s="151" t="str">
        <f t="shared" ca="1" si="146"/>
        <v/>
      </c>
      <c r="B146" s="60" t="str">
        <f ca="1">IF(COUNTIF($AD$2:AD1131,A146)=1,VLOOKUP(A146,T:U,2), IF(COUNTIF($AD$2:AD1131,A146)=0,$B$10,""))</f>
        <v/>
      </c>
      <c r="C146" s="30" t="str">
        <f t="shared" ca="1" si="147"/>
        <v/>
      </c>
      <c r="D146" s="31" t="str">
        <f t="shared" ca="1" si="148"/>
        <v/>
      </c>
      <c r="E146" s="60" t="str">
        <f ca="1">IF(COUNTIF($AD$2:AD1131,A146)=1,VLOOKUP(A146,V:W,2), IF(COUNTIF($AD$2:AD1131,A146)=0,$C$10,""))</f>
        <v/>
      </c>
      <c r="F146" s="30" t="str">
        <f t="shared" ca="1" si="132"/>
        <v/>
      </c>
      <c r="G146" s="31" t="str">
        <f t="shared" ca="1" si="149"/>
        <v/>
      </c>
      <c r="H146" s="60" t="str">
        <f ca="1">IF(COUNTIF($AD$2:AD1131,A146)=1,VLOOKUP(A146,X:Y,2), IF(COUNTIF($AD$2:AD1131,A146)=0,$D$10,""))</f>
        <v/>
      </c>
      <c r="I146" s="30" t="str">
        <f t="shared" ca="1" si="133"/>
        <v/>
      </c>
      <c r="J146" s="31" t="str">
        <f t="shared" ca="1" si="150"/>
        <v/>
      </c>
      <c r="K146" s="60" t="str">
        <f ca="1">IF(COUNTIF($AD$2:AD1131,A146)=1,VLOOKUP(A146,Z:AA,2), IF(COUNTIF($AD$2:AD1131,A146)=0,$E$10,""))</f>
        <v/>
      </c>
      <c r="L146" s="30" t="str">
        <f t="shared" ca="1" si="134"/>
        <v/>
      </c>
      <c r="M146" s="31" t="str">
        <f t="shared" ca="1" si="151"/>
        <v/>
      </c>
      <c r="N146" s="66" t="str">
        <f t="shared" ca="1" si="135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36"/>
        <v/>
      </c>
      <c r="AB146" s="150" t="str">
        <f t="shared" si="141"/>
        <v/>
      </c>
      <c r="AC146" s="150" t="str">
        <f t="shared" si="142"/>
        <v/>
      </c>
      <c r="AH146" s="151" t="str">
        <f t="shared" ca="1" si="152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53"/>
        <v/>
      </c>
      <c r="AK146" s="39" t="str">
        <f t="shared" ca="1" si="154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17"/>
        <v/>
      </c>
      <c r="AN146" s="40" t="str">
        <f t="shared" ca="1" si="155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18"/>
        <v/>
      </c>
      <c r="AQ146" s="40" t="str">
        <f t="shared" ca="1" si="156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19"/>
        <v/>
      </c>
      <c r="AT146" s="40" t="str">
        <f t="shared" ca="1" si="157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20"/>
        <v/>
      </c>
      <c r="AW146" s="40" t="str">
        <f t="shared" ca="1" si="158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21"/>
        <v/>
      </c>
      <c r="AZ146" s="40" t="str">
        <f t="shared" ca="1" si="159"/>
        <v/>
      </c>
      <c r="BA146" s="66" t="str">
        <f t="shared" ca="1" si="122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23"/>
        <v/>
      </c>
      <c r="BS146" s="150" t="str">
        <f t="shared" si="143"/>
        <v/>
      </c>
      <c r="BT146" s="150" t="str">
        <f t="shared" si="144"/>
        <v/>
      </c>
      <c r="BY146" s="151" t="str">
        <f t="shared" ca="1" si="160"/>
        <v/>
      </c>
      <c r="BZ146" s="38" t="str">
        <f ca="1">IF(COUNTIF($CN$2:CN1131,BY146)=1,VLOOKUP(BY146,CH:CI,2), IF(COUNTIF($CN$2:CN1131,BY146)=0,$BZ$10,""))</f>
        <v/>
      </c>
      <c r="CA146" s="39" t="str">
        <f t="shared" ca="1" si="161"/>
        <v/>
      </c>
      <c r="CB146" s="39" t="str">
        <f t="shared" ca="1" si="162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74">IF(ISERROR(BZ146-2),"",-1*(CC146-$CC$14)*10^-4*$CA$8*$CA$5)</f>
        <v/>
      </c>
      <c r="CE146" s="40" t="str">
        <f t="shared" ca="1" si="163"/>
        <v/>
      </c>
      <c r="CF146" s="38" t="str">
        <f t="shared" ref="CF146:CF184" ca="1" si="175">IF(ISERROR(BZ146-2),"",CA146+CB146-CD146-CE146)</f>
        <v/>
      </c>
      <c r="CL146" s="150" t="str">
        <f t="shared" si="137"/>
        <v/>
      </c>
      <c r="CM146" s="150" t="str">
        <f t="shared" si="138"/>
        <v/>
      </c>
      <c r="CR146" s="151" t="str">
        <f t="shared" ca="1" si="164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65"/>
        <v/>
      </c>
      <c r="CU146" s="39" t="str">
        <f t="shared" ca="1" si="166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67"/>
        <v/>
      </c>
      <c r="CX146" s="40" t="str">
        <f t="shared" ca="1" si="168"/>
        <v/>
      </c>
      <c r="CY146" s="38" t="str">
        <f t="shared" ca="1" si="169"/>
        <v/>
      </c>
      <c r="DE146" s="150" t="str">
        <f t="shared" si="139"/>
        <v/>
      </c>
      <c r="DF146" s="150" t="str">
        <f t="shared" si="140"/>
        <v/>
      </c>
      <c r="DR146" s="150" t="str">
        <f ca="1">IF(COUNTIF($AH$14:AH1033,A147)*COUNTIF($BY$14:BY1033,A147)*COUNTIF($CR$14:CR1033,A147),A147,"")</f>
        <v/>
      </c>
      <c r="DT146" s="45" t="e">
        <f ca="1">VLOOKUP(DS146,$A$14:R933,18)</f>
        <v>#N/A</v>
      </c>
      <c r="DU146" s="45" t="e">
        <f ca="1">VLOOKUP(DS146,$AH$14:BE933,24)</f>
        <v>#N/A</v>
      </c>
      <c r="DV146" s="45" t="e">
        <f ca="1">VLOOKUP(DS146,$BY$14:CF933,8)</f>
        <v>#N/A</v>
      </c>
      <c r="DW146" s="45" t="e">
        <f ca="1">VLOOKUP(DS146,$CR$14:CY933,8)</f>
        <v>#N/A</v>
      </c>
      <c r="DX146" s="45" t="e">
        <f t="shared" ca="1" si="124"/>
        <v>#N/A</v>
      </c>
      <c r="DY146" s="45" t="e">
        <f t="shared" ca="1" si="125"/>
        <v>#N/A</v>
      </c>
      <c r="DZ146" s="45" t="e">
        <f t="shared" ca="1" si="126"/>
        <v>#N/A</v>
      </c>
      <c r="EA146" s="45" t="e">
        <f t="shared" ca="1" si="127"/>
        <v>#N/A</v>
      </c>
      <c r="EB146" s="45" t="e">
        <f t="shared" ca="1" si="128"/>
        <v>#N/A</v>
      </c>
      <c r="EC146" s="45" t="e">
        <f t="shared" ca="1" si="129"/>
        <v>#N/A</v>
      </c>
      <c r="ED146" s="45" t="e">
        <f t="shared" ca="1" si="130"/>
        <v>#N/A</v>
      </c>
      <c r="EE146" s="45" t="e">
        <f t="shared" ca="1" si="131"/>
        <v>#N/A</v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45"/>
        <v/>
      </c>
      <c r="EN146" s="124" t="str">
        <f t="shared" si="170"/>
        <v/>
      </c>
      <c r="EO146" s="124" t="str">
        <f t="shared" si="171"/>
        <v/>
      </c>
      <c r="EP146" s="124" t="str">
        <f t="shared" si="172"/>
        <v/>
      </c>
      <c r="EQ146" s="124" t="str">
        <f t="shared" si="173"/>
        <v/>
      </c>
    </row>
    <row r="147" spans="1:147">
      <c r="A147" s="151" t="str">
        <f t="shared" ca="1" si="146"/>
        <v/>
      </c>
      <c r="B147" s="60" t="str">
        <f ca="1">IF(COUNTIF($AD$2:AD1132,A147)=1,VLOOKUP(A147,T:U,2), IF(COUNTIF($AD$2:AD1132,A147)=0,$B$10,""))</f>
        <v/>
      </c>
      <c r="C147" s="30" t="str">
        <f t="shared" ca="1" si="147"/>
        <v/>
      </c>
      <c r="D147" s="31" t="str">
        <f t="shared" ca="1" si="148"/>
        <v/>
      </c>
      <c r="E147" s="60" t="str">
        <f ca="1">IF(COUNTIF($AD$2:AD1132,A147)=1,VLOOKUP(A147,V:W,2), IF(COUNTIF($AD$2:AD1132,A147)=0,$C$10,""))</f>
        <v/>
      </c>
      <c r="F147" s="30" t="str">
        <f t="shared" ca="1" si="132"/>
        <v/>
      </c>
      <c r="G147" s="31" t="str">
        <f t="shared" ca="1" si="149"/>
        <v/>
      </c>
      <c r="H147" s="60" t="str">
        <f ca="1">IF(COUNTIF($AD$2:AD1132,A147)=1,VLOOKUP(A147,X:Y,2), IF(COUNTIF($AD$2:AD1132,A147)=0,$D$10,""))</f>
        <v/>
      </c>
      <c r="I147" s="30" t="str">
        <f t="shared" ca="1" si="133"/>
        <v/>
      </c>
      <c r="J147" s="31" t="str">
        <f t="shared" ca="1" si="150"/>
        <v/>
      </c>
      <c r="K147" s="60" t="str">
        <f ca="1">IF(COUNTIF($AD$2:AD1132,A147)=1,VLOOKUP(A147,Z:AA,2), IF(COUNTIF($AD$2:AD1132,A147)=0,$E$10,""))</f>
        <v/>
      </c>
      <c r="L147" s="30" t="str">
        <f t="shared" ca="1" si="134"/>
        <v/>
      </c>
      <c r="M147" s="31" t="str">
        <f t="shared" ca="1" si="151"/>
        <v/>
      </c>
      <c r="N147" s="66" t="str">
        <f t="shared" ca="1" si="135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36"/>
        <v/>
      </c>
      <c r="AB147" s="150" t="str">
        <f t="shared" si="141"/>
        <v/>
      </c>
      <c r="AC147" s="150" t="str">
        <f t="shared" si="142"/>
        <v/>
      </c>
      <c r="AH147" s="151" t="str">
        <f t="shared" ca="1" si="152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53"/>
        <v/>
      </c>
      <c r="AK147" s="39" t="str">
        <f t="shared" ca="1" si="154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17"/>
        <v/>
      </c>
      <c r="AN147" s="40" t="str">
        <f t="shared" ca="1" si="155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18"/>
        <v/>
      </c>
      <c r="AQ147" s="40" t="str">
        <f t="shared" ca="1" si="156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19"/>
        <v/>
      </c>
      <c r="AT147" s="40" t="str">
        <f t="shared" ca="1" si="157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20"/>
        <v/>
      </c>
      <c r="AW147" s="40" t="str">
        <f t="shared" ca="1" si="158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21"/>
        <v/>
      </c>
      <c r="AZ147" s="40" t="str">
        <f t="shared" ca="1" si="159"/>
        <v/>
      </c>
      <c r="BA147" s="66" t="str">
        <f t="shared" ca="1" si="122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23"/>
        <v/>
      </c>
      <c r="BS147" s="150" t="str">
        <f t="shared" si="143"/>
        <v/>
      </c>
      <c r="BT147" s="150" t="str">
        <f t="shared" si="144"/>
        <v/>
      </c>
      <c r="BY147" s="151" t="str">
        <f t="shared" ca="1" si="160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61"/>
        <v/>
      </c>
      <c r="CB147" s="39" t="str">
        <f t="shared" ca="1" si="162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74"/>
        <v/>
      </c>
      <c r="CE147" s="40" t="str">
        <f t="shared" ca="1" si="163"/>
        <v/>
      </c>
      <c r="CF147" s="38" t="str">
        <f t="shared" ca="1" si="175"/>
        <v/>
      </c>
      <c r="CL147" s="150" t="str">
        <f t="shared" si="137"/>
        <v/>
      </c>
      <c r="CM147" s="150" t="str">
        <f t="shared" si="138"/>
        <v/>
      </c>
      <c r="CR147" s="151" t="str">
        <f t="shared" ca="1" si="164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65"/>
        <v/>
      </c>
      <c r="CU147" s="39" t="str">
        <f t="shared" ca="1" si="166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67"/>
        <v/>
      </c>
      <c r="CX147" s="40" t="str">
        <f t="shared" ca="1" si="168"/>
        <v/>
      </c>
      <c r="CY147" s="38" t="str">
        <f t="shared" ca="1" si="169"/>
        <v/>
      </c>
      <c r="DE147" s="150" t="str">
        <f t="shared" si="139"/>
        <v/>
      </c>
      <c r="DF147" s="150" t="str">
        <f t="shared" si="140"/>
        <v/>
      </c>
      <c r="DR147" s="150" t="str">
        <f ca="1">IF(COUNTIF($AH$14:AH1034,A148)*COUNTIF($BY$14:BY1034,A148)*COUNTIF($CR$14:CR1034,A148),A148,"")</f>
        <v/>
      </c>
      <c r="DT147" s="45" t="e">
        <f ca="1">VLOOKUP(DS147,$A$14:R934,18)</f>
        <v>#N/A</v>
      </c>
      <c r="DU147" s="45" t="e">
        <f ca="1">VLOOKUP(DS147,$AH$14:BE934,24)</f>
        <v>#N/A</v>
      </c>
      <c r="DV147" s="45" t="e">
        <f ca="1">VLOOKUP(DS147,$BY$14:CF934,8)</f>
        <v>#N/A</v>
      </c>
      <c r="DW147" s="45" t="e">
        <f ca="1">VLOOKUP(DS147,$CR$14:CY934,8)</f>
        <v>#N/A</v>
      </c>
      <c r="DX147" s="45" t="e">
        <f t="shared" ca="1" si="124"/>
        <v>#N/A</v>
      </c>
      <c r="DY147" s="45" t="e">
        <f t="shared" ca="1" si="125"/>
        <v>#N/A</v>
      </c>
      <c r="DZ147" s="45" t="e">
        <f t="shared" ca="1" si="126"/>
        <v>#N/A</v>
      </c>
      <c r="EA147" s="45" t="e">
        <f t="shared" ca="1" si="127"/>
        <v>#N/A</v>
      </c>
      <c r="EB147" s="45" t="e">
        <f t="shared" ca="1" si="128"/>
        <v>#N/A</v>
      </c>
      <c r="EC147" s="45" t="e">
        <f t="shared" ca="1" si="129"/>
        <v>#N/A</v>
      </c>
      <c r="ED147" s="45" t="e">
        <f t="shared" ca="1" si="130"/>
        <v>#N/A</v>
      </c>
      <c r="EE147" s="45" t="e">
        <f t="shared" ca="1" si="131"/>
        <v>#N/A</v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45"/>
        <v/>
      </c>
      <c r="EN147" s="124" t="str">
        <f t="shared" si="170"/>
        <v/>
      </c>
      <c r="EO147" s="124" t="str">
        <f t="shared" si="171"/>
        <v/>
      </c>
      <c r="EP147" s="124" t="str">
        <f t="shared" si="172"/>
        <v/>
      </c>
      <c r="EQ147" s="124" t="str">
        <f t="shared" si="173"/>
        <v/>
      </c>
    </row>
    <row r="148" spans="1:147">
      <c r="A148" s="151" t="str">
        <f t="shared" ca="1" si="146"/>
        <v/>
      </c>
      <c r="B148" s="60" t="str">
        <f ca="1">IF(COUNTIF($AD$2:AD1133,A148)=1,VLOOKUP(A148,T:U,2), IF(COUNTIF($AD$2:AD1133,A148)=0,$B$10,""))</f>
        <v/>
      </c>
      <c r="C148" s="30" t="str">
        <f t="shared" ca="1" si="147"/>
        <v/>
      </c>
      <c r="D148" s="31" t="str">
        <f t="shared" ca="1" si="148"/>
        <v/>
      </c>
      <c r="E148" s="60" t="str">
        <f ca="1">IF(COUNTIF($AD$2:AD1133,A148)=1,VLOOKUP(A148,V:W,2), IF(COUNTIF($AD$2:AD1133,A148)=0,$C$10,""))</f>
        <v/>
      </c>
      <c r="F148" s="30" t="str">
        <f t="shared" ca="1" si="132"/>
        <v/>
      </c>
      <c r="G148" s="31" t="str">
        <f t="shared" ca="1" si="149"/>
        <v/>
      </c>
      <c r="H148" s="60" t="str">
        <f ca="1">IF(COUNTIF($AD$2:AD1133,A148)=1,VLOOKUP(A148,X:Y,2), IF(COUNTIF($AD$2:AD1133,A148)=0,$D$10,""))</f>
        <v/>
      </c>
      <c r="I148" s="30" t="str">
        <f t="shared" ca="1" si="133"/>
        <v/>
      </c>
      <c r="J148" s="31" t="str">
        <f t="shared" ca="1" si="150"/>
        <v/>
      </c>
      <c r="K148" s="60" t="str">
        <f ca="1">IF(COUNTIF($AD$2:AD1133,A148)=1,VLOOKUP(A148,Z:AA,2), IF(COUNTIF($AD$2:AD1133,A148)=0,$E$10,""))</f>
        <v/>
      </c>
      <c r="L148" s="30" t="str">
        <f t="shared" ca="1" si="134"/>
        <v/>
      </c>
      <c r="M148" s="31" t="str">
        <f t="shared" ca="1" si="151"/>
        <v/>
      </c>
      <c r="N148" s="66" t="str">
        <f t="shared" ca="1" si="135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36"/>
        <v/>
      </c>
      <c r="AB148" s="150" t="str">
        <f t="shared" si="141"/>
        <v/>
      </c>
      <c r="AC148" s="150" t="str">
        <f t="shared" si="142"/>
        <v/>
      </c>
      <c r="AH148" s="151" t="str">
        <f t="shared" ca="1" si="152"/>
        <v/>
      </c>
      <c r="AI148" s="38" t="str">
        <f ca="1">IF(COUNTIF($BU$2:BU1133,AH148)=1,VLOOKUP(AH148,BG:BH,2), IF(COUNTIF($BU$2:BU1133,AH148)=0,$AI$10,""))</f>
        <v/>
      </c>
      <c r="AJ148" s="39" t="str">
        <f t="shared" ca="1" si="153"/>
        <v/>
      </c>
      <c r="AK148" s="39" t="str">
        <f t="shared" ca="1" si="154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76">IF(ISERROR(AI148-2),"",(AL148-$AL$14)/100*$AJ$5)</f>
        <v/>
      </c>
      <c r="AN148" s="40" t="str">
        <f t="shared" ca="1" si="155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77">IF(ISERROR(AI148-2),"",(AO148/$AO$14-1)*$AK$5)</f>
        <v/>
      </c>
      <c r="AQ148" s="40" t="str">
        <f t="shared" ca="1" si="156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78">IF(ISERROR(AI148-2),"",(AR148-$AR$14)/100*$AL$5)</f>
        <v/>
      </c>
      <c r="AT148" s="40" t="str">
        <f t="shared" ca="1" si="157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79">IF(ISERROR(AI148-2),"",(AU148-$AU$14)/100*$AM$5)</f>
        <v/>
      </c>
      <c r="AW148" s="40" t="str">
        <f t="shared" ca="1" si="158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180">IF(ISERROR(AI148-2),"",(AX148-$AX$14)/100*$AN$5)</f>
        <v/>
      </c>
      <c r="AZ148" s="40" t="str">
        <f t="shared" ca="1" si="159"/>
        <v/>
      </c>
      <c r="BA148" s="66" t="str">
        <f t="shared" ref="BA148:BA183" ca="1" si="181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182">IF(ISERROR(AI148-2),"",BA148-BD148)</f>
        <v/>
      </c>
      <c r="BS148" s="150" t="str">
        <f t="shared" si="143"/>
        <v/>
      </c>
      <c r="BT148" s="150" t="str">
        <f t="shared" si="144"/>
        <v/>
      </c>
      <c r="BY148" s="151" t="str">
        <f t="shared" ca="1" si="160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61"/>
        <v/>
      </c>
      <c r="CB148" s="39" t="str">
        <f t="shared" ca="1" si="162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74"/>
        <v/>
      </c>
      <c r="CE148" s="40" t="str">
        <f t="shared" ca="1" si="163"/>
        <v/>
      </c>
      <c r="CF148" s="38" t="str">
        <f t="shared" ca="1" si="175"/>
        <v/>
      </c>
      <c r="CL148" s="150" t="str">
        <f t="shared" si="137"/>
        <v/>
      </c>
      <c r="CM148" s="150" t="str">
        <f t="shared" si="138"/>
        <v/>
      </c>
      <c r="CR148" s="151" t="str">
        <f t="shared" ca="1" si="164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65"/>
        <v/>
      </c>
      <c r="CU148" s="39" t="str">
        <f t="shared" ca="1" si="166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67"/>
        <v/>
      </c>
      <c r="CX148" s="40" t="str">
        <f t="shared" ca="1" si="168"/>
        <v/>
      </c>
      <c r="CY148" s="38" t="str">
        <f t="shared" ca="1" si="169"/>
        <v/>
      </c>
      <c r="DE148" s="150" t="str">
        <f t="shared" si="139"/>
        <v/>
      </c>
      <c r="DF148" s="150" t="str">
        <f t="shared" si="140"/>
        <v/>
      </c>
      <c r="DR148" s="150" t="str">
        <f ca="1">IF(COUNTIF($AH$14:AH1035,A149)*COUNTIF($BY$14:BY1035,A149)*COUNTIF($CR$14:CR1035,A149),A149,"")</f>
        <v/>
      </c>
      <c r="DT148" s="45" t="e">
        <f ca="1">VLOOKUP(DS148,$A$14:R935,18)</f>
        <v>#N/A</v>
      </c>
      <c r="DU148" s="45" t="e">
        <f ca="1">VLOOKUP(DS148,$AH$14:BE935,24)</f>
        <v>#N/A</v>
      </c>
      <c r="DV148" s="45" t="e">
        <f ca="1">VLOOKUP(DS148,$BY$14:CF935,8)</f>
        <v>#N/A</v>
      </c>
      <c r="DW148" s="45" t="e">
        <f ca="1">VLOOKUP(DS148,$CR$14:CY935,8)</f>
        <v>#N/A</v>
      </c>
      <c r="DX148" s="45" t="e">
        <f t="shared" ca="1" si="124"/>
        <v>#N/A</v>
      </c>
      <c r="DY148" s="45" t="e">
        <f t="shared" ca="1" si="125"/>
        <v>#N/A</v>
      </c>
      <c r="DZ148" s="45" t="e">
        <f t="shared" ca="1" si="126"/>
        <v>#N/A</v>
      </c>
      <c r="EA148" s="45" t="e">
        <f t="shared" ca="1" si="127"/>
        <v>#N/A</v>
      </c>
      <c r="EB148" s="45" t="e">
        <f t="shared" ca="1" si="128"/>
        <v>#N/A</v>
      </c>
      <c r="EC148" s="45" t="e">
        <f t="shared" ca="1" si="129"/>
        <v>#N/A</v>
      </c>
      <c r="ED148" s="45" t="e">
        <f t="shared" ca="1" si="130"/>
        <v>#N/A</v>
      </c>
      <c r="EE148" s="45" t="e">
        <f t="shared" ca="1" si="131"/>
        <v>#N/A</v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45"/>
        <v/>
      </c>
      <c r="EN148" s="124" t="str">
        <f t="shared" si="170"/>
        <v/>
      </c>
      <c r="EO148" s="124" t="str">
        <f t="shared" si="171"/>
        <v/>
      </c>
      <c r="EP148" s="124" t="str">
        <f t="shared" si="172"/>
        <v/>
      </c>
      <c r="EQ148" s="124" t="str">
        <f t="shared" si="173"/>
        <v/>
      </c>
    </row>
    <row r="149" spans="1:147">
      <c r="A149" s="151" t="str">
        <f t="shared" ca="1" si="146"/>
        <v/>
      </c>
      <c r="B149" s="60" t="str">
        <f ca="1">IF(COUNTIF($AD$2:AD1134,A149)=1,VLOOKUP(A149,T:U,2), IF(COUNTIF($AD$2:AD1134,A149)=0,$B$10,""))</f>
        <v/>
      </c>
      <c r="C149" s="30" t="str">
        <f t="shared" ca="1" si="147"/>
        <v/>
      </c>
      <c r="D149" s="31" t="str">
        <f t="shared" ca="1" si="148"/>
        <v/>
      </c>
      <c r="E149" s="60" t="str">
        <f ca="1">IF(COUNTIF($AD$2:AD1134,A149)=1,VLOOKUP(A149,V:W,2), IF(COUNTIF($AD$2:AD1134,A149)=0,$C$10,""))</f>
        <v/>
      </c>
      <c r="F149" s="30" t="str">
        <f t="shared" ca="1" si="132"/>
        <v/>
      </c>
      <c r="G149" s="31" t="str">
        <f t="shared" ca="1" si="149"/>
        <v/>
      </c>
      <c r="H149" s="60" t="str">
        <f ca="1">IF(COUNTIF($AD$2:AD1134,A149)=1,VLOOKUP(A149,X:Y,2), IF(COUNTIF($AD$2:AD1134,A149)=0,$D$10,""))</f>
        <v/>
      </c>
      <c r="I149" s="30" t="str">
        <f t="shared" ca="1" si="133"/>
        <v/>
      </c>
      <c r="J149" s="31" t="str">
        <f t="shared" ca="1" si="150"/>
        <v/>
      </c>
      <c r="K149" s="60" t="str">
        <f ca="1">IF(COUNTIF($AD$2:AD1134,A149)=1,VLOOKUP(A149,Z:AA,2), IF(COUNTIF($AD$2:AD1134,A149)=0,$E$10,""))</f>
        <v/>
      </c>
      <c r="L149" s="30" t="str">
        <f t="shared" ca="1" si="134"/>
        <v/>
      </c>
      <c r="M149" s="31" t="str">
        <f t="shared" ca="1" si="151"/>
        <v/>
      </c>
      <c r="N149" s="66" t="str">
        <f t="shared" ca="1" si="135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36"/>
        <v/>
      </c>
      <c r="AB149" s="150" t="str">
        <f t="shared" si="141"/>
        <v/>
      </c>
      <c r="AC149" s="150" t="str">
        <f t="shared" si="142"/>
        <v/>
      </c>
      <c r="AH149" s="151" t="str">
        <f t="shared" ca="1" si="15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53"/>
        <v/>
      </c>
      <c r="AK149" s="39" t="str">
        <f t="shared" ca="1" si="154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76"/>
        <v/>
      </c>
      <c r="AN149" s="40" t="str">
        <f t="shared" ca="1" si="155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77"/>
        <v/>
      </c>
      <c r="AQ149" s="40" t="str">
        <f t="shared" ca="1" si="156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78"/>
        <v/>
      </c>
      <c r="AT149" s="40" t="str">
        <f t="shared" ca="1" si="157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79"/>
        <v/>
      </c>
      <c r="AW149" s="40" t="str">
        <f t="shared" ca="1" si="158"/>
        <v/>
      </c>
      <c r="AX149" s="38" t="str">
        <f ca="1">IF(COUNTIF($BU$2:BU1134,AH149)=1,VLOOKUP(AH149,BQ:BR,2), IF(COUNTIF($BU$2:BU1134,AH149)=0,$AN$10,""))</f>
        <v/>
      </c>
      <c r="AY149" s="39" t="str">
        <f t="shared" ca="1" si="180"/>
        <v/>
      </c>
      <c r="AZ149" s="40" t="str">
        <f t="shared" ca="1" si="159"/>
        <v/>
      </c>
      <c r="BA149" s="66" t="str">
        <f t="shared" ca="1" si="181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182"/>
        <v/>
      </c>
      <c r="BS149" s="150" t="str">
        <f t="shared" si="143"/>
        <v/>
      </c>
      <c r="BT149" s="150" t="str">
        <f t="shared" si="144"/>
        <v/>
      </c>
      <c r="BY149" s="151" t="str">
        <f t="shared" ca="1" si="160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61"/>
        <v/>
      </c>
      <c r="CB149" s="39" t="str">
        <f t="shared" ca="1" si="162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74"/>
        <v/>
      </c>
      <c r="CE149" s="40" t="str">
        <f t="shared" ca="1" si="163"/>
        <v/>
      </c>
      <c r="CF149" s="38" t="str">
        <f t="shared" ca="1" si="175"/>
        <v/>
      </c>
      <c r="CL149" s="150" t="str">
        <f t="shared" si="137"/>
        <v/>
      </c>
      <c r="CM149" s="150" t="str">
        <f t="shared" si="138"/>
        <v/>
      </c>
      <c r="CR149" s="151" t="str">
        <f t="shared" ca="1" si="164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65"/>
        <v/>
      </c>
      <c r="CU149" s="39" t="str">
        <f t="shared" ca="1" si="166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67"/>
        <v/>
      </c>
      <c r="CX149" s="40" t="str">
        <f t="shared" ca="1" si="168"/>
        <v/>
      </c>
      <c r="CY149" s="38" t="str">
        <f t="shared" ca="1" si="169"/>
        <v/>
      </c>
      <c r="DE149" s="150" t="str">
        <f t="shared" si="139"/>
        <v/>
      </c>
      <c r="DF149" s="150" t="str">
        <f t="shared" si="140"/>
        <v/>
      </c>
      <c r="DR149" s="150" t="str">
        <f ca="1">IF(COUNTIF($AH$14:AH1036,A150)*COUNTIF($BY$14:BY1036,A150)*COUNTIF($CR$14:CR1036,A150),A150,"")</f>
        <v/>
      </c>
      <c r="DT149" s="45" t="e">
        <f ca="1">VLOOKUP(DS149,$A$14:R936,18)</f>
        <v>#N/A</v>
      </c>
      <c r="DU149" s="45" t="e">
        <f ca="1">VLOOKUP(DS149,$AH$14:BE936,24)</f>
        <v>#N/A</v>
      </c>
      <c r="DV149" s="45" t="e">
        <f ca="1">VLOOKUP(DS149,$BY$14:CF936,8)</f>
        <v>#N/A</v>
      </c>
      <c r="DW149" s="45" t="e">
        <f ca="1">VLOOKUP(DS149,$CR$14:CY936,8)</f>
        <v>#N/A</v>
      </c>
      <c r="DX149" s="45" t="e">
        <f t="shared" ref="DX149:DX212" ca="1" si="183">DT149-DT148</f>
        <v>#N/A</v>
      </c>
      <c r="DY149" s="45" t="e">
        <f t="shared" ref="DY149:DY212" ca="1" si="184">DU149-DU148</f>
        <v>#N/A</v>
      </c>
      <c r="DZ149" s="45" t="e">
        <f t="shared" ref="DZ149:DZ212" ca="1" si="185">DV149-DV148</f>
        <v>#N/A</v>
      </c>
      <c r="EA149" s="45" t="e">
        <f t="shared" ref="EA149:EA212" ca="1" si="186">DW149-DW148</f>
        <v>#N/A</v>
      </c>
      <c r="EB149" s="45" t="e">
        <f t="shared" ref="EB149:EB212" ca="1" si="187">DX$11*DX149</f>
        <v>#N/A</v>
      </c>
      <c r="EC149" s="45" t="e">
        <f t="shared" ref="EC149:EC212" ca="1" si="188">DY$11*DY149</f>
        <v>#N/A</v>
      </c>
      <c r="ED149" s="45" t="e">
        <f t="shared" ref="ED149:ED212" ca="1" si="189">DZ$11*DZ149</f>
        <v>#N/A</v>
      </c>
      <c r="EE149" s="45" t="e">
        <f t="shared" ref="EE149:EE212" ca="1" si="190">EA$11*EA149</f>
        <v>#N/A</v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45"/>
        <v/>
      </c>
      <c r="EN149" s="124" t="str">
        <f t="shared" si="170"/>
        <v/>
      </c>
      <c r="EO149" s="124" t="str">
        <f t="shared" si="171"/>
        <v/>
      </c>
      <c r="EP149" s="124" t="str">
        <f t="shared" si="172"/>
        <v/>
      </c>
      <c r="EQ149" s="124" t="str">
        <f t="shared" si="173"/>
        <v/>
      </c>
    </row>
    <row r="150" spans="1:147">
      <c r="A150" s="151" t="str">
        <f t="shared" ca="1" si="146"/>
        <v/>
      </c>
      <c r="B150" s="60" t="str">
        <f ca="1">IF(COUNTIF($AD$2:AD1135,A150)=1,VLOOKUP(A150,T:U,2), IF(COUNTIF($AD$2:AD1135,A150)=0,$B$10,""))</f>
        <v/>
      </c>
      <c r="C150" s="30" t="str">
        <f t="shared" ca="1" si="147"/>
        <v/>
      </c>
      <c r="D150" s="31" t="str">
        <f t="shared" ca="1" si="148"/>
        <v/>
      </c>
      <c r="E150" s="60" t="str">
        <f ca="1">IF(COUNTIF($AD$2:AD1135,A150)=1,VLOOKUP(A150,V:W,2), IF(COUNTIF($AD$2:AD1135,A150)=0,$C$10,""))</f>
        <v/>
      </c>
      <c r="F150" s="30" t="str">
        <f t="shared" ca="1" si="132"/>
        <v/>
      </c>
      <c r="G150" s="31" t="str">
        <f t="shared" ca="1" si="149"/>
        <v/>
      </c>
      <c r="H150" s="60" t="str">
        <f ca="1">IF(COUNTIF($AD$2:AD1135,A150)=1,VLOOKUP(A150,X:Y,2), IF(COUNTIF($AD$2:AD1135,A150)=0,$D$10,""))</f>
        <v/>
      </c>
      <c r="I150" s="30" t="str">
        <f t="shared" ca="1" si="133"/>
        <v/>
      </c>
      <c r="J150" s="31" t="str">
        <f t="shared" ca="1" si="150"/>
        <v/>
      </c>
      <c r="K150" s="60" t="str">
        <f ca="1">IF(COUNTIF($AD$2:AD1135,A150)=1,VLOOKUP(A150,Z:AA,2), IF(COUNTIF($AD$2:AD1135,A150)=0,$E$10,""))</f>
        <v/>
      </c>
      <c r="L150" s="30" t="str">
        <f t="shared" ca="1" si="134"/>
        <v/>
      </c>
      <c r="M150" s="31" t="str">
        <f t="shared" ca="1" si="151"/>
        <v/>
      </c>
      <c r="N150" s="66" t="str">
        <f t="shared" ca="1" si="135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36"/>
        <v/>
      </c>
      <c r="AB150" s="150" t="str">
        <f t="shared" si="141"/>
        <v/>
      </c>
      <c r="AC150" s="150" t="str">
        <f t="shared" si="142"/>
        <v/>
      </c>
      <c r="AH150" s="151" t="str">
        <f t="shared" ca="1" si="15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53"/>
        <v/>
      </c>
      <c r="AK150" s="39" t="str">
        <f t="shared" ca="1" si="154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76"/>
        <v/>
      </c>
      <c r="AN150" s="40" t="str">
        <f t="shared" ca="1" si="155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77"/>
        <v/>
      </c>
      <c r="AQ150" s="40" t="str">
        <f t="shared" ca="1" si="156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78"/>
        <v/>
      </c>
      <c r="AT150" s="40" t="str">
        <f t="shared" ca="1" si="157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79"/>
        <v/>
      </c>
      <c r="AW150" s="40" t="str">
        <f t="shared" ca="1" si="158"/>
        <v/>
      </c>
      <c r="AX150" s="38" t="str">
        <f ca="1">IF(COUNTIF($BU$2:BU1135,AH150)=1,VLOOKUP(AH150,BQ:BR,2), IF(COUNTIF($BU$2:BU1135,AH150)=0,$AN$10,""))</f>
        <v/>
      </c>
      <c r="AY150" s="39" t="str">
        <f t="shared" ca="1" si="180"/>
        <v/>
      </c>
      <c r="AZ150" s="40" t="str">
        <f t="shared" ca="1" si="159"/>
        <v/>
      </c>
      <c r="BA150" s="66" t="str">
        <f t="shared" ca="1" si="181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182"/>
        <v/>
      </c>
      <c r="BS150" s="150" t="str">
        <f t="shared" si="143"/>
        <v/>
      </c>
      <c r="BT150" s="150" t="str">
        <f t="shared" si="144"/>
        <v/>
      </c>
      <c r="BY150" s="151" t="str">
        <f t="shared" ca="1" si="160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61"/>
        <v/>
      </c>
      <c r="CB150" s="39" t="str">
        <f t="shared" ca="1" si="162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74"/>
        <v/>
      </c>
      <c r="CE150" s="40" t="str">
        <f t="shared" ca="1" si="163"/>
        <v/>
      </c>
      <c r="CF150" s="38" t="str">
        <f t="shared" ca="1" si="175"/>
        <v/>
      </c>
      <c r="CL150" s="150" t="str">
        <f t="shared" si="137"/>
        <v/>
      </c>
      <c r="CM150" s="150" t="str">
        <f t="shared" si="138"/>
        <v/>
      </c>
      <c r="CR150" s="151" t="str">
        <f t="shared" ca="1" si="164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65"/>
        <v/>
      </c>
      <c r="CU150" s="39" t="str">
        <f t="shared" ca="1" si="166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67"/>
        <v/>
      </c>
      <c r="CX150" s="40" t="str">
        <f t="shared" ca="1" si="168"/>
        <v/>
      </c>
      <c r="CY150" s="38" t="str">
        <f t="shared" ca="1" si="169"/>
        <v/>
      </c>
      <c r="DE150" s="150" t="str">
        <f t="shared" si="139"/>
        <v/>
      </c>
      <c r="DF150" s="150" t="str">
        <f t="shared" si="140"/>
        <v/>
      </c>
      <c r="DR150" s="150" t="str">
        <f ca="1">IF(COUNTIF($AH$14:AH1037,A151)*COUNTIF($BY$14:BY1037,A151)*COUNTIF($CR$14:CR1037,A151),A151,"")</f>
        <v/>
      </c>
      <c r="DT150" s="45" t="e">
        <f ca="1">VLOOKUP(DS150,$A$14:R937,18)</f>
        <v>#N/A</v>
      </c>
      <c r="DU150" s="45" t="e">
        <f ca="1">VLOOKUP(DS150,$AH$14:BE937,24)</f>
        <v>#N/A</v>
      </c>
      <c r="DV150" s="45" t="e">
        <f ca="1">VLOOKUP(DS150,$BY$14:CF937,8)</f>
        <v>#N/A</v>
      </c>
      <c r="DW150" s="45" t="e">
        <f ca="1">VLOOKUP(DS150,$CR$14:CY937,8)</f>
        <v>#N/A</v>
      </c>
      <c r="DX150" s="45" t="e">
        <f t="shared" ca="1" si="183"/>
        <v>#N/A</v>
      </c>
      <c r="DY150" s="45" t="e">
        <f t="shared" ca="1" si="184"/>
        <v>#N/A</v>
      </c>
      <c r="DZ150" s="45" t="e">
        <f t="shared" ca="1" si="185"/>
        <v>#N/A</v>
      </c>
      <c r="EA150" s="45" t="e">
        <f t="shared" ca="1" si="186"/>
        <v>#N/A</v>
      </c>
      <c r="EB150" s="45" t="e">
        <f t="shared" ca="1" si="187"/>
        <v>#N/A</v>
      </c>
      <c r="EC150" s="45" t="e">
        <f t="shared" ca="1" si="188"/>
        <v>#N/A</v>
      </c>
      <c r="ED150" s="45" t="e">
        <f t="shared" ca="1" si="189"/>
        <v>#N/A</v>
      </c>
      <c r="EE150" s="45" t="e">
        <f t="shared" ca="1" si="190"/>
        <v>#N/A</v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45"/>
        <v/>
      </c>
      <c r="EN150" s="124" t="str">
        <f t="shared" si="170"/>
        <v/>
      </c>
      <c r="EO150" s="124" t="str">
        <f t="shared" si="171"/>
        <v/>
      </c>
      <c r="EP150" s="124" t="str">
        <f t="shared" si="172"/>
        <v/>
      </c>
      <c r="EQ150" s="124" t="str">
        <f t="shared" si="173"/>
        <v/>
      </c>
    </row>
    <row r="151" spans="1:147">
      <c r="A151" s="151" t="str">
        <f t="shared" ca="1" si="146"/>
        <v/>
      </c>
      <c r="B151" s="60" t="str">
        <f ca="1">IF(COUNTIF($AD$2:AD1136,A151)=1,VLOOKUP(A151,T:U,2), IF(COUNTIF($AD$2:AD1136,A151)=0,$B$10,""))</f>
        <v/>
      </c>
      <c r="C151" s="30" t="str">
        <f t="shared" ca="1" si="147"/>
        <v/>
      </c>
      <c r="D151" s="31" t="str">
        <f t="shared" ca="1" si="148"/>
        <v/>
      </c>
      <c r="E151" s="60" t="str">
        <f ca="1">IF(COUNTIF($AD$2:AD1136,A151)=1,VLOOKUP(A151,V:W,2), IF(COUNTIF($AD$2:AD1136,A151)=0,$C$10,""))</f>
        <v/>
      </c>
      <c r="F151" s="30" t="str">
        <f t="shared" ca="1" si="132"/>
        <v/>
      </c>
      <c r="G151" s="31" t="str">
        <f t="shared" ca="1" si="149"/>
        <v/>
      </c>
      <c r="H151" s="60" t="str">
        <f ca="1">IF(COUNTIF($AD$2:AD1136,A151)=1,VLOOKUP(A151,X:Y,2), IF(COUNTIF($AD$2:AD1136,A151)=0,$D$10,""))</f>
        <v/>
      </c>
      <c r="I151" s="30" t="str">
        <f t="shared" ca="1" si="133"/>
        <v/>
      </c>
      <c r="J151" s="31" t="str">
        <f t="shared" ca="1" si="150"/>
        <v/>
      </c>
      <c r="K151" s="60" t="str">
        <f ca="1">IF(COUNTIF($AD$2:AD1136,A151)=1,VLOOKUP(A151,Z:AA,2), IF(COUNTIF($AD$2:AD1136,A151)=0,$E$10,""))</f>
        <v/>
      </c>
      <c r="L151" s="30" t="str">
        <f t="shared" ca="1" si="134"/>
        <v/>
      </c>
      <c r="M151" s="31" t="str">
        <f t="shared" ca="1" si="151"/>
        <v/>
      </c>
      <c r="N151" s="66" t="str">
        <f t="shared" ca="1" si="135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36"/>
        <v/>
      </c>
      <c r="AB151" s="150" t="str">
        <f t="shared" si="141"/>
        <v/>
      </c>
      <c r="AC151" s="150" t="str">
        <f t="shared" si="142"/>
        <v/>
      </c>
      <c r="AH151" s="151" t="str">
        <f t="shared" ca="1" si="15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53"/>
        <v/>
      </c>
      <c r="AK151" s="39" t="str">
        <f t="shared" ca="1" si="154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76"/>
        <v/>
      </c>
      <c r="AN151" s="40" t="str">
        <f t="shared" ca="1" si="155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77"/>
        <v/>
      </c>
      <c r="AQ151" s="40" t="str">
        <f t="shared" ca="1" si="156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78"/>
        <v/>
      </c>
      <c r="AT151" s="40" t="str">
        <f t="shared" ca="1" si="157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79"/>
        <v/>
      </c>
      <c r="AW151" s="40" t="str">
        <f t="shared" ca="1" si="158"/>
        <v/>
      </c>
      <c r="AX151" s="38" t="str">
        <f ca="1">IF(COUNTIF($BU$2:BU1136,AH151)=1,VLOOKUP(AH151,BQ:BR,2), IF(COUNTIF($BU$2:BU1136,AH151)=0,$AN$10,""))</f>
        <v/>
      </c>
      <c r="AY151" s="39" t="str">
        <f t="shared" ca="1" si="180"/>
        <v/>
      </c>
      <c r="AZ151" s="40" t="str">
        <f t="shared" ca="1" si="159"/>
        <v/>
      </c>
      <c r="BA151" s="66" t="str">
        <f t="shared" ca="1" si="181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182"/>
        <v/>
      </c>
      <c r="BS151" s="150" t="str">
        <f t="shared" si="143"/>
        <v/>
      </c>
      <c r="BT151" s="150" t="str">
        <f t="shared" si="144"/>
        <v/>
      </c>
      <c r="BY151" s="151" t="str">
        <f t="shared" ca="1" si="160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61"/>
        <v/>
      </c>
      <c r="CB151" s="39" t="str">
        <f t="shared" ca="1" si="162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74"/>
        <v/>
      </c>
      <c r="CE151" s="40" t="str">
        <f t="shared" ca="1" si="163"/>
        <v/>
      </c>
      <c r="CF151" s="38" t="str">
        <f t="shared" ca="1" si="175"/>
        <v/>
      </c>
      <c r="CL151" s="150" t="str">
        <f t="shared" si="137"/>
        <v/>
      </c>
      <c r="CM151" s="150" t="str">
        <f t="shared" si="138"/>
        <v/>
      </c>
      <c r="CR151" s="151" t="str">
        <f t="shared" ca="1" si="164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65"/>
        <v/>
      </c>
      <c r="CU151" s="39" t="str">
        <f t="shared" ca="1" si="166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67"/>
        <v/>
      </c>
      <c r="CX151" s="40" t="str">
        <f t="shared" ca="1" si="168"/>
        <v/>
      </c>
      <c r="CY151" s="38" t="str">
        <f t="shared" ca="1" si="169"/>
        <v/>
      </c>
      <c r="DE151" s="150" t="str">
        <f t="shared" si="139"/>
        <v/>
      </c>
      <c r="DF151" s="150" t="str">
        <f t="shared" si="140"/>
        <v/>
      </c>
      <c r="DR151" s="150" t="str">
        <f ca="1">IF(COUNTIF($AH$14:AH1038,A152)*COUNTIF($BY$14:BY1038,A152)*COUNTIF($CR$14:CR1038,A152),A152,"")</f>
        <v/>
      </c>
      <c r="DT151" s="45" t="e">
        <f ca="1">VLOOKUP(DS151,$A$14:R938,18)</f>
        <v>#N/A</v>
      </c>
      <c r="DU151" s="45" t="e">
        <f ca="1">VLOOKUP(DS151,$AH$14:BE938,24)</f>
        <v>#N/A</v>
      </c>
      <c r="DV151" s="45" t="e">
        <f ca="1">VLOOKUP(DS151,$BY$14:CF938,8)</f>
        <v>#N/A</v>
      </c>
      <c r="DW151" s="45" t="e">
        <f ca="1">VLOOKUP(DS151,$CR$14:CY938,8)</f>
        <v>#N/A</v>
      </c>
      <c r="DX151" s="45" t="e">
        <f t="shared" ca="1" si="183"/>
        <v>#N/A</v>
      </c>
      <c r="DY151" s="45" t="e">
        <f t="shared" ca="1" si="184"/>
        <v>#N/A</v>
      </c>
      <c r="DZ151" s="45" t="e">
        <f t="shared" ca="1" si="185"/>
        <v>#N/A</v>
      </c>
      <c r="EA151" s="45" t="e">
        <f t="shared" ca="1" si="186"/>
        <v>#N/A</v>
      </c>
      <c r="EB151" s="45" t="e">
        <f t="shared" ca="1" si="187"/>
        <v>#N/A</v>
      </c>
      <c r="EC151" s="45" t="e">
        <f t="shared" ca="1" si="188"/>
        <v>#N/A</v>
      </c>
      <c r="ED151" s="45" t="e">
        <f t="shared" ca="1" si="189"/>
        <v>#N/A</v>
      </c>
      <c r="EE151" s="45" t="e">
        <f t="shared" ca="1" si="190"/>
        <v>#N/A</v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45"/>
        <v/>
      </c>
      <c r="EN151" s="124" t="str">
        <f t="shared" si="170"/>
        <v/>
      </c>
      <c r="EO151" s="124" t="str">
        <f t="shared" si="171"/>
        <v/>
      </c>
      <c r="EP151" s="124" t="str">
        <f t="shared" si="172"/>
        <v/>
      </c>
      <c r="EQ151" s="124" t="str">
        <f t="shared" si="173"/>
        <v/>
      </c>
    </row>
    <row r="152" spans="1:147">
      <c r="A152" s="151" t="str">
        <f t="shared" ca="1" si="146"/>
        <v/>
      </c>
      <c r="B152" s="60" t="str">
        <f ca="1">IF(COUNTIF($AD$2:AD1137,A152)=1,VLOOKUP(A152,T:U,2), IF(COUNTIF($AD$2:AD1137,A152)=0,$B$10,""))</f>
        <v/>
      </c>
      <c r="C152" s="30" t="str">
        <f t="shared" ca="1" si="147"/>
        <v/>
      </c>
      <c r="D152" s="31" t="str">
        <f t="shared" ca="1" si="148"/>
        <v/>
      </c>
      <c r="E152" s="60" t="str">
        <f ca="1">IF(COUNTIF($AD$2:AD1137,A152)=1,VLOOKUP(A152,V:W,2), IF(COUNTIF($AD$2:AD1137,A152)=0,$C$10,""))</f>
        <v/>
      </c>
      <c r="F152" s="30" t="str">
        <f t="shared" ca="1" si="132"/>
        <v/>
      </c>
      <c r="G152" s="31" t="str">
        <f t="shared" ca="1" si="149"/>
        <v/>
      </c>
      <c r="H152" s="60" t="str">
        <f ca="1">IF(COUNTIF($AD$2:AD1137,A152)=1,VLOOKUP(A152,X:Y,2), IF(COUNTIF($AD$2:AD1137,A152)=0,$D$10,""))</f>
        <v/>
      </c>
      <c r="I152" s="30" t="str">
        <f t="shared" ca="1" si="133"/>
        <v/>
      </c>
      <c r="J152" s="31" t="str">
        <f t="shared" ca="1" si="150"/>
        <v/>
      </c>
      <c r="K152" s="60" t="str">
        <f ca="1">IF(COUNTIF($AD$2:AD1137,A152)=1,VLOOKUP(A152,Z:AA,2), IF(COUNTIF($AD$2:AD1137,A152)=0,$E$10,""))</f>
        <v/>
      </c>
      <c r="L152" s="30" t="str">
        <f t="shared" ca="1" si="134"/>
        <v/>
      </c>
      <c r="M152" s="31" t="str">
        <f t="shared" ca="1" si="151"/>
        <v/>
      </c>
      <c r="N152" s="66" t="str">
        <f t="shared" ca="1" si="135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36"/>
        <v/>
      </c>
      <c r="AB152" s="150" t="str">
        <f t="shared" si="141"/>
        <v/>
      </c>
      <c r="AC152" s="150" t="str">
        <f t="shared" si="142"/>
        <v/>
      </c>
      <c r="AH152" s="151" t="str">
        <f t="shared" ca="1" si="15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53"/>
        <v/>
      </c>
      <c r="AK152" s="39" t="str">
        <f t="shared" ca="1" si="154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76"/>
        <v/>
      </c>
      <c r="AN152" s="40" t="str">
        <f t="shared" ca="1" si="155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77"/>
        <v/>
      </c>
      <c r="AQ152" s="40" t="str">
        <f t="shared" ca="1" si="156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78"/>
        <v/>
      </c>
      <c r="AT152" s="40" t="str">
        <f t="shared" ca="1" si="157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79"/>
        <v/>
      </c>
      <c r="AW152" s="40" t="str">
        <f t="shared" ca="1" si="158"/>
        <v/>
      </c>
      <c r="AX152" s="38" t="str">
        <f ca="1">IF(COUNTIF($BU$2:BU1137,AH152)=1,VLOOKUP(AH152,BQ:BR,2), IF(COUNTIF($BU$2:BU1137,AH152)=0,$AN$10,""))</f>
        <v/>
      </c>
      <c r="AY152" s="39" t="str">
        <f t="shared" ca="1" si="180"/>
        <v/>
      </c>
      <c r="AZ152" s="40" t="str">
        <f t="shared" ca="1" si="159"/>
        <v/>
      </c>
      <c r="BA152" s="66" t="str">
        <f t="shared" ca="1" si="181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182"/>
        <v/>
      </c>
      <c r="BS152" s="150" t="str">
        <f t="shared" si="143"/>
        <v/>
      </c>
      <c r="BT152" s="150" t="str">
        <f t="shared" si="144"/>
        <v/>
      </c>
      <c r="BY152" s="151" t="str">
        <f t="shared" ca="1" si="160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61"/>
        <v/>
      </c>
      <c r="CB152" s="39" t="str">
        <f t="shared" ca="1" si="162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74"/>
        <v/>
      </c>
      <c r="CE152" s="40" t="str">
        <f t="shared" ca="1" si="163"/>
        <v/>
      </c>
      <c r="CF152" s="38" t="str">
        <f t="shared" ca="1" si="175"/>
        <v/>
      </c>
      <c r="CL152" s="150" t="str">
        <f t="shared" si="137"/>
        <v/>
      </c>
      <c r="CM152" s="150" t="str">
        <f t="shared" si="138"/>
        <v/>
      </c>
      <c r="CR152" s="151" t="str">
        <f t="shared" ca="1" si="164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65"/>
        <v/>
      </c>
      <c r="CU152" s="39" t="str">
        <f t="shared" ca="1" si="166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67"/>
        <v/>
      </c>
      <c r="CX152" s="40" t="str">
        <f t="shared" ca="1" si="168"/>
        <v/>
      </c>
      <c r="CY152" s="38" t="str">
        <f t="shared" ca="1" si="169"/>
        <v/>
      </c>
      <c r="DE152" s="150" t="str">
        <f t="shared" si="139"/>
        <v/>
      </c>
      <c r="DF152" s="150" t="str">
        <f t="shared" si="140"/>
        <v/>
      </c>
      <c r="DR152" s="150" t="str">
        <f ca="1">IF(COUNTIF($AH$14:AH1039,A153)*COUNTIF($BY$14:BY1039,A153)*COUNTIF($CR$14:CR1039,A153),A153,"")</f>
        <v/>
      </c>
      <c r="DT152" s="45" t="e">
        <f ca="1">VLOOKUP(DS152,$A$14:R939,18)</f>
        <v>#N/A</v>
      </c>
      <c r="DU152" s="45" t="e">
        <f ca="1">VLOOKUP(DS152,$AH$14:BE939,24)</f>
        <v>#N/A</v>
      </c>
      <c r="DV152" s="45" t="e">
        <f ca="1">VLOOKUP(DS152,$BY$14:CF939,8)</f>
        <v>#N/A</v>
      </c>
      <c r="DW152" s="45" t="e">
        <f ca="1">VLOOKUP(DS152,$CR$14:CY939,8)</f>
        <v>#N/A</v>
      </c>
      <c r="DX152" s="45" t="e">
        <f t="shared" ca="1" si="183"/>
        <v>#N/A</v>
      </c>
      <c r="DY152" s="45" t="e">
        <f t="shared" ca="1" si="184"/>
        <v>#N/A</v>
      </c>
      <c r="DZ152" s="45" t="e">
        <f t="shared" ca="1" si="185"/>
        <v>#N/A</v>
      </c>
      <c r="EA152" s="45" t="e">
        <f t="shared" ca="1" si="186"/>
        <v>#N/A</v>
      </c>
      <c r="EB152" s="45" t="e">
        <f t="shared" ca="1" si="187"/>
        <v>#N/A</v>
      </c>
      <c r="EC152" s="45" t="e">
        <f t="shared" ca="1" si="188"/>
        <v>#N/A</v>
      </c>
      <c r="ED152" s="45" t="e">
        <f t="shared" ca="1" si="189"/>
        <v>#N/A</v>
      </c>
      <c r="EE152" s="45" t="e">
        <f t="shared" ca="1" si="190"/>
        <v>#N/A</v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45"/>
        <v/>
      </c>
      <c r="EN152" s="124" t="str">
        <f t="shared" si="170"/>
        <v/>
      </c>
      <c r="EO152" s="124" t="str">
        <f t="shared" si="171"/>
        <v/>
      </c>
      <c r="EP152" s="124" t="str">
        <f t="shared" si="172"/>
        <v/>
      </c>
      <c r="EQ152" s="124" t="str">
        <f t="shared" si="173"/>
        <v/>
      </c>
    </row>
    <row r="153" spans="1:147">
      <c r="A153" s="151" t="str">
        <f t="shared" ca="1" si="146"/>
        <v/>
      </c>
      <c r="B153" s="60" t="str">
        <f ca="1">IF(COUNTIF($AD$2:AD1138,A153)=1,VLOOKUP(A153,T:U,2), IF(COUNTIF($AD$2:AD1138,A153)=0,$B$10,""))</f>
        <v/>
      </c>
      <c r="C153" s="30" t="str">
        <f t="shared" ca="1" si="147"/>
        <v/>
      </c>
      <c r="D153" s="31" t="str">
        <f t="shared" ca="1" si="148"/>
        <v/>
      </c>
      <c r="E153" s="60" t="str">
        <f ca="1">IF(COUNTIF($AD$2:AD1138,A153)=1,VLOOKUP(A153,V:W,2), IF(COUNTIF($AD$2:AD1138,A153)=0,$C$10,""))</f>
        <v/>
      </c>
      <c r="F153" s="30" t="str">
        <f t="shared" ca="1" si="132"/>
        <v/>
      </c>
      <c r="G153" s="31" t="str">
        <f t="shared" ca="1" si="149"/>
        <v/>
      </c>
      <c r="H153" s="60" t="str">
        <f ca="1">IF(COUNTIF($AD$2:AD1138,A153)=1,VLOOKUP(A153,X:Y,2), IF(COUNTIF($AD$2:AD1138,A153)=0,$D$10,""))</f>
        <v/>
      </c>
      <c r="I153" s="30" t="str">
        <f t="shared" ca="1" si="133"/>
        <v/>
      </c>
      <c r="J153" s="31" t="str">
        <f t="shared" ca="1" si="150"/>
        <v/>
      </c>
      <c r="K153" s="60" t="str">
        <f ca="1">IF(COUNTIF($AD$2:AD1138,A153)=1,VLOOKUP(A153,Z:AA,2), IF(COUNTIF($AD$2:AD1138,A153)=0,$E$10,""))</f>
        <v/>
      </c>
      <c r="L153" s="30" t="str">
        <f t="shared" ca="1" si="134"/>
        <v/>
      </c>
      <c r="M153" s="31" t="str">
        <f t="shared" ca="1" si="151"/>
        <v/>
      </c>
      <c r="N153" s="66" t="str">
        <f t="shared" ca="1" si="135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36"/>
        <v/>
      </c>
      <c r="AB153" s="150" t="str">
        <f t="shared" si="141"/>
        <v/>
      </c>
      <c r="AC153" s="150" t="str">
        <f t="shared" si="142"/>
        <v/>
      </c>
      <c r="AH153" s="151" t="str">
        <f t="shared" ca="1" si="15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53"/>
        <v/>
      </c>
      <c r="AK153" s="39" t="str">
        <f t="shared" ca="1" si="154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76"/>
        <v/>
      </c>
      <c r="AN153" s="40" t="str">
        <f t="shared" ca="1" si="155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77"/>
        <v/>
      </c>
      <c r="AQ153" s="40" t="str">
        <f t="shared" ca="1" si="156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78"/>
        <v/>
      </c>
      <c r="AT153" s="40" t="str">
        <f t="shared" ca="1" si="157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79"/>
        <v/>
      </c>
      <c r="AW153" s="40" t="str">
        <f t="shared" ca="1" si="158"/>
        <v/>
      </c>
      <c r="AX153" s="38" t="str">
        <f ca="1">IF(COUNTIF($BU$2:BU1138,AH153)=1,VLOOKUP(AH153,BQ:BR,2), IF(COUNTIF($BU$2:BU1138,AH153)=0,$AN$10,""))</f>
        <v/>
      </c>
      <c r="AY153" s="39" t="str">
        <f t="shared" ca="1" si="180"/>
        <v/>
      </c>
      <c r="AZ153" s="40" t="str">
        <f t="shared" ca="1" si="159"/>
        <v/>
      </c>
      <c r="BA153" s="66" t="str">
        <f t="shared" ca="1" si="181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182"/>
        <v/>
      </c>
      <c r="BS153" s="150" t="str">
        <f t="shared" si="143"/>
        <v/>
      </c>
      <c r="BT153" s="150" t="str">
        <f t="shared" si="144"/>
        <v/>
      </c>
      <c r="BY153" s="151" t="str">
        <f t="shared" ca="1" si="160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61"/>
        <v/>
      </c>
      <c r="CB153" s="39" t="str">
        <f t="shared" ca="1" si="162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74"/>
        <v/>
      </c>
      <c r="CE153" s="40" t="str">
        <f t="shared" ca="1" si="163"/>
        <v/>
      </c>
      <c r="CF153" s="38" t="str">
        <f t="shared" ca="1" si="175"/>
        <v/>
      </c>
      <c r="CL153" s="150" t="str">
        <f t="shared" si="137"/>
        <v/>
      </c>
      <c r="CM153" s="150" t="str">
        <f t="shared" si="138"/>
        <v/>
      </c>
      <c r="CR153" s="151" t="str">
        <f t="shared" ca="1" si="164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65"/>
        <v/>
      </c>
      <c r="CU153" s="39" t="str">
        <f t="shared" ca="1" si="166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67"/>
        <v/>
      </c>
      <c r="CX153" s="40" t="str">
        <f t="shared" ca="1" si="168"/>
        <v/>
      </c>
      <c r="CY153" s="38" t="str">
        <f t="shared" ca="1" si="169"/>
        <v/>
      </c>
      <c r="DE153" s="150" t="str">
        <f t="shared" si="139"/>
        <v/>
      </c>
      <c r="DF153" s="150" t="str">
        <f t="shared" si="140"/>
        <v/>
      </c>
      <c r="DR153" s="150" t="str">
        <f ca="1">IF(COUNTIF($AH$14:AH1040,A154)*COUNTIF($BY$14:BY1040,A154)*COUNTIF($CR$14:CR1040,A154),A154,"")</f>
        <v/>
      </c>
      <c r="DT153" s="45" t="e">
        <f ca="1">VLOOKUP(DS153,$A$14:R940,18)</f>
        <v>#N/A</v>
      </c>
      <c r="DU153" s="45" t="e">
        <f ca="1">VLOOKUP(DS153,$AH$14:BE940,24)</f>
        <v>#N/A</v>
      </c>
      <c r="DV153" s="45" t="e">
        <f ca="1">VLOOKUP(DS153,$BY$14:CF940,8)</f>
        <v>#N/A</v>
      </c>
      <c r="DW153" s="45" t="e">
        <f ca="1">VLOOKUP(DS153,$CR$14:CY940,8)</f>
        <v>#N/A</v>
      </c>
      <c r="DX153" s="45" t="e">
        <f t="shared" ca="1" si="183"/>
        <v>#N/A</v>
      </c>
      <c r="DY153" s="45" t="e">
        <f t="shared" ca="1" si="184"/>
        <v>#N/A</v>
      </c>
      <c r="DZ153" s="45" t="e">
        <f t="shared" ca="1" si="185"/>
        <v>#N/A</v>
      </c>
      <c r="EA153" s="45" t="e">
        <f t="shared" ca="1" si="186"/>
        <v>#N/A</v>
      </c>
      <c r="EB153" s="45" t="e">
        <f t="shared" ca="1" si="187"/>
        <v>#N/A</v>
      </c>
      <c r="EC153" s="45" t="e">
        <f t="shared" ca="1" si="188"/>
        <v>#N/A</v>
      </c>
      <c r="ED153" s="45" t="e">
        <f t="shared" ca="1" si="189"/>
        <v>#N/A</v>
      </c>
      <c r="EE153" s="45" t="e">
        <f t="shared" ca="1" si="190"/>
        <v>#N/A</v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45"/>
        <v/>
      </c>
      <c r="EN153" s="124" t="str">
        <f t="shared" si="170"/>
        <v/>
      </c>
      <c r="EO153" s="124" t="str">
        <f t="shared" si="171"/>
        <v/>
      </c>
      <c r="EP153" s="124" t="str">
        <f t="shared" si="172"/>
        <v/>
      </c>
      <c r="EQ153" s="124" t="str">
        <f t="shared" si="173"/>
        <v/>
      </c>
    </row>
    <row r="154" spans="1:147">
      <c r="A154" s="151" t="str">
        <f t="shared" ca="1" si="146"/>
        <v/>
      </c>
      <c r="B154" s="60" t="str">
        <f ca="1">IF(COUNTIF($AD$2:AD1139,A154)=1,VLOOKUP(A154,T:U,2), IF(COUNTIF($AD$2:AD1139,A154)=0,$B$10,""))</f>
        <v/>
      </c>
      <c r="C154" s="30" t="str">
        <f t="shared" ca="1" si="147"/>
        <v/>
      </c>
      <c r="D154" s="31" t="str">
        <f t="shared" ca="1" si="148"/>
        <v/>
      </c>
      <c r="E154" s="60" t="str">
        <f ca="1">IF(COUNTIF($AD$2:AD1139,A154)=1,VLOOKUP(A154,V:W,2), IF(COUNTIF($AD$2:AD1139,A154)=0,$C$10,""))</f>
        <v/>
      </c>
      <c r="F154" s="30" t="str">
        <f t="shared" ca="1" si="132"/>
        <v/>
      </c>
      <c r="G154" s="31" t="str">
        <f t="shared" ca="1" si="149"/>
        <v/>
      </c>
      <c r="H154" s="60" t="str">
        <f ca="1">IF(COUNTIF($AD$2:AD1139,A154)=1,VLOOKUP(A154,X:Y,2), IF(COUNTIF($AD$2:AD1139,A154)=0,$D$10,""))</f>
        <v/>
      </c>
      <c r="I154" s="30" t="str">
        <f t="shared" ca="1" si="133"/>
        <v/>
      </c>
      <c r="J154" s="31" t="str">
        <f t="shared" ca="1" si="150"/>
        <v/>
      </c>
      <c r="K154" s="60" t="str">
        <f ca="1">IF(COUNTIF($AD$2:AD1139,A154)=1,VLOOKUP(A154,Z:AA,2), IF(COUNTIF($AD$2:AD1139,A154)=0,$E$10,""))</f>
        <v/>
      </c>
      <c r="L154" s="30" t="str">
        <f t="shared" ca="1" si="134"/>
        <v/>
      </c>
      <c r="M154" s="31" t="str">
        <f t="shared" ca="1" si="151"/>
        <v/>
      </c>
      <c r="N154" s="66" t="str">
        <f t="shared" ca="1" si="135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36"/>
        <v/>
      </c>
      <c r="AB154" s="150" t="str">
        <f t="shared" si="141"/>
        <v/>
      </c>
      <c r="AC154" s="150" t="str">
        <f t="shared" si="142"/>
        <v/>
      </c>
      <c r="AH154" s="151" t="str">
        <f t="shared" ca="1" si="15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53"/>
        <v/>
      </c>
      <c r="AK154" s="39" t="str">
        <f t="shared" ca="1" si="154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76"/>
        <v/>
      </c>
      <c r="AN154" s="40" t="str">
        <f t="shared" ca="1" si="155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77"/>
        <v/>
      </c>
      <c r="AQ154" s="40" t="str">
        <f t="shared" ca="1" si="156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78"/>
        <v/>
      </c>
      <c r="AT154" s="40" t="str">
        <f t="shared" ca="1" si="157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79"/>
        <v/>
      </c>
      <c r="AW154" s="40" t="str">
        <f t="shared" ca="1" si="158"/>
        <v/>
      </c>
      <c r="AX154" s="38" t="str">
        <f ca="1">IF(COUNTIF($BU$2:BU1139,AH154)=1,VLOOKUP(AH154,BQ:BR,2), IF(COUNTIF($BU$2:BU1139,AH154)=0,$AN$10,""))</f>
        <v/>
      </c>
      <c r="AY154" s="39" t="str">
        <f t="shared" ca="1" si="180"/>
        <v/>
      </c>
      <c r="AZ154" s="40" t="str">
        <f t="shared" ca="1" si="159"/>
        <v/>
      </c>
      <c r="BA154" s="66" t="str">
        <f t="shared" ca="1" si="181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182"/>
        <v/>
      </c>
      <c r="BS154" s="150" t="str">
        <f t="shared" si="143"/>
        <v/>
      </c>
      <c r="BT154" s="150" t="str">
        <f t="shared" si="144"/>
        <v/>
      </c>
      <c r="BY154" s="151" t="str">
        <f t="shared" ca="1" si="160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61"/>
        <v/>
      </c>
      <c r="CB154" s="39" t="str">
        <f t="shared" ca="1" si="162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74"/>
        <v/>
      </c>
      <c r="CE154" s="40" t="str">
        <f t="shared" ca="1" si="163"/>
        <v/>
      </c>
      <c r="CF154" s="38" t="str">
        <f t="shared" ca="1" si="175"/>
        <v/>
      </c>
      <c r="CL154" s="150" t="str">
        <f t="shared" si="137"/>
        <v/>
      </c>
      <c r="CM154" s="150" t="str">
        <f t="shared" si="138"/>
        <v/>
      </c>
      <c r="CR154" s="151" t="str">
        <f t="shared" ca="1" si="164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65"/>
        <v/>
      </c>
      <c r="CU154" s="39" t="str">
        <f t="shared" ca="1" si="166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67"/>
        <v/>
      </c>
      <c r="CX154" s="40" t="str">
        <f t="shared" ca="1" si="168"/>
        <v/>
      </c>
      <c r="CY154" s="38" t="str">
        <f t="shared" ca="1" si="169"/>
        <v/>
      </c>
      <c r="DE154" s="150" t="str">
        <f t="shared" si="139"/>
        <v/>
      </c>
      <c r="DF154" s="150" t="str">
        <f t="shared" si="140"/>
        <v/>
      </c>
      <c r="DR154" s="150" t="str">
        <f ca="1">IF(COUNTIF($AH$14:AH1041,A155)*COUNTIF($BY$14:BY1041,A155)*COUNTIF($CR$14:CR1041,A155),A155,"")</f>
        <v/>
      </c>
      <c r="DT154" s="45" t="e">
        <f ca="1">VLOOKUP(DS154,$A$14:R941,18)</f>
        <v>#N/A</v>
      </c>
      <c r="DU154" s="45" t="e">
        <f ca="1">VLOOKUP(DS154,$AH$14:BE941,24)</f>
        <v>#N/A</v>
      </c>
      <c r="DV154" s="45" t="e">
        <f ca="1">VLOOKUP(DS154,$BY$14:CF941,8)</f>
        <v>#N/A</v>
      </c>
      <c r="DW154" s="45" t="e">
        <f ca="1">VLOOKUP(DS154,$CR$14:CY941,8)</f>
        <v>#N/A</v>
      </c>
      <c r="DX154" s="45" t="e">
        <f t="shared" ca="1" si="183"/>
        <v>#N/A</v>
      </c>
      <c r="DY154" s="45" t="e">
        <f t="shared" ca="1" si="184"/>
        <v>#N/A</v>
      </c>
      <c r="DZ154" s="45" t="e">
        <f t="shared" ca="1" si="185"/>
        <v>#N/A</v>
      </c>
      <c r="EA154" s="45" t="e">
        <f t="shared" ca="1" si="186"/>
        <v>#N/A</v>
      </c>
      <c r="EB154" s="45" t="e">
        <f t="shared" ca="1" si="187"/>
        <v>#N/A</v>
      </c>
      <c r="EC154" s="45" t="e">
        <f t="shared" ca="1" si="188"/>
        <v>#N/A</v>
      </c>
      <c r="ED154" s="45" t="e">
        <f t="shared" ca="1" si="189"/>
        <v>#N/A</v>
      </c>
      <c r="EE154" s="45" t="e">
        <f t="shared" ca="1" si="190"/>
        <v>#N/A</v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45"/>
        <v/>
      </c>
      <c r="EN154" s="124" t="str">
        <f t="shared" si="170"/>
        <v/>
      </c>
      <c r="EO154" s="124" t="str">
        <f t="shared" si="171"/>
        <v/>
      </c>
      <c r="EP154" s="124" t="str">
        <f t="shared" si="172"/>
        <v/>
      </c>
      <c r="EQ154" s="124" t="str">
        <f t="shared" si="173"/>
        <v/>
      </c>
    </row>
    <row r="155" spans="1:147">
      <c r="A155" s="151" t="str">
        <f t="shared" ca="1" si="146"/>
        <v/>
      </c>
      <c r="B155" s="60" t="str">
        <f ca="1">IF(COUNTIF($AD$2:AD1140,A155)=1,VLOOKUP(A155,T:U,2), IF(COUNTIF($AD$2:AD1140,A155)=0,$B$10,""))</f>
        <v/>
      </c>
      <c r="C155" s="30" t="str">
        <f t="shared" ca="1" si="147"/>
        <v/>
      </c>
      <c r="D155" s="31" t="str">
        <f t="shared" ca="1" si="148"/>
        <v/>
      </c>
      <c r="E155" s="60" t="str">
        <f ca="1">IF(COUNTIF($AD$2:AD1140,A155)=1,VLOOKUP(A155,V:W,2), IF(COUNTIF($AD$2:AD1140,A155)=0,$C$10,""))</f>
        <v/>
      </c>
      <c r="F155" s="30" t="str">
        <f t="shared" ca="1" si="132"/>
        <v/>
      </c>
      <c r="G155" s="31" t="str">
        <f t="shared" ca="1" si="149"/>
        <v/>
      </c>
      <c r="H155" s="60" t="str">
        <f ca="1">IF(COUNTIF($AD$2:AD1140,A155)=1,VLOOKUP(A155,X:Y,2), IF(COUNTIF($AD$2:AD1140,A155)=0,$D$10,""))</f>
        <v/>
      </c>
      <c r="I155" s="30" t="str">
        <f t="shared" ca="1" si="133"/>
        <v/>
      </c>
      <c r="J155" s="31" t="str">
        <f t="shared" ca="1" si="150"/>
        <v/>
      </c>
      <c r="K155" s="60" t="str">
        <f ca="1">IF(COUNTIF($AD$2:AD1140,A155)=1,VLOOKUP(A155,Z:AA,2), IF(COUNTIF($AD$2:AD1140,A155)=0,$E$10,""))</f>
        <v/>
      </c>
      <c r="L155" s="30" t="str">
        <f t="shared" ca="1" si="134"/>
        <v/>
      </c>
      <c r="M155" s="31" t="str">
        <f t="shared" ca="1" si="151"/>
        <v/>
      </c>
      <c r="N155" s="66" t="str">
        <f t="shared" ca="1" si="135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36"/>
        <v/>
      </c>
      <c r="AB155" s="150" t="str">
        <f t="shared" si="141"/>
        <v/>
      </c>
      <c r="AC155" s="150" t="str">
        <f t="shared" si="142"/>
        <v/>
      </c>
      <c r="AH155" s="151" t="str">
        <f t="shared" ca="1" si="15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53"/>
        <v/>
      </c>
      <c r="AK155" s="39" t="str">
        <f t="shared" ca="1" si="154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76"/>
        <v/>
      </c>
      <c r="AN155" s="40" t="str">
        <f t="shared" ca="1" si="155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77"/>
        <v/>
      </c>
      <c r="AQ155" s="40" t="str">
        <f t="shared" ca="1" si="156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78"/>
        <v/>
      </c>
      <c r="AT155" s="40" t="str">
        <f t="shared" ca="1" si="157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79"/>
        <v/>
      </c>
      <c r="AW155" s="40" t="str">
        <f t="shared" ca="1" si="158"/>
        <v/>
      </c>
      <c r="AX155" s="38" t="str">
        <f ca="1">IF(COUNTIF($BU$2:BU1140,AH155)=1,VLOOKUP(AH155,BQ:BR,2), IF(COUNTIF($BU$2:BU1140,AH155)=0,$AN$10,""))</f>
        <v/>
      </c>
      <c r="AY155" s="39" t="str">
        <f t="shared" ca="1" si="180"/>
        <v/>
      </c>
      <c r="AZ155" s="40" t="str">
        <f t="shared" ca="1" si="159"/>
        <v/>
      </c>
      <c r="BA155" s="66" t="str">
        <f t="shared" ca="1" si="181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182"/>
        <v/>
      </c>
      <c r="BS155" s="150" t="str">
        <f t="shared" si="143"/>
        <v/>
      </c>
      <c r="BT155" s="150" t="str">
        <f t="shared" si="144"/>
        <v/>
      </c>
      <c r="BY155" s="151" t="str">
        <f t="shared" ca="1" si="160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61"/>
        <v/>
      </c>
      <c r="CB155" s="39" t="str">
        <f t="shared" ca="1" si="162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74"/>
        <v/>
      </c>
      <c r="CE155" s="40" t="str">
        <f t="shared" ca="1" si="163"/>
        <v/>
      </c>
      <c r="CF155" s="38" t="str">
        <f t="shared" ca="1" si="175"/>
        <v/>
      </c>
      <c r="CL155" s="150" t="str">
        <f t="shared" si="137"/>
        <v/>
      </c>
      <c r="CM155" s="150" t="str">
        <f t="shared" si="138"/>
        <v/>
      </c>
      <c r="CR155" s="151" t="str">
        <f t="shared" ca="1" si="164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65"/>
        <v/>
      </c>
      <c r="CU155" s="39" t="str">
        <f t="shared" ca="1" si="166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67"/>
        <v/>
      </c>
      <c r="CX155" s="40" t="str">
        <f t="shared" ca="1" si="168"/>
        <v/>
      </c>
      <c r="CY155" s="38" t="str">
        <f t="shared" ca="1" si="169"/>
        <v/>
      </c>
      <c r="DE155" s="150" t="str">
        <f t="shared" si="139"/>
        <v/>
      </c>
      <c r="DF155" s="150" t="str">
        <f t="shared" si="140"/>
        <v/>
      </c>
      <c r="DR155" s="150" t="str">
        <f ca="1">IF(COUNTIF($AH$14:AH1042,A156)*COUNTIF($BY$14:BY1042,A156)*COUNTIF($CR$14:CR1042,A156),A156,"")</f>
        <v/>
      </c>
      <c r="DT155" s="45" t="e">
        <f ca="1">VLOOKUP(DS155,$A$14:R942,18)</f>
        <v>#N/A</v>
      </c>
      <c r="DU155" s="45" t="e">
        <f ca="1">VLOOKUP(DS155,$AH$14:BE942,24)</f>
        <v>#N/A</v>
      </c>
      <c r="DV155" s="45" t="e">
        <f ca="1">VLOOKUP(DS155,$BY$14:CF942,8)</f>
        <v>#N/A</v>
      </c>
      <c r="DW155" s="45" t="e">
        <f ca="1">VLOOKUP(DS155,$CR$14:CY942,8)</f>
        <v>#N/A</v>
      </c>
      <c r="DX155" s="45" t="e">
        <f t="shared" ca="1" si="183"/>
        <v>#N/A</v>
      </c>
      <c r="DY155" s="45" t="e">
        <f t="shared" ca="1" si="184"/>
        <v>#N/A</v>
      </c>
      <c r="DZ155" s="45" t="e">
        <f t="shared" ca="1" si="185"/>
        <v>#N/A</v>
      </c>
      <c r="EA155" s="45" t="e">
        <f t="shared" ca="1" si="186"/>
        <v>#N/A</v>
      </c>
      <c r="EB155" s="45" t="e">
        <f t="shared" ca="1" si="187"/>
        <v>#N/A</v>
      </c>
      <c r="EC155" s="45" t="e">
        <f t="shared" ca="1" si="188"/>
        <v>#N/A</v>
      </c>
      <c r="ED155" s="45" t="e">
        <f t="shared" ca="1" si="189"/>
        <v>#N/A</v>
      </c>
      <c r="EE155" s="45" t="e">
        <f t="shared" ca="1" si="190"/>
        <v>#N/A</v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45"/>
        <v/>
      </c>
      <c r="EN155" s="124" t="str">
        <f t="shared" si="170"/>
        <v/>
      </c>
      <c r="EO155" s="124" t="str">
        <f t="shared" si="171"/>
        <v/>
      </c>
      <c r="EP155" s="124" t="str">
        <f t="shared" si="172"/>
        <v/>
      </c>
      <c r="EQ155" s="124" t="str">
        <f t="shared" si="173"/>
        <v/>
      </c>
    </row>
    <row r="156" spans="1:147">
      <c r="A156" s="151" t="str">
        <f t="shared" ca="1" si="146"/>
        <v/>
      </c>
      <c r="B156" s="60" t="str">
        <f ca="1">IF(COUNTIF($AD$2:AD1141,A156)=1,VLOOKUP(A156,T:U,2), IF(COUNTIF($AD$2:AD1141,A156)=0,$B$10,""))</f>
        <v/>
      </c>
      <c r="C156" s="30" t="str">
        <f t="shared" ca="1" si="147"/>
        <v/>
      </c>
      <c r="D156" s="31" t="str">
        <f t="shared" ca="1" si="148"/>
        <v/>
      </c>
      <c r="E156" s="60" t="str">
        <f ca="1">IF(COUNTIF($AD$2:AD1141,A156)=1,VLOOKUP(A156,V:W,2), IF(COUNTIF($AD$2:AD1141,A156)=0,$C$10,""))</f>
        <v/>
      </c>
      <c r="F156" s="30" t="str">
        <f t="shared" ca="1" si="132"/>
        <v/>
      </c>
      <c r="G156" s="31" t="str">
        <f t="shared" ca="1" si="149"/>
        <v/>
      </c>
      <c r="H156" s="60" t="str">
        <f ca="1">IF(COUNTIF($AD$2:AD1141,A156)=1,VLOOKUP(A156,X:Y,2), IF(COUNTIF($AD$2:AD1141,A156)=0,$D$10,""))</f>
        <v/>
      </c>
      <c r="I156" s="30" t="str">
        <f t="shared" ca="1" si="133"/>
        <v/>
      </c>
      <c r="J156" s="31" t="str">
        <f t="shared" ca="1" si="150"/>
        <v/>
      </c>
      <c r="K156" s="60" t="str">
        <f ca="1">IF(COUNTIF($AD$2:AD1141,A156)=1,VLOOKUP(A156,Z:AA,2), IF(COUNTIF($AD$2:AD1141,A156)=0,$E$10,""))</f>
        <v/>
      </c>
      <c r="L156" s="30" t="str">
        <f t="shared" ca="1" si="134"/>
        <v/>
      </c>
      <c r="M156" s="31" t="str">
        <f t="shared" ca="1" si="151"/>
        <v/>
      </c>
      <c r="N156" s="66" t="str">
        <f t="shared" ca="1" si="135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36"/>
        <v/>
      </c>
      <c r="AB156" s="150" t="str">
        <f t="shared" si="141"/>
        <v/>
      </c>
      <c r="AC156" s="150" t="str">
        <f t="shared" si="142"/>
        <v/>
      </c>
      <c r="AH156" s="151" t="str">
        <f t="shared" ca="1" si="15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53"/>
        <v/>
      </c>
      <c r="AK156" s="39" t="str">
        <f t="shared" ca="1" si="154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76"/>
        <v/>
      </c>
      <c r="AN156" s="40" t="str">
        <f t="shared" ca="1" si="155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77"/>
        <v/>
      </c>
      <c r="AQ156" s="40" t="str">
        <f t="shared" ca="1" si="156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78"/>
        <v/>
      </c>
      <c r="AT156" s="40" t="str">
        <f t="shared" ca="1" si="157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79"/>
        <v/>
      </c>
      <c r="AW156" s="40" t="str">
        <f t="shared" ca="1" si="158"/>
        <v/>
      </c>
      <c r="AX156" s="38" t="str">
        <f ca="1">IF(COUNTIF($BU$2:BU1141,AH156)=1,VLOOKUP(AH156,BQ:BR,2), IF(COUNTIF($BU$2:BU1141,AH156)=0,$AN$10,""))</f>
        <v/>
      </c>
      <c r="AY156" s="39" t="str">
        <f t="shared" ca="1" si="180"/>
        <v/>
      </c>
      <c r="AZ156" s="40" t="str">
        <f t="shared" ca="1" si="159"/>
        <v/>
      </c>
      <c r="BA156" s="66" t="str">
        <f t="shared" ca="1" si="181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182"/>
        <v/>
      </c>
      <c r="BS156" s="150" t="str">
        <f t="shared" si="143"/>
        <v/>
      </c>
      <c r="BT156" s="150" t="str">
        <f t="shared" si="144"/>
        <v/>
      </c>
      <c r="BY156" s="151" t="str">
        <f t="shared" ca="1" si="160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61"/>
        <v/>
      </c>
      <c r="CB156" s="39" t="str">
        <f t="shared" ca="1" si="162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74"/>
        <v/>
      </c>
      <c r="CE156" s="40" t="str">
        <f t="shared" ca="1" si="163"/>
        <v/>
      </c>
      <c r="CF156" s="38" t="str">
        <f t="shared" ca="1" si="175"/>
        <v/>
      </c>
      <c r="CL156" s="150" t="str">
        <f t="shared" si="137"/>
        <v/>
      </c>
      <c r="CM156" s="150" t="str">
        <f t="shared" si="138"/>
        <v/>
      </c>
      <c r="CR156" s="151" t="str">
        <f t="shared" ca="1" si="164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65"/>
        <v/>
      </c>
      <c r="CU156" s="39" t="str">
        <f t="shared" ca="1" si="166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67"/>
        <v/>
      </c>
      <c r="CX156" s="40" t="str">
        <f t="shared" ca="1" si="168"/>
        <v/>
      </c>
      <c r="CY156" s="38" t="str">
        <f t="shared" ca="1" si="169"/>
        <v/>
      </c>
      <c r="DE156" s="150" t="str">
        <f t="shared" si="139"/>
        <v/>
      </c>
      <c r="DF156" s="150" t="str">
        <f t="shared" si="140"/>
        <v/>
      </c>
      <c r="DR156" s="150" t="str">
        <f ca="1">IF(COUNTIF($AH$14:AH1043,A157)*COUNTIF($BY$14:BY1043,A157)*COUNTIF($CR$14:CR1043,A157),A157,"")</f>
        <v/>
      </c>
      <c r="DT156" s="45" t="e">
        <f ca="1">VLOOKUP(DS156,$A$14:R943,18)</f>
        <v>#N/A</v>
      </c>
      <c r="DU156" s="45" t="e">
        <f ca="1">VLOOKUP(DS156,$AH$14:BE943,24)</f>
        <v>#N/A</v>
      </c>
      <c r="DV156" s="45" t="e">
        <f ca="1">VLOOKUP(DS156,$BY$14:CF943,8)</f>
        <v>#N/A</v>
      </c>
      <c r="DW156" s="45" t="e">
        <f ca="1">VLOOKUP(DS156,$CR$14:CY943,8)</f>
        <v>#N/A</v>
      </c>
      <c r="DX156" s="45" t="e">
        <f t="shared" ca="1" si="183"/>
        <v>#N/A</v>
      </c>
      <c r="DY156" s="45" t="e">
        <f t="shared" ca="1" si="184"/>
        <v>#N/A</v>
      </c>
      <c r="DZ156" s="45" t="e">
        <f t="shared" ca="1" si="185"/>
        <v>#N/A</v>
      </c>
      <c r="EA156" s="45" t="e">
        <f t="shared" ca="1" si="186"/>
        <v>#N/A</v>
      </c>
      <c r="EB156" s="45" t="e">
        <f t="shared" ca="1" si="187"/>
        <v>#N/A</v>
      </c>
      <c r="EC156" s="45" t="e">
        <f t="shared" ca="1" si="188"/>
        <v>#N/A</v>
      </c>
      <c r="ED156" s="45" t="e">
        <f t="shared" ca="1" si="189"/>
        <v>#N/A</v>
      </c>
      <c r="EE156" s="45" t="e">
        <f t="shared" ca="1" si="190"/>
        <v>#N/A</v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45"/>
        <v/>
      </c>
      <c r="EN156" s="124" t="str">
        <f t="shared" si="170"/>
        <v/>
      </c>
      <c r="EO156" s="124" t="str">
        <f t="shared" si="171"/>
        <v/>
      </c>
      <c r="EP156" s="124" t="str">
        <f t="shared" si="172"/>
        <v/>
      </c>
      <c r="EQ156" s="124" t="str">
        <f t="shared" si="173"/>
        <v/>
      </c>
    </row>
    <row r="157" spans="1:147">
      <c r="A157" s="151" t="str">
        <f t="shared" ca="1" si="146"/>
        <v/>
      </c>
      <c r="B157" s="60" t="str">
        <f ca="1">IF(COUNTIF($AD$2:AD1142,A157)=1,VLOOKUP(A157,T:U,2), IF(COUNTIF($AD$2:AD1142,A157)=0,$B$10,""))</f>
        <v/>
      </c>
      <c r="C157" s="30" t="str">
        <f t="shared" ca="1" si="147"/>
        <v/>
      </c>
      <c r="D157" s="31" t="str">
        <f t="shared" ca="1" si="148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191">IF(ISERROR(B157-2),"",(E157-$E$14)/100*$C$5)</f>
        <v/>
      </c>
      <c r="G157" s="31" t="str">
        <f t="shared" ca="1" si="149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192">IF(ISERROR(B157-2),"",(H157/$H$14-1)*$D$5)</f>
        <v/>
      </c>
      <c r="J157" s="31" t="str">
        <f t="shared" ca="1" si="150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193">IF(ISERROR(B157-2),"",(K157-$K$14)/100*$E$5)</f>
        <v/>
      </c>
      <c r="M157" s="31" t="str">
        <f t="shared" ca="1" si="151"/>
        <v/>
      </c>
      <c r="N157" s="66" t="str">
        <f t="shared" ref="N157:N192" ca="1" si="19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195">IF(ISERROR(B157-2),"",N157+Q157)</f>
        <v/>
      </c>
      <c r="AB157" s="150" t="str">
        <f t="shared" si="141"/>
        <v/>
      </c>
      <c r="AC157" s="150" t="str">
        <f t="shared" si="142"/>
        <v/>
      </c>
      <c r="AH157" s="151" t="str">
        <f t="shared" ca="1" si="15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53"/>
        <v/>
      </c>
      <c r="AK157" s="39" t="str">
        <f t="shared" ca="1" si="154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76"/>
        <v/>
      </c>
      <c r="AN157" s="40" t="str">
        <f t="shared" ca="1" si="155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77"/>
        <v/>
      </c>
      <c r="AQ157" s="40" t="str">
        <f t="shared" ca="1" si="156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78"/>
        <v/>
      </c>
      <c r="AT157" s="40" t="str">
        <f t="shared" ca="1" si="157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79"/>
        <v/>
      </c>
      <c r="AW157" s="40" t="str">
        <f t="shared" ca="1" si="158"/>
        <v/>
      </c>
      <c r="AX157" s="38" t="str">
        <f ca="1">IF(COUNTIF($BU$2:BU1142,AH157)=1,VLOOKUP(AH157,BQ:BR,2), IF(COUNTIF($BU$2:BU1142,AH157)=0,$AN$10,""))</f>
        <v/>
      </c>
      <c r="AY157" s="39" t="str">
        <f t="shared" ca="1" si="180"/>
        <v/>
      </c>
      <c r="AZ157" s="40" t="str">
        <f t="shared" ca="1" si="159"/>
        <v/>
      </c>
      <c r="BA157" s="66" t="str">
        <f t="shared" ca="1" si="181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182"/>
        <v/>
      </c>
      <c r="BS157" s="150" t="str">
        <f t="shared" si="143"/>
        <v/>
      </c>
      <c r="BT157" s="150" t="str">
        <f t="shared" si="144"/>
        <v/>
      </c>
      <c r="BY157" s="151" t="str">
        <f t="shared" ca="1" si="160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61"/>
        <v/>
      </c>
      <c r="CB157" s="39" t="str">
        <f t="shared" ca="1" si="162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74"/>
        <v/>
      </c>
      <c r="CE157" s="40" t="str">
        <f t="shared" ca="1" si="163"/>
        <v/>
      </c>
      <c r="CF157" s="38" t="str">
        <f t="shared" ca="1" si="175"/>
        <v/>
      </c>
      <c r="CL157" s="150" t="str">
        <f t="shared" si="137"/>
        <v/>
      </c>
      <c r="CM157" s="150" t="str">
        <f t="shared" si="138"/>
        <v/>
      </c>
      <c r="CR157" s="151" t="str">
        <f t="shared" ca="1" si="164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65"/>
        <v/>
      </c>
      <c r="CU157" s="39" t="str">
        <f t="shared" ca="1" si="166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67"/>
        <v/>
      </c>
      <c r="CX157" s="40" t="str">
        <f t="shared" ca="1" si="168"/>
        <v/>
      </c>
      <c r="CY157" s="38" t="str">
        <f t="shared" ca="1" si="169"/>
        <v/>
      </c>
      <c r="DE157" s="150" t="str">
        <f t="shared" si="139"/>
        <v/>
      </c>
      <c r="DF157" s="150" t="str">
        <f t="shared" si="140"/>
        <v/>
      </c>
      <c r="DR157" s="150" t="str">
        <f ca="1">IF(COUNTIF($AH$14:AH1044,A158)*COUNTIF($BY$14:BY1044,A158)*COUNTIF($CR$14:CR1044,A158),A158,"")</f>
        <v/>
      </c>
      <c r="DT157" s="45" t="e">
        <f ca="1">VLOOKUP(DS157,$A$14:R944,18)</f>
        <v>#N/A</v>
      </c>
      <c r="DU157" s="45" t="e">
        <f ca="1">VLOOKUP(DS157,$AH$14:BE944,24)</f>
        <v>#N/A</v>
      </c>
      <c r="DV157" s="45" t="e">
        <f ca="1">VLOOKUP(DS157,$BY$14:CF944,8)</f>
        <v>#N/A</v>
      </c>
      <c r="DW157" s="45" t="e">
        <f ca="1">VLOOKUP(DS157,$CR$14:CY944,8)</f>
        <v>#N/A</v>
      </c>
      <c r="DX157" s="45" t="e">
        <f t="shared" ca="1" si="183"/>
        <v>#N/A</v>
      </c>
      <c r="DY157" s="45" t="e">
        <f t="shared" ca="1" si="184"/>
        <v>#N/A</v>
      </c>
      <c r="DZ157" s="45" t="e">
        <f t="shared" ca="1" si="185"/>
        <v>#N/A</v>
      </c>
      <c r="EA157" s="45" t="e">
        <f t="shared" ca="1" si="186"/>
        <v>#N/A</v>
      </c>
      <c r="EB157" s="45" t="e">
        <f t="shared" ca="1" si="187"/>
        <v>#N/A</v>
      </c>
      <c r="EC157" s="45" t="e">
        <f t="shared" ca="1" si="188"/>
        <v>#N/A</v>
      </c>
      <c r="ED157" s="45" t="e">
        <f t="shared" ca="1" si="189"/>
        <v>#N/A</v>
      </c>
      <c r="EE157" s="45" t="e">
        <f t="shared" ca="1" si="190"/>
        <v>#N/A</v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45"/>
        <v/>
      </c>
      <c r="EN157" s="124" t="str">
        <f t="shared" si="170"/>
        <v/>
      </c>
      <c r="EO157" s="124" t="str">
        <f t="shared" si="171"/>
        <v/>
      </c>
      <c r="EP157" s="124" t="str">
        <f t="shared" si="172"/>
        <v/>
      </c>
      <c r="EQ157" s="124" t="str">
        <f t="shared" si="173"/>
        <v/>
      </c>
    </row>
    <row r="158" spans="1:147">
      <c r="A158" s="151" t="str">
        <f t="shared" ca="1" si="146"/>
        <v/>
      </c>
      <c r="B158" s="60" t="str">
        <f ca="1">IF(COUNTIF($AD$2:AD1143,A158)=1,VLOOKUP(A158,T:U,2), IF(COUNTIF($AD$2:AD1143,A158)=0,$B$10,""))</f>
        <v/>
      </c>
      <c r="C158" s="30" t="str">
        <f t="shared" ca="1" si="147"/>
        <v/>
      </c>
      <c r="D158" s="31" t="str">
        <f t="shared" ca="1" si="148"/>
        <v/>
      </c>
      <c r="E158" s="60" t="str">
        <f ca="1">IF(COUNTIF($AD$2:AD1143,A158)=1,VLOOKUP(A158,V:W,2), IF(COUNTIF($AD$2:AD1143,A158)=0,$C$10,""))</f>
        <v/>
      </c>
      <c r="F158" s="30" t="str">
        <f t="shared" ca="1" si="191"/>
        <v/>
      </c>
      <c r="G158" s="31" t="str">
        <f t="shared" ca="1" si="149"/>
        <v/>
      </c>
      <c r="H158" s="60" t="str">
        <f ca="1">IF(COUNTIF($AD$2:AD1143,A158)=1,VLOOKUP(A158,X:Y,2), IF(COUNTIF($AD$2:AD1143,A158)=0,$D$10,""))</f>
        <v/>
      </c>
      <c r="I158" s="30" t="str">
        <f t="shared" ca="1" si="192"/>
        <v/>
      </c>
      <c r="J158" s="31" t="str">
        <f t="shared" ca="1" si="150"/>
        <v/>
      </c>
      <c r="K158" s="60" t="str">
        <f ca="1">IF(COUNTIF($AD$2:AD1143,A158)=1,VLOOKUP(A158,Z:AA,2), IF(COUNTIF($AD$2:AD1143,A158)=0,$E$10,""))</f>
        <v/>
      </c>
      <c r="L158" s="30" t="str">
        <f t="shared" ca="1" si="193"/>
        <v/>
      </c>
      <c r="M158" s="31" t="str">
        <f t="shared" ca="1" si="151"/>
        <v/>
      </c>
      <c r="N158" s="66" t="str">
        <f t="shared" ca="1" si="19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195"/>
        <v/>
      </c>
      <c r="AB158" s="150" t="str">
        <f t="shared" si="141"/>
        <v/>
      </c>
      <c r="AC158" s="150" t="str">
        <f t="shared" si="142"/>
        <v/>
      </c>
      <c r="AH158" s="151" t="str">
        <f t="shared" ca="1" si="15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53"/>
        <v/>
      </c>
      <c r="AK158" s="39" t="str">
        <f t="shared" ca="1" si="154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76"/>
        <v/>
      </c>
      <c r="AN158" s="40" t="str">
        <f t="shared" ca="1" si="155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77"/>
        <v/>
      </c>
      <c r="AQ158" s="40" t="str">
        <f t="shared" ca="1" si="156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78"/>
        <v/>
      </c>
      <c r="AT158" s="40" t="str">
        <f t="shared" ca="1" si="157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79"/>
        <v/>
      </c>
      <c r="AW158" s="40" t="str">
        <f t="shared" ca="1" si="158"/>
        <v/>
      </c>
      <c r="AX158" s="38" t="str">
        <f ca="1">IF(COUNTIF($BU$2:BU1143,AH158)=1,VLOOKUP(AH158,BQ:BR,2), IF(COUNTIF($BU$2:BU1143,AH158)=0,$AN$10,""))</f>
        <v/>
      </c>
      <c r="AY158" s="39" t="str">
        <f t="shared" ca="1" si="180"/>
        <v/>
      </c>
      <c r="AZ158" s="40" t="str">
        <f t="shared" ca="1" si="159"/>
        <v/>
      </c>
      <c r="BA158" s="66" t="str">
        <f t="shared" ca="1" si="181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182"/>
        <v/>
      </c>
      <c r="BS158" s="150" t="str">
        <f t="shared" si="143"/>
        <v/>
      </c>
      <c r="BT158" s="150" t="str">
        <f t="shared" si="144"/>
        <v/>
      </c>
      <c r="BY158" s="151" t="str">
        <f t="shared" ca="1" si="160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61"/>
        <v/>
      </c>
      <c r="CB158" s="39" t="str">
        <f t="shared" ca="1" si="162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74"/>
        <v/>
      </c>
      <c r="CE158" s="40" t="str">
        <f t="shared" ca="1" si="163"/>
        <v/>
      </c>
      <c r="CF158" s="38" t="str">
        <f t="shared" ca="1" si="175"/>
        <v/>
      </c>
      <c r="CL158" s="150" t="str">
        <f t="shared" si="137"/>
        <v/>
      </c>
      <c r="CM158" s="150" t="str">
        <f t="shared" si="138"/>
        <v/>
      </c>
      <c r="CR158" s="151" t="str">
        <f t="shared" ca="1" si="164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65"/>
        <v/>
      </c>
      <c r="CU158" s="39" t="str">
        <f t="shared" ca="1" si="166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67"/>
        <v/>
      </c>
      <c r="CX158" s="40" t="str">
        <f t="shared" ca="1" si="168"/>
        <v/>
      </c>
      <c r="CY158" s="38" t="str">
        <f t="shared" ca="1" si="169"/>
        <v/>
      </c>
      <c r="DE158" s="150" t="str">
        <f t="shared" si="139"/>
        <v/>
      </c>
      <c r="DF158" s="150" t="str">
        <f t="shared" si="140"/>
        <v/>
      </c>
      <c r="DR158" s="150" t="str">
        <f ca="1">IF(COUNTIF($AH$14:AH1045,A159)*COUNTIF($BY$14:BY1045,A159)*COUNTIF($CR$14:CR1045,A159),A159,"")</f>
        <v/>
      </c>
      <c r="DT158" s="45" t="e">
        <f ca="1">VLOOKUP(DS158,$A$14:R945,18)</f>
        <v>#N/A</v>
      </c>
      <c r="DU158" s="45" t="e">
        <f ca="1">VLOOKUP(DS158,$AH$14:BE945,24)</f>
        <v>#N/A</v>
      </c>
      <c r="DV158" s="45" t="e">
        <f ca="1">VLOOKUP(DS158,$BY$14:CF945,8)</f>
        <v>#N/A</v>
      </c>
      <c r="DW158" s="45" t="e">
        <f ca="1">VLOOKUP(DS158,$CR$14:CY945,8)</f>
        <v>#N/A</v>
      </c>
      <c r="DX158" s="45" t="e">
        <f t="shared" ca="1" si="183"/>
        <v>#N/A</v>
      </c>
      <c r="DY158" s="45" t="e">
        <f t="shared" ca="1" si="184"/>
        <v>#N/A</v>
      </c>
      <c r="DZ158" s="45" t="e">
        <f t="shared" ca="1" si="185"/>
        <v>#N/A</v>
      </c>
      <c r="EA158" s="45" t="e">
        <f t="shared" ca="1" si="186"/>
        <v>#N/A</v>
      </c>
      <c r="EB158" s="45" t="e">
        <f t="shared" ca="1" si="187"/>
        <v>#N/A</v>
      </c>
      <c r="EC158" s="45" t="e">
        <f t="shared" ca="1" si="188"/>
        <v>#N/A</v>
      </c>
      <c r="ED158" s="45" t="e">
        <f t="shared" ca="1" si="189"/>
        <v>#N/A</v>
      </c>
      <c r="EE158" s="45" t="e">
        <f t="shared" ca="1" si="190"/>
        <v>#N/A</v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45"/>
        <v/>
      </c>
      <c r="EN158" s="124" t="str">
        <f t="shared" si="170"/>
        <v/>
      </c>
      <c r="EO158" s="124" t="str">
        <f t="shared" si="171"/>
        <v/>
      </c>
      <c r="EP158" s="124" t="str">
        <f t="shared" si="172"/>
        <v/>
      </c>
      <c r="EQ158" s="124" t="str">
        <f t="shared" si="173"/>
        <v/>
      </c>
    </row>
    <row r="159" spans="1:147">
      <c r="A159" s="151" t="str">
        <f t="shared" ca="1" si="146"/>
        <v/>
      </c>
      <c r="B159" s="60" t="str">
        <f ca="1">IF(COUNTIF($AD$2:AD1144,A159)=1,VLOOKUP(A159,T:U,2), IF(COUNTIF($AD$2:AD1144,A159)=0,$B$10,""))</f>
        <v/>
      </c>
      <c r="C159" s="30" t="str">
        <f t="shared" ca="1" si="147"/>
        <v/>
      </c>
      <c r="D159" s="31" t="str">
        <f t="shared" ca="1" si="148"/>
        <v/>
      </c>
      <c r="E159" s="60" t="str">
        <f ca="1">IF(COUNTIF($AD$2:AD1144,A159)=1,VLOOKUP(A159,V:W,2), IF(COUNTIF($AD$2:AD1144,A159)=0,$C$10,""))</f>
        <v/>
      </c>
      <c r="F159" s="30" t="str">
        <f t="shared" ca="1" si="191"/>
        <v/>
      </c>
      <c r="G159" s="31" t="str">
        <f t="shared" ca="1" si="149"/>
        <v/>
      </c>
      <c r="H159" s="60" t="str">
        <f ca="1">IF(COUNTIF($AD$2:AD1144,A159)=1,VLOOKUP(A159,X:Y,2), IF(COUNTIF($AD$2:AD1144,A159)=0,$D$10,""))</f>
        <v/>
      </c>
      <c r="I159" s="30" t="str">
        <f t="shared" ca="1" si="192"/>
        <v/>
      </c>
      <c r="J159" s="31" t="str">
        <f t="shared" ca="1" si="150"/>
        <v/>
      </c>
      <c r="K159" s="60" t="str">
        <f ca="1">IF(COUNTIF($AD$2:AD1144,A159)=1,VLOOKUP(A159,Z:AA,2), IF(COUNTIF($AD$2:AD1144,A159)=0,$E$10,""))</f>
        <v/>
      </c>
      <c r="L159" s="30" t="str">
        <f t="shared" ca="1" si="193"/>
        <v/>
      </c>
      <c r="M159" s="31" t="str">
        <f t="shared" ca="1" si="151"/>
        <v/>
      </c>
      <c r="N159" s="66" t="str">
        <f t="shared" ca="1" si="19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195"/>
        <v/>
      </c>
      <c r="AB159" s="150" t="str">
        <f t="shared" si="141"/>
        <v/>
      </c>
      <c r="AC159" s="150" t="str">
        <f t="shared" si="142"/>
        <v/>
      </c>
      <c r="AH159" s="151" t="str">
        <f t="shared" ca="1" si="15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53"/>
        <v/>
      </c>
      <c r="AK159" s="39" t="str">
        <f t="shared" ca="1" si="154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76"/>
        <v/>
      </c>
      <c r="AN159" s="40" t="str">
        <f t="shared" ca="1" si="155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77"/>
        <v/>
      </c>
      <c r="AQ159" s="40" t="str">
        <f t="shared" ca="1" si="156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78"/>
        <v/>
      </c>
      <c r="AT159" s="40" t="str">
        <f t="shared" ca="1" si="157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79"/>
        <v/>
      </c>
      <c r="AW159" s="40" t="str">
        <f t="shared" ca="1" si="158"/>
        <v/>
      </c>
      <c r="AX159" s="38" t="str">
        <f ca="1">IF(COUNTIF($BU$2:BU1144,AH159)=1,VLOOKUP(AH159,BQ:BR,2), IF(COUNTIF($BU$2:BU1144,AH159)=0,$AN$10,""))</f>
        <v/>
      </c>
      <c r="AY159" s="39" t="str">
        <f t="shared" ca="1" si="180"/>
        <v/>
      </c>
      <c r="AZ159" s="40" t="str">
        <f t="shared" ca="1" si="159"/>
        <v/>
      </c>
      <c r="BA159" s="66" t="str">
        <f t="shared" ca="1" si="181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182"/>
        <v/>
      </c>
      <c r="BS159" s="150" t="str">
        <f t="shared" si="143"/>
        <v/>
      </c>
      <c r="BT159" s="150" t="str">
        <f t="shared" si="144"/>
        <v/>
      </c>
      <c r="BY159" s="151" t="str">
        <f t="shared" ca="1" si="160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61"/>
        <v/>
      </c>
      <c r="CB159" s="39" t="str">
        <f t="shared" ca="1" si="162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74"/>
        <v/>
      </c>
      <c r="CE159" s="40" t="str">
        <f t="shared" ca="1" si="163"/>
        <v/>
      </c>
      <c r="CF159" s="38" t="str">
        <f t="shared" ca="1" si="175"/>
        <v/>
      </c>
      <c r="CL159" s="150" t="str">
        <f t="shared" si="137"/>
        <v/>
      </c>
      <c r="CM159" s="150" t="str">
        <f t="shared" si="138"/>
        <v/>
      </c>
      <c r="CR159" s="151" t="str">
        <f t="shared" ca="1" si="164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65"/>
        <v/>
      </c>
      <c r="CU159" s="39" t="str">
        <f t="shared" ca="1" si="166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67"/>
        <v/>
      </c>
      <c r="CX159" s="40" t="str">
        <f t="shared" ca="1" si="168"/>
        <v/>
      </c>
      <c r="CY159" s="38" t="str">
        <f t="shared" ca="1" si="169"/>
        <v/>
      </c>
      <c r="DE159" s="150" t="str">
        <f t="shared" si="139"/>
        <v/>
      </c>
      <c r="DF159" s="150" t="str">
        <f t="shared" si="140"/>
        <v/>
      </c>
      <c r="DR159" s="150" t="str">
        <f ca="1">IF(COUNTIF($AH$14:AH1046,A160)*COUNTIF($BY$14:BY1046,A160)*COUNTIF($CR$14:CR1046,A160),A160,"")</f>
        <v/>
      </c>
      <c r="DT159" s="45" t="e">
        <f ca="1">VLOOKUP(DS159,$A$14:R946,18)</f>
        <v>#N/A</v>
      </c>
      <c r="DU159" s="45" t="e">
        <f ca="1">VLOOKUP(DS159,$AH$14:BE946,24)</f>
        <v>#N/A</v>
      </c>
      <c r="DV159" s="45" t="e">
        <f ca="1">VLOOKUP(DS159,$BY$14:CF946,8)</f>
        <v>#N/A</v>
      </c>
      <c r="DW159" s="45" t="e">
        <f ca="1">VLOOKUP(DS159,$CR$14:CY946,8)</f>
        <v>#N/A</v>
      </c>
      <c r="DX159" s="45" t="e">
        <f t="shared" ca="1" si="183"/>
        <v>#N/A</v>
      </c>
      <c r="DY159" s="45" t="e">
        <f t="shared" ca="1" si="184"/>
        <v>#N/A</v>
      </c>
      <c r="DZ159" s="45" t="e">
        <f t="shared" ca="1" si="185"/>
        <v>#N/A</v>
      </c>
      <c r="EA159" s="45" t="e">
        <f t="shared" ca="1" si="186"/>
        <v>#N/A</v>
      </c>
      <c r="EB159" s="45" t="e">
        <f t="shared" ca="1" si="187"/>
        <v>#N/A</v>
      </c>
      <c r="EC159" s="45" t="e">
        <f t="shared" ca="1" si="188"/>
        <v>#N/A</v>
      </c>
      <c r="ED159" s="45" t="e">
        <f t="shared" ca="1" si="189"/>
        <v>#N/A</v>
      </c>
      <c r="EE159" s="45" t="e">
        <f t="shared" ca="1" si="190"/>
        <v>#N/A</v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45"/>
        <v/>
      </c>
      <c r="EN159" s="124" t="str">
        <f t="shared" si="170"/>
        <v/>
      </c>
      <c r="EO159" s="124" t="str">
        <f t="shared" si="171"/>
        <v/>
      </c>
      <c r="EP159" s="124" t="str">
        <f t="shared" si="172"/>
        <v/>
      </c>
      <c r="EQ159" s="124" t="str">
        <f t="shared" si="173"/>
        <v/>
      </c>
    </row>
    <row r="160" spans="1:147">
      <c r="A160" s="151" t="str">
        <f t="shared" ca="1" si="146"/>
        <v/>
      </c>
      <c r="B160" s="60" t="str">
        <f ca="1">IF(COUNTIF($AD$2:AD1145,A160)=1,VLOOKUP(A160,T:U,2), IF(COUNTIF($AD$2:AD1145,A160)=0,$B$10,""))</f>
        <v/>
      </c>
      <c r="C160" s="30" t="str">
        <f t="shared" ca="1" si="147"/>
        <v/>
      </c>
      <c r="D160" s="31" t="str">
        <f t="shared" ca="1" si="148"/>
        <v/>
      </c>
      <c r="E160" s="60" t="str">
        <f ca="1">IF(COUNTIF($AD$2:AD1145,A160)=1,VLOOKUP(A160,V:W,2), IF(COUNTIF($AD$2:AD1145,A160)=0,$C$10,""))</f>
        <v/>
      </c>
      <c r="F160" s="30" t="str">
        <f t="shared" ca="1" si="191"/>
        <v/>
      </c>
      <c r="G160" s="31" t="str">
        <f t="shared" ca="1" si="149"/>
        <v/>
      </c>
      <c r="H160" s="60" t="str">
        <f ca="1">IF(COUNTIF($AD$2:AD1145,A160)=1,VLOOKUP(A160,X:Y,2), IF(COUNTIF($AD$2:AD1145,A160)=0,$D$10,""))</f>
        <v/>
      </c>
      <c r="I160" s="30" t="str">
        <f t="shared" ca="1" si="192"/>
        <v/>
      </c>
      <c r="J160" s="31" t="str">
        <f t="shared" ca="1" si="150"/>
        <v/>
      </c>
      <c r="K160" s="60" t="str">
        <f ca="1">IF(COUNTIF($AD$2:AD1145,A160)=1,VLOOKUP(A160,Z:AA,2), IF(COUNTIF($AD$2:AD1145,A160)=0,$E$10,""))</f>
        <v/>
      </c>
      <c r="L160" s="30" t="str">
        <f t="shared" ca="1" si="193"/>
        <v/>
      </c>
      <c r="M160" s="31" t="str">
        <f t="shared" ca="1" si="151"/>
        <v/>
      </c>
      <c r="N160" s="66" t="str">
        <f t="shared" ca="1" si="19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195"/>
        <v/>
      </c>
      <c r="AB160" s="150" t="str">
        <f t="shared" si="141"/>
        <v/>
      </c>
      <c r="AC160" s="150" t="str">
        <f t="shared" si="142"/>
        <v/>
      </c>
      <c r="AH160" s="151" t="str">
        <f t="shared" ca="1" si="15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53"/>
        <v/>
      </c>
      <c r="AK160" s="39" t="str">
        <f t="shared" ca="1" si="154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76"/>
        <v/>
      </c>
      <c r="AN160" s="40" t="str">
        <f t="shared" ca="1" si="155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77"/>
        <v/>
      </c>
      <c r="AQ160" s="40" t="str">
        <f t="shared" ca="1" si="156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78"/>
        <v/>
      </c>
      <c r="AT160" s="40" t="str">
        <f t="shared" ca="1" si="157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79"/>
        <v/>
      </c>
      <c r="AW160" s="40" t="str">
        <f t="shared" ca="1" si="158"/>
        <v/>
      </c>
      <c r="AX160" s="38" t="str">
        <f ca="1">IF(COUNTIF($BU$2:BU1145,AH160)=1,VLOOKUP(AH160,BQ:BR,2), IF(COUNTIF($BU$2:BU1145,AH160)=0,$AN$10,""))</f>
        <v/>
      </c>
      <c r="AY160" s="39" t="str">
        <f t="shared" ca="1" si="180"/>
        <v/>
      </c>
      <c r="AZ160" s="40" t="str">
        <f t="shared" ca="1" si="159"/>
        <v/>
      </c>
      <c r="BA160" s="66" t="str">
        <f t="shared" ca="1" si="181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182"/>
        <v/>
      </c>
      <c r="BS160" s="150" t="str">
        <f t="shared" si="143"/>
        <v/>
      </c>
      <c r="BT160" s="150" t="str">
        <f t="shared" si="144"/>
        <v/>
      </c>
      <c r="BY160" s="151" t="str">
        <f t="shared" ca="1" si="160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61"/>
        <v/>
      </c>
      <c r="CB160" s="39" t="str">
        <f t="shared" ca="1" si="162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74"/>
        <v/>
      </c>
      <c r="CE160" s="40" t="str">
        <f t="shared" ca="1" si="163"/>
        <v/>
      </c>
      <c r="CF160" s="38" t="str">
        <f t="shared" ca="1" si="175"/>
        <v/>
      </c>
      <c r="CL160" s="150" t="str">
        <f t="shared" si="137"/>
        <v/>
      </c>
      <c r="CM160" s="150" t="str">
        <f t="shared" si="138"/>
        <v/>
      </c>
      <c r="CR160" s="151" t="str">
        <f t="shared" ca="1" si="164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65"/>
        <v/>
      </c>
      <c r="CU160" s="39" t="str">
        <f t="shared" ca="1" si="166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67"/>
        <v/>
      </c>
      <c r="CX160" s="40" t="str">
        <f t="shared" ca="1" si="168"/>
        <v/>
      </c>
      <c r="CY160" s="38" t="str">
        <f t="shared" ca="1" si="169"/>
        <v/>
      </c>
      <c r="DE160" s="150" t="str">
        <f t="shared" si="139"/>
        <v/>
      </c>
      <c r="DF160" s="150" t="str">
        <f t="shared" si="140"/>
        <v/>
      </c>
      <c r="DR160" s="150" t="str">
        <f ca="1">IF(COUNTIF($AH$14:AH1047,A161)*COUNTIF($BY$14:BY1047,A161)*COUNTIF($CR$14:CR1047,A161),A161,"")</f>
        <v/>
      </c>
      <c r="DT160" s="45" t="e">
        <f ca="1">VLOOKUP(DS160,$A$14:R947,18)</f>
        <v>#N/A</v>
      </c>
      <c r="DU160" s="45" t="e">
        <f ca="1">VLOOKUP(DS160,$AH$14:BE947,24)</f>
        <v>#N/A</v>
      </c>
      <c r="DV160" s="45" t="e">
        <f ca="1">VLOOKUP(DS160,$BY$14:CF947,8)</f>
        <v>#N/A</v>
      </c>
      <c r="DW160" s="45" t="e">
        <f ca="1">VLOOKUP(DS160,$CR$14:CY947,8)</f>
        <v>#N/A</v>
      </c>
      <c r="DX160" s="45" t="e">
        <f t="shared" ca="1" si="183"/>
        <v>#N/A</v>
      </c>
      <c r="DY160" s="45" t="e">
        <f t="shared" ca="1" si="184"/>
        <v>#N/A</v>
      </c>
      <c r="DZ160" s="45" t="e">
        <f t="shared" ca="1" si="185"/>
        <v>#N/A</v>
      </c>
      <c r="EA160" s="45" t="e">
        <f t="shared" ca="1" si="186"/>
        <v>#N/A</v>
      </c>
      <c r="EB160" s="45" t="e">
        <f t="shared" ca="1" si="187"/>
        <v>#N/A</v>
      </c>
      <c r="EC160" s="45" t="e">
        <f t="shared" ca="1" si="188"/>
        <v>#N/A</v>
      </c>
      <c r="ED160" s="45" t="e">
        <f t="shared" ca="1" si="189"/>
        <v>#N/A</v>
      </c>
      <c r="EE160" s="45" t="e">
        <f t="shared" ca="1" si="190"/>
        <v>#N/A</v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45"/>
        <v/>
      </c>
      <c r="EN160" s="124" t="str">
        <f t="shared" si="170"/>
        <v/>
      </c>
      <c r="EO160" s="124" t="str">
        <f t="shared" si="171"/>
        <v/>
      </c>
      <c r="EP160" s="124" t="str">
        <f t="shared" si="172"/>
        <v/>
      </c>
      <c r="EQ160" s="124" t="str">
        <f t="shared" si="173"/>
        <v/>
      </c>
    </row>
    <row r="161" spans="1:147">
      <c r="A161" s="151" t="str">
        <f t="shared" ca="1" si="146"/>
        <v/>
      </c>
      <c r="B161" s="60" t="str">
        <f ca="1">IF(COUNTIF($AD$2:AD1146,A161)=1,VLOOKUP(A161,T:U,2), IF(COUNTIF($AD$2:AD1146,A161)=0,$B$10,""))</f>
        <v/>
      </c>
      <c r="C161" s="30" t="str">
        <f t="shared" ca="1" si="147"/>
        <v/>
      </c>
      <c r="D161" s="31" t="str">
        <f t="shared" ca="1" si="148"/>
        <v/>
      </c>
      <c r="E161" s="60" t="str">
        <f ca="1">IF(COUNTIF($AD$2:AD1146,A161)=1,VLOOKUP(A161,V:W,2), IF(COUNTIF($AD$2:AD1146,A161)=0,$C$10,""))</f>
        <v/>
      </c>
      <c r="F161" s="30" t="str">
        <f t="shared" ca="1" si="191"/>
        <v/>
      </c>
      <c r="G161" s="31" t="str">
        <f t="shared" ca="1" si="149"/>
        <v/>
      </c>
      <c r="H161" s="60" t="str">
        <f ca="1">IF(COUNTIF($AD$2:AD1146,A161)=1,VLOOKUP(A161,X:Y,2), IF(COUNTIF($AD$2:AD1146,A161)=0,$D$10,""))</f>
        <v/>
      </c>
      <c r="I161" s="30" t="str">
        <f t="shared" ca="1" si="192"/>
        <v/>
      </c>
      <c r="J161" s="31" t="str">
        <f t="shared" ca="1" si="150"/>
        <v/>
      </c>
      <c r="K161" s="60" t="str">
        <f ca="1">IF(COUNTIF($AD$2:AD1146,A161)=1,VLOOKUP(A161,Z:AA,2), IF(COUNTIF($AD$2:AD1146,A161)=0,$E$10,""))</f>
        <v/>
      </c>
      <c r="L161" s="30" t="str">
        <f t="shared" ca="1" si="193"/>
        <v/>
      </c>
      <c r="M161" s="31" t="str">
        <f t="shared" ca="1" si="151"/>
        <v/>
      </c>
      <c r="N161" s="66" t="str">
        <f t="shared" ca="1" si="19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195"/>
        <v/>
      </c>
      <c r="AB161" s="150" t="str">
        <f t="shared" si="141"/>
        <v/>
      </c>
      <c r="AC161" s="150" t="str">
        <f t="shared" si="142"/>
        <v/>
      </c>
      <c r="AH161" s="151" t="str">
        <f t="shared" ca="1" si="15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53"/>
        <v/>
      </c>
      <c r="AK161" s="39" t="str">
        <f t="shared" ca="1" si="154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76"/>
        <v/>
      </c>
      <c r="AN161" s="40" t="str">
        <f t="shared" ca="1" si="155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77"/>
        <v/>
      </c>
      <c r="AQ161" s="40" t="str">
        <f t="shared" ca="1" si="156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78"/>
        <v/>
      </c>
      <c r="AT161" s="40" t="str">
        <f t="shared" ca="1" si="157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79"/>
        <v/>
      </c>
      <c r="AW161" s="40" t="str">
        <f t="shared" ca="1" si="158"/>
        <v/>
      </c>
      <c r="AX161" s="38" t="str">
        <f ca="1">IF(COUNTIF($BU$2:BU1146,AH161)=1,VLOOKUP(AH161,BQ:BR,2), IF(COUNTIF($BU$2:BU1146,AH161)=0,$AN$10,""))</f>
        <v/>
      </c>
      <c r="AY161" s="39" t="str">
        <f t="shared" ca="1" si="180"/>
        <v/>
      </c>
      <c r="AZ161" s="40" t="str">
        <f t="shared" ca="1" si="159"/>
        <v/>
      </c>
      <c r="BA161" s="66" t="str">
        <f t="shared" ca="1" si="181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182"/>
        <v/>
      </c>
      <c r="BS161" s="150" t="str">
        <f t="shared" si="143"/>
        <v/>
      </c>
      <c r="BT161" s="150" t="str">
        <f t="shared" si="144"/>
        <v/>
      </c>
      <c r="BY161" s="151" t="str">
        <f t="shared" ca="1" si="160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61"/>
        <v/>
      </c>
      <c r="CB161" s="39" t="str">
        <f t="shared" ca="1" si="162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74"/>
        <v/>
      </c>
      <c r="CE161" s="40" t="str">
        <f t="shared" ca="1" si="163"/>
        <v/>
      </c>
      <c r="CF161" s="38" t="str">
        <f t="shared" ca="1" si="175"/>
        <v/>
      </c>
      <c r="CL161" s="150" t="str">
        <f t="shared" si="137"/>
        <v/>
      </c>
      <c r="CM161" s="150" t="str">
        <f t="shared" si="138"/>
        <v/>
      </c>
      <c r="CR161" s="151" t="str">
        <f t="shared" ca="1" si="164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65"/>
        <v/>
      </c>
      <c r="CU161" s="39" t="str">
        <f t="shared" ca="1" si="166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67"/>
        <v/>
      </c>
      <c r="CX161" s="40" t="str">
        <f t="shared" ca="1" si="168"/>
        <v/>
      </c>
      <c r="CY161" s="38" t="str">
        <f t="shared" ca="1" si="169"/>
        <v/>
      </c>
      <c r="DE161" s="150" t="str">
        <f t="shared" si="139"/>
        <v/>
      </c>
      <c r="DF161" s="150" t="str">
        <f t="shared" si="140"/>
        <v/>
      </c>
      <c r="DR161" s="150" t="str">
        <f ca="1">IF(COUNTIF($AH$14:AH1048,A162)*COUNTIF($BY$14:BY1048,A162)*COUNTIF($CR$14:CR1048,A162),A162,"")</f>
        <v/>
      </c>
      <c r="DT161" s="45" t="e">
        <f ca="1">VLOOKUP(DS161,$A$14:R948,18)</f>
        <v>#N/A</v>
      </c>
      <c r="DU161" s="45" t="e">
        <f ca="1">VLOOKUP(DS161,$AH$14:BE948,24)</f>
        <v>#N/A</v>
      </c>
      <c r="DV161" s="45" t="e">
        <f ca="1">VLOOKUP(DS161,$BY$14:CF948,8)</f>
        <v>#N/A</v>
      </c>
      <c r="DW161" s="45" t="e">
        <f ca="1">VLOOKUP(DS161,$CR$14:CY948,8)</f>
        <v>#N/A</v>
      </c>
      <c r="DX161" s="45" t="e">
        <f t="shared" ca="1" si="183"/>
        <v>#N/A</v>
      </c>
      <c r="DY161" s="45" t="e">
        <f t="shared" ca="1" si="184"/>
        <v>#N/A</v>
      </c>
      <c r="DZ161" s="45" t="e">
        <f t="shared" ca="1" si="185"/>
        <v>#N/A</v>
      </c>
      <c r="EA161" s="45" t="e">
        <f t="shared" ca="1" si="186"/>
        <v>#N/A</v>
      </c>
      <c r="EB161" s="45" t="e">
        <f t="shared" ca="1" si="187"/>
        <v>#N/A</v>
      </c>
      <c r="EC161" s="45" t="e">
        <f t="shared" ca="1" si="188"/>
        <v>#N/A</v>
      </c>
      <c r="ED161" s="45" t="e">
        <f t="shared" ca="1" si="189"/>
        <v>#N/A</v>
      </c>
      <c r="EE161" s="45" t="e">
        <f t="shared" ca="1" si="190"/>
        <v>#N/A</v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45"/>
        <v/>
      </c>
      <c r="EN161" s="124" t="str">
        <f t="shared" si="170"/>
        <v/>
      </c>
      <c r="EO161" s="124" t="str">
        <f t="shared" si="171"/>
        <v/>
      </c>
      <c r="EP161" s="124" t="str">
        <f t="shared" si="172"/>
        <v/>
      </c>
      <c r="EQ161" s="124" t="str">
        <f t="shared" si="173"/>
        <v/>
      </c>
    </row>
    <row r="162" spans="1:147">
      <c r="A162" s="151" t="str">
        <f t="shared" ca="1" si="146"/>
        <v/>
      </c>
      <c r="B162" s="60" t="str">
        <f ca="1">IF(COUNTIF($AD$2:AD1147,A162)=1,VLOOKUP(A162,T:U,2), IF(COUNTIF($AD$2:AD1147,A162)=0,$B$10,""))</f>
        <v/>
      </c>
      <c r="C162" s="30" t="str">
        <f t="shared" ca="1" si="147"/>
        <v/>
      </c>
      <c r="D162" s="31" t="str">
        <f t="shared" ca="1" si="148"/>
        <v/>
      </c>
      <c r="E162" s="60" t="str">
        <f ca="1">IF(COUNTIF($AD$2:AD1147,A162)=1,VLOOKUP(A162,V:W,2), IF(COUNTIF($AD$2:AD1147,A162)=0,$C$10,""))</f>
        <v/>
      </c>
      <c r="F162" s="30" t="str">
        <f t="shared" ca="1" si="191"/>
        <v/>
      </c>
      <c r="G162" s="31" t="str">
        <f t="shared" ca="1" si="149"/>
        <v/>
      </c>
      <c r="H162" s="60" t="str">
        <f ca="1">IF(COUNTIF($AD$2:AD1147,A162)=1,VLOOKUP(A162,X:Y,2), IF(COUNTIF($AD$2:AD1147,A162)=0,$D$10,""))</f>
        <v/>
      </c>
      <c r="I162" s="30" t="str">
        <f t="shared" ca="1" si="192"/>
        <v/>
      </c>
      <c r="J162" s="31" t="str">
        <f t="shared" ca="1" si="150"/>
        <v/>
      </c>
      <c r="K162" s="60" t="str">
        <f ca="1">IF(COUNTIF($AD$2:AD1147,A162)=1,VLOOKUP(A162,Z:AA,2), IF(COUNTIF($AD$2:AD1147,A162)=0,$E$10,""))</f>
        <v/>
      </c>
      <c r="L162" s="30" t="str">
        <f t="shared" ca="1" si="193"/>
        <v/>
      </c>
      <c r="M162" s="31" t="str">
        <f t="shared" ca="1" si="151"/>
        <v/>
      </c>
      <c r="N162" s="66" t="str">
        <f t="shared" ca="1" si="19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195"/>
        <v/>
      </c>
      <c r="AB162" s="150" t="str">
        <f t="shared" si="141"/>
        <v/>
      </c>
      <c r="AC162" s="150" t="str">
        <f t="shared" si="142"/>
        <v/>
      </c>
      <c r="AH162" s="151" t="str">
        <f t="shared" ca="1" si="15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53"/>
        <v/>
      </c>
      <c r="AK162" s="39" t="str">
        <f t="shared" ca="1" si="154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76"/>
        <v/>
      </c>
      <c r="AN162" s="40" t="str">
        <f t="shared" ca="1" si="155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77"/>
        <v/>
      </c>
      <c r="AQ162" s="40" t="str">
        <f t="shared" ca="1" si="156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78"/>
        <v/>
      </c>
      <c r="AT162" s="40" t="str">
        <f t="shared" ca="1" si="157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79"/>
        <v/>
      </c>
      <c r="AW162" s="40" t="str">
        <f t="shared" ca="1" si="158"/>
        <v/>
      </c>
      <c r="AX162" s="38" t="str">
        <f ca="1">IF(COUNTIF($BU$2:BU1147,AH162)=1,VLOOKUP(AH162,BQ:BR,2), IF(COUNTIF($BU$2:BU1147,AH162)=0,$AN$10,""))</f>
        <v/>
      </c>
      <c r="AY162" s="39" t="str">
        <f t="shared" ca="1" si="180"/>
        <v/>
      </c>
      <c r="AZ162" s="40" t="str">
        <f t="shared" ca="1" si="159"/>
        <v/>
      </c>
      <c r="BA162" s="66" t="str">
        <f t="shared" ca="1" si="181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182"/>
        <v/>
      </c>
      <c r="BS162" s="150" t="str">
        <f t="shared" si="143"/>
        <v/>
      </c>
      <c r="BT162" s="150" t="str">
        <f t="shared" si="144"/>
        <v/>
      </c>
      <c r="BY162" s="151" t="str">
        <f t="shared" ca="1" si="160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61"/>
        <v/>
      </c>
      <c r="CB162" s="39" t="str">
        <f t="shared" ca="1" si="162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74"/>
        <v/>
      </c>
      <c r="CE162" s="40" t="str">
        <f t="shared" ca="1" si="163"/>
        <v/>
      </c>
      <c r="CF162" s="38" t="str">
        <f t="shared" ca="1" si="175"/>
        <v/>
      </c>
      <c r="CL162" s="150" t="str">
        <f t="shared" si="137"/>
        <v/>
      </c>
      <c r="CM162" s="150" t="str">
        <f t="shared" si="138"/>
        <v/>
      </c>
      <c r="CR162" s="151" t="str">
        <f t="shared" ca="1" si="164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65"/>
        <v/>
      </c>
      <c r="CU162" s="39" t="str">
        <f t="shared" ca="1" si="166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67"/>
        <v/>
      </c>
      <c r="CX162" s="40" t="str">
        <f t="shared" ca="1" si="168"/>
        <v/>
      </c>
      <c r="CY162" s="38" t="str">
        <f t="shared" ca="1" si="169"/>
        <v/>
      </c>
      <c r="DE162" s="150" t="str">
        <f t="shared" si="139"/>
        <v/>
      </c>
      <c r="DF162" s="150" t="str">
        <f t="shared" si="140"/>
        <v/>
      </c>
      <c r="DR162" s="150" t="str">
        <f ca="1">IF(COUNTIF($AH$14:AH1049,A163)*COUNTIF($BY$14:BY1049,A163)*COUNTIF($CR$14:CR1049,A163),A163,"")</f>
        <v/>
      </c>
      <c r="DT162" s="45" t="e">
        <f ca="1">VLOOKUP(DS162,$A$14:R949,18)</f>
        <v>#N/A</v>
      </c>
      <c r="DU162" s="45" t="e">
        <f ca="1">VLOOKUP(DS162,$AH$14:BE949,24)</f>
        <v>#N/A</v>
      </c>
      <c r="DV162" s="45" t="e">
        <f ca="1">VLOOKUP(DS162,$BY$14:CF949,8)</f>
        <v>#N/A</v>
      </c>
      <c r="DW162" s="45" t="e">
        <f ca="1">VLOOKUP(DS162,$CR$14:CY949,8)</f>
        <v>#N/A</v>
      </c>
      <c r="DX162" s="45" t="e">
        <f t="shared" ca="1" si="183"/>
        <v>#N/A</v>
      </c>
      <c r="DY162" s="45" t="e">
        <f t="shared" ca="1" si="184"/>
        <v>#N/A</v>
      </c>
      <c r="DZ162" s="45" t="e">
        <f t="shared" ca="1" si="185"/>
        <v>#N/A</v>
      </c>
      <c r="EA162" s="45" t="e">
        <f t="shared" ca="1" si="186"/>
        <v>#N/A</v>
      </c>
      <c r="EB162" s="45" t="e">
        <f t="shared" ca="1" si="187"/>
        <v>#N/A</v>
      </c>
      <c r="EC162" s="45" t="e">
        <f t="shared" ca="1" si="188"/>
        <v>#N/A</v>
      </c>
      <c r="ED162" s="45" t="e">
        <f t="shared" ca="1" si="189"/>
        <v>#N/A</v>
      </c>
      <c r="EE162" s="45" t="e">
        <f t="shared" ca="1" si="190"/>
        <v>#N/A</v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45"/>
        <v/>
      </c>
      <c r="EN162" s="124" t="str">
        <f t="shared" si="170"/>
        <v/>
      </c>
      <c r="EO162" s="124" t="str">
        <f t="shared" si="171"/>
        <v/>
      </c>
      <c r="EP162" s="124" t="str">
        <f t="shared" si="172"/>
        <v/>
      </c>
      <c r="EQ162" s="124" t="str">
        <f t="shared" si="173"/>
        <v/>
      </c>
    </row>
    <row r="163" spans="1:147">
      <c r="A163" s="151" t="str">
        <f t="shared" ca="1" si="146"/>
        <v/>
      </c>
      <c r="B163" s="60" t="str">
        <f ca="1">IF(COUNTIF($AD$2:AD1148,A163)=1,VLOOKUP(A163,T:U,2), IF(COUNTIF($AD$2:AD1148,A163)=0,$B$10,""))</f>
        <v/>
      </c>
      <c r="C163" s="30" t="str">
        <f t="shared" ca="1" si="147"/>
        <v/>
      </c>
      <c r="D163" s="31" t="str">
        <f t="shared" ca="1" si="148"/>
        <v/>
      </c>
      <c r="E163" s="60" t="str">
        <f ca="1">IF(COUNTIF($AD$2:AD1148,A163)=1,VLOOKUP(A163,V:W,2), IF(COUNTIF($AD$2:AD1148,A163)=0,$C$10,""))</f>
        <v/>
      </c>
      <c r="F163" s="30" t="str">
        <f t="shared" ca="1" si="191"/>
        <v/>
      </c>
      <c r="G163" s="31" t="str">
        <f t="shared" ca="1" si="149"/>
        <v/>
      </c>
      <c r="H163" s="60" t="str">
        <f ca="1">IF(COUNTIF($AD$2:AD1148,A163)=1,VLOOKUP(A163,X:Y,2), IF(COUNTIF($AD$2:AD1148,A163)=0,$D$10,""))</f>
        <v/>
      </c>
      <c r="I163" s="30" t="str">
        <f t="shared" ca="1" si="192"/>
        <v/>
      </c>
      <c r="J163" s="31" t="str">
        <f t="shared" ca="1" si="150"/>
        <v/>
      </c>
      <c r="K163" s="60" t="str">
        <f ca="1">IF(COUNTIF($AD$2:AD1148,A163)=1,VLOOKUP(A163,Z:AA,2), IF(COUNTIF($AD$2:AD1148,A163)=0,$E$10,""))</f>
        <v/>
      </c>
      <c r="L163" s="30" t="str">
        <f t="shared" ca="1" si="193"/>
        <v/>
      </c>
      <c r="M163" s="31" t="str">
        <f t="shared" ca="1" si="151"/>
        <v/>
      </c>
      <c r="N163" s="66" t="str">
        <f t="shared" ca="1" si="19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195"/>
        <v/>
      </c>
      <c r="AB163" s="150" t="str">
        <f t="shared" si="141"/>
        <v/>
      </c>
      <c r="AC163" s="150" t="str">
        <f t="shared" si="142"/>
        <v/>
      </c>
      <c r="AH163" s="151" t="str">
        <f t="shared" ca="1" si="15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53"/>
        <v/>
      </c>
      <c r="AK163" s="39" t="str">
        <f t="shared" ca="1" si="154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76"/>
        <v/>
      </c>
      <c r="AN163" s="40" t="str">
        <f t="shared" ca="1" si="155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77"/>
        <v/>
      </c>
      <c r="AQ163" s="40" t="str">
        <f t="shared" ca="1" si="156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78"/>
        <v/>
      </c>
      <c r="AT163" s="40" t="str">
        <f t="shared" ca="1" si="157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79"/>
        <v/>
      </c>
      <c r="AW163" s="40" t="str">
        <f t="shared" ca="1" si="158"/>
        <v/>
      </c>
      <c r="AX163" s="38" t="str">
        <f ca="1">IF(COUNTIF($BU$2:BU1148,AH163)=1,VLOOKUP(AH163,BQ:BR,2), IF(COUNTIF($BU$2:BU1148,AH163)=0,$AN$10,""))</f>
        <v/>
      </c>
      <c r="AY163" s="39" t="str">
        <f t="shared" ca="1" si="180"/>
        <v/>
      </c>
      <c r="AZ163" s="40" t="str">
        <f t="shared" ca="1" si="159"/>
        <v/>
      </c>
      <c r="BA163" s="66" t="str">
        <f t="shared" ca="1" si="181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182"/>
        <v/>
      </c>
      <c r="BS163" s="150" t="str">
        <f t="shared" si="143"/>
        <v/>
      </c>
      <c r="BT163" s="150" t="str">
        <f t="shared" si="144"/>
        <v/>
      </c>
      <c r="BY163" s="151" t="str">
        <f t="shared" ca="1" si="160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61"/>
        <v/>
      </c>
      <c r="CB163" s="39" t="str">
        <f t="shared" ca="1" si="162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74"/>
        <v/>
      </c>
      <c r="CE163" s="40" t="str">
        <f t="shared" ca="1" si="163"/>
        <v/>
      </c>
      <c r="CF163" s="38" t="str">
        <f t="shared" ca="1" si="175"/>
        <v/>
      </c>
      <c r="CL163" s="150" t="str">
        <f t="shared" si="137"/>
        <v/>
      </c>
      <c r="CM163" s="150" t="str">
        <f t="shared" si="138"/>
        <v/>
      </c>
      <c r="CR163" s="151" t="str">
        <f t="shared" ca="1" si="164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65"/>
        <v/>
      </c>
      <c r="CU163" s="39" t="str">
        <f t="shared" ca="1" si="166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67"/>
        <v/>
      </c>
      <c r="CX163" s="40" t="str">
        <f t="shared" ca="1" si="168"/>
        <v/>
      </c>
      <c r="CY163" s="38" t="str">
        <f t="shared" ca="1" si="169"/>
        <v/>
      </c>
      <c r="DE163" s="150" t="str">
        <f t="shared" si="139"/>
        <v/>
      </c>
      <c r="DF163" s="150" t="str">
        <f t="shared" si="140"/>
        <v/>
      </c>
      <c r="DR163" s="150" t="str">
        <f ca="1">IF(COUNTIF($AH$14:AH1050,A164)*COUNTIF($BY$14:BY1050,A164)*COUNTIF($CR$14:CR1050,A164),A164,"")</f>
        <v/>
      </c>
      <c r="DT163" s="45" t="e">
        <f ca="1">VLOOKUP(DS163,$A$14:R950,18)</f>
        <v>#N/A</v>
      </c>
      <c r="DU163" s="45" t="e">
        <f ca="1">VLOOKUP(DS163,$AH$14:BE950,24)</f>
        <v>#N/A</v>
      </c>
      <c r="DV163" s="45" t="e">
        <f ca="1">VLOOKUP(DS163,$BY$14:CF950,8)</f>
        <v>#N/A</v>
      </c>
      <c r="DW163" s="45" t="e">
        <f ca="1">VLOOKUP(DS163,$CR$14:CY950,8)</f>
        <v>#N/A</v>
      </c>
      <c r="DX163" s="45" t="e">
        <f t="shared" ca="1" si="183"/>
        <v>#N/A</v>
      </c>
      <c r="DY163" s="45" t="e">
        <f t="shared" ca="1" si="184"/>
        <v>#N/A</v>
      </c>
      <c r="DZ163" s="45" t="e">
        <f t="shared" ca="1" si="185"/>
        <v>#N/A</v>
      </c>
      <c r="EA163" s="45" t="e">
        <f t="shared" ca="1" si="186"/>
        <v>#N/A</v>
      </c>
      <c r="EB163" s="45" t="e">
        <f t="shared" ca="1" si="187"/>
        <v>#N/A</v>
      </c>
      <c r="EC163" s="45" t="e">
        <f t="shared" ca="1" si="188"/>
        <v>#N/A</v>
      </c>
      <c r="ED163" s="45" t="e">
        <f t="shared" ca="1" si="189"/>
        <v>#N/A</v>
      </c>
      <c r="EE163" s="45" t="e">
        <f t="shared" ca="1" si="190"/>
        <v>#N/A</v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45"/>
        <v/>
      </c>
      <c r="EN163" s="124" t="str">
        <f t="shared" si="170"/>
        <v/>
      </c>
      <c r="EO163" s="124" t="str">
        <f t="shared" si="171"/>
        <v/>
      </c>
      <c r="EP163" s="124" t="str">
        <f t="shared" si="172"/>
        <v/>
      </c>
      <c r="EQ163" s="124" t="str">
        <f t="shared" si="173"/>
        <v/>
      </c>
    </row>
    <row r="164" spans="1:147">
      <c r="A164" s="151" t="str">
        <f t="shared" ca="1" si="146"/>
        <v/>
      </c>
      <c r="B164" s="60" t="str">
        <f ca="1">IF(COUNTIF($AD$2:AD1149,A164)=1,VLOOKUP(A164,T:U,2), IF(COUNTIF($AD$2:AD1149,A164)=0,$B$10,""))</f>
        <v/>
      </c>
      <c r="C164" s="30" t="str">
        <f t="shared" ca="1" si="147"/>
        <v/>
      </c>
      <c r="D164" s="31" t="str">
        <f t="shared" ca="1" si="148"/>
        <v/>
      </c>
      <c r="E164" s="60" t="str">
        <f ca="1">IF(COUNTIF($AD$2:AD1149,A164)=1,VLOOKUP(A164,V:W,2), IF(COUNTIF($AD$2:AD1149,A164)=0,$C$10,""))</f>
        <v/>
      </c>
      <c r="F164" s="30" t="str">
        <f t="shared" ca="1" si="191"/>
        <v/>
      </c>
      <c r="G164" s="31" t="str">
        <f t="shared" ca="1" si="149"/>
        <v/>
      </c>
      <c r="H164" s="60" t="str">
        <f ca="1">IF(COUNTIF($AD$2:AD1149,A164)=1,VLOOKUP(A164,X:Y,2), IF(COUNTIF($AD$2:AD1149,A164)=0,$D$10,""))</f>
        <v/>
      </c>
      <c r="I164" s="30" t="str">
        <f t="shared" ca="1" si="192"/>
        <v/>
      </c>
      <c r="J164" s="31" t="str">
        <f t="shared" ca="1" si="150"/>
        <v/>
      </c>
      <c r="K164" s="60" t="str">
        <f ca="1">IF(COUNTIF($AD$2:AD1149,A164)=1,VLOOKUP(A164,Z:AA,2), IF(COUNTIF($AD$2:AD1149,A164)=0,$E$10,""))</f>
        <v/>
      </c>
      <c r="L164" s="30" t="str">
        <f t="shared" ca="1" si="193"/>
        <v/>
      </c>
      <c r="M164" s="31" t="str">
        <f t="shared" ca="1" si="151"/>
        <v/>
      </c>
      <c r="N164" s="66" t="str">
        <f t="shared" ca="1" si="19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195"/>
        <v/>
      </c>
      <c r="AB164" s="150" t="str">
        <f t="shared" si="141"/>
        <v/>
      </c>
      <c r="AC164" s="150" t="str">
        <f t="shared" si="142"/>
        <v/>
      </c>
      <c r="AH164" s="151" t="str">
        <f t="shared" ca="1" si="15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53"/>
        <v/>
      </c>
      <c r="AK164" s="39" t="str">
        <f t="shared" ca="1" si="154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76"/>
        <v/>
      </c>
      <c r="AN164" s="40" t="str">
        <f t="shared" ca="1" si="155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77"/>
        <v/>
      </c>
      <c r="AQ164" s="40" t="str">
        <f t="shared" ca="1" si="156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78"/>
        <v/>
      </c>
      <c r="AT164" s="40" t="str">
        <f t="shared" ca="1" si="157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79"/>
        <v/>
      </c>
      <c r="AW164" s="40" t="str">
        <f t="shared" ca="1" si="158"/>
        <v/>
      </c>
      <c r="AX164" s="38" t="str">
        <f ca="1">IF(COUNTIF($BU$2:BU1149,AH164)=1,VLOOKUP(AH164,BQ:BR,2), IF(COUNTIF($BU$2:BU1149,AH164)=0,$AN$10,""))</f>
        <v/>
      </c>
      <c r="AY164" s="39" t="str">
        <f t="shared" ca="1" si="180"/>
        <v/>
      </c>
      <c r="AZ164" s="40" t="str">
        <f t="shared" ca="1" si="159"/>
        <v/>
      </c>
      <c r="BA164" s="66" t="str">
        <f t="shared" ca="1" si="181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182"/>
        <v/>
      </c>
      <c r="BS164" s="150" t="str">
        <f t="shared" si="143"/>
        <v/>
      </c>
      <c r="BT164" s="150" t="str">
        <f t="shared" si="144"/>
        <v/>
      </c>
      <c r="BY164" s="151" t="str">
        <f t="shared" ca="1" si="160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61"/>
        <v/>
      </c>
      <c r="CB164" s="39" t="str">
        <f t="shared" ca="1" si="162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74"/>
        <v/>
      </c>
      <c r="CE164" s="40" t="str">
        <f t="shared" ca="1" si="163"/>
        <v/>
      </c>
      <c r="CF164" s="38" t="str">
        <f t="shared" ca="1" si="175"/>
        <v/>
      </c>
      <c r="CL164" s="150" t="str">
        <f t="shared" si="137"/>
        <v/>
      </c>
      <c r="CM164" s="150" t="str">
        <f t="shared" si="138"/>
        <v/>
      </c>
      <c r="CR164" s="151" t="str">
        <f t="shared" ca="1" si="164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65"/>
        <v/>
      </c>
      <c r="CU164" s="39" t="str">
        <f t="shared" ca="1" si="166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67"/>
        <v/>
      </c>
      <c r="CX164" s="40" t="str">
        <f t="shared" ca="1" si="168"/>
        <v/>
      </c>
      <c r="CY164" s="38" t="str">
        <f t="shared" ca="1" si="169"/>
        <v/>
      </c>
      <c r="DE164" s="150" t="str">
        <f t="shared" si="139"/>
        <v/>
      </c>
      <c r="DF164" s="150" t="str">
        <f t="shared" si="140"/>
        <v/>
      </c>
      <c r="DR164" s="150" t="str">
        <f ca="1">IF(COUNTIF($AH$14:AH1051,A165)*COUNTIF($BY$14:BY1051,A165)*COUNTIF($CR$14:CR1051,A165),A165,"")</f>
        <v/>
      </c>
      <c r="DT164" s="45" t="e">
        <f ca="1">VLOOKUP(DS164,$A$14:R951,18)</f>
        <v>#N/A</v>
      </c>
      <c r="DU164" s="45" t="e">
        <f ca="1">VLOOKUP(DS164,$AH$14:BE951,24)</f>
        <v>#N/A</v>
      </c>
      <c r="DV164" s="45" t="e">
        <f ca="1">VLOOKUP(DS164,$BY$14:CF951,8)</f>
        <v>#N/A</v>
      </c>
      <c r="DW164" s="45" t="e">
        <f ca="1">VLOOKUP(DS164,$CR$14:CY951,8)</f>
        <v>#N/A</v>
      </c>
      <c r="DX164" s="45" t="e">
        <f t="shared" ca="1" si="183"/>
        <v>#N/A</v>
      </c>
      <c r="DY164" s="45" t="e">
        <f t="shared" ca="1" si="184"/>
        <v>#N/A</v>
      </c>
      <c r="DZ164" s="45" t="e">
        <f t="shared" ca="1" si="185"/>
        <v>#N/A</v>
      </c>
      <c r="EA164" s="45" t="e">
        <f t="shared" ca="1" si="186"/>
        <v>#N/A</v>
      </c>
      <c r="EB164" s="45" t="e">
        <f t="shared" ca="1" si="187"/>
        <v>#N/A</v>
      </c>
      <c r="EC164" s="45" t="e">
        <f t="shared" ca="1" si="188"/>
        <v>#N/A</v>
      </c>
      <c r="ED164" s="45" t="e">
        <f t="shared" ca="1" si="189"/>
        <v>#N/A</v>
      </c>
      <c r="EE164" s="45" t="e">
        <f t="shared" ca="1" si="190"/>
        <v>#N/A</v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45"/>
        <v/>
      </c>
      <c r="EN164" s="124" t="str">
        <f t="shared" si="170"/>
        <v/>
      </c>
      <c r="EO164" s="124" t="str">
        <f t="shared" si="171"/>
        <v/>
      </c>
      <c r="EP164" s="124" t="str">
        <f t="shared" si="172"/>
        <v/>
      </c>
      <c r="EQ164" s="124" t="str">
        <f t="shared" si="173"/>
        <v/>
      </c>
    </row>
    <row r="165" spans="1:147">
      <c r="A165" s="151" t="str">
        <f t="shared" ca="1" si="146"/>
        <v/>
      </c>
      <c r="B165" s="60" t="str">
        <f ca="1">IF(COUNTIF($AD$2:AD1150,A165)=1,VLOOKUP(A165,T:U,2), IF(COUNTIF($AD$2:AD1150,A165)=0,$B$10,""))</f>
        <v/>
      </c>
      <c r="C165" s="30" t="str">
        <f t="shared" ca="1" si="147"/>
        <v/>
      </c>
      <c r="D165" s="31" t="str">
        <f t="shared" ca="1" si="148"/>
        <v/>
      </c>
      <c r="E165" s="60" t="str">
        <f ca="1">IF(COUNTIF($AD$2:AD1150,A165)=1,VLOOKUP(A165,V:W,2), IF(COUNTIF($AD$2:AD1150,A165)=0,$C$10,""))</f>
        <v/>
      </c>
      <c r="F165" s="30" t="str">
        <f t="shared" ca="1" si="191"/>
        <v/>
      </c>
      <c r="G165" s="31" t="str">
        <f t="shared" ca="1" si="149"/>
        <v/>
      </c>
      <c r="H165" s="60" t="str">
        <f ca="1">IF(COUNTIF($AD$2:AD1150,A165)=1,VLOOKUP(A165,X:Y,2), IF(COUNTIF($AD$2:AD1150,A165)=0,$D$10,""))</f>
        <v/>
      </c>
      <c r="I165" s="30" t="str">
        <f t="shared" ca="1" si="192"/>
        <v/>
      </c>
      <c r="J165" s="31" t="str">
        <f t="shared" ca="1" si="150"/>
        <v/>
      </c>
      <c r="K165" s="60" t="str">
        <f ca="1">IF(COUNTIF($AD$2:AD1150,A165)=1,VLOOKUP(A165,Z:AA,2), IF(COUNTIF($AD$2:AD1150,A165)=0,$E$10,""))</f>
        <v/>
      </c>
      <c r="L165" s="30" t="str">
        <f t="shared" ca="1" si="193"/>
        <v/>
      </c>
      <c r="M165" s="31" t="str">
        <f t="shared" ca="1" si="151"/>
        <v/>
      </c>
      <c r="N165" s="66" t="str">
        <f t="shared" ca="1" si="19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195"/>
        <v/>
      </c>
      <c r="AB165" s="150" t="str">
        <f t="shared" si="141"/>
        <v/>
      </c>
      <c r="AC165" s="150" t="str">
        <f t="shared" si="142"/>
        <v/>
      </c>
      <c r="AH165" s="151" t="str">
        <f t="shared" ca="1" si="15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53"/>
        <v/>
      </c>
      <c r="AK165" s="39" t="str">
        <f t="shared" ca="1" si="154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76"/>
        <v/>
      </c>
      <c r="AN165" s="40" t="str">
        <f t="shared" ca="1" si="155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77"/>
        <v/>
      </c>
      <c r="AQ165" s="40" t="str">
        <f t="shared" ca="1" si="156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78"/>
        <v/>
      </c>
      <c r="AT165" s="40" t="str">
        <f t="shared" ca="1" si="157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79"/>
        <v/>
      </c>
      <c r="AW165" s="40" t="str">
        <f t="shared" ca="1" si="158"/>
        <v/>
      </c>
      <c r="AX165" s="38" t="str">
        <f ca="1">IF(COUNTIF($BU$2:BU1150,AH165)=1,VLOOKUP(AH165,BQ:BR,2), IF(COUNTIF($BU$2:BU1150,AH165)=0,$AN$10,""))</f>
        <v/>
      </c>
      <c r="AY165" s="39" t="str">
        <f t="shared" ca="1" si="180"/>
        <v/>
      </c>
      <c r="AZ165" s="40" t="str">
        <f t="shared" ca="1" si="159"/>
        <v/>
      </c>
      <c r="BA165" s="66" t="str">
        <f t="shared" ca="1" si="181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182"/>
        <v/>
      </c>
      <c r="BS165" s="150" t="str">
        <f t="shared" si="143"/>
        <v/>
      </c>
      <c r="BT165" s="150" t="str">
        <f t="shared" si="144"/>
        <v/>
      </c>
      <c r="BY165" s="151" t="str">
        <f t="shared" ca="1" si="160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61"/>
        <v/>
      </c>
      <c r="CB165" s="39" t="str">
        <f t="shared" ca="1" si="162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74"/>
        <v/>
      </c>
      <c r="CE165" s="40" t="str">
        <f t="shared" ca="1" si="163"/>
        <v/>
      </c>
      <c r="CF165" s="38" t="str">
        <f t="shared" ca="1" si="175"/>
        <v/>
      </c>
      <c r="CL165" s="150" t="str">
        <f t="shared" si="137"/>
        <v/>
      </c>
      <c r="CM165" s="150" t="str">
        <f t="shared" si="138"/>
        <v/>
      </c>
      <c r="CR165" s="151" t="str">
        <f t="shared" ca="1" si="164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65"/>
        <v/>
      </c>
      <c r="CU165" s="39" t="str">
        <f t="shared" ca="1" si="166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67"/>
        <v/>
      </c>
      <c r="CX165" s="40" t="str">
        <f t="shared" ca="1" si="168"/>
        <v/>
      </c>
      <c r="CY165" s="38" t="str">
        <f t="shared" ca="1" si="169"/>
        <v/>
      </c>
      <c r="DE165" s="150" t="str">
        <f t="shared" si="139"/>
        <v/>
      </c>
      <c r="DF165" s="150" t="str">
        <f t="shared" si="140"/>
        <v/>
      </c>
      <c r="DR165" s="150" t="str">
        <f ca="1">IF(COUNTIF($AH$14:AH1052,A166)*COUNTIF($BY$14:BY1052,A166)*COUNTIF($CR$14:CR1052,A166),A166,"")</f>
        <v/>
      </c>
      <c r="DT165" s="45" t="e">
        <f ca="1">VLOOKUP(DS165,$A$14:R952,18)</f>
        <v>#N/A</v>
      </c>
      <c r="DU165" s="45" t="e">
        <f ca="1">VLOOKUP(DS165,$AH$14:BE952,24)</f>
        <v>#N/A</v>
      </c>
      <c r="DV165" s="45" t="e">
        <f ca="1">VLOOKUP(DS165,$BY$14:CF952,8)</f>
        <v>#N/A</v>
      </c>
      <c r="DW165" s="45" t="e">
        <f ca="1">VLOOKUP(DS165,$CR$14:CY952,8)</f>
        <v>#N/A</v>
      </c>
      <c r="DX165" s="45" t="e">
        <f t="shared" ca="1" si="183"/>
        <v>#N/A</v>
      </c>
      <c r="DY165" s="45" t="e">
        <f t="shared" ca="1" si="184"/>
        <v>#N/A</v>
      </c>
      <c r="DZ165" s="45" t="e">
        <f t="shared" ca="1" si="185"/>
        <v>#N/A</v>
      </c>
      <c r="EA165" s="45" t="e">
        <f t="shared" ca="1" si="186"/>
        <v>#N/A</v>
      </c>
      <c r="EB165" s="45" t="e">
        <f t="shared" ca="1" si="187"/>
        <v>#N/A</v>
      </c>
      <c r="EC165" s="45" t="e">
        <f t="shared" ca="1" si="188"/>
        <v>#N/A</v>
      </c>
      <c r="ED165" s="45" t="e">
        <f t="shared" ca="1" si="189"/>
        <v>#N/A</v>
      </c>
      <c r="EE165" s="45" t="e">
        <f t="shared" ca="1" si="190"/>
        <v>#N/A</v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45"/>
        <v/>
      </c>
      <c r="EN165" s="124" t="str">
        <f t="shared" si="170"/>
        <v/>
      </c>
      <c r="EO165" s="124" t="str">
        <f t="shared" si="171"/>
        <v/>
      </c>
      <c r="EP165" s="124" t="str">
        <f t="shared" si="172"/>
        <v/>
      </c>
      <c r="EQ165" s="124" t="str">
        <f t="shared" si="173"/>
        <v/>
      </c>
    </row>
    <row r="166" spans="1:147">
      <c r="A166" s="151" t="str">
        <f t="shared" ca="1" si="146"/>
        <v/>
      </c>
      <c r="B166" s="60" t="str">
        <f ca="1">IF(COUNTIF($AD$2:AD1151,A166)=1,VLOOKUP(A166,T:U,2), IF(COUNTIF($AD$2:AD1151,A166)=0,$B$10,""))</f>
        <v/>
      </c>
      <c r="C166" s="30" t="str">
        <f t="shared" ca="1" si="147"/>
        <v/>
      </c>
      <c r="D166" s="31" t="str">
        <f t="shared" ca="1" si="148"/>
        <v/>
      </c>
      <c r="E166" s="60" t="str">
        <f ca="1">IF(COUNTIF($AD$2:AD1151,A166)=1,VLOOKUP(A166,V:W,2), IF(COUNTIF($AD$2:AD1151,A166)=0,$C$10,""))</f>
        <v/>
      </c>
      <c r="F166" s="30" t="str">
        <f t="shared" ca="1" si="191"/>
        <v/>
      </c>
      <c r="G166" s="31" t="str">
        <f t="shared" ca="1" si="149"/>
        <v/>
      </c>
      <c r="H166" s="60" t="str">
        <f ca="1">IF(COUNTIF($AD$2:AD1151,A166)=1,VLOOKUP(A166,X:Y,2), IF(COUNTIF($AD$2:AD1151,A166)=0,$D$10,""))</f>
        <v/>
      </c>
      <c r="I166" s="30" t="str">
        <f t="shared" ca="1" si="192"/>
        <v/>
      </c>
      <c r="J166" s="31" t="str">
        <f t="shared" ca="1" si="150"/>
        <v/>
      </c>
      <c r="K166" s="60" t="str">
        <f ca="1">IF(COUNTIF($AD$2:AD1151,A166)=1,VLOOKUP(A166,Z:AA,2), IF(COUNTIF($AD$2:AD1151,A166)=0,$E$10,""))</f>
        <v/>
      </c>
      <c r="L166" s="30" t="str">
        <f t="shared" ca="1" si="193"/>
        <v/>
      </c>
      <c r="M166" s="31" t="str">
        <f t="shared" ca="1" si="151"/>
        <v/>
      </c>
      <c r="N166" s="66" t="str">
        <f t="shared" ca="1" si="19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195"/>
        <v/>
      </c>
      <c r="AB166" s="150" t="str">
        <f t="shared" si="141"/>
        <v/>
      </c>
      <c r="AC166" s="150" t="str">
        <f t="shared" si="142"/>
        <v/>
      </c>
      <c r="AH166" s="151" t="str">
        <f t="shared" ca="1" si="15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53"/>
        <v/>
      </c>
      <c r="AK166" s="39" t="str">
        <f t="shared" ca="1" si="154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76"/>
        <v/>
      </c>
      <c r="AN166" s="40" t="str">
        <f t="shared" ca="1" si="155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77"/>
        <v/>
      </c>
      <c r="AQ166" s="40" t="str">
        <f t="shared" ca="1" si="156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78"/>
        <v/>
      </c>
      <c r="AT166" s="40" t="str">
        <f t="shared" ca="1" si="157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79"/>
        <v/>
      </c>
      <c r="AW166" s="40" t="str">
        <f t="shared" ca="1" si="158"/>
        <v/>
      </c>
      <c r="AX166" s="38" t="str">
        <f ca="1">IF(COUNTIF($BU$2:BU1151,AH166)=1,VLOOKUP(AH166,BQ:BR,2), IF(COUNTIF($BU$2:BU1151,AH166)=0,$AN$10,""))</f>
        <v/>
      </c>
      <c r="AY166" s="39" t="str">
        <f t="shared" ca="1" si="180"/>
        <v/>
      </c>
      <c r="AZ166" s="40" t="str">
        <f t="shared" ca="1" si="159"/>
        <v/>
      </c>
      <c r="BA166" s="66" t="str">
        <f t="shared" ca="1" si="181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182"/>
        <v/>
      </c>
      <c r="BS166" s="150" t="str">
        <f t="shared" si="143"/>
        <v/>
      </c>
      <c r="BT166" s="150" t="str">
        <f t="shared" si="144"/>
        <v/>
      </c>
      <c r="BY166" s="151" t="str">
        <f t="shared" ca="1" si="160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61"/>
        <v/>
      </c>
      <c r="CB166" s="39" t="str">
        <f t="shared" ca="1" si="162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74"/>
        <v/>
      </c>
      <c r="CE166" s="40" t="str">
        <f t="shared" ca="1" si="163"/>
        <v/>
      </c>
      <c r="CF166" s="38" t="str">
        <f t="shared" ca="1" si="175"/>
        <v/>
      </c>
      <c r="CL166" s="150" t="str">
        <f t="shared" si="137"/>
        <v/>
      </c>
      <c r="CM166" s="150" t="str">
        <f t="shared" si="138"/>
        <v/>
      </c>
      <c r="CR166" s="151" t="str">
        <f t="shared" ca="1" si="164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65"/>
        <v/>
      </c>
      <c r="CU166" s="39" t="str">
        <f t="shared" ca="1" si="166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67"/>
        <v/>
      </c>
      <c r="CX166" s="40" t="str">
        <f t="shared" ca="1" si="168"/>
        <v/>
      </c>
      <c r="CY166" s="38" t="str">
        <f t="shared" ca="1" si="169"/>
        <v/>
      </c>
      <c r="DE166" s="150" t="str">
        <f t="shared" si="139"/>
        <v/>
      </c>
      <c r="DF166" s="150" t="str">
        <f t="shared" si="140"/>
        <v/>
      </c>
      <c r="DR166" s="150" t="str">
        <f ca="1">IF(COUNTIF($AH$14:AH1053,A167)*COUNTIF($BY$14:BY1053,A167)*COUNTIF($CR$14:CR1053,A167),A167,"")</f>
        <v/>
      </c>
      <c r="DT166" s="45" t="e">
        <f ca="1">VLOOKUP(DS166,$A$14:R953,18)</f>
        <v>#N/A</v>
      </c>
      <c r="DU166" s="45" t="e">
        <f ca="1">VLOOKUP(DS166,$AH$14:BE953,24)</f>
        <v>#N/A</v>
      </c>
      <c r="DV166" s="45" t="e">
        <f ca="1">VLOOKUP(DS166,$BY$14:CF953,8)</f>
        <v>#N/A</v>
      </c>
      <c r="DW166" s="45" t="e">
        <f ca="1">VLOOKUP(DS166,$CR$14:CY953,8)</f>
        <v>#N/A</v>
      </c>
      <c r="DX166" s="45" t="e">
        <f t="shared" ca="1" si="183"/>
        <v>#N/A</v>
      </c>
      <c r="DY166" s="45" t="e">
        <f t="shared" ca="1" si="184"/>
        <v>#N/A</v>
      </c>
      <c r="DZ166" s="45" t="e">
        <f t="shared" ca="1" si="185"/>
        <v>#N/A</v>
      </c>
      <c r="EA166" s="45" t="e">
        <f t="shared" ca="1" si="186"/>
        <v>#N/A</v>
      </c>
      <c r="EB166" s="45" t="e">
        <f t="shared" ca="1" si="187"/>
        <v>#N/A</v>
      </c>
      <c r="EC166" s="45" t="e">
        <f t="shared" ca="1" si="188"/>
        <v>#N/A</v>
      </c>
      <c r="ED166" s="45" t="e">
        <f t="shared" ca="1" si="189"/>
        <v>#N/A</v>
      </c>
      <c r="EE166" s="45" t="e">
        <f t="shared" ca="1" si="190"/>
        <v>#N/A</v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45"/>
        <v/>
      </c>
      <c r="EN166" s="124" t="str">
        <f t="shared" si="170"/>
        <v/>
      </c>
      <c r="EO166" s="124" t="str">
        <f t="shared" si="171"/>
        <v/>
      </c>
      <c r="EP166" s="124" t="str">
        <f t="shared" si="172"/>
        <v/>
      </c>
      <c r="EQ166" s="124" t="str">
        <f t="shared" si="173"/>
        <v/>
      </c>
    </row>
    <row r="167" spans="1:147">
      <c r="A167" s="151" t="str">
        <f t="shared" ca="1" si="146"/>
        <v/>
      </c>
      <c r="B167" s="60" t="str">
        <f ca="1">IF(COUNTIF($AD$2:AD1152,A167)=1,VLOOKUP(A167,T:U,2), IF(COUNTIF($AD$2:AD1152,A167)=0,$B$10,""))</f>
        <v/>
      </c>
      <c r="C167" s="30" t="str">
        <f t="shared" ca="1" si="147"/>
        <v/>
      </c>
      <c r="D167" s="31" t="str">
        <f t="shared" ca="1" si="148"/>
        <v/>
      </c>
      <c r="E167" s="60" t="str">
        <f ca="1">IF(COUNTIF($AD$2:AD1152,A167)=1,VLOOKUP(A167,V:W,2), IF(COUNTIF($AD$2:AD1152,A167)=0,$C$10,""))</f>
        <v/>
      </c>
      <c r="F167" s="30" t="str">
        <f t="shared" ca="1" si="191"/>
        <v/>
      </c>
      <c r="G167" s="31" t="str">
        <f t="shared" ca="1" si="149"/>
        <v/>
      </c>
      <c r="H167" s="60" t="str">
        <f ca="1">IF(COUNTIF($AD$2:AD1152,A167)=1,VLOOKUP(A167,X:Y,2), IF(COUNTIF($AD$2:AD1152,A167)=0,$D$10,""))</f>
        <v/>
      </c>
      <c r="I167" s="30" t="str">
        <f t="shared" ca="1" si="192"/>
        <v/>
      </c>
      <c r="J167" s="31" t="str">
        <f t="shared" ca="1" si="150"/>
        <v/>
      </c>
      <c r="K167" s="60" t="str">
        <f ca="1">IF(COUNTIF($AD$2:AD1152,A167)=1,VLOOKUP(A167,Z:AA,2), IF(COUNTIF($AD$2:AD1152,A167)=0,$E$10,""))</f>
        <v/>
      </c>
      <c r="L167" s="30" t="str">
        <f t="shared" ca="1" si="193"/>
        <v/>
      </c>
      <c r="M167" s="31" t="str">
        <f t="shared" ca="1" si="151"/>
        <v/>
      </c>
      <c r="N167" s="66" t="str">
        <f t="shared" ca="1" si="19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195"/>
        <v/>
      </c>
      <c r="AB167" s="150" t="str">
        <f t="shared" si="141"/>
        <v/>
      </c>
      <c r="AC167" s="150" t="str">
        <f t="shared" si="142"/>
        <v/>
      </c>
      <c r="AH167" s="151" t="str">
        <f t="shared" ca="1" si="15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53"/>
        <v/>
      </c>
      <c r="AK167" s="39" t="str">
        <f t="shared" ca="1" si="154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76"/>
        <v/>
      </c>
      <c r="AN167" s="40" t="str">
        <f t="shared" ca="1" si="155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77"/>
        <v/>
      </c>
      <c r="AQ167" s="40" t="str">
        <f t="shared" ca="1" si="156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78"/>
        <v/>
      </c>
      <c r="AT167" s="40" t="str">
        <f t="shared" ca="1" si="157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79"/>
        <v/>
      </c>
      <c r="AW167" s="40" t="str">
        <f t="shared" ca="1" si="158"/>
        <v/>
      </c>
      <c r="AX167" s="38" t="str">
        <f ca="1">IF(COUNTIF($BU$2:BU1152,AH167)=1,VLOOKUP(AH167,BQ:BR,2), IF(COUNTIF($BU$2:BU1152,AH167)=0,$AN$10,""))</f>
        <v/>
      </c>
      <c r="AY167" s="39" t="str">
        <f t="shared" ca="1" si="180"/>
        <v/>
      </c>
      <c r="AZ167" s="40" t="str">
        <f t="shared" ca="1" si="159"/>
        <v/>
      </c>
      <c r="BA167" s="66" t="str">
        <f t="shared" ca="1" si="181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182"/>
        <v/>
      </c>
      <c r="BS167" s="150" t="str">
        <f t="shared" si="143"/>
        <v/>
      </c>
      <c r="BT167" s="150" t="str">
        <f t="shared" si="144"/>
        <v/>
      </c>
      <c r="BY167" s="151" t="str">
        <f t="shared" ca="1" si="160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61"/>
        <v/>
      </c>
      <c r="CB167" s="39" t="str">
        <f t="shared" ca="1" si="162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74"/>
        <v/>
      </c>
      <c r="CE167" s="40" t="str">
        <f t="shared" ca="1" si="163"/>
        <v/>
      </c>
      <c r="CF167" s="38" t="str">
        <f t="shared" ca="1" si="175"/>
        <v/>
      </c>
      <c r="CL167" s="150" t="str">
        <f t="shared" si="137"/>
        <v/>
      </c>
      <c r="CM167" s="150" t="str">
        <f t="shared" si="138"/>
        <v/>
      </c>
      <c r="CR167" s="151" t="str">
        <f t="shared" ca="1" si="164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65"/>
        <v/>
      </c>
      <c r="CU167" s="39" t="str">
        <f t="shared" ca="1" si="166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67"/>
        <v/>
      </c>
      <c r="CX167" s="40" t="str">
        <f t="shared" ca="1" si="168"/>
        <v/>
      </c>
      <c r="CY167" s="38" t="str">
        <f t="shared" ca="1" si="169"/>
        <v/>
      </c>
      <c r="DE167" s="150" t="str">
        <f t="shared" si="139"/>
        <v/>
      </c>
      <c r="DF167" s="150" t="str">
        <f t="shared" si="140"/>
        <v/>
      </c>
      <c r="DR167" s="150" t="str">
        <f ca="1">IF(COUNTIF($AH$14:AH1054,A168)*COUNTIF($BY$14:BY1054,A168)*COUNTIF($CR$14:CR1054,A168),A168,"")</f>
        <v/>
      </c>
      <c r="DT167" s="45" t="e">
        <f ca="1">VLOOKUP(DS167,$A$14:R954,18)</f>
        <v>#N/A</v>
      </c>
      <c r="DU167" s="45" t="e">
        <f ca="1">VLOOKUP(DS167,$AH$14:BE954,24)</f>
        <v>#N/A</v>
      </c>
      <c r="DV167" s="45" t="e">
        <f ca="1">VLOOKUP(DS167,$BY$14:CF954,8)</f>
        <v>#N/A</v>
      </c>
      <c r="DW167" s="45" t="e">
        <f ca="1">VLOOKUP(DS167,$CR$14:CY954,8)</f>
        <v>#N/A</v>
      </c>
      <c r="DX167" s="45" t="e">
        <f t="shared" ca="1" si="183"/>
        <v>#N/A</v>
      </c>
      <c r="DY167" s="45" t="e">
        <f t="shared" ca="1" si="184"/>
        <v>#N/A</v>
      </c>
      <c r="DZ167" s="45" t="e">
        <f t="shared" ca="1" si="185"/>
        <v>#N/A</v>
      </c>
      <c r="EA167" s="45" t="e">
        <f t="shared" ca="1" si="186"/>
        <v>#N/A</v>
      </c>
      <c r="EB167" s="45" t="e">
        <f t="shared" ca="1" si="187"/>
        <v>#N/A</v>
      </c>
      <c r="EC167" s="45" t="e">
        <f t="shared" ca="1" si="188"/>
        <v>#N/A</v>
      </c>
      <c r="ED167" s="45" t="e">
        <f t="shared" ca="1" si="189"/>
        <v>#N/A</v>
      </c>
      <c r="EE167" s="45" t="e">
        <f t="shared" ca="1" si="190"/>
        <v>#N/A</v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45"/>
        <v/>
      </c>
      <c r="EN167" s="124" t="str">
        <f t="shared" si="170"/>
        <v/>
      </c>
      <c r="EO167" s="124" t="str">
        <f t="shared" si="171"/>
        <v/>
      </c>
      <c r="EP167" s="124" t="str">
        <f t="shared" si="172"/>
        <v/>
      </c>
      <c r="EQ167" s="124" t="str">
        <f t="shared" si="173"/>
        <v/>
      </c>
    </row>
    <row r="168" spans="1:147">
      <c r="A168" s="151" t="str">
        <f t="shared" ca="1" si="146"/>
        <v/>
      </c>
      <c r="B168" s="60" t="str">
        <f ca="1">IF(COUNTIF($AD$2:AD1153,A168)=1,VLOOKUP(A168,T:U,2), IF(COUNTIF($AD$2:AD1153,A168)=0,$B$10,""))</f>
        <v/>
      </c>
      <c r="C168" s="30" t="str">
        <f t="shared" ca="1" si="147"/>
        <v/>
      </c>
      <c r="D168" s="31" t="str">
        <f t="shared" ca="1" si="148"/>
        <v/>
      </c>
      <c r="E168" s="60" t="str">
        <f ca="1">IF(COUNTIF($AD$2:AD1153,A168)=1,VLOOKUP(A168,V:W,2), IF(COUNTIF($AD$2:AD1153,A168)=0,$C$10,""))</f>
        <v/>
      </c>
      <c r="F168" s="30" t="str">
        <f t="shared" ca="1" si="191"/>
        <v/>
      </c>
      <c r="G168" s="31" t="str">
        <f t="shared" ca="1" si="149"/>
        <v/>
      </c>
      <c r="H168" s="60" t="str">
        <f ca="1">IF(COUNTIF($AD$2:AD1153,A168)=1,VLOOKUP(A168,X:Y,2), IF(COUNTIF($AD$2:AD1153,A168)=0,$D$10,""))</f>
        <v/>
      </c>
      <c r="I168" s="30" t="str">
        <f t="shared" ca="1" si="192"/>
        <v/>
      </c>
      <c r="J168" s="31" t="str">
        <f t="shared" ca="1" si="150"/>
        <v/>
      </c>
      <c r="K168" s="60" t="str">
        <f ca="1">IF(COUNTIF($AD$2:AD1153,A168)=1,VLOOKUP(A168,Z:AA,2), IF(COUNTIF($AD$2:AD1153,A168)=0,$E$10,""))</f>
        <v/>
      </c>
      <c r="L168" s="30" t="str">
        <f t="shared" ca="1" si="193"/>
        <v/>
      </c>
      <c r="M168" s="31" t="str">
        <f t="shared" ca="1" si="151"/>
        <v/>
      </c>
      <c r="N168" s="66" t="str">
        <f t="shared" ca="1" si="19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195"/>
        <v/>
      </c>
      <c r="AB168" s="150" t="str">
        <f t="shared" si="141"/>
        <v/>
      </c>
      <c r="AC168" s="150" t="str">
        <f t="shared" si="142"/>
        <v/>
      </c>
      <c r="AH168" s="151" t="str">
        <f t="shared" ca="1" si="15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53"/>
        <v/>
      </c>
      <c r="AK168" s="39" t="str">
        <f t="shared" ca="1" si="154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76"/>
        <v/>
      </c>
      <c r="AN168" s="40" t="str">
        <f t="shared" ca="1" si="155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77"/>
        <v/>
      </c>
      <c r="AQ168" s="40" t="str">
        <f t="shared" ca="1" si="156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78"/>
        <v/>
      </c>
      <c r="AT168" s="40" t="str">
        <f t="shared" ca="1" si="157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79"/>
        <v/>
      </c>
      <c r="AW168" s="40" t="str">
        <f t="shared" ca="1" si="158"/>
        <v/>
      </c>
      <c r="AX168" s="38" t="str">
        <f ca="1">IF(COUNTIF($BU$2:BU1153,AH168)=1,VLOOKUP(AH168,BQ:BR,2), IF(COUNTIF($BU$2:BU1153,AH168)=0,$AN$10,""))</f>
        <v/>
      </c>
      <c r="AY168" s="39" t="str">
        <f t="shared" ca="1" si="180"/>
        <v/>
      </c>
      <c r="AZ168" s="40" t="str">
        <f t="shared" ca="1" si="159"/>
        <v/>
      </c>
      <c r="BA168" s="66" t="str">
        <f t="shared" ca="1" si="181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182"/>
        <v/>
      </c>
      <c r="BS168" s="150" t="str">
        <f t="shared" si="143"/>
        <v/>
      </c>
      <c r="BT168" s="150" t="str">
        <f t="shared" si="144"/>
        <v/>
      </c>
      <c r="BY168" s="151" t="str">
        <f t="shared" ca="1" si="160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61"/>
        <v/>
      </c>
      <c r="CB168" s="39" t="str">
        <f t="shared" ca="1" si="162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74"/>
        <v/>
      </c>
      <c r="CE168" s="40" t="str">
        <f t="shared" ca="1" si="163"/>
        <v/>
      </c>
      <c r="CF168" s="38" t="str">
        <f t="shared" ca="1" si="175"/>
        <v/>
      </c>
      <c r="CL168" s="150" t="str">
        <f t="shared" si="137"/>
        <v/>
      </c>
      <c r="CM168" s="150" t="str">
        <f t="shared" si="138"/>
        <v/>
      </c>
      <c r="CR168" s="151" t="str">
        <f t="shared" ca="1" si="164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65"/>
        <v/>
      </c>
      <c r="CU168" s="39" t="str">
        <f t="shared" ca="1" si="166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67"/>
        <v/>
      </c>
      <c r="CX168" s="40" t="str">
        <f t="shared" ca="1" si="168"/>
        <v/>
      </c>
      <c r="CY168" s="38" t="str">
        <f t="shared" ca="1" si="169"/>
        <v/>
      </c>
      <c r="DE168" s="150" t="str">
        <f t="shared" si="139"/>
        <v/>
      </c>
      <c r="DF168" s="150" t="str">
        <f t="shared" si="140"/>
        <v/>
      </c>
      <c r="DR168" s="150" t="str">
        <f ca="1">IF(COUNTIF($AH$14:AH1055,A169)*COUNTIF($BY$14:BY1055,A169)*COUNTIF($CR$14:CR1055,A169),A169,"")</f>
        <v/>
      </c>
      <c r="DT168" s="45" t="e">
        <f ca="1">VLOOKUP(DS168,$A$14:R955,18)</f>
        <v>#N/A</v>
      </c>
      <c r="DU168" s="45" t="e">
        <f ca="1">VLOOKUP(DS168,$AH$14:BE955,24)</f>
        <v>#N/A</v>
      </c>
      <c r="DV168" s="45" t="e">
        <f ca="1">VLOOKUP(DS168,$BY$14:CF955,8)</f>
        <v>#N/A</v>
      </c>
      <c r="DW168" s="45" t="e">
        <f ca="1">VLOOKUP(DS168,$CR$14:CY955,8)</f>
        <v>#N/A</v>
      </c>
      <c r="DX168" s="45" t="e">
        <f t="shared" ca="1" si="183"/>
        <v>#N/A</v>
      </c>
      <c r="DY168" s="45" t="e">
        <f t="shared" ca="1" si="184"/>
        <v>#N/A</v>
      </c>
      <c r="DZ168" s="45" t="e">
        <f t="shared" ca="1" si="185"/>
        <v>#N/A</v>
      </c>
      <c r="EA168" s="45" t="e">
        <f t="shared" ca="1" si="186"/>
        <v>#N/A</v>
      </c>
      <c r="EB168" s="45" t="e">
        <f t="shared" ca="1" si="187"/>
        <v>#N/A</v>
      </c>
      <c r="EC168" s="45" t="e">
        <f t="shared" ca="1" si="188"/>
        <v>#N/A</v>
      </c>
      <c r="ED168" s="45" t="e">
        <f t="shared" ca="1" si="189"/>
        <v>#N/A</v>
      </c>
      <c r="EE168" s="45" t="e">
        <f t="shared" ca="1" si="190"/>
        <v>#N/A</v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45"/>
        <v/>
      </c>
      <c r="EN168" s="124" t="str">
        <f t="shared" si="170"/>
        <v/>
      </c>
      <c r="EO168" s="124" t="str">
        <f t="shared" si="171"/>
        <v/>
      </c>
      <c r="EP168" s="124" t="str">
        <f t="shared" si="172"/>
        <v/>
      </c>
      <c r="EQ168" s="124" t="str">
        <f t="shared" si="173"/>
        <v/>
      </c>
    </row>
    <row r="169" spans="1:147">
      <c r="A169" s="151" t="str">
        <f t="shared" ca="1" si="146"/>
        <v/>
      </c>
      <c r="B169" s="60" t="str">
        <f ca="1">IF(COUNTIF($AD$2:AD1154,A169)=1,VLOOKUP(A169,T:U,2), IF(COUNTIF($AD$2:AD1154,A169)=0,$B$10,""))</f>
        <v/>
      </c>
      <c r="C169" s="30" t="str">
        <f t="shared" ca="1" si="147"/>
        <v/>
      </c>
      <c r="D169" s="31" t="str">
        <f t="shared" ca="1" si="148"/>
        <v/>
      </c>
      <c r="E169" s="60" t="str">
        <f ca="1">IF(COUNTIF($AD$2:AD1154,A169)=1,VLOOKUP(A169,V:W,2), IF(COUNTIF($AD$2:AD1154,A169)=0,$C$10,""))</f>
        <v/>
      </c>
      <c r="F169" s="30" t="str">
        <f t="shared" ca="1" si="191"/>
        <v/>
      </c>
      <c r="G169" s="31" t="str">
        <f t="shared" ca="1" si="149"/>
        <v/>
      </c>
      <c r="H169" s="60" t="str">
        <f ca="1">IF(COUNTIF($AD$2:AD1154,A169)=1,VLOOKUP(A169,X:Y,2), IF(COUNTIF($AD$2:AD1154,A169)=0,$D$10,""))</f>
        <v/>
      </c>
      <c r="I169" s="30" t="str">
        <f t="shared" ca="1" si="192"/>
        <v/>
      </c>
      <c r="J169" s="31" t="str">
        <f t="shared" ca="1" si="150"/>
        <v/>
      </c>
      <c r="K169" s="60" t="str">
        <f ca="1">IF(COUNTIF($AD$2:AD1154,A169)=1,VLOOKUP(A169,Z:AA,2), IF(COUNTIF($AD$2:AD1154,A169)=0,$E$10,""))</f>
        <v/>
      </c>
      <c r="L169" s="30" t="str">
        <f t="shared" ca="1" si="193"/>
        <v/>
      </c>
      <c r="M169" s="31" t="str">
        <f t="shared" ca="1" si="151"/>
        <v/>
      </c>
      <c r="N169" s="66" t="str">
        <f t="shared" ca="1" si="19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195"/>
        <v/>
      </c>
      <c r="AB169" s="150" t="str">
        <f t="shared" si="141"/>
        <v/>
      </c>
      <c r="AC169" s="150" t="str">
        <f t="shared" si="142"/>
        <v/>
      </c>
      <c r="AH169" s="151" t="str">
        <f t="shared" ca="1" si="15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53"/>
        <v/>
      </c>
      <c r="AK169" s="39" t="str">
        <f t="shared" ca="1" si="154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76"/>
        <v/>
      </c>
      <c r="AN169" s="40" t="str">
        <f t="shared" ca="1" si="155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77"/>
        <v/>
      </c>
      <c r="AQ169" s="40" t="str">
        <f t="shared" ca="1" si="156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78"/>
        <v/>
      </c>
      <c r="AT169" s="40" t="str">
        <f t="shared" ca="1" si="157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79"/>
        <v/>
      </c>
      <c r="AW169" s="40" t="str">
        <f t="shared" ca="1" si="158"/>
        <v/>
      </c>
      <c r="AX169" s="38" t="str">
        <f ca="1">IF(COUNTIF($BU$2:BU1154,AH169)=1,VLOOKUP(AH169,BQ:BR,2), IF(COUNTIF($BU$2:BU1154,AH169)=0,$AN$10,""))</f>
        <v/>
      </c>
      <c r="AY169" s="39" t="str">
        <f t="shared" ca="1" si="180"/>
        <v/>
      </c>
      <c r="AZ169" s="40" t="str">
        <f t="shared" ca="1" si="159"/>
        <v/>
      </c>
      <c r="BA169" s="66" t="str">
        <f t="shared" ca="1" si="181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182"/>
        <v/>
      </c>
      <c r="BS169" s="150" t="str">
        <f t="shared" si="143"/>
        <v/>
      </c>
      <c r="BT169" s="150" t="str">
        <f t="shared" si="144"/>
        <v/>
      </c>
      <c r="BY169" s="151" t="str">
        <f t="shared" ca="1" si="160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61"/>
        <v/>
      </c>
      <c r="CB169" s="39" t="str">
        <f t="shared" ca="1" si="162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74"/>
        <v/>
      </c>
      <c r="CE169" s="40" t="str">
        <f t="shared" ca="1" si="163"/>
        <v/>
      </c>
      <c r="CF169" s="38" t="str">
        <f t="shared" ca="1" si="175"/>
        <v/>
      </c>
      <c r="CL169" s="150" t="str">
        <f t="shared" si="137"/>
        <v/>
      </c>
      <c r="CM169" s="150" t="str">
        <f t="shared" si="138"/>
        <v/>
      </c>
      <c r="CR169" s="151" t="str">
        <f t="shared" ca="1" si="164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65"/>
        <v/>
      </c>
      <c r="CU169" s="39" t="str">
        <f t="shared" ca="1" si="166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67"/>
        <v/>
      </c>
      <c r="CX169" s="40" t="str">
        <f t="shared" ca="1" si="168"/>
        <v/>
      </c>
      <c r="CY169" s="38" t="str">
        <f t="shared" ca="1" si="169"/>
        <v/>
      </c>
      <c r="DE169" s="150" t="str">
        <f t="shared" si="139"/>
        <v/>
      </c>
      <c r="DF169" s="150" t="str">
        <f t="shared" si="140"/>
        <v/>
      </c>
      <c r="DR169" s="150" t="str">
        <f ca="1">IF(COUNTIF($AH$14:AH1056,A170)*COUNTIF($BY$14:BY1056,A170)*COUNTIF($CR$14:CR1056,A170),A170,"")</f>
        <v/>
      </c>
      <c r="DT169" s="45" t="e">
        <f ca="1">VLOOKUP(DS169,$A$14:R956,18)</f>
        <v>#N/A</v>
      </c>
      <c r="DU169" s="45" t="e">
        <f ca="1">VLOOKUP(DS169,$AH$14:BE956,24)</f>
        <v>#N/A</v>
      </c>
      <c r="DV169" s="45" t="e">
        <f ca="1">VLOOKUP(DS169,$BY$14:CF956,8)</f>
        <v>#N/A</v>
      </c>
      <c r="DW169" s="45" t="e">
        <f ca="1">VLOOKUP(DS169,$CR$14:CY956,8)</f>
        <v>#N/A</v>
      </c>
      <c r="DX169" s="45" t="e">
        <f t="shared" ca="1" si="183"/>
        <v>#N/A</v>
      </c>
      <c r="DY169" s="45" t="e">
        <f t="shared" ca="1" si="184"/>
        <v>#N/A</v>
      </c>
      <c r="DZ169" s="45" t="e">
        <f t="shared" ca="1" si="185"/>
        <v>#N/A</v>
      </c>
      <c r="EA169" s="45" t="e">
        <f t="shared" ca="1" si="186"/>
        <v>#N/A</v>
      </c>
      <c r="EB169" s="45" t="e">
        <f t="shared" ca="1" si="187"/>
        <v>#N/A</v>
      </c>
      <c r="EC169" s="45" t="e">
        <f t="shared" ca="1" si="188"/>
        <v>#N/A</v>
      </c>
      <c r="ED169" s="45" t="e">
        <f t="shared" ca="1" si="189"/>
        <v>#N/A</v>
      </c>
      <c r="EE169" s="45" t="e">
        <f t="shared" ca="1" si="190"/>
        <v>#N/A</v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45"/>
        <v/>
      </c>
      <c r="EN169" s="124" t="str">
        <f t="shared" si="170"/>
        <v/>
      </c>
      <c r="EO169" s="124" t="str">
        <f t="shared" si="171"/>
        <v/>
      </c>
      <c r="EP169" s="124" t="str">
        <f t="shared" si="172"/>
        <v/>
      </c>
      <c r="EQ169" s="124" t="str">
        <f t="shared" si="173"/>
        <v/>
      </c>
    </row>
    <row r="170" spans="1:147">
      <c r="A170" s="151" t="str">
        <f t="shared" ca="1" si="146"/>
        <v/>
      </c>
      <c r="B170" s="60" t="str">
        <f ca="1">IF(COUNTIF($AD$2:AD1155,A170)=1,VLOOKUP(A170,T:U,2), IF(COUNTIF($AD$2:AD1155,A170)=0,$B$10,""))</f>
        <v/>
      </c>
      <c r="C170" s="30" t="str">
        <f t="shared" ca="1" si="147"/>
        <v/>
      </c>
      <c r="D170" s="31" t="str">
        <f t="shared" ca="1" si="148"/>
        <v/>
      </c>
      <c r="E170" s="60" t="str">
        <f ca="1">IF(COUNTIF($AD$2:AD1155,A170)=1,VLOOKUP(A170,V:W,2), IF(COUNTIF($AD$2:AD1155,A170)=0,$C$10,""))</f>
        <v/>
      </c>
      <c r="F170" s="30" t="str">
        <f t="shared" ca="1" si="191"/>
        <v/>
      </c>
      <c r="G170" s="31" t="str">
        <f t="shared" ca="1" si="149"/>
        <v/>
      </c>
      <c r="H170" s="60" t="str">
        <f ca="1">IF(COUNTIF($AD$2:AD1155,A170)=1,VLOOKUP(A170,X:Y,2), IF(COUNTIF($AD$2:AD1155,A170)=0,$D$10,""))</f>
        <v/>
      </c>
      <c r="I170" s="30" t="str">
        <f t="shared" ca="1" si="192"/>
        <v/>
      </c>
      <c r="J170" s="31" t="str">
        <f t="shared" ca="1" si="150"/>
        <v/>
      </c>
      <c r="K170" s="60" t="str">
        <f ca="1">IF(COUNTIF($AD$2:AD1155,A170)=1,VLOOKUP(A170,Z:AA,2), IF(COUNTIF($AD$2:AD1155,A170)=0,$E$10,""))</f>
        <v/>
      </c>
      <c r="L170" s="30" t="str">
        <f t="shared" ca="1" si="193"/>
        <v/>
      </c>
      <c r="M170" s="31" t="str">
        <f t="shared" ca="1" si="151"/>
        <v/>
      </c>
      <c r="N170" s="66" t="str">
        <f t="shared" ca="1" si="19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195"/>
        <v/>
      </c>
      <c r="AB170" s="150" t="str">
        <f t="shared" si="141"/>
        <v/>
      </c>
      <c r="AC170" s="150" t="str">
        <f t="shared" si="142"/>
        <v/>
      </c>
      <c r="AH170" s="151" t="str">
        <f t="shared" ca="1" si="15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53"/>
        <v/>
      </c>
      <c r="AK170" s="39" t="str">
        <f t="shared" ca="1" si="154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76"/>
        <v/>
      </c>
      <c r="AN170" s="40" t="str">
        <f t="shared" ca="1" si="155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77"/>
        <v/>
      </c>
      <c r="AQ170" s="40" t="str">
        <f t="shared" ca="1" si="156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78"/>
        <v/>
      </c>
      <c r="AT170" s="40" t="str">
        <f t="shared" ca="1" si="157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79"/>
        <v/>
      </c>
      <c r="AW170" s="40" t="str">
        <f t="shared" ca="1" si="158"/>
        <v/>
      </c>
      <c r="AX170" s="38" t="str">
        <f ca="1">IF(COUNTIF($BU$2:BU1155,AH170)=1,VLOOKUP(AH170,BQ:BR,2), IF(COUNTIF($BU$2:BU1155,AH170)=0,$AN$10,""))</f>
        <v/>
      </c>
      <c r="AY170" s="39" t="str">
        <f t="shared" ca="1" si="180"/>
        <v/>
      </c>
      <c r="AZ170" s="40" t="str">
        <f t="shared" ca="1" si="159"/>
        <v/>
      </c>
      <c r="BA170" s="66" t="str">
        <f t="shared" ca="1" si="181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182"/>
        <v/>
      </c>
      <c r="BS170" s="150" t="str">
        <f t="shared" si="143"/>
        <v/>
      </c>
      <c r="BT170" s="150" t="str">
        <f t="shared" si="144"/>
        <v/>
      </c>
      <c r="BY170" s="151" t="str">
        <f t="shared" ca="1" si="160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61"/>
        <v/>
      </c>
      <c r="CB170" s="39" t="str">
        <f t="shared" ca="1" si="162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74"/>
        <v/>
      </c>
      <c r="CE170" s="40" t="str">
        <f t="shared" ca="1" si="163"/>
        <v/>
      </c>
      <c r="CF170" s="38" t="str">
        <f t="shared" ca="1" si="175"/>
        <v/>
      </c>
      <c r="CL170" s="150" t="str">
        <f t="shared" si="137"/>
        <v/>
      </c>
      <c r="CM170" s="150" t="str">
        <f t="shared" si="138"/>
        <v/>
      </c>
      <c r="CR170" s="151" t="str">
        <f t="shared" ca="1" si="164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65"/>
        <v/>
      </c>
      <c r="CU170" s="39" t="str">
        <f t="shared" ca="1" si="166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67"/>
        <v/>
      </c>
      <c r="CX170" s="40" t="str">
        <f t="shared" ca="1" si="168"/>
        <v/>
      </c>
      <c r="CY170" s="38" t="str">
        <f t="shared" ca="1" si="169"/>
        <v/>
      </c>
      <c r="DE170" s="150" t="str">
        <f t="shared" si="139"/>
        <v/>
      </c>
      <c r="DF170" s="150" t="str">
        <f t="shared" si="140"/>
        <v/>
      </c>
      <c r="DR170" s="150" t="str">
        <f ca="1">IF(COUNTIF($AH$14:AH1057,A171)*COUNTIF($BY$14:BY1057,A171)*COUNTIF($CR$14:CR1057,A171),A171,"")</f>
        <v/>
      </c>
      <c r="DT170" s="45" t="e">
        <f ca="1">VLOOKUP(DS170,$A$14:R957,18)</f>
        <v>#N/A</v>
      </c>
      <c r="DU170" s="45" t="e">
        <f ca="1">VLOOKUP(DS170,$AH$14:BE957,24)</f>
        <v>#N/A</v>
      </c>
      <c r="DV170" s="45" t="e">
        <f ca="1">VLOOKUP(DS170,$BY$14:CF957,8)</f>
        <v>#N/A</v>
      </c>
      <c r="DW170" s="45" t="e">
        <f ca="1">VLOOKUP(DS170,$CR$14:CY957,8)</f>
        <v>#N/A</v>
      </c>
      <c r="DX170" s="45" t="e">
        <f t="shared" ca="1" si="183"/>
        <v>#N/A</v>
      </c>
      <c r="DY170" s="45" t="e">
        <f t="shared" ca="1" si="184"/>
        <v>#N/A</v>
      </c>
      <c r="DZ170" s="45" t="e">
        <f t="shared" ca="1" si="185"/>
        <v>#N/A</v>
      </c>
      <c r="EA170" s="45" t="e">
        <f t="shared" ca="1" si="186"/>
        <v>#N/A</v>
      </c>
      <c r="EB170" s="45" t="e">
        <f t="shared" ca="1" si="187"/>
        <v>#N/A</v>
      </c>
      <c r="EC170" s="45" t="e">
        <f t="shared" ca="1" si="188"/>
        <v>#N/A</v>
      </c>
      <c r="ED170" s="45" t="e">
        <f t="shared" ca="1" si="189"/>
        <v>#N/A</v>
      </c>
      <c r="EE170" s="45" t="e">
        <f t="shared" ca="1" si="190"/>
        <v>#N/A</v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45"/>
        <v/>
      </c>
      <c r="EN170" s="124" t="str">
        <f t="shared" si="170"/>
        <v/>
      </c>
      <c r="EO170" s="124" t="str">
        <f t="shared" si="171"/>
        <v/>
      </c>
      <c r="EP170" s="124" t="str">
        <f t="shared" si="172"/>
        <v/>
      </c>
      <c r="EQ170" s="124" t="str">
        <f t="shared" si="173"/>
        <v/>
      </c>
    </row>
    <row r="171" spans="1:147">
      <c r="A171" s="151" t="str">
        <f t="shared" ca="1" si="146"/>
        <v/>
      </c>
      <c r="B171" s="60" t="str">
        <f ca="1">IF(COUNTIF($AD$2:AD1156,A171)=1,VLOOKUP(A171,T:U,2), IF(COUNTIF($AD$2:AD1156,A171)=0,$B$10,""))</f>
        <v/>
      </c>
      <c r="C171" s="30" t="str">
        <f t="shared" ca="1" si="147"/>
        <v/>
      </c>
      <c r="D171" s="31" t="str">
        <f t="shared" ca="1" si="148"/>
        <v/>
      </c>
      <c r="E171" s="60" t="str">
        <f ca="1">IF(COUNTIF($AD$2:AD1156,A171)=1,VLOOKUP(A171,V:W,2), IF(COUNTIF($AD$2:AD1156,A171)=0,$C$10,""))</f>
        <v/>
      </c>
      <c r="F171" s="30" t="str">
        <f t="shared" ca="1" si="191"/>
        <v/>
      </c>
      <c r="G171" s="31" t="str">
        <f t="shared" ca="1" si="149"/>
        <v/>
      </c>
      <c r="H171" s="60" t="str">
        <f ca="1">IF(COUNTIF($AD$2:AD1156,A171)=1,VLOOKUP(A171,X:Y,2), IF(COUNTIF($AD$2:AD1156,A171)=0,$D$10,""))</f>
        <v/>
      </c>
      <c r="I171" s="30" t="str">
        <f t="shared" ca="1" si="192"/>
        <v/>
      </c>
      <c r="J171" s="31" t="str">
        <f t="shared" ca="1" si="150"/>
        <v/>
      </c>
      <c r="K171" s="60" t="str">
        <f ca="1">IF(COUNTIF($AD$2:AD1156,A171)=1,VLOOKUP(A171,Z:AA,2), IF(COUNTIF($AD$2:AD1156,A171)=0,$E$10,""))</f>
        <v/>
      </c>
      <c r="L171" s="30" t="str">
        <f t="shared" ca="1" si="193"/>
        <v/>
      </c>
      <c r="M171" s="31" t="str">
        <f t="shared" ca="1" si="151"/>
        <v/>
      </c>
      <c r="N171" s="66" t="str">
        <f t="shared" ca="1" si="19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195"/>
        <v/>
      </c>
      <c r="AB171" s="150" t="str">
        <f t="shared" si="141"/>
        <v/>
      </c>
      <c r="AC171" s="150" t="str">
        <f t="shared" si="142"/>
        <v/>
      </c>
      <c r="AH171" s="151" t="str">
        <f t="shared" ca="1" si="15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53"/>
        <v/>
      </c>
      <c r="AK171" s="39" t="str">
        <f t="shared" ca="1" si="154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76"/>
        <v/>
      </c>
      <c r="AN171" s="40" t="str">
        <f t="shared" ca="1" si="155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77"/>
        <v/>
      </c>
      <c r="AQ171" s="40" t="str">
        <f t="shared" ca="1" si="156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78"/>
        <v/>
      </c>
      <c r="AT171" s="40" t="str">
        <f t="shared" ca="1" si="157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79"/>
        <v/>
      </c>
      <c r="AW171" s="40" t="str">
        <f t="shared" ca="1" si="158"/>
        <v/>
      </c>
      <c r="AX171" s="38" t="str">
        <f ca="1">IF(COUNTIF($BU$2:BU1156,AH171)=1,VLOOKUP(AH171,BQ:BR,2), IF(COUNTIF($BU$2:BU1156,AH171)=0,$AN$10,""))</f>
        <v/>
      </c>
      <c r="AY171" s="39" t="str">
        <f t="shared" ca="1" si="180"/>
        <v/>
      </c>
      <c r="AZ171" s="40" t="str">
        <f t="shared" ca="1" si="159"/>
        <v/>
      </c>
      <c r="BA171" s="66" t="str">
        <f t="shared" ca="1" si="181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182"/>
        <v/>
      </c>
      <c r="BS171" s="150" t="str">
        <f t="shared" si="143"/>
        <v/>
      </c>
      <c r="BT171" s="150" t="str">
        <f t="shared" si="144"/>
        <v/>
      </c>
      <c r="BY171" s="151" t="str">
        <f t="shared" ca="1" si="160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61"/>
        <v/>
      </c>
      <c r="CB171" s="39" t="str">
        <f t="shared" ca="1" si="162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74"/>
        <v/>
      </c>
      <c r="CE171" s="40" t="str">
        <f t="shared" ca="1" si="163"/>
        <v/>
      </c>
      <c r="CF171" s="38" t="str">
        <f t="shared" ca="1" si="175"/>
        <v/>
      </c>
      <c r="CL171" s="150" t="str">
        <f t="shared" si="137"/>
        <v/>
      </c>
      <c r="CM171" s="150" t="str">
        <f t="shared" si="138"/>
        <v/>
      </c>
      <c r="CR171" s="151" t="str">
        <f t="shared" ca="1" si="164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65"/>
        <v/>
      </c>
      <c r="CU171" s="39" t="str">
        <f t="shared" ca="1" si="166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67"/>
        <v/>
      </c>
      <c r="CX171" s="40" t="str">
        <f t="shared" ca="1" si="168"/>
        <v/>
      </c>
      <c r="CY171" s="38" t="str">
        <f t="shared" ca="1" si="169"/>
        <v/>
      </c>
      <c r="DE171" s="150" t="str">
        <f t="shared" si="139"/>
        <v/>
      </c>
      <c r="DF171" s="150" t="str">
        <f t="shared" si="140"/>
        <v/>
      </c>
      <c r="DR171" s="150" t="str">
        <f ca="1">IF(COUNTIF($AH$14:AH1058,A172)*COUNTIF($BY$14:BY1058,A172)*COUNTIF($CR$14:CR1058,A172),A172,"")</f>
        <v/>
      </c>
      <c r="DT171" s="45" t="e">
        <f ca="1">VLOOKUP(DS171,$A$14:R958,18)</f>
        <v>#N/A</v>
      </c>
      <c r="DU171" s="45" t="e">
        <f ca="1">VLOOKUP(DS171,$AH$14:BE958,24)</f>
        <v>#N/A</v>
      </c>
      <c r="DV171" s="45" t="e">
        <f ca="1">VLOOKUP(DS171,$BY$14:CF958,8)</f>
        <v>#N/A</v>
      </c>
      <c r="DW171" s="45" t="e">
        <f ca="1">VLOOKUP(DS171,$CR$14:CY958,8)</f>
        <v>#N/A</v>
      </c>
      <c r="DX171" s="45" t="e">
        <f t="shared" ca="1" si="183"/>
        <v>#N/A</v>
      </c>
      <c r="DY171" s="45" t="e">
        <f t="shared" ca="1" si="184"/>
        <v>#N/A</v>
      </c>
      <c r="DZ171" s="45" t="e">
        <f t="shared" ca="1" si="185"/>
        <v>#N/A</v>
      </c>
      <c r="EA171" s="45" t="e">
        <f t="shared" ca="1" si="186"/>
        <v>#N/A</v>
      </c>
      <c r="EB171" s="45" t="e">
        <f t="shared" ca="1" si="187"/>
        <v>#N/A</v>
      </c>
      <c r="EC171" s="45" t="e">
        <f t="shared" ca="1" si="188"/>
        <v>#N/A</v>
      </c>
      <c r="ED171" s="45" t="e">
        <f t="shared" ca="1" si="189"/>
        <v>#N/A</v>
      </c>
      <c r="EE171" s="45" t="e">
        <f t="shared" ca="1" si="190"/>
        <v>#N/A</v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45"/>
        <v/>
      </c>
      <c r="EN171" s="124" t="str">
        <f t="shared" si="170"/>
        <v/>
      </c>
      <c r="EO171" s="124" t="str">
        <f t="shared" si="171"/>
        <v/>
      </c>
      <c r="EP171" s="124" t="str">
        <f t="shared" si="172"/>
        <v/>
      </c>
      <c r="EQ171" s="124" t="str">
        <f t="shared" si="173"/>
        <v/>
      </c>
    </row>
    <row r="172" spans="1:147">
      <c r="A172" s="151" t="str">
        <f t="shared" ca="1" si="146"/>
        <v/>
      </c>
      <c r="B172" s="60" t="str">
        <f ca="1">IF(COUNTIF($AD$2:AD1157,A172)=1,VLOOKUP(A172,T:U,2), IF(COUNTIF($AD$2:AD1157,A172)=0,$B$10,""))</f>
        <v/>
      </c>
      <c r="C172" s="30" t="str">
        <f t="shared" ca="1" si="147"/>
        <v/>
      </c>
      <c r="D172" s="31" t="str">
        <f t="shared" ca="1" si="148"/>
        <v/>
      </c>
      <c r="E172" s="60" t="str">
        <f ca="1">IF(COUNTIF($AD$2:AD1157,A172)=1,VLOOKUP(A172,V:W,2), IF(COUNTIF($AD$2:AD1157,A172)=0,$C$10,""))</f>
        <v/>
      </c>
      <c r="F172" s="30" t="str">
        <f t="shared" ca="1" si="191"/>
        <v/>
      </c>
      <c r="G172" s="31" t="str">
        <f t="shared" ca="1" si="149"/>
        <v/>
      </c>
      <c r="H172" s="60" t="str">
        <f ca="1">IF(COUNTIF($AD$2:AD1157,A172)=1,VLOOKUP(A172,X:Y,2), IF(COUNTIF($AD$2:AD1157,A172)=0,$D$10,""))</f>
        <v/>
      </c>
      <c r="I172" s="30" t="str">
        <f t="shared" ca="1" si="192"/>
        <v/>
      </c>
      <c r="J172" s="31" t="str">
        <f t="shared" ca="1" si="150"/>
        <v/>
      </c>
      <c r="K172" s="60" t="str">
        <f ca="1">IF(COUNTIF($AD$2:AD1157,A172)=1,VLOOKUP(A172,Z:AA,2), IF(COUNTIF($AD$2:AD1157,A172)=0,$E$10,""))</f>
        <v/>
      </c>
      <c r="L172" s="30" t="str">
        <f t="shared" ca="1" si="193"/>
        <v/>
      </c>
      <c r="M172" s="31" t="str">
        <f t="shared" ca="1" si="151"/>
        <v/>
      </c>
      <c r="N172" s="66" t="str">
        <f t="shared" ca="1" si="19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195"/>
        <v/>
      </c>
      <c r="AB172" s="150" t="str">
        <f t="shared" si="141"/>
        <v/>
      </c>
      <c r="AC172" s="150" t="str">
        <f t="shared" si="142"/>
        <v/>
      </c>
      <c r="AH172" s="151" t="str">
        <f t="shared" ca="1" si="15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53"/>
        <v/>
      </c>
      <c r="AK172" s="39" t="str">
        <f t="shared" ca="1" si="154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76"/>
        <v/>
      </c>
      <c r="AN172" s="40" t="str">
        <f t="shared" ca="1" si="155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77"/>
        <v/>
      </c>
      <c r="AQ172" s="40" t="str">
        <f t="shared" ca="1" si="156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78"/>
        <v/>
      </c>
      <c r="AT172" s="40" t="str">
        <f t="shared" ca="1" si="157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79"/>
        <v/>
      </c>
      <c r="AW172" s="40" t="str">
        <f t="shared" ca="1" si="158"/>
        <v/>
      </c>
      <c r="AX172" s="38" t="str">
        <f ca="1">IF(COUNTIF($BU$2:BU1157,AH172)=1,VLOOKUP(AH172,BQ:BR,2), IF(COUNTIF($BU$2:BU1157,AH172)=0,$AN$10,""))</f>
        <v/>
      </c>
      <c r="AY172" s="39" t="str">
        <f t="shared" ca="1" si="180"/>
        <v/>
      </c>
      <c r="AZ172" s="40" t="str">
        <f t="shared" ca="1" si="159"/>
        <v/>
      </c>
      <c r="BA172" s="66" t="str">
        <f t="shared" ca="1" si="181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182"/>
        <v/>
      </c>
      <c r="BS172" s="150" t="str">
        <f t="shared" si="143"/>
        <v/>
      </c>
      <c r="BT172" s="150" t="str">
        <f t="shared" si="144"/>
        <v/>
      </c>
      <c r="BY172" s="151" t="str">
        <f t="shared" ca="1" si="160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61"/>
        <v/>
      </c>
      <c r="CB172" s="39" t="str">
        <f t="shared" ca="1" si="162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74"/>
        <v/>
      </c>
      <c r="CE172" s="40" t="str">
        <f t="shared" ca="1" si="163"/>
        <v/>
      </c>
      <c r="CF172" s="38" t="str">
        <f t="shared" ca="1" si="175"/>
        <v/>
      </c>
      <c r="CL172" s="150" t="str">
        <f t="shared" si="137"/>
        <v/>
      </c>
      <c r="CM172" s="150" t="str">
        <f t="shared" si="138"/>
        <v/>
      </c>
      <c r="CR172" s="151" t="str">
        <f t="shared" ca="1" si="164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65"/>
        <v/>
      </c>
      <c r="CU172" s="39" t="str">
        <f t="shared" ca="1" si="166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67"/>
        <v/>
      </c>
      <c r="CX172" s="40" t="str">
        <f t="shared" ca="1" si="168"/>
        <v/>
      </c>
      <c r="CY172" s="38" t="str">
        <f t="shared" ca="1" si="169"/>
        <v/>
      </c>
      <c r="DE172" s="150" t="str">
        <f t="shared" si="139"/>
        <v/>
      </c>
      <c r="DF172" s="150" t="str">
        <f t="shared" si="140"/>
        <v/>
      </c>
      <c r="DR172" s="150" t="str">
        <f ca="1">IF(COUNTIF($AH$14:AH1059,A173)*COUNTIF($BY$14:BY1059,A173)*COUNTIF($CR$14:CR1059,A173),A173,"")</f>
        <v/>
      </c>
      <c r="DT172" s="45" t="e">
        <f ca="1">VLOOKUP(DS172,$A$14:R959,18)</f>
        <v>#N/A</v>
      </c>
      <c r="DU172" s="45" t="e">
        <f ca="1">VLOOKUP(DS172,$AH$14:BE959,24)</f>
        <v>#N/A</v>
      </c>
      <c r="DV172" s="45" t="e">
        <f ca="1">VLOOKUP(DS172,$BY$14:CF959,8)</f>
        <v>#N/A</v>
      </c>
      <c r="DW172" s="45" t="e">
        <f ca="1">VLOOKUP(DS172,$CR$14:CY959,8)</f>
        <v>#N/A</v>
      </c>
      <c r="DX172" s="45" t="e">
        <f t="shared" ca="1" si="183"/>
        <v>#N/A</v>
      </c>
      <c r="DY172" s="45" t="e">
        <f t="shared" ca="1" si="184"/>
        <v>#N/A</v>
      </c>
      <c r="DZ172" s="45" t="e">
        <f t="shared" ca="1" si="185"/>
        <v>#N/A</v>
      </c>
      <c r="EA172" s="45" t="e">
        <f t="shared" ca="1" si="186"/>
        <v>#N/A</v>
      </c>
      <c r="EB172" s="45" t="e">
        <f t="shared" ca="1" si="187"/>
        <v>#N/A</v>
      </c>
      <c r="EC172" s="45" t="e">
        <f t="shared" ca="1" si="188"/>
        <v>#N/A</v>
      </c>
      <c r="ED172" s="45" t="e">
        <f t="shared" ca="1" si="189"/>
        <v>#N/A</v>
      </c>
      <c r="EE172" s="45" t="e">
        <f t="shared" ca="1" si="190"/>
        <v>#N/A</v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45"/>
        <v/>
      </c>
      <c r="EN172" s="124" t="str">
        <f t="shared" si="170"/>
        <v/>
      </c>
      <c r="EO172" s="124" t="str">
        <f t="shared" si="171"/>
        <v/>
      </c>
      <c r="EP172" s="124" t="str">
        <f t="shared" si="172"/>
        <v/>
      </c>
      <c r="EQ172" s="124" t="str">
        <f t="shared" si="173"/>
        <v/>
      </c>
    </row>
    <row r="173" spans="1:147">
      <c r="A173" s="151" t="str">
        <f t="shared" ca="1" si="146"/>
        <v/>
      </c>
      <c r="B173" s="60" t="str">
        <f ca="1">IF(COUNTIF($AD$2:AD1158,A173)=1,VLOOKUP(A173,T:U,2), IF(COUNTIF($AD$2:AD1158,A173)=0,$B$10,""))</f>
        <v/>
      </c>
      <c r="C173" s="30" t="str">
        <f t="shared" ca="1" si="147"/>
        <v/>
      </c>
      <c r="D173" s="31" t="str">
        <f t="shared" ca="1" si="148"/>
        <v/>
      </c>
      <c r="E173" s="60" t="str">
        <f ca="1">IF(COUNTIF($AD$2:AD1158,A173)=1,VLOOKUP(A173,V:W,2), IF(COUNTIF($AD$2:AD1158,A173)=0,$C$10,""))</f>
        <v/>
      </c>
      <c r="F173" s="30" t="str">
        <f t="shared" ca="1" si="191"/>
        <v/>
      </c>
      <c r="G173" s="31" t="str">
        <f t="shared" ca="1" si="149"/>
        <v/>
      </c>
      <c r="H173" s="60" t="str">
        <f ca="1">IF(COUNTIF($AD$2:AD1158,A173)=1,VLOOKUP(A173,X:Y,2), IF(COUNTIF($AD$2:AD1158,A173)=0,$D$10,""))</f>
        <v/>
      </c>
      <c r="I173" s="30" t="str">
        <f t="shared" ca="1" si="192"/>
        <v/>
      </c>
      <c r="J173" s="31" t="str">
        <f t="shared" ca="1" si="150"/>
        <v/>
      </c>
      <c r="K173" s="60" t="str">
        <f ca="1">IF(COUNTIF($AD$2:AD1158,A173)=1,VLOOKUP(A173,Z:AA,2), IF(COUNTIF($AD$2:AD1158,A173)=0,$E$10,""))</f>
        <v/>
      </c>
      <c r="L173" s="30" t="str">
        <f t="shared" ca="1" si="193"/>
        <v/>
      </c>
      <c r="M173" s="31" t="str">
        <f t="shared" ca="1" si="151"/>
        <v/>
      </c>
      <c r="N173" s="66" t="str">
        <f t="shared" ca="1" si="19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195"/>
        <v/>
      </c>
      <c r="AB173" s="150" t="str">
        <f t="shared" si="141"/>
        <v/>
      </c>
      <c r="AC173" s="150" t="str">
        <f t="shared" si="142"/>
        <v/>
      </c>
      <c r="AH173" s="151" t="str">
        <f t="shared" ca="1" si="15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53"/>
        <v/>
      </c>
      <c r="AK173" s="39" t="str">
        <f t="shared" ca="1" si="154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76"/>
        <v/>
      </c>
      <c r="AN173" s="40" t="str">
        <f t="shared" ca="1" si="155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77"/>
        <v/>
      </c>
      <c r="AQ173" s="40" t="str">
        <f t="shared" ca="1" si="156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78"/>
        <v/>
      </c>
      <c r="AT173" s="40" t="str">
        <f t="shared" ca="1" si="157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79"/>
        <v/>
      </c>
      <c r="AW173" s="40" t="str">
        <f t="shared" ca="1" si="158"/>
        <v/>
      </c>
      <c r="AX173" s="38" t="str">
        <f ca="1">IF(COUNTIF($BU$2:BU1158,AH173)=1,VLOOKUP(AH173,BQ:BR,2), IF(COUNTIF($BU$2:BU1158,AH173)=0,$AN$10,""))</f>
        <v/>
      </c>
      <c r="AY173" s="39" t="str">
        <f t="shared" ca="1" si="180"/>
        <v/>
      </c>
      <c r="AZ173" s="40" t="str">
        <f t="shared" ca="1" si="159"/>
        <v/>
      </c>
      <c r="BA173" s="66" t="str">
        <f t="shared" ca="1" si="181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182"/>
        <v/>
      </c>
      <c r="BS173" s="150" t="str">
        <f t="shared" si="143"/>
        <v/>
      </c>
      <c r="BT173" s="150" t="str">
        <f t="shared" si="144"/>
        <v/>
      </c>
      <c r="BY173" s="151" t="str">
        <f t="shared" ca="1" si="160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61"/>
        <v/>
      </c>
      <c r="CB173" s="39" t="str">
        <f t="shared" ca="1" si="162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74"/>
        <v/>
      </c>
      <c r="CE173" s="40" t="str">
        <f t="shared" ca="1" si="163"/>
        <v/>
      </c>
      <c r="CF173" s="38" t="str">
        <f t="shared" ca="1" si="175"/>
        <v/>
      </c>
      <c r="CL173" s="150" t="str">
        <f t="shared" si="137"/>
        <v/>
      </c>
      <c r="CM173" s="150" t="str">
        <f t="shared" si="138"/>
        <v/>
      </c>
      <c r="CR173" s="151" t="str">
        <f t="shared" ca="1" si="164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65"/>
        <v/>
      </c>
      <c r="CU173" s="39" t="str">
        <f t="shared" ca="1" si="166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67"/>
        <v/>
      </c>
      <c r="CX173" s="40" t="str">
        <f t="shared" ca="1" si="168"/>
        <v/>
      </c>
      <c r="CY173" s="38" t="str">
        <f t="shared" ca="1" si="169"/>
        <v/>
      </c>
      <c r="DE173" s="150" t="str">
        <f t="shared" si="139"/>
        <v/>
      </c>
      <c r="DF173" s="150" t="str">
        <f t="shared" si="140"/>
        <v/>
      </c>
      <c r="DR173" s="150" t="str">
        <f ca="1">IF(COUNTIF($AH$14:AH1060,A174)*COUNTIF($BY$14:BY1060,A174)*COUNTIF($CR$14:CR1060,A174),A174,"")</f>
        <v/>
      </c>
      <c r="DT173" s="45" t="e">
        <f ca="1">VLOOKUP(DS173,$A$14:R960,18)</f>
        <v>#N/A</v>
      </c>
      <c r="DU173" s="45" t="e">
        <f ca="1">VLOOKUP(DS173,$AH$14:BE960,24)</f>
        <v>#N/A</v>
      </c>
      <c r="DV173" s="45" t="e">
        <f ca="1">VLOOKUP(DS173,$BY$14:CF960,8)</f>
        <v>#N/A</v>
      </c>
      <c r="DW173" s="45" t="e">
        <f ca="1">VLOOKUP(DS173,$CR$14:CY960,8)</f>
        <v>#N/A</v>
      </c>
      <c r="DX173" s="45" t="e">
        <f t="shared" ca="1" si="183"/>
        <v>#N/A</v>
      </c>
      <c r="DY173" s="45" t="e">
        <f t="shared" ca="1" si="184"/>
        <v>#N/A</v>
      </c>
      <c r="DZ173" s="45" t="e">
        <f t="shared" ca="1" si="185"/>
        <v>#N/A</v>
      </c>
      <c r="EA173" s="45" t="e">
        <f t="shared" ca="1" si="186"/>
        <v>#N/A</v>
      </c>
      <c r="EB173" s="45" t="e">
        <f t="shared" ca="1" si="187"/>
        <v>#N/A</v>
      </c>
      <c r="EC173" s="45" t="e">
        <f t="shared" ca="1" si="188"/>
        <v>#N/A</v>
      </c>
      <c r="ED173" s="45" t="e">
        <f t="shared" ca="1" si="189"/>
        <v>#N/A</v>
      </c>
      <c r="EE173" s="45" t="e">
        <f t="shared" ca="1" si="190"/>
        <v>#N/A</v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45"/>
        <v/>
      </c>
      <c r="EN173" s="124" t="str">
        <f t="shared" si="170"/>
        <v/>
      </c>
      <c r="EO173" s="124" t="str">
        <f t="shared" si="171"/>
        <v/>
      </c>
      <c r="EP173" s="124" t="str">
        <f t="shared" si="172"/>
        <v/>
      </c>
      <c r="EQ173" s="124" t="str">
        <f t="shared" si="173"/>
        <v/>
      </c>
    </row>
    <row r="174" spans="1:147">
      <c r="A174" s="151" t="str">
        <f t="shared" ca="1" si="146"/>
        <v/>
      </c>
      <c r="B174" s="60" t="str">
        <f ca="1">IF(COUNTIF($AD$2:AD1159,A174)=1,VLOOKUP(A174,T:U,2), IF(COUNTIF($AD$2:AD1159,A174)=0,$B$10,""))</f>
        <v/>
      </c>
      <c r="C174" s="30" t="str">
        <f t="shared" ca="1" si="147"/>
        <v/>
      </c>
      <c r="D174" s="31" t="str">
        <f t="shared" ca="1" si="148"/>
        <v/>
      </c>
      <c r="E174" s="60" t="str">
        <f ca="1">IF(COUNTIF($AD$2:AD1159,A174)=1,VLOOKUP(A174,V:W,2), IF(COUNTIF($AD$2:AD1159,A174)=0,$C$10,""))</f>
        <v/>
      </c>
      <c r="F174" s="30" t="str">
        <f t="shared" ca="1" si="191"/>
        <v/>
      </c>
      <c r="G174" s="31" t="str">
        <f t="shared" ca="1" si="149"/>
        <v/>
      </c>
      <c r="H174" s="60" t="str">
        <f ca="1">IF(COUNTIF($AD$2:AD1159,A174)=1,VLOOKUP(A174,X:Y,2), IF(COUNTIF($AD$2:AD1159,A174)=0,$D$10,""))</f>
        <v/>
      </c>
      <c r="I174" s="30" t="str">
        <f t="shared" ca="1" si="192"/>
        <v/>
      </c>
      <c r="J174" s="31" t="str">
        <f t="shared" ca="1" si="150"/>
        <v/>
      </c>
      <c r="K174" s="60" t="str">
        <f ca="1">IF(COUNTIF($AD$2:AD1159,A174)=1,VLOOKUP(A174,Z:AA,2), IF(COUNTIF($AD$2:AD1159,A174)=0,$E$10,""))</f>
        <v/>
      </c>
      <c r="L174" s="30" t="str">
        <f t="shared" ca="1" si="193"/>
        <v/>
      </c>
      <c r="M174" s="31" t="str">
        <f t="shared" ca="1" si="151"/>
        <v/>
      </c>
      <c r="N174" s="66" t="str">
        <f t="shared" ca="1" si="19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195"/>
        <v/>
      </c>
      <c r="AB174" s="150" t="str">
        <f t="shared" si="141"/>
        <v/>
      </c>
      <c r="AC174" s="150" t="str">
        <f t="shared" si="142"/>
        <v/>
      </c>
      <c r="AH174" s="151" t="str">
        <f t="shared" ca="1" si="15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53"/>
        <v/>
      </c>
      <c r="AK174" s="39" t="str">
        <f t="shared" ca="1" si="154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76"/>
        <v/>
      </c>
      <c r="AN174" s="40" t="str">
        <f t="shared" ca="1" si="155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77"/>
        <v/>
      </c>
      <c r="AQ174" s="40" t="str">
        <f t="shared" ca="1" si="156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78"/>
        <v/>
      </c>
      <c r="AT174" s="40" t="str">
        <f t="shared" ca="1" si="157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79"/>
        <v/>
      </c>
      <c r="AW174" s="40" t="str">
        <f t="shared" ca="1" si="158"/>
        <v/>
      </c>
      <c r="AX174" s="38" t="str">
        <f ca="1">IF(COUNTIF($BU$2:BU1159,AH174)=1,VLOOKUP(AH174,BQ:BR,2), IF(COUNTIF($BU$2:BU1159,AH174)=0,$AN$10,""))</f>
        <v/>
      </c>
      <c r="AY174" s="39" t="str">
        <f t="shared" ca="1" si="180"/>
        <v/>
      </c>
      <c r="AZ174" s="40" t="str">
        <f t="shared" ca="1" si="159"/>
        <v/>
      </c>
      <c r="BA174" s="66" t="str">
        <f t="shared" ca="1" si="181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182"/>
        <v/>
      </c>
      <c r="BS174" s="150" t="str">
        <f t="shared" si="143"/>
        <v/>
      </c>
      <c r="BT174" s="150" t="str">
        <f t="shared" si="144"/>
        <v/>
      </c>
      <c r="BY174" s="151" t="str">
        <f t="shared" ca="1" si="160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61"/>
        <v/>
      </c>
      <c r="CB174" s="39" t="str">
        <f t="shared" ca="1" si="162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74"/>
        <v/>
      </c>
      <c r="CE174" s="40" t="str">
        <f t="shared" ca="1" si="163"/>
        <v/>
      </c>
      <c r="CF174" s="38" t="str">
        <f t="shared" ca="1" si="175"/>
        <v/>
      </c>
      <c r="CL174" s="150" t="str">
        <f t="shared" si="137"/>
        <v/>
      </c>
      <c r="CM174" s="150" t="str">
        <f t="shared" si="138"/>
        <v/>
      </c>
      <c r="CR174" s="151" t="str">
        <f t="shared" ca="1" si="164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65"/>
        <v/>
      </c>
      <c r="CU174" s="39" t="str">
        <f t="shared" ca="1" si="166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67"/>
        <v/>
      </c>
      <c r="CX174" s="40" t="str">
        <f t="shared" ca="1" si="168"/>
        <v/>
      </c>
      <c r="CY174" s="38" t="str">
        <f t="shared" ca="1" si="169"/>
        <v/>
      </c>
      <c r="DE174" s="150" t="str">
        <f t="shared" si="139"/>
        <v/>
      </c>
      <c r="DF174" s="150" t="str">
        <f t="shared" si="140"/>
        <v/>
      </c>
      <c r="DR174" s="150" t="str">
        <f ca="1">IF(COUNTIF($AH$14:AH1061,A175)*COUNTIF($BY$14:BY1061,A175)*COUNTIF($CR$14:CR1061,A175),A175,"")</f>
        <v/>
      </c>
      <c r="DT174" s="45" t="e">
        <f ca="1">VLOOKUP(DS174,$A$14:R961,18)</f>
        <v>#N/A</v>
      </c>
      <c r="DU174" s="45" t="e">
        <f ca="1">VLOOKUP(DS174,$AH$14:BE961,24)</f>
        <v>#N/A</v>
      </c>
      <c r="DV174" s="45" t="e">
        <f ca="1">VLOOKUP(DS174,$BY$14:CF961,8)</f>
        <v>#N/A</v>
      </c>
      <c r="DW174" s="45" t="e">
        <f ca="1">VLOOKUP(DS174,$CR$14:CY961,8)</f>
        <v>#N/A</v>
      </c>
      <c r="DX174" s="45" t="e">
        <f t="shared" ca="1" si="183"/>
        <v>#N/A</v>
      </c>
      <c r="DY174" s="45" t="e">
        <f t="shared" ca="1" si="184"/>
        <v>#N/A</v>
      </c>
      <c r="DZ174" s="45" t="e">
        <f t="shared" ca="1" si="185"/>
        <v>#N/A</v>
      </c>
      <c r="EA174" s="45" t="e">
        <f t="shared" ca="1" si="186"/>
        <v>#N/A</v>
      </c>
      <c r="EB174" s="45" t="e">
        <f t="shared" ca="1" si="187"/>
        <v>#N/A</v>
      </c>
      <c r="EC174" s="45" t="e">
        <f t="shared" ca="1" si="188"/>
        <v>#N/A</v>
      </c>
      <c r="ED174" s="45" t="e">
        <f t="shared" ca="1" si="189"/>
        <v>#N/A</v>
      </c>
      <c r="EE174" s="45" t="e">
        <f t="shared" ca="1" si="190"/>
        <v>#N/A</v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45"/>
        <v/>
      </c>
      <c r="EN174" s="124" t="str">
        <f t="shared" si="170"/>
        <v/>
      </c>
      <c r="EO174" s="124" t="str">
        <f t="shared" si="171"/>
        <v/>
      </c>
      <c r="EP174" s="124" t="str">
        <f t="shared" si="172"/>
        <v/>
      </c>
      <c r="EQ174" s="124" t="str">
        <f t="shared" si="173"/>
        <v/>
      </c>
    </row>
    <row r="175" spans="1:147">
      <c r="A175" s="151" t="str">
        <f t="shared" ca="1" si="146"/>
        <v/>
      </c>
      <c r="B175" s="60" t="str">
        <f ca="1">IF(COUNTIF($AD$2:AD1160,A175)=1,VLOOKUP(A175,T:U,2), IF(COUNTIF($AD$2:AD1160,A175)=0,$B$10,""))</f>
        <v/>
      </c>
      <c r="C175" s="30" t="str">
        <f t="shared" ca="1" si="147"/>
        <v/>
      </c>
      <c r="D175" s="31" t="str">
        <f t="shared" ca="1" si="148"/>
        <v/>
      </c>
      <c r="E175" s="60" t="str">
        <f ca="1">IF(COUNTIF($AD$2:AD1160,A175)=1,VLOOKUP(A175,V:W,2), IF(COUNTIF($AD$2:AD1160,A175)=0,$C$10,""))</f>
        <v/>
      </c>
      <c r="F175" s="30" t="str">
        <f t="shared" ca="1" si="191"/>
        <v/>
      </c>
      <c r="G175" s="31" t="str">
        <f t="shared" ca="1" si="149"/>
        <v/>
      </c>
      <c r="H175" s="60" t="str">
        <f ca="1">IF(COUNTIF($AD$2:AD1160,A175)=1,VLOOKUP(A175,X:Y,2), IF(COUNTIF($AD$2:AD1160,A175)=0,$D$10,""))</f>
        <v/>
      </c>
      <c r="I175" s="30" t="str">
        <f t="shared" ca="1" si="192"/>
        <v/>
      </c>
      <c r="J175" s="31" t="str">
        <f t="shared" ca="1" si="150"/>
        <v/>
      </c>
      <c r="K175" s="60" t="str">
        <f ca="1">IF(COUNTIF($AD$2:AD1160,A175)=1,VLOOKUP(A175,Z:AA,2), IF(COUNTIF($AD$2:AD1160,A175)=0,$E$10,""))</f>
        <v/>
      </c>
      <c r="L175" s="30" t="str">
        <f t="shared" ca="1" si="193"/>
        <v/>
      </c>
      <c r="M175" s="31" t="str">
        <f t="shared" ca="1" si="151"/>
        <v/>
      </c>
      <c r="N175" s="66" t="str">
        <f t="shared" ca="1" si="19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195"/>
        <v/>
      </c>
      <c r="AB175" s="150" t="str">
        <f t="shared" si="141"/>
        <v/>
      </c>
      <c r="AC175" s="150" t="str">
        <f t="shared" si="142"/>
        <v/>
      </c>
      <c r="AH175" s="151" t="str">
        <f t="shared" ca="1" si="15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53"/>
        <v/>
      </c>
      <c r="AK175" s="39" t="str">
        <f t="shared" ca="1" si="154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76"/>
        <v/>
      </c>
      <c r="AN175" s="40" t="str">
        <f t="shared" ca="1" si="155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77"/>
        <v/>
      </c>
      <c r="AQ175" s="40" t="str">
        <f t="shared" ca="1" si="156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78"/>
        <v/>
      </c>
      <c r="AT175" s="40" t="str">
        <f t="shared" ca="1" si="157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79"/>
        <v/>
      </c>
      <c r="AW175" s="40" t="str">
        <f t="shared" ca="1" si="158"/>
        <v/>
      </c>
      <c r="AX175" s="38" t="str">
        <f ca="1">IF(COUNTIF($BU$2:BU1160,AH175)=1,VLOOKUP(AH175,BQ:BR,2), IF(COUNTIF($BU$2:BU1160,AH175)=0,$AN$10,""))</f>
        <v/>
      </c>
      <c r="AY175" s="39" t="str">
        <f t="shared" ca="1" si="180"/>
        <v/>
      </c>
      <c r="AZ175" s="40" t="str">
        <f t="shared" ca="1" si="159"/>
        <v/>
      </c>
      <c r="BA175" s="66" t="str">
        <f t="shared" ca="1" si="181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182"/>
        <v/>
      </c>
      <c r="BS175" s="150" t="str">
        <f t="shared" si="143"/>
        <v/>
      </c>
      <c r="BT175" s="150" t="str">
        <f t="shared" si="144"/>
        <v/>
      </c>
      <c r="BY175" s="151" t="str">
        <f t="shared" ca="1" si="160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61"/>
        <v/>
      </c>
      <c r="CB175" s="39" t="str">
        <f t="shared" ca="1" si="162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74"/>
        <v/>
      </c>
      <c r="CE175" s="40" t="str">
        <f t="shared" ca="1" si="163"/>
        <v/>
      </c>
      <c r="CF175" s="38" t="str">
        <f t="shared" ca="1" si="175"/>
        <v/>
      </c>
      <c r="CL175" s="150" t="str">
        <f t="shared" si="137"/>
        <v/>
      </c>
      <c r="CM175" s="150" t="str">
        <f t="shared" si="138"/>
        <v/>
      </c>
      <c r="CR175" s="151" t="str">
        <f t="shared" ca="1" si="164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65"/>
        <v/>
      </c>
      <c r="CU175" s="39" t="str">
        <f t="shared" ca="1" si="166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67"/>
        <v/>
      </c>
      <c r="CX175" s="40" t="str">
        <f t="shared" ca="1" si="168"/>
        <v/>
      </c>
      <c r="CY175" s="38" t="str">
        <f t="shared" ca="1" si="169"/>
        <v/>
      </c>
      <c r="DE175" s="150" t="str">
        <f t="shared" si="139"/>
        <v/>
      </c>
      <c r="DF175" s="150" t="str">
        <f t="shared" si="140"/>
        <v/>
      </c>
      <c r="DR175" s="150" t="str">
        <f ca="1">IF(COUNTIF($AH$14:AH1062,A176)*COUNTIF($BY$14:BY1062,A176)*COUNTIF($CR$14:CR1062,A176),A176,"")</f>
        <v/>
      </c>
      <c r="DT175" s="45" t="e">
        <f ca="1">VLOOKUP(DS175,$A$14:R962,18)</f>
        <v>#N/A</v>
      </c>
      <c r="DU175" s="45" t="e">
        <f ca="1">VLOOKUP(DS175,$AH$14:BE962,24)</f>
        <v>#N/A</v>
      </c>
      <c r="DV175" s="45" t="e">
        <f ca="1">VLOOKUP(DS175,$BY$14:CF962,8)</f>
        <v>#N/A</v>
      </c>
      <c r="DW175" s="45" t="e">
        <f ca="1">VLOOKUP(DS175,$CR$14:CY962,8)</f>
        <v>#N/A</v>
      </c>
      <c r="DX175" s="45" t="e">
        <f t="shared" ca="1" si="183"/>
        <v>#N/A</v>
      </c>
      <c r="DY175" s="45" t="e">
        <f t="shared" ca="1" si="184"/>
        <v>#N/A</v>
      </c>
      <c r="DZ175" s="45" t="e">
        <f t="shared" ca="1" si="185"/>
        <v>#N/A</v>
      </c>
      <c r="EA175" s="45" t="e">
        <f t="shared" ca="1" si="186"/>
        <v>#N/A</v>
      </c>
      <c r="EB175" s="45" t="e">
        <f t="shared" ca="1" si="187"/>
        <v>#N/A</v>
      </c>
      <c r="EC175" s="45" t="e">
        <f t="shared" ca="1" si="188"/>
        <v>#N/A</v>
      </c>
      <c r="ED175" s="45" t="e">
        <f t="shared" ca="1" si="189"/>
        <v>#N/A</v>
      </c>
      <c r="EE175" s="45" t="e">
        <f t="shared" ca="1" si="190"/>
        <v>#N/A</v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45"/>
        <v/>
      </c>
      <c r="EN175" s="124" t="str">
        <f t="shared" si="170"/>
        <v/>
      </c>
      <c r="EO175" s="124" t="str">
        <f t="shared" si="171"/>
        <v/>
      </c>
      <c r="EP175" s="124" t="str">
        <f t="shared" si="172"/>
        <v/>
      </c>
      <c r="EQ175" s="124" t="str">
        <f t="shared" si="173"/>
        <v/>
      </c>
    </row>
    <row r="176" spans="1:147">
      <c r="A176" s="151" t="str">
        <f t="shared" ca="1" si="146"/>
        <v/>
      </c>
      <c r="B176" s="60" t="str">
        <f ca="1">IF(COUNTIF($AD$2:AD1161,A176)=1,VLOOKUP(A176,T:U,2), IF(COUNTIF($AD$2:AD1161,A176)=0,$B$10,""))</f>
        <v/>
      </c>
      <c r="C176" s="30" t="str">
        <f t="shared" ca="1" si="147"/>
        <v/>
      </c>
      <c r="D176" s="31" t="str">
        <f t="shared" ca="1" si="148"/>
        <v/>
      </c>
      <c r="E176" s="60" t="str">
        <f ca="1">IF(COUNTIF($AD$2:AD1161,A176)=1,VLOOKUP(A176,V:W,2), IF(COUNTIF($AD$2:AD1161,A176)=0,$C$10,""))</f>
        <v/>
      </c>
      <c r="F176" s="30" t="str">
        <f t="shared" ca="1" si="191"/>
        <v/>
      </c>
      <c r="G176" s="31" t="str">
        <f t="shared" ca="1" si="149"/>
        <v/>
      </c>
      <c r="H176" s="60" t="str">
        <f ca="1">IF(COUNTIF($AD$2:AD1161,A176)=1,VLOOKUP(A176,X:Y,2), IF(COUNTIF($AD$2:AD1161,A176)=0,$D$10,""))</f>
        <v/>
      </c>
      <c r="I176" s="30" t="str">
        <f t="shared" ca="1" si="192"/>
        <v/>
      </c>
      <c r="J176" s="31" t="str">
        <f t="shared" ca="1" si="150"/>
        <v/>
      </c>
      <c r="K176" s="60" t="str">
        <f ca="1">IF(COUNTIF($AD$2:AD1161,A176)=1,VLOOKUP(A176,Z:AA,2), IF(COUNTIF($AD$2:AD1161,A176)=0,$E$10,""))</f>
        <v/>
      </c>
      <c r="L176" s="30" t="str">
        <f t="shared" ca="1" si="193"/>
        <v/>
      </c>
      <c r="M176" s="31" t="str">
        <f t="shared" ca="1" si="151"/>
        <v/>
      </c>
      <c r="N176" s="66" t="str">
        <f t="shared" ca="1" si="19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195"/>
        <v/>
      </c>
      <c r="AB176" s="150" t="str">
        <f t="shared" si="141"/>
        <v/>
      </c>
      <c r="AC176" s="150" t="str">
        <f t="shared" si="142"/>
        <v/>
      </c>
      <c r="AH176" s="151" t="str">
        <f t="shared" ca="1" si="15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53"/>
        <v/>
      </c>
      <c r="AK176" s="39" t="str">
        <f t="shared" ca="1" si="154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76"/>
        <v/>
      </c>
      <c r="AN176" s="40" t="str">
        <f t="shared" ca="1" si="155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77"/>
        <v/>
      </c>
      <c r="AQ176" s="40" t="str">
        <f t="shared" ca="1" si="156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78"/>
        <v/>
      </c>
      <c r="AT176" s="40" t="str">
        <f t="shared" ca="1" si="157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79"/>
        <v/>
      </c>
      <c r="AW176" s="40" t="str">
        <f t="shared" ca="1" si="158"/>
        <v/>
      </c>
      <c r="AX176" s="38" t="str">
        <f ca="1">IF(COUNTIF($BU$2:BU1161,AH176)=1,VLOOKUP(AH176,BQ:BR,2), IF(COUNTIF($BU$2:BU1161,AH176)=0,$AN$10,""))</f>
        <v/>
      </c>
      <c r="AY176" s="39" t="str">
        <f t="shared" ca="1" si="180"/>
        <v/>
      </c>
      <c r="AZ176" s="40" t="str">
        <f t="shared" ca="1" si="159"/>
        <v/>
      </c>
      <c r="BA176" s="66" t="str">
        <f t="shared" ca="1" si="181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182"/>
        <v/>
      </c>
      <c r="BS176" s="150" t="str">
        <f t="shared" si="143"/>
        <v/>
      </c>
      <c r="BT176" s="150" t="str">
        <f t="shared" si="144"/>
        <v/>
      </c>
      <c r="BY176" s="151" t="str">
        <f t="shared" ca="1" si="160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61"/>
        <v/>
      </c>
      <c r="CB176" s="39" t="str">
        <f t="shared" ca="1" si="162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74"/>
        <v/>
      </c>
      <c r="CE176" s="40" t="str">
        <f t="shared" ca="1" si="163"/>
        <v/>
      </c>
      <c r="CF176" s="38" t="str">
        <f t="shared" ca="1" si="175"/>
        <v/>
      </c>
      <c r="CL176" s="150" t="str">
        <f t="shared" si="137"/>
        <v/>
      </c>
      <c r="CM176" s="150" t="str">
        <f t="shared" si="138"/>
        <v/>
      </c>
      <c r="CR176" s="151" t="str">
        <f t="shared" ca="1" si="164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65"/>
        <v/>
      </c>
      <c r="CU176" s="39" t="str">
        <f t="shared" ca="1" si="166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67"/>
        <v/>
      </c>
      <c r="CX176" s="40" t="str">
        <f t="shared" ca="1" si="168"/>
        <v/>
      </c>
      <c r="CY176" s="38" t="str">
        <f t="shared" ca="1" si="169"/>
        <v/>
      </c>
      <c r="DE176" s="150" t="str">
        <f t="shared" si="139"/>
        <v/>
      </c>
      <c r="DF176" s="150" t="str">
        <f t="shared" si="140"/>
        <v/>
      </c>
      <c r="DR176" s="150" t="str">
        <f ca="1">IF(COUNTIF($AH$14:AH1063,A177)*COUNTIF($BY$14:BY1063,A177)*COUNTIF($CR$14:CR1063,A177),A177,"")</f>
        <v/>
      </c>
      <c r="DT176" s="45" t="e">
        <f ca="1">VLOOKUP(DS176,$A$14:R963,18)</f>
        <v>#N/A</v>
      </c>
      <c r="DU176" s="45" t="e">
        <f ca="1">VLOOKUP(DS176,$AH$14:BE963,24)</f>
        <v>#N/A</v>
      </c>
      <c r="DV176" s="45" t="e">
        <f ca="1">VLOOKUP(DS176,$BY$14:CF963,8)</f>
        <v>#N/A</v>
      </c>
      <c r="DW176" s="45" t="e">
        <f ca="1">VLOOKUP(DS176,$CR$14:CY963,8)</f>
        <v>#N/A</v>
      </c>
      <c r="DX176" s="45" t="e">
        <f t="shared" ca="1" si="183"/>
        <v>#N/A</v>
      </c>
      <c r="DY176" s="45" t="e">
        <f t="shared" ca="1" si="184"/>
        <v>#N/A</v>
      </c>
      <c r="DZ176" s="45" t="e">
        <f t="shared" ca="1" si="185"/>
        <v>#N/A</v>
      </c>
      <c r="EA176" s="45" t="e">
        <f t="shared" ca="1" si="186"/>
        <v>#N/A</v>
      </c>
      <c r="EB176" s="45" t="e">
        <f t="shared" ca="1" si="187"/>
        <v>#N/A</v>
      </c>
      <c r="EC176" s="45" t="e">
        <f t="shared" ca="1" si="188"/>
        <v>#N/A</v>
      </c>
      <c r="ED176" s="45" t="e">
        <f t="shared" ca="1" si="189"/>
        <v>#N/A</v>
      </c>
      <c r="EE176" s="45" t="e">
        <f t="shared" ca="1" si="190"/>
        <v>#N/A</v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45"/>
        <v/>
      </c>
      <c r="EN176" s="124" t="str">
        <f t="shared" si="170"/>
        <v/>
      </c>
      <c r="EO176" s="124" t="str">
        <f t="shared" si="171"/>
        <v/>
      </c>
      <c r="EP176" s="124" t="str">
        <f t="shared" si="172"/>
        <v/>
      </c>
      <c r="EQ176" s="124" t="str">
        <f t="shared" si="173"/>
        <v/>
      </c>
    </row>
    <row r="177" spans="1:147">
      <c r="A177" s="151" t="str">
        <f t="shared" ca="1" si="146"/>
        <v/>
      </c>
      <c r="B177" s="60" t="str">
        <f ca="1">IF(COUNTIF($AD$2:AD1162,A177)=1,VLOOKUP(A177,T:U,2), IF(COUNTIF($AD$2:AD1162,A177)=0,$B$10,""))</f>
        <v/>
      </c>
      <c r="C177" s="30" t="str">
        <f t="shared" ca="1" si="147"/>
        <v/>
      </c>
      <c r="D177" s="31" t="str">
        <f t="shared" ca="1" si="148"/>
        <v/>
      </c>
      <c r="E177" s="60" t="str">
        <f ca="1">IF(COUNTIF($AD$2:AD1162,A177)=1,VLOOKUP(A177,V:W,2), IF(COUNTIF($AD$2:AD1162,A177)=0,$C$10,""))</f>
        <v/>
      </c>
      <c r="F177" s="30" t="str">
        <f t="shared" ca="1" si="191"/>
        <v/>
      </c>
      <c r="G177" s="31" t="str">
        <f t="shared" ca="1" si="149"/>
        <v/>
      </c>
      <c r="H177" s="60" t="str">
        <f ca="1">IF(COUNTIF($AD$2:AD1162,A177)=1,VLOOKUP(A177,X:Y,2), IF(COUNTIF($AD$2:AD1162,A177)=0,$D$10,""))</f>
        <v/>
      </c>
      <c r="I177" s="30" t="str">
        <f t="shared" ca="1" si="192"/>
        <v/>
      </c>
      <c r="J177" s="31" t="str">
        <f t="shared" ca="1" si="150"/>
        <v/>
      </c>
      <c r="K177" s="60" t="str">
        <f ca="1">IF(COUNTIF($AD$2:AD1162,A177)=1,VLOOKUP(A177,Z:AA,2), IF(COUNTIF($AD$2:AD1162,A177)=0,$E$10,""))</f>
        <v/>
      </c>
      <c r="L177" s="30" t="str">
        <f t="shared" ca="1" si="193"/>
        <v/>
      </c>
      <c r="M177" s="31" t="str">
        <f t="shared" ca="1" si="151"/>
        <v/>
      </c>
      <c r="N177" s="66" t="str">
        <f t="shared" ca="1" si="19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195"/>
        <v/>
      </c>
      <c r="AB177" s="150" t="str">
        <f t="shared" si="141"/>
        <v/>
      </c>
      <c r="AC177" s="150" t="str">
        <f t="shared" si="142"/>
        <v/>
      </c>
      <c r="AH177" s="151" t="str">
        <f t="shared" ca="1" si="15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53"/>
        <v/>
      </c>
      <c r="AK177" s="39" t="str">
        <f t="shared" ca="1" si="154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76"/>
        <v/>
      </c>
      <c r="AN177" s="40" t="str">
        <f t="shared" ca="1" si="155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77"/>
        <v/>
      </c>
      <c r="AQ177" s="40" t="str">
        <f t="shared" ca="1" si="156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78"/>
        <v/>
      </c>
      <c r="AT177" s="40" t="str">
        <f t="shared" ca="1" si="157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79"/>
        <v/>
      </c>
      <c r="AW177" s="40" t="str">
        <f t="shared" ca="1" si="158"/>
        <v/>
      </c>
      <c r="AX177" s="38" t="str">
        <f ca="1">IF(COUNTIF($BU$2:BU1162,AH177)=1,VLOOKUP(AH177,BQ:BR,2), IF(COUNTIF($BU$2:BU1162,AH177)=0,$AN$10,""))</f>
        <v/>
      </c>
      <c r="AY177" s="39" t="str">
        <f t="shared" ca="1" si="180"/>
        <v/>
      </c>
      <c r="AZ177" s="40" t="str">
        <f t="shared" ca="1" si="159"/>
        <v/>
      </c>
      <c r="BA177" s="66" t="str">
        <f t="shared" ca="1" si="181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182"/>
        <v/>
      </c>
      <c r="BS177" s="150" t="str">
        <f t="shared" si="143"/>
        <v/>
      </c>
      <c r="BT177" s="150" t="str">
        <f t="shared" si="144"/>
        <v/>
      </c>
      <c r="BY177" s="151" t="str">
        <f t="shared" ca="1" si="160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61"/>
        <v/>
      </c>
      <c r="CB177" s="39" t="str">
        <f t="shared" ca="1" si="162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74"/>
        <v/>
      </c>
      <c r="CE177" s="40" t="str">
        <f t="shared" ca="1" si="163"/>
        <v/>
      </c>
      <c r="CF177" s="38" t="str">
        <f t="shared" ca="1" si="175"/>
        <v/>
      </c>
      <c r="CL177" s="150" t="str">
        <f t="shared" si="137"/>
        <v/>
      </c>
      <c r="CM177" s="150" t="str">
        <f t="shared" si="138"/>
        <v/>
      </c>
      <c r="CR177" s="151" t="str">
        <f t="shared" ca="1" si="164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65"/>
        <v/>
      </c>
      <c r="CU177" s="39" t="str">
        <f t="shared" ca="1" si="166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67"/>
        <v/>
      </c>
      <c r="CX177" s="40" t="str">
        <f t="shared" ca="1" si="168"/>
        <v/>
      </c>
      <c r="CY177" s="38" t="str">
        <f t="shared" ca="1" si="169"/>
        <v/>
      </c>
      <c r="DE177" s="150" t="str">
        <f t="shared" si="139"/>
        <v/>
      </c>
      <c r="DF177" s="150" t="str">
        <f t="shared" si="140"/>
        <v/>
      </c>
      <c r="DR177" s="150" t="str">
        <f ca="1">IF(COUNTIF($AH$14:AH1064,A178)*COUNTIF($BY$14:BY1064,A178)*COUNTIF($CR$14:CR1064,A178),A178,"")</f>
        <v/>
      </c>
      <c r="DT177" s="45" t="e">
        <f ca="1">VLOOKUP(DS177,$A$14:R964,18)</f>
        <v>#N/A</v>
      </c>
      <c r="DU177" s="45" t="e">
        <f ca="1">VLOOKUP(DS177,$AH$14:BE964,24)</f>
        <v>#N/A</v>
      </c>
      <c r="DV177" s="45" t="e">
        <f ca="1">VLOOKUP(DS177,$BY$14:CF964,8)</f>
        <v>#N/A</v>
      </c>
      <c r="DW177" s="45" t="e">
        <f ca="1">VLOOKUP(DS177,$CR$14:CY964,8)</f>
        <v>#N/A</v>
      </c>
      <c r="DX177" s="45" t="e">
        <f t="shared" ca="1" si="183"/>
        <v>#N/A</v>
      </c>
      <c r="DY177" s="45" t="e">
        <f t="shared" ca="1" si="184"/>
        <v>#N/A</v>
      </c>
      <c r="DZ177" s="45" t="e">
        <f t="shared" ca="1" si="185"/>
        <v>#N/A</v>
      </c>
      <c r="EA177" s="45" t="e">
        <f t="shared" ca="1" si="186"/>
        <v>#N/A</v>
      </c>
      <c r="EB177" s="45" t="e">
        <f t="shared" ca="1" si="187"/>
        <v>#N/A</v>
      </c>
      <c r="EC177" s="45" t="e">
        <f t="shared" ca="1" si="188"/>
        <v>#N/A</v>
      </c>
      <c r="ED177" s="45" t="e">
        <f t="shared" ca="1" si="189"/>
        <v>#N/A</v>
      </c>
      <c r="EE177" s="45" t="e">
        <f t="shared" ca="1" si="190"/>
        <v>#N/A</v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45"/>
        <v/>
      </c>
      <c r="EN177" s="124" t="str">
        <f t="shared" si="170"/>
        <v/>
      </c>
      <c r="EO177" s="124" t="str">
        <f t="shared" si="171"/>
        <v/>
      </c>
      <c r="EP177" s="124" t="str">
        <f t="shared" si="172"/>
        <v/>
      </c>
      <c r="EQ177" s="124" t="str">
        <f t="shared" si="173"/>
        <v/>
      </c>
    </row>
    <row r="178" spans="1:147">
      <c r="A178" s="151" t="str">
        <f t="shared" ca="1" si="146"/>
        <v/>
      </c>
      <c r="B178" s="60" t="str">
        <f ca="1">IF(COUNTIF($AD$2:AD1163,A178)=1,VLOOKUP(A178,T:U,2), IF(COUNTIF($AD$2:AD1163,A178)=0,$B$10,""))</f>
        <v/>
      </c>
      <c r="C178" s="30" t="str">
        <f t="shared" ca="1" si="147"/>
        <v/>
      </c>
      <c r="D178" s="31" t="str">
        <f t="shared" ca="1" si="148"/>
        <v/>
      </c>
      <c r="E178" s="60" t="str">
        <f ca="1">IF(COUNTIF($AD$2:AD1163,A178)=1,VLOOKUP(A178,V:W,2), IF(COUNTIF($AD$2:AD1163,A178)=0,$C$10,""))</f>
        <v/>
      </c>
      <c r="F178" s="30" t="str">
        <f t="shared" ca="1" si="191"/>
        <v/>
      </c>
      <c r="G178" s="31" t="str">
        <f t="shared" ca="1" si="149"/>
        <v/>
      </c>
      <c r="H178" s="60" t="str">
        <f ca="1">IF(COUNTIF($AD$2:AD1163,A178)=1,VLOOKUP(A178,X:Y,2), IF(COUNTIF($AD$2:AD1163,A178)=0,$D$10,""))</f>
        <v/>
      </c>
      <c r="I178" s="30" t="str">
        <f t="shared" ca="1" si="192"/>
        <v/>
      </c>
      <c r="J178" s="31" t="str">
        <f t="shared" ca="1" si="150"/>
        <v/>
      </c>
      <c r="K178" s="60" t="str">
        <f ca="1">IF(COUNTIF($AD$2:AD1163,A178)=1,VLOOKUP(A178,Z:AA,2), IF(COUNTIF($AD$2:AD1163,A178)=0,$E$10,""))</f>
        <v/>
      </c>
      <c r="L178" s="30" t="str">
        <f t="shared" ca="1" si="193"/>
        <v/>
      </c>
      <c r="M178" s="31" t="str">
        <f t="shared" ca="1" si="151"/>
        <v/>
      </c>
      <c r="N178" s="66" t="str">
        <f t="shared" ca="1" si="19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195"/>
        <v/>
      </c>
      <c r="AB178" s="150" t="str">
        <f t="shared" si="141"/>
        <v/>
      </c>
      <c r="AC178" s="150" t="str">
        <f t="shared" si="142"/>
        <v/>
      </c>
      <c r="AH178" s="151" t="str">
        <f t="shared" ca="1" si="15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53"/>
        <v/>
      </c>
      <c r="AK178" s="39" t="str">
        <f t="shared" ca="1" si="154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76"/>
        <v/>
      </c>
      <c r="AN178" s="40" t="str">
        <f t="shared" ca="1" si="155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77"/>
        <v/>
      </c>
      <c r="AQ178" s="40" t="str">
        <f t="shared" ca="1" si="156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78"/>
        <v/>
      </c>
      <c r="AT178" s="40" t="str">
        <f t="shared" ca="1" si="157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79"/>
        <v/>
      </c>
      <c r="AW178" s="40" t="str">
        <f t="shared" ca="1" si="158"/>
        <v/>
      </c>
      <c r="AX178" s="38" t="str">
        <f ca="1">IF(COUNTIF($BU$2:BU1163,AH178)=1,VLOOKUP(AH178,BQ:BR,2), IF(COUNTIF($BU$2:BU1163,AH178)=0,$AN$10,""))</f>
        <v/>
      </c>
      <c r="AY178" s="39" t="str">
        <f t="shared" ca="1" si="180"/>
        <v/>
      </c>
      <c r="AZ178" s="40" t="str">
        <f t="shared" ca="1" si="159"/>
        <v/>
      </c>
      <c r="BA178" s="66" t="str">
        <f t="shared" ca="1" si="181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182"/>
        <v/>
      </c>
      <c r="BS178" s="150" t="str">
        <f t="shared" si="143"/>
        <v/>
      </c>
      <c r="BT178" s="150" t="str">
        <f t="shared" si="144"/>
        <v/>
      </c>
      <c r="BY178" s="151" t="str">
        <f t="shared" ca="1" si="160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61"/>
        <v/>
      </c>
      <c r="CB178" s="39" t="str">
        <f t="shared" ca="1" si="162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74"/>
        <v/>
      </c>
      <c r="CE178" s="40" t="str">
        <f t="shared" ca="1" si="163"/>
        <v/>
      </c>
      <c r="CF178" s="38" t="str">
        <f t="shared" ca="1" si="175"/>
        <v/>
      </c>
      <c r="CL178" s="150" t="str">
        <f t="shared" si="137"/>
        <v/>
      </c>
      <c r="CM178" s="150" t="str">
        <f t="shared" si="138"/>
        <v/>
      </c>
      <c r="CR178" s="151" t="str">
        <f t="shared" ca="1" si="164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65"/>
        <v/>
      </c>
      <c r="CU178" s="39" t="str">
        <f t="shared" ca="1" si="166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67"/>
        <v/>
      </c>
      <c r="CX178" s="40" t="str">
        <f t="shared" ca="1" si="168"/>
        <v/>
      </c>
      <c r="CY178" s="38" t="str">
        <f t="shared" ca="1" si="169"/>
        <v/>
      </c>
      <c r="DE178" s="150" t="str">
        <f t="shared" si="139"/>
        <v/>
      </c>
      <c r="DF178" s="150" t="str">
        <f t="shared" si="140"/>
        <v/>
      </c>
      <c r="DR178" s="150" t="str">
        <f ca="1">IF(COUNTIF($AH$14:AH1065,A179)*COUNTIF($BY$14:BY1065,A179)*COUNTIF($CR$14:CR1065,A179),A179,"")</f>
        <v/>
      </c>
      <c r="DT178" s="45" t="e">
        <f ca="1">VLOOKUP(DS178,$A$14:R965,18)</f>
        <v>#N/A</v>
      </c>
      <c r="DU178" s="45" t="e">
        <f ca="1">VLOOKUP(DS178,$AH$14:BE965,24)</f>
        <v>#N/A</v>
      </c>
      <c r="DV178" s="45" t="e">
        <f ca="1">VLOOKUP(DS178,$BY$14:CF965,8)</f>
        <v>#N/A</v>
      </c>
      <c r="DW178" s="45" t="e">
        <f ca="1">VLOOKUP(DS178,$CR$14:CY965,8)</f>
        <v>#N/A</v>
      </c>
      <c r="DX178" s="45" t="e">
        <f t="shared" ca="1" si="183"/>
        <v>#N/A</v>
      </c>
      <c r="DY178" s="45" t="e">
        <f t="shared" ca="1" si="184"/>
        <v>#N/A</v>
      </c>
      <c r="DZ178" s="45" t="e">
        <f t="shared" ca="1" si="185"/>
        <v>#N/A</v>
      </c>
      <c r="EA178" s="45" t="e">
        <f t="shared" ca="1" si="186"/>
        <v>#N/A</v>
      </c>
      <c r="EB178" s="45" t="e">
        <f t="shared" ca="1" si="187"/>
        <v>#N/A</v>
      </c>
      <c r="EC178" s="45" t="e">
        <f t="shared" ca="1" si="188"/>
        <v>#N/A</v>
      </c>
      <c r="ED178" s="45" t="e">
        <f t="shared" ca="1" si="189"/>
        <v>#N/A</v>
      </c>
      <c r="EE178" s="45" t="e">
        <f t="shared" ca="1" si="190"/>
        <v>#N/A</v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45"/>
        <v/>
      </c>
      <c r="EN178" s="124" t="str">
        <f t="shared" si="170"/>
        <v/>
      </c>
      <c r="EO178" s="124" t="str">
        <f t="shared" si="171"/>
        <v/>
      </c>
      <c r="EP178" s="124" t="str">
        <f t="shared" si="172"/>
        <v/>
      </c>
      <c r="EQ178" s="124" t="str">
        <f t="shared" si="173"/>
        <v/>
      </c>
    </row>
    <row r="179" spans="1:147">
      <c r="A179" s="151" t="str">
        <f t="shared" ca="1" si="146"/>
        <v/>
      </c>
      <c r="B179" s="60" t="str">
        <f ca="1">IF(COUNTIF($AD$2:AD1164,A179)=1,VLOOKUP(A179,T:U,2), IF(COUNTIF($AD$2:AD1164,A179)=0,$B$10,""))</f>
        <v/>
      </c>
      <c r="C179" s="30" t="str">
        <f t="shared" ca="1" si="147"/>
        <v/>
      </c>
      <c r="D179" s="31" t="str">
        <f t="shared" ca="1" si="148"/>
        <v/>
      </c>
      <c r="E179" s="60" t="str">
        <f ca="1">IF(COUNTIF($AD$2:AD1164,A179)=1,VLOOKUP(A179,V:W,2), IF(COUNTIF($AD$2:AD1164,A179)=0,$C$10,""))</f>
        <v/>
      </c>
      <c r="F179" s="30" t="str">
        <f t="shared" ca="1" si="191"/>
        <v/>
      </c>
      <c r="G179" s="31" t="str">
        <f t="shared" ca="1" si="149"/>
        <v/>
      </c>
      <c r="H179" s="60" t="str">
        <f ca="1">IF(COUNTIF($AD$2:AD1164,A179)=1,VLOOKUP(A179,X:Y,2), IF(COUNTIF($AD$2:AD1164,A179)=0,$D$10,""))</f>
        <v/>
      </c>
      <c r="I179" s="30" t="str">
        <f t="shared" ca="1" si="192"/>
        <v/>
      </c>
      <c r="J179" s="31" t="str">
        <f t="shared" ca="1" si="150"/>
        <v/>
      </c>
      <c r="K179" s="60" t="str">
        <f ca="1">IF(COUNTIF($AD$2:AD1164,A179)=1,VLOOKUP(A179,Z:AA,2), IF(COUNTIF($AD$2:AD1164,A179)=0,$E$10,""))</f>
        <v/>
      </c>
      <c r="L179" s="30" t="str">
        <f t="shared" ca="1" si="193"/>
        <v/>
      </c>
      <c r="M179" s="31" t="str">
        <f t="shared" ca="1" si="151"/>
        <v/>
      </c>
      <c r="N179" s="66" t="str">
        <f t="shared" ca="1" si="19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195"/>
        <v/>
      </c>
      <c r="AB179" s="150" t="str">
        <f t="shared" si="141"/>
        <v/>
      </c>
      <c r="AC179" s="150" t="str">
        <f t="shared" si="142"/>
        <v/>
      </c>
      <c r="AH179" s="151" t="str">
        <f t="shared" ca="1" si="15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53"/>
        <v/>
      </c>
      <c r="AK179" s="39" t="str">
        <f t="shared" ca="1" si="154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76"/>
        <v/>
      </c>
      <c r="AN179" s="40" t="str">
        <f t="shared" ca="1" si="155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77"/>
        <v/>
      </c>
      <c r="AQ179" s="40" t="str">
        <f t="shared" ca="1" si="156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78"/>
        <v/>
      </c>
      <c r="AT179" s="40" t="str">
        <f t="shared" ca="1" si="157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79"/>
        <v/>
      </c>
      <c r="AW179" s="40" t="str">
        <f t="shared" ca="1" si="158"/>
        <v/>
      </c>
      <c r="AX179" s="38" t="str">
        <f ca="1">IF(COUNTIF($BU$2:BU1164,AH179)=1,VLOOKUP(AH179,BQ:BR,2), IF(COUNTIF($BU$2:BU1164,AH179)=0,$AN$10,""))</f>
        <v/>
      </c>
      <c r="AY179" s="39" t="str">
        <f t="shared" ca="1" si="180"/>
        <v/>
      </c>
      <c r="AZ179" s="40" t="str">
        <f t="shared" ca="1" si="159"/>
        <v/>
      </c>
      <c r="BA179" s="66" t="str">
        <f t="shared" ca="1" si="181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182"/>
        <v/>
      </c>
      <c r="BS179" s="150" t="str">
        <f t="shared" si="143"/>
        <v/>
      </c>
      <c r="BT179" s="150" t="str">
        <f t="shared" si="144"/>
        <v/>
      </c>
      <c r="BY179" s="151" t="str">
        <f t="shared" ca="1" si="160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61"/>
        <v/>
      </c>
      <c r="CB179" s="39" t="str">
        <f t="shared" ca="1" si="162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74"/>
        <v/>
      </c>
      <c r="CE179" s="40" t="str">
        <f t="shared" ca="1" si="163"/>
        <v/>
      </c>
      <c r="CF179" s="38" t="str">
        <f t="shared" ca="1" si="175"/>
        <v/>
      </c>
      <c r="CL179" s="150" t="str">
        <f t="shared" si="137"/>
        <v/>
      </c>
      <c r="CM179" s="150" t="str">
        <f t="shared" si="138"/>
        <v/>
      </c>
      <c r="CR179" s="151" t="str">
        <f t="shared" ca="1" si="164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65"/>
        <v/>
      </c>
      <c r="CU179" s="39" t="str">
        <f t="shared" ca="1" si="166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67"/>
        <v/>
      </c>
      <c r="CX179" s="40" t="str">
        <f t="shared" ca="1" si="168"/>
        <v/>
      </c>
      <c r="CY179" s="38" t="str">
        <f t="shared" ca="1" si="169"/>
        <v/>
      </c>
      <c r="DE179" s="150" t="str">
        <f t="shared" si="139"/>
        <v/>
      </c>
      <c r="DF179" s="150" t="str">
        <f t="shared" si="140"/>
        <v/>
      </c>
      <c r="DR179" s="150" t="str">
        <f ca="1">IF(COUNTIF($AH$14:AH1066,A180)*COUNTIF($BY$14:BY1066,A180)*COUNTIF($CR$14:CR1066,A180),A180,"")</f>
        <v/>
      </c>
      <c r="DT179" s="45" t="e">
        <f ca="1">VLOOKUP(DS179,$A$14:R966,18)</f>
        <v>#N/A</v>
      </c>
      <c r="DU179" s="45" t="e">
        <f ca="1">VLOOKUP(DS179,$AH$14:BE966,24)</f>
        <v>#N/A</v>
      </c>
      <c r="DV179" s="45" t="e">
        <f ca="1">VLOOKUP(DS179,$BY$14:CF966,8)</f>
        <v>#N/A</v>
      </c>
      <c r="DW179" s="45" t="e">
        <f ca="1">VLOOKUP(DS179,$CR$14:CY966,8)</f>
        <v>#N/A</v>
      </c>
      <c r="DX179" s="45" t="e">
        <f t="shared" ca="1" si="183"/>
        <v>#N/A</v>
      </c>
      <c r="DY179" s="45" t="e">
        <f t="shared" ca="1" si="184"/>
        <v>#N/A</v>
      </c>
      <c r="DZ179" s="45" t="e">
        <f t="shared" ca="1" si="185"/>
        <v>#N/A</v>
      </c>
      <c r="EA179" s="45" t="e">
        <f t="shared" ca="1" si="186"/>
        <v>#N/A</v>
      </c>
      <c r="EB179" s="45" t="e">
        <f t="shared" ca="1" si="187"/>
        <v>#N/A</v>
      </c>
      <c r="EC179" s="45" t="e">
        <f t="shared" ca="1" si="188"/>
        <v>#N/A</v>
      </c>
      <c r="ED179" s="45" t="e">
        <f t="shared" ca="1" si="189"/>
        <v>#N/A</v>
      </c>
      <c r="EE179" s="45" t="e">
        <f t="shared" ca="1" si="190"/>
        <v>#N/A</v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45"/>
        <v/>
      </c>
      <c r="EN179" s="124" t="str">
        <f t="shared" si="170"/>
        <v/>
      </c>
      <c r="EO179" s="124" t="str">
        <f t="shared" si="171"/>
        <v/>
      </c>
      <c r="EP179" s="124" t="str">
        <f t="shared" si="172"/>
        <v/>
      </c>
      <c r="EQ179" s="124" t="str">
        <f t="shared" si="173"/>
        <v/>
      </c>
    </row>
    <row r="180" spans="1:147">
      <c r="A180" s="151" t="str">
        <f t="shared" ca="1" si="146"/>
        <v/>
      </c>
      <c r="B180" s="60" t="str">
        <f ca="1">IF(COUNTIF($AD$2:AD1165,A180)=1,VLOOKUP(A180,T:U,2), IF(COUNTIF($AD$2:AD1165,A180)=0,$B$10,""))</f>
        <v/>
      </c>
      <c r="C180" s="30" t="str">
        <f t="shared" ca="1" si="147"/>
        <v/>
      </c>
      <c r="D180" s="31" t="str">
        <f t="shared" ca="1" si="148"/>
        <v/>
      </c>
      <c r="E180" s="60" t="str">
        <f ca="1">IF(COUNTIF($AD$2:AD1165,A180)=1,VLOOKUP(A180,V:W,2), IF(COUNTIF($AD$2:AD1165,A180)=0,$C$10,""))</f>
        <v/>
      </c>
      <c r="F180" s="30" t="str">
        <f t="shared" ca="1" si="191"/>
        <v/>
      </c>
      <c r="G180" s="31" t="str">
        <f t="shared" ca="1" si="149"/>
        <v/>
      </c>
      <c r="H180" s="60" t="str">
        <f ca="1">IF(COUNTIF($AD$2:AD1165,A180)=1,VLOOKUP(A180,X:Y,2), IF(COUNTIF($AD$2:AD1165,A180)=0,$D$10,""))</f>
        <v/>
      </c>
      <c r="I180" s="30" t="str">
        <f t="shared" ca="1" si="192"/>
        <v/>
      </c>
      <c r="J180" s="31" t="str">
        <f t="shared" ca="1" si="150"/>
        <v/>
      </c>
      <c r="K180" s="60" t="str">
        <f ca="1">IF(COUNTIF($AD$2:AD1165,A180)=1,VLOOKUP(A180,Z:AA,2), IF(COUNTIF($AD$2:AD1165,A180)=0,$E$10,""))</f>
        <v/>
      </c>
      <c r="L180" s="30" t="str">
        <f t="shared" ca="1" si="193"/>
        <v/>
      </c>
      <c r="M180" s="31" t="str">
        <f t="shared" ca="1" si="151"/>
        <v/>
      </c>
      <c r="N180" s="66" t="str">
        <f t="shared" ca="1" si="19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195"/>
        <v/>
      </c>
      <c r="AB180" s="150" t="str">
        <f t="shared" si="141"/>
        <v/>
      </c>
      <c r="AC180" s="150" t="str">
        <f t="shared" si="142"/>
        <v/>
      </c>
      <c r="AH180" s="151" t="str">
        <f t="shared" ca="1" si="15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53"/>
        <v/>
      </c>
      <c r="AK180" s="39" t="str">
        <f t="shared" ca="1" si="154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76"/>
        <v/>
      </c>
      <c r="AN180" s="40" t="str">
        <f t="shared" ca="1" si="155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77"/>
        <v/>
      </c>
      <c r="AQ180" s="40" t="str">
        <f t="shared" ca="1" si="156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78"/>
        <v/>
      </c>
      <c r="AT180" s="40" t="str">
        <f t="shared" ca="1" si="157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79"/>
        <v/>
      </c>
      <c r="AW180" s="40" t="str">
        <f t="shared" ca="1" si="158"/>
        <v/>
      </c>
      <c r="AX180" s="38" t="str">
        <f ca="1">IF(COUNTIF($BU$2:BU1165,AH180)=1,VLOOKUP(AH180,BQ:BR,2), IF(COUNTIF($BU$2:BU1165,AH180)=0,$AN$10,""))</f>
        <v/>
      </c>
      <c r="AY180" s="39" t="str">
        <f t="shared" ca="1" si="180"/>
        <v/>
      </c>
      <c r="AZ180" s="40" t="str">
        <f t="shared" ca="1" si="159"/>
        <v/>
      </c>
      <c r="BA180" s="66" t="str">
        <f t="shared" ca="1" si="181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182"/>
        <v/>
      </c>
      <c r="BS180" s="150" t="str">
        <f t="shared" si="143"/>
        <v/>
      </c>
      <c r="BT180" s="150" t="str">
        <f t="shared" si="144"/>
        <v/>
      </c>
      <c r="BY180" s="151" t="str">
        <f t="shared" ca="1" si="160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61"/>
        <v/>
      </c>
      <c r="CB180" s="39" t="str">
        <f t="shared" ca="1" si="162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74"/>
        <v/>
      </c>
      <c r="CE180" s="40" t="str">
        <f t="shared" ca="1" si="163"/>
        <v/>
      </c>
      <c r="CF180" s="38" t="str">
        <f t="shared" ca="1" si="175"/>
        <v/>
      </c>
      <c r="CL180" s="150" t="str">
        <f t="shared" si="137"/>
        <v/>
      </c>
      <c r="CM180" s="150" t="str">
        <f t="shared" si="138"/>
        <v/>
      </c>
      <c r="CR180" s="151" t="str">
        <f t="shared" ca="1" si="164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65"/>
        <v/>
      </c>
      <c r="CU180" s="39" t="str">
        <f t="shared" ca="1" si="166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67"/>
        <v/>
      </c>
      <c r="CX180" s="40" t="str">
        <f t="shared" ca="1" si="168"/>
        <v/>
      </c>
      <c r="CY180" s="38" t="str">
        <f t="shared" ca="1" si="169"/>
        <v/>
      </c>
      <c r="DE180" s="150" t="str">
        <f t="shared" si="139"/>
        <v/>
      </c>
      <c r="DF180" s="150" t="str">
        <f t="shared" si="140"/>
        <v/>
      </c>
      <c r="DR180" s="150" t="str">
        <f ca="1">IF(COUNTIF($AH$14:AH1067,A181)*COUNTIF($BY$14:BY1067,A181)*COUNTIF($CR$14:CR1067,A181),A181,"")</f>
        <v/>
      </c>
      <c r="DT180" s="45" t="e">
        <f ca="1">VLOOKUP(DS180,$A$14:R967,18)</f>
        <v>#N/A</v>
      </c>
      <c r="DU180" s="45" t="e">
        <f ca="1">VLOOKUP(DS180,$AH$14:BE967,24)</f>
        <v>#N/A</v>
      </c>
      <c r="DV180" s="45" t="e">
        <f ca="1">VLOOKUP(DS180,$BY$14:CF967,8)</f>
        <v>#N/A</v>
      </c>
      <c r="DW180" s="45" t="e">
        <f ca="1">VLOOKUP(DS180,$CR$14:CY967,8)</f>
        <v>#N/A</v>
      </c>
      <c r="DX180" s="45" t="e">
        <f t="shared" ca="1" si="183"/>
        <v>#N/A</v>
      </c>
      <c r="DY180" s="45" t="e">
        <f t="shared" ca="1" si="184"/>
        <v>#N/A</v>
      </c>
      <c r="DZ180" s="45" t="e">
        <f t="shared" ca="1" si="185"/>
        <v>#N/A</v>
      </c>
      <c r="EA180" s="45" t="e">
        <f t="shared" ca="1" si="186"/>
        <v>#N/A</v>
      </c>
      <c r="EB180" s="45" t="e">
        <f t="shared" ca="1" si="187"/>
        <v>#N/A</v>
      </c>
      <c r="EC180" s="45" t="e">
        <f t="shared" ca="1" si="188"/>
        <v>#N/A</v>
      </c>
      <c r="ED180" s="45" t="e">
        <f t="shared" ca="1" si="189"/>
        <v>#N/A</v>
      </c>
      <c r="EE180" s="45" t="e">
        <f t="shared" ca="1" si="190"/>
        <v>#N/A</v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45"/>
        <v/>
      </c>
      <c r="EN180" s="124" t="str">
        <f t="shared" si="170"/>
        <v/>
      </c>
      <c r="EO180" s="124" t="str">
        <f t="shared" si="171"/>
        <v/>
      </c>
      <c r="EP180" s="124" t="str">
        <f t="shared" si="172"/>
        <v/>
      </c>
      <c r="EQ180" s="124" t="str">
        <f t="shared" si="173"/>
        <v/>
      </c>
    </row>
    <row r="181" spans="1:147">
      <c r="A181" s="151" t="str">
        <f t="shared" ca="1" si="146"/>
        <v/>
      </c>
      <c r="B181" s="60" t="str">
        <f ca="1">IF(COUNTIF($AD$2:AD1166,A181)=1,VLOOKUP(A181,T:U,2), IF(COUNTIF($AD$2:AD1166,A181)=0,$B$10,""))</f>
        <v/>
      </c>
      <c r="C181" s="30" t="str">
        <f t="shared" ca="1" si="147"/>
        <v/>
      </c>
      <c r="D181" s="31" t="str">
        <f t="shared" ca="1" si="148"/>
        <v/>
      </c>
      <c r="E181" s="60" t="str">
        <f ca="1">IF(COUNTIF($AD$2:AD1166,A181)=1,VLOOKUP(A181,V:W,2), IF(COUNTIF($AD$2:AD1166,A181)=0,$C$10,""))</f>
        <v/>
      </c>
      <c r="F181" s="30" t="str">
        <f t="shared" ca="1" si="191"/>
        <v/>
      </c>
      <c r="G181" s="31" t="str">
        <f t="shared" ca="1" si="149"/>
        <v/>
      </c>
      <c r="H181" s="60" t="str">
        <f ca="1">IF(COUNTIF($AD$2:AD1166,A181)=1,VLOOKUP(A181,X:Y,2), IF(COUNTIF($AD$2:AD1166,A181)=0,$D$10,""))</f>
        <v/>
      </c>
      <c r="I181" s="30" t="str">
        <f t="shared" ca="1" si="192"/>
        <v/>
      </c>
      <c r="J181" s="31" t="str">
        <f t="shared" ca="1" si="150"/>
        <v/>
      </c>
      <c r="K181" s="60" t="str">
        <f ca="1">IF(COUNTIF($AD$2:AD1166,A181)=1,VLOOKUP(A181,Z:AA,2), IF(COUNTIF($AD$2:AD1166,A181)=0,$E$10,""))</f>
        <v/>
      </c>
      <c r="L181" s="30" t="str">
        <f t="shared" ca="1" si="193"/>
        <v/>
      </c>
      <c r="M181" s="31" t="str">
        <f t="shared" ca="1" si="151"/>
        <v/>
      </c>
      <c r="N181" s="66" t="str">
        <f t="shared" ca="1" si="19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195"/>
        <v/>
      </c>
      <c r="AB181" s="150" t="str">
        <f t="shared" si="141"/>
        <v/>
      </c>
      <c r="AC181" s="150" t="str">
        <f t="shared" si="142"/>
        <v/>
      </c>
      <c r="AH181" s="151" t="str">
        <f t="shared" ca="1" si="15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53"/>
        <v/>
      </c>
      <c r="AK181" s="39" t="str">
        <f t="shared" ca="1" si="154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76"/>
        <v/>
      </c>
      <c r="AN181" s="40" t="str">
        <f t="shared" ca="1" si="155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77"/>
        <v/>
      </c>
      <c r="AQ181" s="40" t="str">
        <f t="shared" ca="1" si="156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78"/>
        <v/>
      </c>
      <c r="AT181" s="40" t="str">
        <f t="shared" ca="1" si="157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79"/>
        <v/>
      </c>
      <c r="AW181" s="40" t="str">
        <f t="shared" ca="1" si="158"/>
        <v/>
      </c>
      <c r="AX181" s="38" t="str">
        <f ca="1">IF(COUNTIF($BU$2:BU1166,AH181)=1,VLOOKUP(AH181,BQ:BR,2), IF(COUNTIF($BU$2:BU1166,AH181)=0,$AN$10,""))</f>
        <v/>
      </c>
      <c r="AY181" s="39" t="str">
        <f t="shared" ca="1" si="180"/>
        <v/>
      </c>
      <c r="AZ181" s="40" t="str">
        <f t="shared" ca="1" si="159"/>
        <v/>
      </c>
      <c r="BA181" s="66" t="str">
        <f t="shared" ca="1" si="181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182"/>
        <v/>
      </c>
      <c r="BS181" s="150" t="str">
        <f t="shared" si="143"/>
        <v/>
      </c>
      <c r="BT181" s="150" t="str">
        <f t="shared" si="144"/>
        <v/>
      </c>
      <c r="BY181" s="151" t="str">
        <f t="shared" ca="1" si="160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61"/>
        <v/>
      </c>
      <c r="CB181" s="39" t="str">
        <f t="shared" ca="1" si="162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74"/>
        <v/>
      </c>
      <c r="CE181" s="40" t="str">
        <f t="shared" ca="1" si="163"/>
        <v/>
      </c>
      <c r="CF181" s="38" t="str">
        <f t="shared" ca="1" si="175"/>
        <v/>
      </c>
      <c r="CL181" s="150" t="str">
        <f t="shared" si="137"/>
        <v/>
      </c>
      <c r="CM181" s="150" t="str">
        <f t="shared" si="138"/>
        <v/>
      </c>
      <c r="CR181" s="151" t="str">
        <f t="shared" ca="1" si="164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65"/>
        <v/>
      </c>
      <c r="CU181" s="39" t="str">
        <f t="shared" ca="1" si="166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67"/>
        <v/>
      </c>
      <c r="CX181" s="40" t="str">
        <f t="shared" ca="1" si="168"/>
        <v/>
      </c>
      <c r="CY181" s="38" t="str">
        <f t="shared" ca="1" si="169"/>
        <v/>
      </c>
      <c r="DE181" s="150" t="str">
        <f t="shared" si="139"/>
        <v/>
      </c>
      <c r="DF181" s="150" t="str">
        <f t="shared" si="140"/>
        <v/>
      </c>
      <c r="DR181" s="150" t="str">
        <f ca="1">IF(COUNTIF($AH$14:AH1068,A182)*COUNTIF($BY$14:BY1068,A182)*COUNTIF($CR$14:CR1068,A182),A182,"")</f>
        <v/>
      </c>
      <c r="DT181" s="45" t="e">
        <f ca="1">VLOOKUP(DS181,$A$14:R968,18)</f>
        <v>#N/A</v>
      </c>
      <c r="DU181" s="45" t="e">
        <f ca="1">VLOOKUP(DS181,$AH$14:BE968,24)</f>
        <v>#N/A</v>
      </c>
      <c r="DV181" s="45" t="e">
        <f ca="1">VLOOKUP(DS181,$BY$14:CF968,8)</f>
        <v>#N/A</v>
      </c>
      <c r="DW181" s="45" t="e">
        <f ca="1">VLOOKUP(DS181,$CR$14:CY968,8)</f>
        <v>#N/A</v>
      </c>
      <c r="DX181" s="45" t="e">
        <f t="shared" ca="1" si="183"/>
        <v>#N/A</v>
      </c>
      <c r="DY181" s="45" t="e">
        <f t="shared" ca="1" si="184"/>
        <v>#N/A</v>
      </c>
      <c r="DZ181" s="45" t="e">
        <f t="shared" ca="1" si="185"/>
        <v>#N/A</v>
      </c>
      <c r="EA181" s="45" t="e">
        <f t="shared" ca="1" si="186"/>
        <v>#N/A</v>
      </c>
      <c r="EB181" s="45" t="e">
        <f t="shared" ca="1" si="187"/>
        <v>#N/A</v>
      </c>
      <c r="EC181" s="45" t="e">
        <f t="shared" ca="1" si="188"/>
        <v>#N/A</v>
      </c>
      <c r="ED181" s="45" t="e">
        <f t="shared" ca="1" si="189"/>
        <v>#N/A</v>
      </c>
      <c r="EE181" s="45" t="e">
        <f t="shared" ca="1" si="190"/>
        <v>#N/A</v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45"/>
        <v/>
      </c>
      <c r="EN181" s="124" t="str">
        <f t="shared" si="170"/>
        <v/>
      </c>
      <c r="EO181" s="124" t="str">
        <f t="shared" si="171"/>
        <v/>
      </c>
      <c r="EP181" s="124" t="str">
        <f t="shared" si="172"/>
        <v/>
      </c>
      <c r="EQ181" s="124" t="str">
        <f t="shared" si="173"/>
        <v/>
      </c>
    </row>
    <row r="182" spans="1:147">
      <c r="A182" s="151" t="str">
        <f t="shared" ca="1" si="146"/>
        <v/>
      </c>
      <c r="B182" s="60" t="str">
        <f ca="1">IF(COUNTIF($AD$2:AD1167,A182)=1,VLOOKUP(A182,T:U,2), IF(COUNTIF($AD$2:AD1167,A182)=0,$B$10,""))</f>
        <v/>
      </c>
      <c r="C182" s="30" t="str">
        <f t="shared" ca="1" si="147"/>
        <v/>
      </c>
      <c r="D182" s="31" t="str">
        <f t="shared" ca="1" si="148"/>
        <v/>
      </c>
      <c r="E182" s="60" t="str">
        <f ca="1">IF(COUNTIF($AD$2:AD1167,A182)=1,VLOOKUP(A182,V:W,2), IF(COUNTIF($AD$2:AD1167,A182)=0,$C$10,""))</f>
        <v/>
      </c>
      <c r="F182" s="30" t="str">
        <f t="shared" ca="1" si="191"/>
        <v/>
      </c>
      <c r="G182" s="31" t="str">
        <f t="shared" ca="1" si="149"/>
        <v/>
      </c>
      <c r="H182" s="60" t="str">
        <f ca="1">IF(COUNTIF($AD$2:AD1167,A182)=1,VLOOKUP(A182,X:Y,2), IF(COUNTIF($AD$2:AD1167,A182)=0,$D$10,""))</f>
        <v/>
      </c>
      <c r="I182" s="30" t="str">
        <f t="shared" ca="1" si="192"/>
        <v/>
      </c>
      <c r="J182" s="31" t="str">
        <f t="shared" ca="1" si="150"/>
        <v/>
      </c>
      <c r="K182" s="60" t="str">
        <f ca="1">IF(COUNTIF($AD$2:AD1167,A182)=1,VLOOKUP(A182,Z:AA,2), IF(COUNTIF($AD$2:AD1167,A182)=0,$E$10,""))</f>
        <v/>
      </c>
      <c r="L182" s="30" t="str">
        <f t="shared" ca="1" si="193"/>
        <v/>
      </c>
      <c r="M182" s="31" t="str">
        <f t="shared" ca="1" si="151"/>
        <v/>
      </c>
      <c r="N182" s="66" t="str">
        <f t="shared" ca="1" si="19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195"/>
        <v/>
      </c>
      <c r="AB182" s="150" t="str">
        <f t="shared" si="141"/>
        <v/>
      </c>
      <c r="AC182" s="150" t="str">
        <f t="shared" si="142"/>
        <v/>
      </c>
      <c r="AH182" s="151" t="str">
        <f t="shared" ca="1" si="15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53"/>
        <v/>
      </c>
      <c r="AK182" s="39" t="str">
        <f t="shared" ca="1" si="154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76"/>
        <v/>
      </c>
      <c r="AN182" s="40" t="str">
        <f t="shared" ca="1" si="155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77"/>
        <v/>
      </c>
      <c r="AQ182" s="40" t="str">
        <f t="shared" ca="1" si="156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78"/>
        <v/>
      </c>
      <c r="AT182" s="40" t="str">
        <f t="shared" ca="1" si="157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79"/>
        <v/>
      </c>
      <c r="AW182" s="40" t="str">
        <f t="shared" ca="1" si="158"/>
        <v/>
      </c>
      <c r="AX182" s="38" t="str">
        <f ca="1">IF(COUNTIF($BU$2:BU1167,AH182)=1,VLOOKUP(AH182,BQ:BR,2), IF(COUNTIF($BU$2:BU1167,AH182)=0,$AN$10,""))</f>
        <v/>
      </c>
      <c r="AY182" s="39" t="str">
        <f t="shared" ca="1" si="180"/>
        <v/>
      </c>
      <c r="AZ182" s="40" t="str">
        <f t="shared" ca="1" si="159"/>
        <v/>
      </c>
      <c r="BA182" s="66" t="str">
        <f t="shared" ca="1" si="181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182"/>
        <v/>
      </c>
      <c r="BS182" s="150" t="str">
        <f t="shared" si="143"/>
        <v/>
      </c>
      <c r="BT182" s="150" t="str">
        <f t="shared" si="144"/>
        <v/>
      </c>
      <c r="BY182" s="151" t="str">
        <f t="shared" ca="1" si="160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61"/>
        <v/>
      </c>
      <c r="CB182" s="39" t="str">
        <f t="shared" ca="1" si="162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74"/>
        <v/>
      </c>
      <c r="CE182" s="40" t="str">
        <f t="shared" ca="1" si="163"/>
        <v/>
      </c>
      <c r="CF182" s="38" t="str">
        <f t="shared" ca="1" si="175"/>
        <v/>
      </c>
      <c r="CL182" s="150" t="str">
        <f t="shared" si="137"/>
        <v/>
      </c>
      <c r="CM182" s="150" t="str">
        <f t="shared" si="138"/>
        <v/>
      </c>
      <c r="CR182" s="151" t="str">
        <f t="shared" ca="1" si="164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65"/>
        <v/>
      </c>
      <c r="CU182" s="39" t="str">
        <f t="shared" ca="1" si="166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67"/>
        <v/>
      </c>
      <c r="CX182" s="40" t="str">
        <f t="shared" ca="1" si="168"/>
        <v/>
      </c>
      <c r="CY182" s="38" t="str">
        <f t="shared" ca="1" si="169"/>
        <v/>
      </c>
      <c r="DE182" s="150" t="str">
        <f t="shared" si="139"/>
        <v/>
      </c>
      <c r="DF182" s="150" t="str">
        <f t="shared" si="140"/>
        <v/>
      </c>
      <c r="DR182" s="150" t="str">
        <f ca="1">IF(COUNTIF($AH$14:AH1069,A183)*COUNTIF($BY$14:BY1069,A183)*COUNTIF($CR$14:CR1069,A183),A183,"")</f>
        <v/>
      </c>
      <c r="DT182" s="45" t="e">
        <f ca="1">VLOOKUP(DS182,$A$14:R969,18)</f>
        <v>#N/A</v>
      </c>
      <c r="DU182" s="45" t="e">
        <f ca="1">VLOOKUP(DS182,$AH$14:BE969,24)</f>
        <v>#N/A</v>
      </c>
      <c r="DV182" s="45" t="e">
        <f ca="1">VLOOKUP(DS182,$BY$14:CF969,8)</f>
        <v>#N/A</v>
      </c>
      <c r="DW182" s="45" t="e">
        <f ca="1">VLOOKUP(DS182,$CR$14:CY969,8)</f>
        <v>#N/A</v>
      </c>
      <c r="DX182" s="45" t="e">
        <f t="shared" ca="1" si="183"/>
        <v>#N/A</v>
      </c>
      <c r="DY182" s="45" t="e">
        <f t="shared" ca="1" si="184"/>
        <v>#N/A</v>
      </c>
      <c r="DZ182" s="45" t="e">
        <f t="shared" ca="1" si="185"/>
        <v>#N/A</v>
      </c>
      <c r="EA182" s="45" t="e">
        <f t="shared" ca="1" si="186"/>
        <v>#N/A</v>
      </c>
      <c r="EB182" s="45" t="e">
        <f t="shared" ca="1" si="187"/>
        <v>#N/A</v>
      </c>
      <c r="EC182" s="45" t="e">
        <f t="shared" ca="1" si="188"/>
        <v>#N/A</v>
      </c>
      <c r="ED182" s="45" t="e">
        <f t="shared" ca="1" si="189"/>
        <v>#N/A</v>
      </c>
      <c r="EE182" s="45" t="e">
        <f t="shared" ca="1" si="190"/>
        <v>#N/A</v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45"/>
        <v/>
      </c>
      <c r="EN182" s="124" t="str">
        <f t="shared" si="170"/>
        <v/>
      </c>
      <c r="EO182" s="124" t="str">
        <f t="shared" si="171"/>
        <v/>
      </c>
      <c r="EP182" s="124" t="str">
        <f t="shared" si="172"/>
        <v/>
      </c>
      <c r="EQ182" s="124" t="str">
        <f t="shared" si="173"/>
        <v/>
      </c>
    </row>
    <row r="183" spans="1:147">
      <c r="A183" s="151" t="str">
        <f t="shared" ca="1" si="146"/>
        <v/>
      </c>
      <c r="B183" s="60" t="str">
        <f ca="1">IF(COUNTIF($AD$2:AD1168,A183)=1,VLOOKUP(A183,T:U,2), IF(COUNTIF($AD$2:AD1168,A183)=0,$B$10,""))</f>
        <v/>
      </c>
      <c r="C183" s="30" t="str">
        <f t="shared" ca="1" si="147"/>
        <v/>
      </c>
      <c r="D183" s="31" t="str">
        <f t="shared" ca="1" si="148"/>
        <v/>
      </c>
      <c r="E183" s="60" t="str">
        <f ca="1">IF(COUNTIF($AD$2:AD1168,A183)=1,VLOOKUP(A183,V:W,2), IF(COUNTIF($AD$2:AD1168,A183)=0,$C$10,""))</f>
        <v/>
      </c>
      <c r="F183" s="30" t="str">
        <f t="shared" ca="1" si="191"/>
        <v/>
      </c>
      <c r="G183" s="31" t="str">
        <f t="shared" ca="1" si="149"/>
        <v/>
      </c>
      <c r="H183" s="60" t="str">
        <f ca="1">IF(COUNTIF($AD$2:AD1168,A183)=1,VLOOKUP(A183,X:Y,2), IF(COUNTIF($AD$2:AD1168,A183)=0,$D$10,""))</f>
        <v/>
      </c>
      <c r="I183" s="30" t="str">
        <f t="shared" ca="1" si="192"/>
        <v/>
      </c>
      <c r="J183" s="31" t="str">
        <f t="shared" ca="1" si="150"/>
        <v/>
      </c>
      <c r="K183" s="60" t="str">
        <f ca="1">IF(COUNTIF($AD$2:AD1168,A183)=1,VLOOKUP(A183,Z:AA,2), IF(COUNTIF($AD$2:AD1168,A183)=0,$E$10,""))</f>
        <v/>
      </c>
      <c r="L183" s="30" t="str">
        <f t="shared" ca="1" si="193"/>
        <v/>
      </c>
      <c r="M183" s="31" t="str">
        <f t="shared" ca="1" si="151"/>
        <v/>
      </c>
      <c r="N183" s="66" t="str">
        <f t="shared" ca="1" si="19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195"/>
        <v/>
      </c>
      <c r="AB183" s="150" t="str">
        <f t="shared" si="141"/>
        <v/>
      </c>
      <c r="AC183" s="150" t="str">
        <f t="shared" si="142"/>
        <v/>
      </c>
      <c r="AH183" s="151" t="str">
        <f t="shared" ca="1" si="15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53"/>
        <v/>
      </c>
      <c r="AK183" s="39" t="str">
        <f t="shared" ca="1" si="154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76"/>
        <v/>
      </c>
      <c r="AN183" s="40" t="str">
        <f t="shared" ca="1" si="155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77"/>
        <v/>
      </c>
      <c r="AQ183" s="40" t="str">
        <f t="shared" ca="1" si="156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78"/>
        <v/>
      </c>
      <c r="AT183" s="40" t="str">
        <f t="shared" ca="1" si="157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79"/>
        <v/>
      </c>
      <c r="AW183" s="40" t="str">
        <f t="shared" ca="1" si="158"/>
        <v/>
      </c>
      <c r="AX183" s="38" t="str">
        <f ca="1">IF(COUNTIF($BU$2:BU1168,AH183)=1,VLOOKUP(AH183,BQ:BR,2), IF(COUNTIF($BU$2:BU1168,AH183)=0,$AN$10,""))</f>
        <v/>
      </c>
      <c r="AY183" s="39" t="str">
        <f t="shared" ca="1" si="180"/>
        <v/>
      </c>
      <c r="AZ183" s="40" t="str">
        <f t="shared" ca="1" si="159"/>
        <v/>
      </c>
      <c r="BA183" s="66" t="str">
        <f t="shared" ca="1" si="181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182"/>
        <v/>
      </c>
      <c r="BS183" s="150" t="str">
        <f t="shared" si="143"/>
        <v/>
      </c>
      <c r="BT183" s="150" t="str">
        <f t="shared" si="144"/>
        <v/>
      </c>
      <c r="BY183" s="151" t="str">
        <f t="shared" ca="1" si="160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61"/>
        <v/>
      </c>
      <c r="CB183" s="39" t="str">
        <f t="shared" ca="1" si="162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74"/>
        <v/>
      </c>
      <c r="CE183" s="40" t="str">
        <f t="shared" ca="1" si="163"/>
        <v/>
      </c>
      <c r="CF183" s="38" t="str">
        <f t="shared" ca="1" si="175"/>
        <v/>
      </c>
      <c r="CL183" s="150" t="str">
        <f t="shared" si="137"/>
        <v/>
      </c>
      <c r="CM183" s="150" t="str">
        <f t="shared" si="138"/>
        <v/>
      </c>
      <c r="CR183" s="151" t="str">
        <f t="shared" ca="1" si="164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65"/>
        <v/>
      </c>
      <c r="CU183" s="39" t="str">
        <f t="shared" ca="1" si="166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67"/>
        <v/>
      </c>
      <c r="CX183" s="40" t="str">
        <f t="shared" ca="1" si="168"/>
        <v/>
      </c>
      <c r="CY183" s="38" t="str">
        <f t="shared" ca="1" si="169"/>
        <v/>
      </c>
      <c r="DE183" s="150" t="str">
        <f t="shared" si="139"/>
        <v/>
      </c>
      <c r="DF183" s="150" t="str">
        <f t="shared" si="140"/>
        <v/>
      </c>
      <c r="DR183" s="150" t="str">
        <f ca="1">IF(COUNTIF($AH$14:AH1070,A184)*COUNTIF($BY$14:BY1070,A184)*COUNTIF($CR$14:CR1070,A184),A184,"")</f>
        <v/>
      </c>
      <c r="DT183" s="45" t="e">
        <f ca="1">VLOOKUP(DS183,$A$14:R970,18)</f>
        <v>#N/A</v>
      </c>
      <c r="DU183" s="45" t="e">
        <f ca="1">VLOOKUP(DS183,$AH$14:BE970,24)</f>
        <v>#N/A</v>
      </c>
      <c r="DV183" s="45" t="e">
        <f ca="1">VLOOKUP(DS183,$BY$14:CF970,8)</f>
        <v>#N/A</v>
      </c>
      <c r="DW183" s="45" t="e">
        <f ca="1">VLOOKUP(DS183,$CR$14:CY970,8)</f>
        <v>#N/A</v>
      </c>
      <c r="DX183" s="45" t="e">
        <f t="shared" ca="1" si="183"/>
        <v>#N/A</v>
      </c>
      <c r="DY183" s="45" t="e">
        <f t="shared" ca="1" si="184"/>
        <v>#N/A</v>
      </c>
      <c r="DZ183" s="45" t="e">
        <f t="shared" ca="1" si="185"/>
        <v>#N/A</v>
      </c>
      <c r="EA183" s="45" t="e">
        <f t="shared" ca="1" si="186"/>
        <v>#N/A</v>
      </c>
      <c r="EB183" s="45" t="e">
        <f t="shared" ca="1" si="187"/>
        <v>#N/A</v>
      </c>
      <c r="EC183" s="45" t="e">
        <f t="shared" ca="1" si="188"/>
        <v>#N/A</v>
      </c>
      <c r="ED183" s="45" t="e">
        <f t="shared" ca="1" si="189"/>
        <v>#N/A</v>
      </c>
      <c r="EE183" s="45" t="e">
        <f t="shared" ca="1" si="190"/>
        <v>#N/A</v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45"/>
        <v/>
      </c>
      <c r="EN183" s="124" t="str">
        <f t="shared" si="170"/>
        <v/>
      </c>
      <c r="EO183" s="124" t="str">
        <f t="shared" si="171"/>
        <v/>
      </c>
      <c r="EP183" s="124" t="str">
        <f t="shared" si="172"/>
        <v/>
      </c>
      <c r="EQ183" s="124" t="str">
        <f t="shared" si="173"/>
        <v/>
      </c>
    </row>
    <row r="184" spans="1:147">
      <c r="A184" s="151" t="str">
        <f t="shared" ca="1" si="146"/>
        <v/>
      </c>
      <c r="B184" s="60" t="str">
        <f ca="1">IF(COUNTIF($AD$2:AD1169,A184)=1,VLOOKUP(A184,T:U,2), IF(COUNTIF($AD$2:AD1169,A184)=0,$B$10,""))</f>
        <v/>
      </c>
      <c r="C184" s="30" t="str">
        <f t="shared" ca="1" si="147"/>
        <v/>
      </c>
      <c r="D184" s="31" t="str">
        <f t="shared" ca="1" si="148"/>
        <v/>
      </c>
      <c r="E184" s="60" t="str">
        <f ca="1">IF(COUNTIF($AD$2:AD1169,A184)=1,VLOOKUP(A184,V:W,2), IF(COUNTIF($AD$2:AD1169,A184)=0,$C$10,""))</f>
        <v/>
      </c>
      <c r="F184" s="30" t="str">
        <f t="shared" ca="1" si="191"/>
        <v/>
      </c>
      <c r="G184" s="31" t="str">
        <f t="shared" ca="1" si="149"/>
        <v/>
      </c>
      <c r="H184" s="60" t="str">
        <f ca="1">IF(COUNTIF($AD$2:AD1169,A184)=1,VLOOKUP(A184,X:Y,2), IF(COUNTIF($AD$2:AD1169,A184)=0,$D$10,""))</f>
        <v/>
      </c>
      <c r="I184" s="30" t="str">
        <f t="shared" ca="1" si="192"/>
        <v/>
      </c>
      <c r="J184" s="31" t="str">
        <f t="shared" ca="1" si="150"/>
        <v/>
      </c>
      <c r="K184" s="60" t="str">
        <f ca="1">IF(COUNTIF($AD$2:AD1169,A184)=1,VLOOKUP(A184,Z:AA,2), IF(COUNTIF($AD$2:AD1169,A184)=0,$E$10,""))</f>
        <v/>
      </c>
      <c r="L184" s="30" t="str">
        <f t="shared" ca="1" si="193"/>
        <v/>
      </c>
      <c r="M184" s="31" t="str">
        <f t="shared" ca="1" si="151"/>
        <v/>
      </c>
      <c r="N184" s="66" t="str">
        <f t="shared" ca="1" si="19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195"/>
        <v/>
      </c>
      <c r="AB184" s="150" t="str">
        <f t="shared" si="141"/>
        <v/>
      </c>
      <c r="AC184" s="150" t="str">
        <f t="shared" si="142"/>
        <v/>
      </c>
      <c r="AH184" s="151" t="str">
        <f t="shared" ca="1" si="15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53"/>
        <v/>
      </c>
      <c r="AK184" s="39" t="str">
        <f t="shared" ca="1" si="154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76"/>
        <v/>
      </c>
      <c r="AN184" s="40" t="str">
        <f t="shared" ca="1" si="155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77"/>
        <v/>
      </c>
      <c r="AQ184" s="40" t="str">
        <f t="shared" ca="1" si="156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78"/>
        <v/>
      </c>
      <c r="AT184" s="40" t="str">
        <f t="shared" ca="1" si="157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79"/>
        <v/>
      </c>
      <c r="AW184" s="40" t="str">
        <f t="shared" ca="1" si="158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43"/>
        <v/>
      </c>
      <c r="BT184" s="150" t="str">
        <f t="shared" si="144"/>
        <v/>
      </c>
      <c r="BY184" s="151" t="str">
        <f t="shared" ca="1" si="160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61"/>
        <v/>
      </c>
      <c r="CB184" s="39" t="str">
        <f t="shared" ca="1" si="162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74"/>
        <v/>
      </c>
      <c r="CE184" s="40" t="str">
        <f t="shared" ca="1" si="163"/>
        <v/>
      </c>
      <c r="CF184" s="38" t="str">
        <f t="shared" ca="1" si="175"/>
        <v/>
      </c>
      <c r="CL184" s="150" t="str">
        <f t="shared" si="137"/>
        <v/>
      </c>
      <c r="CM184" s="150" t="str">
        <f t="shared" si="138"/>
        <v/>
      </c>
      <c r="CR184" s="151" t="str">
        <f t="shared" ca="1" si="164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65"/>
        <v/>
      </c>
      <c r="CU184" s="39" t="str">
        <f t="shared" ca="1" si="166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67"/>
        <v/>
      </c>
      <c r="CX184" s="40" t="str">
        <f t="shared" ca="1" si="168"/>
        <v/>
      </c>
      <c r="CY184" s="38" t="str">
        <f t="shared" ca="1" si="169"/>
        <v/>
      </c>
      <c r="DE184" s="150" t="str">
        <f t="shared" si="139"/>
        <v/>
      </c>
      <c r="DF184" s="150" t="str">
        <f t="shared" si="140"/>
        <v/>
      </c>
      <c r="DR184" s="150" t="str">
        <f ca="1">IF(COUNTIF($AH$14:AH1071,A185)*COUNTIF($BY$14:BY1071,A185)*COUNTIF($CR$14:CR1071,A185),A185,"")</f>
        <v/>
      </c>
      <c r="DT184" s="45" t="e">
        <f ca="1">VLOOKUP(DS184,$A$14:R971,18)</f>
        <v>#N/A</v>
      </c>
      <c r="DU184" s="45" t="e">
        <f ca="1">VLOOKUP(DS184,$AH$14:BE971,24)</f>
        <v>#N/A</v>
      </c>
      <c r="DV184" s="45" t="e">
        <f ca="1">VLOOKUP(DS184,$BY$14:CF971,8)</f>
        <v>#N/A</v>
      </c>
      <c r="DW184" s="45" t="e">
        <f ca="1">VLOOKUP(DS184,$CR$14:CY971,8)</f>
        <v>#N/A</v>
      </c>
      <c r="DX184" s="45" t="e">
        <f t="shared" ca="1" si="183"/>
        <v>#N/A</v>
      </c>
      <c r="DY184" s="45" t="e">
        <f t="shared" ca="1" si="184"/>
        <v>#N/A</v>
      </c>
      <c r="DZ184" s="45" t="e">
        <f t="shared" ca="1" si="185"/>
        <v>#N/A</v>
      </c>
      <c r="EA184" s="45" t="e">
        <f t="shared" ca="1" si="186"/>
        <v>#N/A</v>
      </c>
      <c r="EB184" s="45" t="e">
        <f t="shared" ca="1" si="187"/>
        <v>#N/A</v>
      </c>
      <c r="EC184" s="45" t="e">
        <f t="shared" ca="1" si="188"/>
        <v>#N/A</v>
      </c>
      <c r="ED184" s="45" t="e">
        <f t="shared" ca="1" si="189"/>
        <v>#N/A</v>
      </c>
      <c r="EE184" s="45" t="e">
        <f t="shared" ca="1" si="190"/>
        <v>#N/A</v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45"/>
        <v/>
      </c>
      <c r="EN184" s="124" t="str">
        <f t="shared" si="170"/>
        <v/>
      </c>
      <c r="EO184" s="124" t="str">
        <f t="shared" si="171"/>
        <v/>
      </c>
      <c r="EP184" s="124" t="str">
        <f t="shared" si="172"/>
        <v/>
      </c>
      <c r="EQ184" s="124" t="str">
        <f t="shared" si="173"/>
        <v/>
      </c>
    </row>
    <row r="185" spans="1:147">
      <c r="A185" s="151" t="str">
        <f t="shared" ca="1" si="146"/>
        <v/>
      </c>
      <c r="B185" s="60" t="str">
        <f ca="1">IF(COUNTIF($AD$2:AD1170,A185)=1,VLOOKUP(A185,T:U,2), IF(COUNTIF($AD$2:AD1170,A185)=0,$B$10,""))</f>
        <v/>
      </c>
      <c r="C185" s="30" t="str">
        <f t="shared" ca="1" si="147"/>
        <v/>
      </c>
      <c r="D185" s="31" t="str">
        <f t="shared" ca="1" si="148"/>
        <v/>
      </c>
      <c r="E185" s="60" t="str">
        <f ca="1">IF(COUNTIF($AD$2:AD1170,A185)=1,VLOOKUP(A185,V:W,2), IF(COUNTIF($AD$2:AD1170,A185)=0,$C$10,""))</f>
        <v/>
      </c>
      <c r="F185" s="30" t="str">
        <f t="shared" ca="1" si="191"/>
        <v/>
      </c>
      <c r="G185" s="31" t="str">
        <f t="shared" ca="1" si="149"/>
        <v/>
      </c>
      <c r="H185" s="60" t="str">
        <f ca="1">IF(COUNTIF($AD$2:AD1170,A185)=1,VLOOKUP(A185,X:Y,2), IF(COUNTIF($AD$2:AD1170,A185)=0,$D$10,""))</f>
        <v/>
      </c>
      <c r="I185" s="30" t="str">
        <f t="shared" ca="1" si="192"/>
        <v/>
      </c>
      <c r="J185" s="31" t="str">
        <f t="shared" ca="1" si="150"/>
        <v/>
      </c>
      <c r="K185" s="60" t="str">
        <f ca="1">IF(COUNTIF($AD$2:AD1170,A185)=1,VLOOKUP(A185,Z:AA,2), IF(COUNTIF($AD$2:AD1170,A185)=0,$E$10,""))</f>
        <v/>
      </c>
      <c r="L185" s="30" t="str">
        <f t="shared" ca="1" si="193"/>
        <v/>
      </c>
      <c r="M185" s="31" t="str">
        <f t="shared" ca="1" si="151"/>
        <v/>
      </c>
      <c r="N185" s="66" t="str">
        <f t="shared" ca="1" si="19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195"/>
        <v/>
      </c>
      <c r="AB185" s="150" t="str">
        <f t="shared" si="141"/>
        <v/>
      </c>
      <c r="AC185" s="150" t="str">
        <f t="shared" si="142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DT185" s="45" t="e">
        <f ca="1">VLOOKUP(DS185,$A$14:R972,18)</f>
        <v>#N/A</v>
      </c>
      <c r="DU185" s="45" t="e">
        <f ca="1">VLOOKUP(DS185,$AH$14:BE972,24)</f>
        <v>#N/A</v>
      </c>
      <c r="DV185" s="45" t="e">
        <f ca="1">VLOOKUP(DS185,$BY$14:CF972,8)</f>
        <v>#N/A</v>
      </c>
      <c r="DW185" s="45" t="e">
        <f ca="1">VLOOKUP(DS185,$CR$14:CY972,8)</f>
        <v>#N/A</v>
      </c>
      <c r="DX185" s="45" t="e">
        <f t="shared" ca="1" si="183"/>
        <v>#N/A</v>
      </c>
      <c r="DY185" s="45" t="e">
        <f t="shared" ca="1" si="184"/>
        <v>#N/A</v>
      </c>
      <c r="DZ185" s="45" t="e">
        <f t="shared" ca="1" si="185"/>
        <v>#N/A</v>
      </c>
      <c r="EA185" s="45" t="e">
        <f t="shared" ca="1" si="186"/>
        <v>#N/A</v>
      </c>
      <c r="EB185" s="45" t="e">
        <f t="shared" ca="1" si="187"/>
        <v>#N/A</v>
      </c>
      <c r="EC185" s="45" t="e">
        <f t="shared" ca="1" si="188"/>
        <v>#N/A</v>
      </c>
      <c r="ED185" s="45" t="e">
        <f t="shared" ca="1" si="189"/>
        <v>#N/A</v>
      </c>
      <c r="EE185" s="45" t="e">
        <f t="shared" ca="1" si="190"/>
        <v>#N/A</v>
      </c>
      <c r="EF185" s="45"/>
      <c r="EG185" s="45"/>
      <c r="EH185" s="45"/>
      <c r="EI185" s="45"/>
    </row>
    <row r="186" spans="1:147">
      <c r="A186" s="151" t="str">
        <f t="shared" ca="1" si="146"/>
        <v/>
      </c>
      <c r="B186" s="60" t="str">
        <f ca="1">IF(COUNTIF($AD$2:AD1171,A186)=1,VLOOKUP(A186,T:U,2), IF(COUNTIF($AD$2:AD1171,A186)=0,$B$10,""))</f>
        <v/>
      </c>
      <c r="C186" s="30" t="str">
        <f t="shared" ca="1" si="147"/>
        <v/>
      </c>
      <c r="D186" s="31" t="str">
        <f t="shared" ca="1" si="148"/>
        <v/>
      </c>
      <c r="E186" s="60" t="str">
        <f ca="1">IF(COUNTIF($AD$2:AD1171,A186)=1,VLOOKUP(A186,V:W,2), IF(COUNTIF($AD$2:AD1171,A186)=0,$C$10,""))</f>
        <v/>
      </c>
      <c r="F186" s="30" t="str">
        <f t="shared" ca="1" si="191"/>
        <v/>
      </c>
      <c r="G186" s="31" t="str">
        <f t="shared" ca="1" si="149"/>
        <v/>
      </c>
      <c r="H186" s="60" t="str">
        <f ca="1">IF(COUNTIF($AD$2:AD1171,A186)=1,VLOOKUP(A186,X:Y,2), IF(COUNTIF($AD$2:AD1171,A186)=0,$D$10,""))</f>
        <v/>
      </c>
      <c r="I186" s="30" t="str">
        <f t="shared" ca="1" si="192"/>
        <v/>
      </c>
      <c r="J186" s="31" t="str">
        <f t="shared" ca="1" si="150"/>
        <v/>
      </c>
      <c r="K186" s="60" t="str">
        <f ca="1">IF(COUNTIF($AD$2:AD1171,A186)=1,VLOOKUP(A186,Z:AA,2), IF(COUNTIF($AD$2:AD1171,A186)=0,$E$10,""))</f>
        <v/>
      </c>
      <c r="L186" s="30" t="str">
        <f t="shared" ca="1" si="193"/>
        <v/>
      </c>
      <c r="M186" s="31" t="str">
        <f t="shared" ca="1" si="151"/>
        <v/>
      </c>
      <c r="N186" s="66" t="str">
        <f t="shared" ca="1" si="19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195"/>
        <v/>
      </c>
      <c r="AB186" s="150" t="str">
        <f t="shared" si="141"/>
        <v/>
      </c>
      <c r="AC186" s="150" t="str">
        <f t="shared" si="142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DT186" s="45" t="e">
        <f ca="1">VLOOKUP(DS186,$A$14:R973,18)</f>
        <v>#N/A</v>
      </c>
      <c r="DU186" s="45" t="e">
        <f ca="1">VLOOKUP(DS186,$AH$14:BE973,24)</f>
        <v>#N/A</v>
      </c>
      <c r="DV186" s="45" t="e">
        <f ca="1">VLOOKUP(DS186,$BY$14:CF973,8)</f>
        <v>#N/A</v>
      </c>
      <c r="DW186" s="45" t="e">
        <f ca="1">VLOOKUP(DS186,$CR$14:CY973,8)</f>
        <v>#N/A</v>
      </c>
      <c r="DX186" s="45" t="e">
        <f t="shared" ca="1" si="183"/>
        <v>#N/A</v>
      </c>
      <c r="DY186" s="45" t="e">
        <f t="shared" ca="1" si="184"/>
        <v>#N/A</v>
      </c>
      <c r="DZ186" s="45" t="e">
        <f t="shared" ca="1" si="185"/>
        <v>#N/A</v>
      </c>
      <c r="EA186" s="45" t="e">
        <f t="shared" ca="1" si="186"/>
        <v>#N/A</v>
      </c>
      <c r="EB186" s="45" t="e">
        <f t="shared" ca="1" si="187"/>
        <v>#N/A</v>
      </c>
      <c r="EC186" s="45" t="e">
        <f t="shared" ca="1" si="188"/>
        <v>#N/A</v>
      </c>
      <c r="ED186" s="45" t="e">
        <f t="shared" ca="1" si="189"/>
        <v>#N/A</v>
      </c>
      <c r="EE186" s="45" t="e">
        <f t="shared" ca="1" si="190"/>
        <v>#N/A</v>
      </c>
      <c r="EF186" s="45"/>
      <c r="EG186" s="45"/>
      <c r="EH186" s="45"/>
      <c r="EI186" s="45"/>
    </row>
    <row r="187" spans="1:147">
      <c r="A187" s="151" t="str">
        <f t="shared" ca="1" si="146"/>
        <v/>
      </c>
      <c r="B187" s="60" t="str">
        <f ca="1">IF(COUNTIF($AD$2:AD1172,A187)=1,VLOOKUP(A187,T:U,2), IF(COUNTIF($AD$2:AD1172,A187)=0,$B$10,""))</f>
        <v/>
      </c>
      <c r="C187" s="30" t="str">
        <f t="shared" ca="1" si="147"/>
        <v/>
      </c>
      <c r="D187" s="31" t="str">
        <f t="shared" ca="1" si="148"/>
        <v/>
      </c>
      <c r="E187" s="60" t="str">
        <f ca="1">IF(COUNTIF($AD$2:AD1172,A187)=1,VLOOKUP(A187,V:W,2), IF(COUNTIF($AD$2:AD1172,A187)=0,$C$10,""))</f>
        <v/>
      </c>
      <c r="F187" s="30" t="str">
        <f t="shared" ca="1" si="191"/>
        <v/>
      </c>
      <c r="G187" s="31" t="str">
        <f t="shared" ca="1" si="149"/>
        <v/>
      </c>
      <c r="H187" s="60" t="str">
        <f ca="1">IF(COUNTIF($AD$2:AD1172,A187)=1,VLOOKUP(A187,X:Y,2), IF(COUNTIF($AD$2:AD1172,A187)=0,$D$10,""))</f>
        <v/>
      </c>
      <c r="I187" s="30" t="str">
        <f t="shared" ca="1" si="192"/>
        <v/>
      </c>
      <c r="J187" s="31" t="str">
        <f t="shared" ca="1" si="150"/>
        <v/>
      </c>
      <c r="K187" s="60" t="str">
        <f ca="1">IF(COUNTIF($AD$2:AD1172,A187)=1,VLOOKUP(A187,Z:AA,2), IF(COUNTIF($AD$2:AD1172,A187)=0,$E$10,""))</f>
        <v/>
      </c>
      <c r="L187" s="30" t="str">
        <f t="shared" ca="1" si="193"/>
        <v/>
      </c>
      <c r="M187" s="31" t="str">
        <f t="shared" ca="1" si="151"/>
        <v/>
      </c>
      <c r="N187" s="66" t="str">
        <f t="shared" ca="1" si="19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195"/>
        <v/>
      </c>
      <c r="AB187" s="150" t="str">
        <f t="shared" si="141"/>
        <v/>
      </c>
      <c r="AC187" s="150" t="str">
        <f t="shared" si="142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DT187" s="45" t="e">
        <f ca="1">VLOOKUP(DS187,$A$14:R974,18)</f>
        <v>#N/A</v>
      </c>
      <c r="DU187" s="45" t="e">
        <f ca="1">VLOOKUP(DS187,$AH$14:BE974,24)</f>
        <v>#N/A</v>
      </c>
      <c r="DV187" s="45" t="e">
        <f ca="1">VLOOKUP(DS187,$BY$14:CF974,8)</f>
        <v>#N/A</v>
      </c>
      <c r="DW187" s="45" t="e">
        <f ca="1">VLOOKUP(DS187,$CR$14:CY974,8)</f>
        <v>#N/A</v>
      </c>
      <c r="DX187" s="45" t="e">
        <f t="shared" ca="1" si="183"/>
        <v>#N/A</v>
      </c>
      <c r="DY187" s="45" t="e">
        <f t="shared" ca="1" si="184"/>
        <v>#N/A</v>
      </c>
      <c r="DZ187" s="45" t="e">
        <f t="shared" ca="1" si="185"/>
        <v>#N/A</v>
      </c>
      <c r="EA187" s="45" t="e">
        <f t="shared" ca="1" si="186"/>
        <v>#N/A</v>
      </c>
      <c r="EB187" s="45" t="e">
        <f t="shared" ca="1" si="187"/>
        <v>#N/A</v>
      </c>
      <c r="EC187" s="45" t="e">
        <f t="shared" ca="1" si="188"/>
        <v>#N/A</v>
      </c>
      <c r="ED187" s="45" t="e">
        <f t="shared" ca="1" si="189"/>
        <v>#N/A</v>
      </c>
      <c r="EE187" s="45" t="e">
        <f t="shared" ca="1" si="190"/>
        <v>#N/A</v>
      </c>
      <c r="EF187" s="45"/>
      <c r="EG187" s="45"/>
      <c r="EH187" s="45"/>
      <c r="EI187" s="45"/>
    </row>
    <row r="188" spans="1:147">
      <c r="A188" s="151" t="str">
        <f t="shared" ca="1" si="146"/>
        <v/>
      </c>
      <c r="B188" s="60" t="str">
        <f ca="1">IF(COUNTIF($AD$2:AD1173,A188)=1,VLOOKUP(A188,T:U,2), IF(COUNTIF($AD$2:AD1173,A188)=0,$B$10,""))</f>
        <v/>
      </c>
      <c r="C188" s="30" t="str">
        <f t="shared" ca="1" si="147"/>
        <v/>
      </c>
      <c r="D188" s="31" t="str">
        <f t="shared" ca="1" si="148"/>
        <v/>
      </c>
      <c r="E188" s="60" t="str">
        <f ca="1">IF(COUNTIF($AD$2:AD1173,A188)=1,VLOOKUP(A188,V:W,2), IF(COUNTIF($AD$2:AD1173,A188)=0,$C$10,""))</f>
        <v/>
      </c>
      <c r="F188" s="30" t="str">
        <f t="shared" ca="1" si="191"/>
        <v/>
      </c>
      <c r="G188" s="31" t="str">
        <f t="shared" ca="1" si="149"/>
        <v/>
      </c>
      <c r="H188" s="60" t="str">
        <f ca="1">IF(COUNTIF($AD$2:AD1173,A188)=1,VLOOKUP(A188,X:Y,2), IF(COUNTIF($AD$2:AD1173,A188)=0,$D$10,""))</f>
        <v/>
      </c>
      <c r="I188" s="30" t="str">
        <f t="shared" ca="1" si="192"/>
        <v/>
      </c>
      <c r="J188" s="31" t="str">
        <f t="shared" ca="1" si="150"/>
        <v/>
      </c>
      <c r="K188" s="60" t="str">
        <f ca="1">IF(COUNTIF($AD$2:AD1173,A188)=1,VLOOKUP(A188,Z:AA,2), IF(COUNTIF($AD$2:AD1173,A188)=0,$E$10,""))</f>
        <v/>
      </c>
      <c r="L188" s="30" t="str">
        <f t="shared" ca="1" si="193"/>
        <v/>
      </c>
      <c r="M188" s="31" t="str">
        <f t="shared" ca="1" si="151"/>
        <v/>
      </c>
      <c r="N188" s="66" t="str">
        <f t="shared" ca="1" si="19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195"/>
        <v/>
      </c>
      <c r="AB188" s="150" t="str">
        <f t="shared" si="141"/>
        <v/>
      </c>
      <c r="AC188" s="150" t="str">
        <f t="shared" si="142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DT188" s="45" t="e">
        <f ca="1">VLOOKUP(DS188,$A$14:R975,18)</f>
        <v>#N/A</v>
      </c>
      <c r="DU188" s="45" t="e">
        <f ca="1">VLOOKUP(DS188,$AH$14:BE975,24)</f>
        <v>#N/A</v>
      </c>
      <c r="DV188" s="45" t="e">
        <f ca="1">VLOOKUP(DS188,$BY$14:CF975,8)</f>
        <v>#N/A</v>
      </c>
      <c r="DW188" s="45" t="e">
        <f ca="1">VLOOKUP(DS188,$CR$14:CY975,8)</f>
        <v>#N/A</v>
      </c>
      <c r="DX188" s="45" t="e">
        <f t="shared" ca="1" si="183"/>
        <v>#N/A</v>
      </c>
      <c r="DY188" s="45" t="e">
        <f t="shared" ca="1" si="184"/>
        <v>#N/A</v>
      </c>
      <c r="DZ188" s="45" t="e">
        <f t="shared" ca="1" si="185"/>
        <v>#N/A</v>
      </c>
      <c r="EA188" s="45" t="e">
        <f t="shared" ca="1" si="186"/>
        <v>#N/A</v>
      </c>
      <c r="EB188" s="45" t="e">
        <f t="shared" ca="1" si="187"/>
        <v>#N/A</v>
      </c>
      <c r="EC188" s="45" t="e">
        <f t="shared" ca="1" si="188"/>
        <v>#N/A</v>
      </c>
      <c r="ED188" s="45" t="e">
        <f t="shared" ca="1" si="189"/>
        <v>#N/A</v>
      </c>
      <c r="EE188" s="45" t="e">
        <f t="shared" ca="1" si="190"/>
        <v>#N/A</v>
      </c>
      <c r="EF188" s="45"/>
      <c r="EG188" s="45"/>
      <c r="EH188" s="45"/>
      <c r="EI188" s="45"/>
    </row>
    <row r="189" spans="1:147">
      <c r="A189" s="151" t="str">
        <f t="shared" ca="1" si="146"/>
        <v/>
      </c>
      <c r="B189" s="60" t="str">
        <f ca="1">IF(COUNTIF($AD$2:AD1174,A189)=1,VLOOKUP(A189,T:U,2), IF(COUNTIF($AD$2:AD1174,A189)=0,$B$10,""))</f>
        <v/>
      </c>
      <c r="C189" s="30" t="str">
        <f t="shared" ca="1" si="147"/>
        <v/>
      </c>
      <c r="D189" s="31" t="str">
        <f t="shared" ca="1" si="148"/>
        <v/>
      </c>
      <c r="E189" s="60" t="str">
        <f ca="1">IF(COUNTIF($AD$2:AD1174,A189)=1,VLOOKUP(A189,V:W,2), IF(COUNTIF($AD$2:AD1174,A189)=0,$C$10,""))</f>
        <v/>
      </c>
      <c r="F189" s="30" t="str">
        <f t="shared" ca="1" si="191"/>
        <v/>
      </c>
      <c r="G189" s="31" t="str">
        <f t="shared" ca="1" si="149"/>
        <v/>
      </c>
      <c r="H189" s="60" t="str">
        <f ca="1">IF(COUNTIF($AD$2:AD1174,A189)=1,VLOOKUP(A189,X:Y,2), IF(COUNTIF($AD$2:AD1174,A189)=0,$D$10,""))</f>
        <v/>
      </c>
      <c r="I189" s="30" t="str">
        <f t="shared" ca="1" si="192"/>
        <v/>
      </c>
      <c r="J189" s="31" t="str">
        <f t="shared" ca="1" si="150"/>
        <v/>
      </c>
      <c r="K189" s="60" t="str">
        <f ca="1">IF(COUNTIF($AD$2:AD1174,A189)=1,VLOOKUP(A189,Z:AA,2), IF(COUNTIF($AD$2:AD1174,A189)=0,$E$10,""))</f>
        <v/>
      </c>
      <c r="L189" s="30" t="str">
        <f t="shared" ca="1" si="193"/>
        <v/>
      </c>
      <c r="M189" s="31" t="str">
        <f t="shared" ca="1" si="151"/>
        <v/>
      </c>
      <c r="N189" s="66" t="str">
        <f t="shared" ca="1" si="19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195"/>
        <v/>
      </c>
      <c r="AB189" s="150" t="str">
        <f t="shared" si="141"/>
        <v/>
      </c>
      <c r="AC189" s="150" t="str">
        <f t="shared" si="142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DT189" s="45" t="e">
        <f ca="1">VLOOKUP(DS189,$A$14:R976,18)</f>
        <v>#N/A</v>
      </c>
      <c r="DU189" s="45" t="e">
        <f ca="1">VLOOKUP(DS189,$AH$14:BE976,24)</f>
        <v>#N/A</v>
      </c>
      <c r="DV189" s="45" t="e">
        <f ca="1">VLOOKUP(DS189,$BY$14:CF976,8)</f>
        <v>#N/A</v>
      </c>
      <c r="DW189" s="45" t="e">
        <f ca="1">VLOOKUP(DS189,$CR$14:CY976,8)</f>
        <v>#N/A</v>
      </c>
      <c r="DX189" s="45" t="e">
        <f t="shared" ca="1" si="183"/>
        <v>#N/A</v>
      </c>
      <c r="DY189" s="45" t="e">
        <f t="shared" ca="1" si="184"/>
        <v>#N/A</v>
      </c>
      <c r="DZ189" s="45" t="e">
        <f t="shared" ca="1" si="185"/>
        <v>#N/A</v>
      </c>
      <c r="EA189" s="45" t="e">
        <f t="shared" ca="1" si="186"/>
        <v>#N/A</v>
      </c>
      <c r="EB189" s="45" t="e">
        <f t="shared" ca="1" si="187"/>
        <v>#N/A</v>
      </c>
      <c r="EC189" s="45" t="e">
        <f t="shared" ca="1" si="188"/>
        <v>#N/A</v>
      </c>
      <c r="ED189" s="45" t="e">
        <f t="shared" ca="1" si="189"/>
        <v>#N/A</v>
      </c>
      <c r="EE189" s="45" t="e">
        <f t="shared" ca="1" si="190"/>
        <v>#N/A</v>
      </c>
      <c r="EF189" s="45"/>
      <c r="EG189" s="45"/>
      <c r="EH189" s="45"/>
      <c r="EI189" s="45"/>
    </row>
    <row r="190" spans="1:147">
      <c r="A190" s="151" t="str">
        <f t="shared" ca="1" si="146"/>
        <v/>
      </c>
      <c r="B190" s="60" t="str">
        <f ca="1">IF(COUNTIF($AD$2:AD1175,A190)=1,VLOOKUP(A190,T:U,2), IF(COUNTIF($AD$2:AD1175,A190)=0,$B$10,""))</f>
        <v/>
      </c>
      <c r="C190" s="30" t="str">
        <f t="shared" ca="1" si="147"/>
        <v/>
      </c>
      <c r="D190" s="31" t="str">
        <f t="shared" ca="1" si="148"/>
        <v/>
      </c>
      <c r="E190" s="60" t="str">
        <f ca="1">IF(COUNTIF($AD$2:AD1175,A190)=1,VLOOKUP(A190,V:W,2), IF(COUNTIF($AD$2:AD1175,A190)=0,$C$10,""))</f>
        <v/>
      </c>
      <c r="F190" s="30" t="str">
        <f t="shared" ca="1" si="191"/>
        <v/>
      </c>
      <c r="G190" s="31" t="str">
        <f t="shared" ca="1" si="149"/>
        <v/>
      </c>
      <c r="H190" s="60" t="str">
        <f ca="1">IF(COUNTIF($AD$2:AD1175,A190)=1,VLOOKUP(A190,X:Y,2), IF(COUNTIF($AD$2:AD1175,A190)=0,$D$10,""))</f>
        <v/>
      </c>
      <c r="I190" s="30" t="str">
        <f t="shared" ca="1" si="192"/>
        <v/>
      </c>
      <c r="J190" s="31" t="str">
        <f t="shared" ca="1" si="150"/>
        <v/>
      </c>
      <c r="K190" s="60" t="str">
        <f ca="1">IF(COUNTIF($AD$2:AD1175,A190)=1,VLOOKUP(A190,Z:AA,2), IF(COUNTIF($AD$2:AD1175,A190)=0,$E$10,""))</f>
        <v/>
      </c>
      <c r="L190" s="30" t="str">
        <f t="shared" ca="1" si="193"/>
        <v/>
      </c>
      <c r="M190" s="31" t="str">
        <f t="shared" ca="1" si="151"/>
        <v/>
      </c>
      <c r="N190" s="66" t="str">
        <f t="shared" ca="1" si="19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195"/>
        <v/>
      </c>
      <c r="AB190" s="150" t="str">
        <f t="shared" si="141"/>
        <v/>
      </c>
      <c r="AC190" s="150" t="str">
        <f t="shared" si="142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DT190" s="45" t="e">
        <f ca="1">VLOOKUP(DS190,$A$14:R977,18)</f>
        <v>#N/A</v>
      </c>
      <c r="DU190" s="45" t="e">
        <f ca="1">VLOOKUP(DS190,$AH$14:BE977,24)</f>
        <v>#N/A</v>
      </c>
      <c r="DV190" s="45" t="e">
        <f ca="1">VLOOKUP(DS190,$BY$14:CF977,8)</f>
        <v>#N/A</v>
      </c>
      <c r="DW190" s="45" t="e">
        <f ca="1">VLOOKUP(DS190,$CR$14:CY977,8)</f>
        <v>#N/A</v>
      </c>
      <c r="DX190" s="45" t="e">
        <f t="shared" ca="1" si="183"/>
        <v>#N/A</v>
      </c>
      <c r="DY190" s="45" t="e">
        <f t="shared" ca="1" si="184"/>
        <v>#N/A</v>
      </c>
      <c r="DZ190" s="45" t="e">
        <f t="shared" ca="1" si="185"/>
        <v>#N/A</v>
      </c>
      <c r="EA190" s="45" t="e">
        <f t="shared" ca="1" si="186"/>
        <v>#N/A</v>
      </c>
      <c r="EB190" s="45" t="e">
        <f t="shared" ca="1" si="187"/>
        <v>#N/A</v>
      </c>
      <c r="EC190" s="45" t="e">
        <f t="shared" ca="1" si="188"/>
        <v>#N/A</v>
      </c>
      <c r="ED190" s="45" t="e">
        <f t="shared" ca="1" si="189"/>
        <v>#N/A</v>
      </c>
      <c r="EE190" s="45" t="e">
        <f t="shared" ca="1" si="190"/>
        <v>#N/A</v>
      </c>
      <c r="EF190" s="45"/>
      <c r="EG190" s="45"/>
      <c r="EH190" s="45"/>
      <c r="EI190" s="45"/>
    </row>
    <row r="191" spans="1:147">
      <c r="A191" s="151" t="str">
        <f t="shared" ca="1" si="146"/>
        <v/>
      </c>
      <c r="B191" s="60" t="str">
        <f ca="1">IF(COUNTIF($AD$2:AD1176,A191)=1,VLOOKUP(A191,T:U,2), IF(COUNTIF($AD$2:AD1176,A191)=0,$B$10,""))</f>
        <v/>
      </c>
      <c r="C191" s="30" t="str">
        <f t="shared" ca="1" si="147"/>
        <v/>
      </c>
      <c r="D191" s="31" t="str">
        <f t="shared" ca="1" si="148"/>
        <v/>
      </c>
      <c r="E191" s="60" t="str">
        <f ca="1">IF(COUNTIF($AD$2:AD1176,A191)=1,VLOOKUP(A191,V:W,2), IF(COUNTIF($AD$2:AD1176,A191)=0,$C$10,""))</f>
        <v/>
      </c>
      <c r="F191" s="30" t="str">
        <f t="shared" ca="1" si="191"/>
        <v/>
      </c>
      <c r="G191" s="31" t="str">
        <f t="shared" ca="1" si="149"/>
        <v/>
      </c>
      <c r="H191" s="60" t="str">
        <f ca="1">IF(COUNTIF($AD$2:AD1176,A191)=1,VLOOKUP(A191,X:Y,2), IF(COUNTIF($AD$2:AD1176,A191)=0,$D$10,""))</f>
        <v/>
      </c>
      <c r="I191" s="30" t="str">
        <f t="shared" ca="1" si="192"/>
        <v/>
      </c>
      <c r="J191" s="31" t="str">
        <f t="shared" ca="1" si="150"/>
        <v/>
      </c>
      <c r="K191" s="60" t="str">
        <f ca="1">IF(COUNTIF($AD$2:AD1176,A191)=1,VLOOKUP(A191,Z:AA,2), IF(COUNTIF($AD$2:AD1176,A191)=0,$E$10,""))</f>
        <v/>
      </c>
      <c r="L191" s="30" t="str">
        <f t="shared" ca="1" si="193"/>
        <v/>
      </c>
      <c r="M191" s="31" t="str">
        <f t="shared" ca="1" si="151"/>
        <v/>
      </c>
      <c r="N191" s="66" t="str">
        <f t="shared" ca="1" si="19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195"/>
        <v/>
      </c>
      <c r="AB191" s="150" t="str">
        <f t="shared" si="141"/>
        <v/>
      </c>
      <c r="AC191" s="150" t="str">
        <f t="shared" si="142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DT191" s="45" t="e">
        <f ca="1">VLOOKUP(DS191,$A$14:R978,18)</f>
        <v>#N/A</v>
      </c>
      <c r="DU191" s="45" t="e">
        <f ca="1">VLOOKUP(DS191,$AH$14:BE978,24)</f>
        <v>#N/A</v>
      </c>
      <c r="DV191" s="45" t="e">
        <f ca="1">VLOOKUP(DS191,$BY$14:CF978,8)</f>
        <v>#N/A</v>
      </c>
      <c r="DW191" s="45" t="e">
        <f ca="1">VLOOKUP(DS191,$CR$14:CY978,8)</f>
        <v>#N/A</v>
      </c>
      <c r="DX191" s="45" t="e">
        <f t="shared" ca="1" si="183"/>
        <v>#N/A</v>
      </c>
      <c r="DY191" s="45" t="e">
        <f t="shared" ca="1" si="184"/>
        <v>#N/A</v>
      </c>
      <c r="DZ191" s="45" t="e">
        <f t="shared" ca="1" si="185"/>
        <v>#N/A</v>
      </c>
      <c r="EA191" s="45" t="e">
        <f t="shared" ca="1" si="186"/>
        <v>#N/A</v>
      </c>
      <c r="EB191" s="45" t="e">
        <f t="shared" ca="1" si="187"/>
        <v>#N/A</v>
      </c>
      <c r="EC191" s="45" t="e">
        <f t="shared" ca="1" si="188"/>
        <v>#N/A</v>
      </c>
      <c r="ED191" s="45" t="e">
        <f t="shared" ca="1" si="189"/>
        <v>#N/A</v>
      </c>
      <c r="EE191" s="45" t="e">
        <f t="shared" ca="1" si="190"/>
        <v>#N/A</v>
      </c>
      <c r="EF191" s="45"/>
      <c r="EG191" s="45"/>
      <c r="EH191" s="45"/>
      <c r="EI191" s="45"/>
    </row>
    <row r="192" spans="1:147">
      <c r="A192" s="151" t="str">
        <f t="shared" ca="1" si="146"/>
        <v/>
      </c>
      <c r="B192" s="60" t="str">
        <f ca="1">IF(COUNTIF($AD$2:AD1177,A192)=1,VLOOKUP(A192,T:U,2), IF(COUNTIF($AD$2:AD1177,A192)=0,$B$10,""))</f>
        <v/>
      </c>
      <c r="C192" s="30" t="str">
        <f t="shared" ca="1" si="147"/>
        <v/>
      </c>
      <c r="D192" s="31" t="str">
        <f t="shared" ca="1" si="148"/>
        <v/>
      </c>
      <c r="E192" s="60" t="str">
        <f ca="1">IF(COUNTIF($AD$2:AD1177,A192)=1,VLOOKUP(A192,V:W,2), IF(COUNTIF($AD$2:AD1177,A192)=0,$C$10,""))</f>
        <v/>
      </c>
      <c r="F192" s="30" t="str">
        <f t="shared" ca="1" si="191"/>
        <v/>
      </c>
      <c r="G192" s="31" t="str">
        <f t="shared" ca="1" si="149"/>
        <v/>
      </c>
      <c r="H192" s="60" t="str">
        <f ca="1">IF(COUNTIF($AD$2:AD1177,A192)=1,VLOOKUP(A192,X:Y,2), IF(COUNTIF($AD$2:AD1177,A192)=0,$D$10,""))</f>
        <v/>
      </c>
      <c r="I192" s="30" t="str">
        <f t="shared" ca="1" si="192"/>
        <v/>
      </c>
      <c r="J192" s="31" t="str">
        <f t="shared" ca="1" si="150"/>
        <v/>
      </c>
      <c r="K192" s="60" t="str">
        <f ca="1">IF(COUNTIF($AD$2:AD1177,A192)=1,VLOOKUP(A192,Z:AA,2), IF(COUNTIF($AD$2:AD1177,A192)=0,$E$10,""))</f>
        <v/>
      </c>
      <c r="L192" s="30" t="str">
        <f t="shared" ca="1" si="193"/>
        <v/>
      </c>
      <c r="M192" s="31" t="str">
        <f t="shared" ca="1" si="151"/>
        <v/>
      </c>
      <c r="N192" s="66" t="str">
        <f t="shared" ca="1" si="19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195"/>
        <v/>
      </c>
      <c r="AB192" s="150" t="str">
        <f t="shared" si="141"/>
        <v/>
      </c>
      <c r="AC192" s="150" t="str">
        <f t="shared" si="142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DT192" s="45" t="e">
        <f ca="1">VLOOKUP(DS192,$A$14:R979,18)</f>
        <v>#N/A</v>
      </c>
      <c r="DU192" s="45" t="e">
        <f ca="1">VLOOKUP(DS192,$AH$14:BE979,24)</f>
        <v>#N/A</v>
      </c>
      <c r="DV192" s="45" t="e">
        <f ca="1">VLOOKUP(DS192,$BY$14:CF979,8)</f>
        <v>#N/A</v>
      </c>
      <c r="DW192" s="45" t="e">
        <f ca="1">VLOOKUP(DS192,$CR$14:CY979,8)</f>
        <v>#N/A</v>
      </c>
      <c r="DX192" s="45" t="e">
        <f t="shared" ca="1" si="183"/>
        <v>#N/A</v>
      </c>
      <c r="DY192" s="45" t="e">
        <f t="shared" ca="1" si="184"/>
        <v>#N/A</v>
      </c>
      <c r="DZ192" s="45" t="e">
        <f t="shared" ca="1" si="185"/>
        <v>#N/A</v>
      </c>
      <c r="EA192" s="45" t="e">
        <f t="shared" ca="1" si="186"/>
        <v>#N/A</v>
      </c>
      <c r="EB192" s="45" t="e">
        <f t="shared" ca="1" si="187"/>
        <v>#N/A</v>
      </c>
      <c r="EC192" s="45" t="e">
        <f t="shared" ca="1" si="188"/>
        <v>#N/A</v>
      </c>
      <c r="ED192" s="45" t="e">
        <f t="shared" ca="1" si="189"/>
        <v>#N/A</v>
      </c>
      <c r="EE192" s="45" t="e">
        <f t="shared" ca="1" si="190"/>
        <v>#N/A</v>
      </c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DT193" s="45" t="e">
        <f ca="1">VLOOKUP(DS193,$A$14:R980,18)</f>
        <v>#N/A</v>
      </c>
      <c r="DU193" s="45" t="e">
        <f ca="1">VLOOKUP(DS193,$AH$14:BE980,24)</f>
        <v>#N/A</v>
      </c>
      <c r="DV193" s="45" t="e">
        <f ca="1">VLOOKUP(DS193,$BY$14:CF980,8)</f>
        <v>#N/A</v>
      </c>
      <c r="DW193" s="45" t="e">
        <f ca="1">VLOOKUP(DS193,$CR$14:CY980,8)</f>
        <v>#N/A</v>
      </c>
      <c r="DX193" s="45" t="e">
        <f t="shared" ca="1" si="183"/>
        <v>#N/A</v>
      </c>
      <c r="DY193" s="45" t="e">
        <f t="shared" ca="1" si="184"/>
        <v>#N/A</v>
      </c>
      <c r="DZ193" s="45" t="e">
        <f t="shared" ca="1" si="185"/>
        <v>#N/A</v>
      </c>
      <c r="EA193" s="45" t="e">
        <f t="shared" ca="1" si="186"/>
        <v>#N/A</v>
      </c>
      <c r="EB193" s="45" t="e">
        <f t="shared" ca="1" si="187"/>
        <v>#N/A</v>
      </c>
      <c r="EC193" s="45" t="e">
        <f t="shared" ca="1" si="188"/>
        <v>#N/A</v>
      </c>
      <c r="ED193" s="45" t="e">
        <f t="shared" ca="1" si="189"/>
        <v>#N/A</v>
      </c>
      <c r="EE193" s="45" t="e">
        <f t="shared" ca="1" si="190"/>
        <v>#N/A</v>
      </c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DT194" s="45" t="e">
        <f ca="1">VLOOKUP(DS194,$A$14:R981,18)</f>
        <v>#N/A</v>
      </c>
      <c r="DU194" s="45" t="e">
        <f ca="1">VLOOKUP(DS194,$AH$14:BE981,24)</f>
        <v>#N/A</v>
      </c>
      <c r="DV194" s="45" t="e">
        <f ca="1">VLOOKUP(DS194,$BY$14:CF981,8)</f>
        <v>#N/A</v>
      </c>
      <c r="DW194" s="45" t="e">
        <f ca="1">VLOOKUP(DS194,$CR$14:CY981,8)</f>
        <v>#N/A</v>
      </c>
      <c r="DX194" s="45" t="e">
        <f t="shared" ca="1" si="183"/>
        <v>#N/A</v>
      </c>
      <c r="DY194" s="45" t="e">
        <f t="shared" ca="1" si="184"/>
        <v>#N/A</v>
      </c>
      <c r="DZ194" s="45" t="e">
        <f t="shared" ca="1" si="185"/>
        <v>#N/A</v>
      </c>
      <c r="EA194" s="45" t="e">
        <f t="shared" ca="1" si="186"/>
        <v>#N/A</v>
      </c>
      <c r="EB194" s="45" t="e">
        <f t="shared" ca="1" si="187"/>
        <v>#N/A</v>
      </c>
      <c r="EC194" s="45" t="e">
        <f t="shared" ca="1" si="188"/>
        <v>#N/A</v>
      </c>
      <c r="ED194" s="45" t="e">
        <f t="shared" ca="1" si="189"/>
        <v>#N/A</v>
      </c>
      <c r="EE194" s="45" t="e">
        <f t="shared" ca="1" si="190"/>
        <v>#N/A</v>
      </c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DT195" s="45" t="e">
        <f ca="1">VLOOKUP(DS195,$A$14:R982,18)</f>
        <v>#N/A</v>
      </c>
      <c r="DU195" s="45" t="e">
        <f ca="1">VLOOKUP(DS195,$AH$14:BE982,24)</f>
        <v>#N/A</v>
      </c>
      <c r="DV195" s="45" t="e">
        <f ca="1">VLOOKUP(DS195,$BY$14:CF982,8)</f>
        <v>#N/A</v>
      </c>
      <c r="DW195" s="45" t="e">
        <f ca="1">VLOOKUP(DS195,$CR$14:CY982,8)</f>
        <v>#N/A</v>
      </c>
      <c r="DX195" s="45" t="e">
        <f t="shared" ca="1" si="183"/>
        <v>#N/A</v>
      </c>
      <c r="DY195" s="45" t="e">
        <f t="shared" ca="1" si="184"/>
        <v>#N/A</v>
      </c>
      <c r="DZ195" s="45" t="e">
        <f t="shared" ca="1" si="185"/>
        <v>#N/A</v>
      </c>
      <c r="EA195" s="45" t="e">
        <f t="shared" ca="1" si="186"/>
        <v>#N/A</v>
      </c>
      <c r="EB195" s="45" t="e">
        <f t="shared" ca="1" si="187"/>
        <v>#N/A</v>
      </c>
      <c r="EC195" s="45" t="e">
        <f t="shared" ca="1" si="188"/>
        <v>#N/A</v>
      </c>
      <c r="ED195" s="45" t="e">
        <f t="shared" ca="1" si="189"/>
        <v>#N/A</v>
      </c>
      <c r="EE195" s="45" t="e">
        <f t="shared" ca="1" si="190"/>
        <v>#N/A</v>
      </c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DT196" s="45" t="e">
        <f ca="1">VLOOKUP(DS196,$A$14:R983,18)</f>
        <v>#N/A</v>
      </c>
      <c r="DU196" s="45" t="e">
        <f ca="1">VLOOKUP(DS196,$AH$14:BE983,24)</f>
        <v>#N/A</v>
      </c>
      <c r="DV196" s="45" t="e">
        <f ca="1">VLOOKUP(DS196,$BY$14:CF983,8)</f>
        <v>#N/A</v>
      </c>
      <c r="DW196" s="45" t="e">
        <f ca="1">VLOOKUP(DS196,$CR$14:CY983,8)</f>
        <v>#N/A</v>
      </c>
      <c r="DX196" s="45" t="e">
        <f t="shared" ca="1" si="183"/>
        <v>#N/A</v>
      </c>
      <c r="DY196" s="45" t="e">
        <f t="shared" ca="1" si="184"/>
        <v>#N/A</v>
      </c>
      <c r="DZ196" s="45" t="e">
        <f t="shared" ca="1" si="185"/>
        <v>#N/A</v>
      </c>
      <c r="EA196" s="45" t="e">
        <f t="shared" ca="1" si="186"/>
        <v>#N/A</v>
      </c>
      <c r="EB196" s="45" t="e">
        <f t="shared" ca="1" si="187"/>
        <v>#N/A</v>
      </c>
      <c r="EC196" s="45" t="e">
        <f t="shared" ca="1" si="188"/>
        <v>#N/A</v>
      </c>
      <c r="ED196" s="45" t="e">
        <f t="shared" ca="1" si="189"/>
        <v>#N/A</v>
      </c>
      <c r="EE196" s="45" t="e">
        <f t="shared" ca="1" si="190"/>
        <v>#N/A</v>
      </c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DT197" s="45" t="e">
        <f ca="1">VLOOKUP(DS197,$A$14:R984,18)</f>
        <v>#N/A</v>
      </c>
      <c r="DU197" s="45" t="e">
        <f ca="1">VLOOKUP(DS197,$AH$14:BE984,24)</f>
        <v>#N/A</v>
      </c>
      <c r="DV197" s="45" t="e">
        <f ca="1">VLOOKUP(DS197,$BY$14:CF984,8)</f>
        <v>#N/A</v>
      </c>
      <c r="DW197" s="45" t="e">
        <f ca="1">VLOOKUP(DS197,$CR$14:CY984,8)</f>
        <v>#N/A</v>
      </c>
      <c r="DX197" s="45" t="e">
        <f t="shared" ca="1" si="183"/>
        <v>#N/A</v>
      </c>
      <c r="DY197" s="45" t="e">
        <f t="shared" ca="1" si="184"/>
        <v>#N/A</v>
      </c>
      <c r="DZ197" s="45" t="e">
        <f t="shared" ca="1" si="185"/>
        <v>#N/A</v>
      </c>
      <c r="EA197" s="45" t="e">
        <f t="shared" ca="1" si="186"/>
        <v>#N/A</v>
      </c>
      <c r="EB197" s="45" t="e">
        <f t="shared" ca="1" si="187"/>
        <v>#N/A</v>
      </c>
      <c r="EC197" s="45" t="e">
        <f t="shared" ca="1" si="188"/>
        <v>#N/A</v>
      </c>
      <c r="ED197" s="45" t="e">
        <f t="shared" ca="1" si="189"/>
        <v>#N/A</v>
      </c>
      <c r="EE197" s="45" t="e">
        <f t="shared" ca="1" si="190"/>
        <v>#N/A</v>
      </c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DT198" s="45" t="e">
        <f ca="1">VLOOKUP(DS198,$A$14:R985,18)</f>
        <v>#N/A</v>
      </c>
      <c r="DU198" s="45" t="e">
        <f ca="1">VLOOKUP(DS198,$AH$14:BE985,24)</f>
        <v>#N/A</v>
      </c>
      <c r="DV198" s="45" t="e">
        <f ca="1">VLOOKUP(DS198,$BY$14:CF985,8)</f>
        <v>#N/A</v>
      </c>
      <c r="DW198" s="45" t="e">
        <f ca="1">VLOOKUP(DS198,$CR$14:CY985,8)</f>
        <v>#N/A</v>
      </c>
      <c r="DX198" s="45" t="e">
        <f t="shared" ca="1" si="183"/>
        <v>#N/A</v>
      </c>
      <c r="DY198" s="45" t="e">
        <f t="shared" ca="1" si="184"/>
        <v>#N/A</v>
      </c>
      <c r="DZ198" s="45" t="e">
        <f t="shared" ca="1" si="185"/>
        <v>#N/A</v>
      </c>
      <c r="EA198" s="45" t="e">
        <f t="shared" ca="1" si="186"/>
        <v>#N/A</v>
      </c>
      <c r="EB198" s="45" t="e">
        <f t="shared" ca="1" si="187"/>
        <v>#N/A</v>
      </c>
      <c r="EC198" s="45" t="e">
        <f t="shared" ca="1" si="188"/>
        <v>#N/A</v>
      </c>
      <c r="ED198" s="45" t="e">
        <f t="shared" ca="1" si="189"/>
        <v>#N/A</v>
      </c>
      <c r="EE198" s="45" t="e">
        <f t="shared" ca="1" si="190"/>
        <v>#N/A</v>
      </c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DT199" s="45" t="e">
        <f ca="1">VLOOKUP(DS199,$A$14:R986,18)</f>
        <v>#N/A</v>
      </c>
      <c r="DU199" s="45" t="e">
        <f ca="1">VLOOKUP(DS199,$AH$14:BE986,24)</f>
        <v>#N/A</v>
      </c>
      <c r="DV199" s="45" t="e">
        <f ca="1">VLOOKUP(DS199,$BY$14:CF986,8)</f>
        <v>#N/A</v>
      </c>
      <c r="DW199" s="45" t="e">
        <f ca="1">VLOOKUP(DS199,$CR$14:CY986,8)</f>
        <v>#N/A</v>
      </c>
      <c r="DX199" s="45" t="e">
        <f t="shared" ca="1" si="183"/>
        <v>#N/A</v>
      </c>
      <c r="DY199" s="45" t="e">
        <f t="shared" ca="1" si="184"/>
        <v>#N/A</v>
      </c>
      <c r="DZ199" s="45" t="e">
        <f t="shared" ca="1" si="185"/>
        <v>#N/A</v>
      </c>
      <c r="EA199" s="45" t="e">
        <f t="shared" ca="1" si="186"/>
        <v>#N/A</v>
      </c>
      <c r="EB199" s="45" t="e">
        <f t="shared" ca="1" si="187"/>
        <v>#N/A</v>
      </c>
      <c r="EC199" s="45" t="e">
        <f t="shared" ca="1" si="188"/>
        <v>#N/A</v>
      </c>
      <c r="ED199" s="45" t="e">
        <f t="shared" ca="1" si="189"/>
        <v>#N/A</v>
      </c>
      <c r="EE199" s="45" t="e">
        <f t="shared" ca="1" si="190"/>
        <v>#N/A</v>
      </c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DT200" s="45" t="e">
        <f ca="1">VLOOKUP(DS200,$A$14:R987,18)</f>
        <v>#N/A</v>
      </c>
      <c r="DU200" s="45" t="e">
        <f ca="1">VLOOKUP(DS200,$AH$14:BE987,24)</f>
        <v>#N/A</v>
      </c>
      <c r="DV200" s="45" t="e">
        <f ca="1">VLOOKUP(DS200,$BY$14:CF987,8)</f>
        <v>#N/A</v>
      </c>
      <c r="DW200" s="45" t="e">
        <f ca="1">VLOOKUP(DS200,$CR$14:CY987,8)</f>
        <v>#N/A</v>
      </c>
      <c r="DX200" s="45" t="e">
        <f t="shared" ca="1" si="183"/>
        <v>#N/A</v>
      </c>
      <c r="DY200" s="45" t="e">
        <f t="shared" ca="1" si="184"/>
        <v>#N/A</v>
      </c>
      <c r="DZ200" s="45" t="e">
        <f t="shared" ca="1" si="185"/>
        <v>#N/A</v>
      </c>
      <c r="EA200" s="45" t="e">
        <f t="shared" ca="1" si="186"/>
        <v>#N/A</v>
      </c>
      <c r="EB200" s="45" t="e">
        <f t="shared" ca="1" si="187"/>
        <v>#N/A</v>
      </c>
      <c r="EC200" s="45" t="e">
        <f t="shared" ca="1" si="188"/>
        <v>#N/A</v>
      </c>
      <c r="ED200" s="45" t="e">
        <f t="shared" ca="1" si="189"/>
        <v>#N/A</v>
      </c>
      <c r="EE200" s="45" t="e">
        <f t="shared" ca="1" si="190"/>
        <v>#N/A</v>
      </c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DT201" s="45" t="e">
        <f ca="1">VLOOKUP(DS201,$A$14:R988,18)</f>
        <v>#N/A</v>
      </c>
      <c r="DU201" s="45" t="e">
        <f ca="1">VLOOKUP(DS201,$AH$14:BE988,24)</f>
        <v>#N/A</v>
      </c>
      <c r="DV201" s="45" t="e">
        <f ca="1">VLOOKUP(DS201,$BY$14:CF988,8)</f>
        <v>#N/A</v>
      </c>
      <c r="DW201" s="45" t="e">
        <f ca="1">VLOOKUP(DS201,$CR$14:CY988,8)</f>
        <v>#N/A</v>
      </c>
      <c r="DX201" s="45" t="e">
        <f t="shared" ca="1" si="183"/>
        <v>#N/A</v>
      </c>
      <c r="DY201" s="45" t="e">
        <f t="shared" ca="1" si="184"/>
        <v>#N/A</v>
      </c>
      <c r="DZ201" s="45" t="e">
        <f t="shared" ca="1" si="185"/>
        <v>#N/A</v>
      </c>
      <c r="EA201" s="45" t="e">
        <f t="shared" ca="1" si="186"/>
        <v>#N/A</v>
      </c>
      <c r="EB201" s="45" t="e">
        <f t="shared" ca="1" si="187"/>
        <v>#N/A</v>
      </c>
      <c r="EC201" s="45" t="e">
        <f t="shared" ca="1" si="188"/>
        <v>#N/A</v>
      </c>
      <c r="ED201" s="45" t="e">
        <f t="shared" ca="1" si="189"/>
        <v>#N/A</v>
      </c>
      <c r="EE201" s="45" t="e">
        <f t="shared" ca="1" si="190"/>
        <v>#N/A</v>
      </c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DT202" s="45" t="e">
        <f ca="1">VLOOKUP(DS202,$A$14:R989,18)</f>
        <v>#N/A</v>
      </c>
      <c r="DU202" s="45" t="e">
        <f ca="1">VLOOKUP(DS202,$AH$14:BE989,24)</f>
        <v>#N/A</v>
      </c>
      <c r="DV202" s="45" t="e">
        <f ca="1">VLOOKUP(DS202,$BY$14:CF989,8)</f>
        <v>#N/A</v>
      </c>
      <c r="DW202" s="45" t="e">
        <f ca="1">VLOOKUP(DS202,$CR$14:CY989,8)</f>
        <v>#N/A</v>
      </c>
      <c r="DX202" s="45" t="e">
        <f t="shared" ca="1" si="183"/>
        <v>#N/A</v>
      </c>
      <c r="DY202" s="45" t="e">
        <f t="shared" ca="1" si="184"/>
        <v>#N/A</v>
      </c>
      <c r="DZ202" s="45" t="e">
        <f t="shared" ca="1" si="185"/>
        <v>#N/A</v>
      </c>
      <c r="EA202" s="45" t="e">
        <f t="shared" ca="1" si="186"/>
        <v>#N/A</v>
      </c>
      <c r="EB202" s="45" t="e">
        <f t="shared" ca="1" si="187"/>
        <v>#N/A</v>
      </c>
      <c r="EC202" s="45" t="e">
        <f t="shared" ca="1" si="188"/>
        <v>#N/A</v>
      </c>
      <c r="ED202" s="45" t="e">
        <f t="shared" ca="1" si="189"/>
        <v>#N/A</v>
      </c>
      <c r="EE202" s="45" t="e">
        <f t="shared" ca="1" si="190"/>
        <v>#N/A</v>
      </c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DT203" s="45" t="e">
        <f ca="1">VLOOKUP(DS203,$A$14:R990,18)</f>
        <v>#N/A</v>
      </c>
      <c r="DU203" s="45" t="e">
        <f ca="1">VLOOKUP(DS203,$AH$14:BE990,24)</f>
        <v>#N/A</v>
      </c>
      <c r="DV203" s="45" t="e">
        <f ca="1">VLOOKUP(DS203,$BY$14:CF990,8)</f>
        <v>#N/A</v>
      </c>
      <c r="DW203" s="45" t="e">
        <f ca="1">VLOOKUP(DS203,$CR$14:CY990,8)</f>
        <v>#N/A</v>
      </c>
      <c r="DX203" s="45" t="e">
        <f t="shared" ca="1" si="183"/>
        <v>#N/A</v>
      </c>
      <c r="DY203" s="45" t="e">
        <f t="shared" ca="1" si="184"/>
        <v>#N/A</v>
      </c>
      <c r="DZ203" s="45" t="e">
        <f t="shared" ca="1" si="185"/>
        <v>#N/A</v>
      </c>
      <c r="EA203" s="45" t="e">
        <f t="shared" ca="1" si="186"/>
        <v>#N/A</v>
      </c>
      <c r="EB203" s="45" t="e">
        <f t="shared" ca="1" si="187"/>
        <v>#N/A</v>
      </c>
      <c r="EC203" s="45" t="e">
        <f t="shared" ca="1" si="188"/>
        <v>#N/A</v>
      </c>
      <c r="ED203" s="45" t="e">
        <f t="shared" ca="1" si="189"/>
        <v>#N/A</v>
      </c>
      <c r="EE203" s="45" t="e">
        <f t="shared" ca="1" si="190"/>
        <v>#N/A</v>
      </c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DT204" s="45" t="e">
        <f ca="1">VLOOKUP(DS204,$A$14:R991,18)</f>
        <v>#N/A</v>
      </c>
      <c r="DU204" s="45" t="e">
        <f ca="1">VLOOKUP(DS204,$AH$14:BE991,24)</f>
        <v>#N/A</v>
      </c>
      <c r="DV204" s="45" t="e">
        <f ca="1">VLOOKUP(DS204,$BY$14:CF991,8)</f>
        <v>#N/A</v>
      </c>
      <c r="DW204" s="45" t="e">
        <f ca="1">VLOOKUP(DS204,$CR$14:CY991,8)</f>
        <v>#N/A</v>
      </c>
      <c r="DX204" s="45" t="e">
        <f t="shared" ca="1" si="183"/>
        <v>#N/A</v>
      </c>
      <c r="DY204" s="45" t="e">
        <f t="shared" ca="1" si="184"/>
        <v>#N/A</v>
      </c>
      <c r="DZ204" s="45" t="e">
        <f t="shared" ca="1" si="185"/>
        <v>#N/A</v>
      </c>
      <c r="EA204" s="45" t="e">
        <f t="shared" ca="1" si="186"/>
        <v>#N/A</v>
      </c>
      <c r="EB204" s="45" t="e">
        <f t="shared" ca="1" si="187"/>
        <v>#N/A</v>
      </c>
      <c r="EC204" s="45" t="e">
        <f t="shared" ca="1" si="188"/>
        <v>#N/A</v>
      </c>
      <c r="ED204" s="45" t="e">
        <f t="shared" ca="1" si="189"/>
        <v>#N/A</v>
      </c>
      <c r="EE204" s="45" t="e">
        <f t="shared" ca="1" si="190"/>
        <v>#N/A</v>
      </c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DT205" s="45" t="e">
        <f ca="1">VLOOKUP(DS205,$A$14:R992,18)</f>
        <v>#N/A</v>
      </c>
      <c r="DU205" s="45" t="e">
        <f ca="1">VLOOKUP(DS205,$AH$14:BE992,24)</f>
        <v>#N/A</v>
      </c>
      <c r="DV205" s="45" t="e">
        <f ca="1">VLOOKUP(DS205,$BY$14:CF992,8)</f>
        <v>#N/A</v>
      </c>
      <c r="DW205" s="45" t="e">
        <f ca="1">VLOOKUP(DS205,$CR$14:CY992,8)</f>
        <v>#N/A</v>
      </c>
      <c r="DX205" s="45" t="e">
        <f t="shared" ca="1" si="183"/>
        <v>#N/A</v>
      </c>
      <c r="DY205" s="45" t="e">
        <f t="shared" ca="1" si="184"/>
        <v>#N/A</v>
      </c>
      <c r="DZ205" s="45" t="e">
        <f t="shared" ca="1" si="185"/>
        <v>#N/A</v>
      </c>
      <c r="EA205" s="45" t="e">
        <f t="shared" ca="1" si="186"/>
        <v>#N/A</v>
      </c>
      <c r="EB205" s="45" t="e">
        <f t="shared" ca="1" si="187"/>
        <v>#N/A</v>
      </c>
      <c r="EC205" s="45" t="e">
        <f t="shared" ca="1" si="188"/>
        <v>#N/A</v>
      </c>
      <c r="ED205" s="45" t="e">
        <f t="shared" ca="1" si="189"/>
        <v>#N/A</v>
      </c>
      <c r="EE205" s="45" t="e">
        <f t="shared" ca="1" si="190"/>
        <v>#N/A</v>
      </c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DT206" s="45" t="e">
        <f ca="1">VLOOKUP(DS206,$A$14:R993,18)</f>
        <v>#N/A</v>
      </c>
      <c r="DU206" s="45" t="e">
        <f ca="1">VLOOKUP(DS206,$AH$14:BE993,24)</f>
        <v>#N/A</v>
      </c>
      <c r="DV206" s="45" t="e">
        <f ca="1">VLOOKUP(DS206,$BY$14:CF993,8)</f>
        <v>#N/A</v>
      </c>
      <c r="DW206" s="45" t="e">
        <f ca="1">VLOOKUP(DS206,$CR$14:CY993,8)</f>
        <v>#N/A</v>
      </c>
      <c r="DX206" s="45" t="e">
        <f t="shared" ca="1" si="183"/>
        <v>#N/A</v>
      </c>
      <c r="DY206" s="45" t="e">
        <f t="shared" ca="1" si="184"/>
        <v>#N/A</v>
      </c>
      <c r="DZ206" s="45" t="e">
        <f t="shared" ca="1" si="185"/>
        <v>#N/A</v>
      </c>
      <c r="EA206" s="45" t="e">
        <f t="shared" ca="1" si="186"/>
        <v>#N/A</v>
      </c>
      <c r="EB206" s="45" t="e">
        <f t="shared" ca="1" si="187"/>
        <v>#N/A</v>
      </c>
      <c r="EC206" s="45" t="e">
        <f t="shared" ca="1" si="188"/>
        <v>#N/A</v>
      </c>
      <c r="ED206" s="45" t="e">
        <f t="shared" ca="1" si="189"/>
        <v>#N/A</v>
      </c>
      <c r="EE206" s="45" t="e">
        <f t="shared" ca="1" si="190"/>
        <v>#N/A</v>
      </c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DT207" s="45" t="e">
        <f ca="1">VLOOKUP(DS207,$A$14:R994,18)</f>
        <v>#N/A</v>
      </c>
      <c r="DU207" s="45" t="e">
        <f ca="1">VLOOKUP(DS207,$AH$14:BE994,24)</f>
        <v>#N/A</v>
      </c>
      <c r="DV207" s="45" t="e">
        <f ca="1">VLOOKUP(DS207,$BY$14:CF994,8)</f>
        <v>#N/A</v>
      </c>
      <c r="DW207" s="45" t="e">
        <f ca="1">VLOOKUP(DS207,$CR$14:CY994,8)</f>
        <v>#N/A</v>
      </c>
      <c r="DX207" s="45" t="e">
        <f t="shared" ca="1" si="183"/>
        <v>#N/A</v>
      </c>
      <c r="DY207" s="45" t="e">
        <f t="shared" ca="1" si="184"/>
        <v>#N/A</v>
      </c>
      <c r="DZ207" s="45" t="e">
        <f t="shared" ca="1" si="185"/>
        <v>#N/A</v>
      </c>
      <c r="EA207" s="45" t="e">
        <f t="shared" ca="1" si="186"/>
        <v>#N/A</v>
      </c>
      <c r="EB207" s="45" t="e">
        <f t="shared" ca="1" si="187"/>
        <v>#N/A</v>
      </c>
      <c r="EC207" s="45" t="e">
        <f t="shared" ca="1" si="188"/>
        <v>#N/A</v>
      </c>
      <c r="ED207" s="45" t="e">
        <f t="shared" ca="1" si="189"/>
        <v>#N/A</v>
      </c>
      <c r="EE207" s="45" t="e">
        <f t="shared" ca="1" si="190"/>
        <v>#N/A</v>
      </c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DT208" s="45" t="e">
        <f ca="1">VLOOKUP(DS208,$A$14:R995,18)</f>
        <v>#N/A</v>
      </c>
      <c r="DU208" s="45" t="e">
        <f ca="1">VLOOKUP(DS208,$AH$14:BE995,24)</f>
        <v>#N/A</v>
      </c>
      <c r="DV208" s="45" t="e">
        <f ca="1">VLOOKUP(DS208,$BY$14:CF995,8)</f>
        <v>#N/A</v>
      </c>
      <c r="DW208" s="45" t="e">
        <f ca="1">VLOOKUP(DS208,$CR$14:CY995,8)</f>
        <v>#N/A</v>
      </c>
      <c r="DX208" s="45" t="e">
        <f t="shared" ca="1" si="183"/>
        <v>#N/A</v>
      </c>
      <c r="DY208" s="45" t="e">
        <f t="shared" ca="1" si="184"/>
        <v>#N/A</v>
      </c>
      <c r="DZ208" s="45" t="e">
        <f t="shared" ca="1" si="185"/>
        <v>#N/A</v>
      </c>
      <c r="EA208" s="45" t="e">
        <f t="shared" ca="1" si="186"/>
        <v>#N/A</v>
      </c>
      <c r="EB208" s="45" t="e">
        <f t="shared" ca="1" si="187"/>
        <v>#N/A</v>
      </c>
      <c r="EC208" s="45" t="e">
        <f t="shared" ca="1" si="188"/>
        <v>#N/A</v>
      </c>
      <c r="ED208" s="45" t="e">
        <f t="shared" ca="1" si="189"/>
        <v>#N/A</v>
      </c>
      <c r="EE208" s="45" t="e">
        <f t="shared" ca="1" si="190"/>
        <v>#N/A</v>
      </c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DT209" s="45" t="e">
        <f ca="1">VLOOKUP(DS209,$A$14:R996,18)</f>
        <v>#N/A</v>
      </c>
      <c r="DU209" s="45" t="e">
        <f ca="1">VLOOKUP(DS209,$AH$14:BE996,24)</f>
        <v>#N/A</v>
      </c>
      <c r="DV209" s="45" t="e">
        <f ca="1">VLOOKUP(DS209,$BY$14:CF996,8)</f>
        <v>#N/A</v>
      </c>
      <c r="DW209" s="45" t="e">
        <f ca="1">VLOOKUP(DS209,$CR$14:CY996,8)</f>
        <v>#N/A</v>
      </c>
      <c r="DX209" s="45" t="e">
        <f t="shared" ca="1" si="183"/>
        <v>#N/A</v>
      </c>
      <c r="DY209" s="45" t="e">
        <f t="shared" ca="1" si="184"/>
        <v>#N/A</v>
      </c>
      <c r="DZ209" s="45" t="e">
        <f t="shared" ca="1" si="185"/>
        <v>#N/A</v>
      </c>
      <c r="EA209" s="45" t="e">
        <f t="shared" ca="1" si="186"/>
        <v>#N/A</v>
      </c>
      <c r="EB209" s="45" t="e">
        <f t="shared" ca="1" si="187"/>
        <v>#N/A</v>
      </c>
      <c r="EC209" s="45" t="e">
        <f t="shared" ca="1" si="188"/>
        <v>#N/A</v>
      </c>
      <c r="ED209" s="45" t="e">
        <f t="shared" ca="1" si="189"/>
        <v>#N/A</v>
      </c>
      <c r="EE209" s="45" t="e">
        <f t="shared" ca="1" si="190"/>
        <v>#N/A</v>
      </c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DT210" s="45" t="e">
        <f ca="1">VLOOKUP(DS210,$A$14:R997,18)</f>
        <v>#N/A</v>
      </c>
      <c r="DU210" s="45" t="e">
        <f ca="1">VLOOKUP(DS210,$AH$14:BE997,24)</f>
        <v>#N/A</v>
      </c>
      <c r="DV210" s="45" t="e">
        <f ca="1">VLOOKUP(DS210,$BY$14:CF997,8)</f>
        <v>#N/A</v>
      </c>
      <c r="DW210" s="45" t="e">
        <f ca="1">VLOOKUP(DS210,$CR$14:CY997,8)</f>
        <v>#N/A</v>
      </c>
      <c r="DX210" s="45" t="e">
        <f t="shared" ca="1" si="183"/>
        <v>#N/A</v>
      </c>
      <c r="DY210" s="45" t="e">
        <f t="shared" ca="1" si="184"/>
        <v>#N/A</v>
      </c>
      <c r="DZ210" s="45" t="e">
        <f t="shared" ca="1" si="185"/>
        <v>#N/A</v>
      </c>
      <c r="EA210" s="45" t="e">
        <f t="shared" ca="1" si="186"/>
        <v>#N/A</v>
      </c>
      <c r="EB210" s="45" t="e">
        <f t="shared" ca="1" si="187"/>
        <v>#N/A</v>
      </c>
      <c r="EC210" s="45" t="e">
        <f t="shared" ca="1" si="188"/>
        <v>#N/A</v>
      </c>
      <c r="ED210" s="45" t="e">
        <f t="shared" ca="1" si="189"/>
        <v>#N/A</v>
      </c>
      <c r="EE210" s="45" t="e">
        <f t="shared" ca="1" si="190"/>
        <v>#N/A</v>
      </c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DT211" s="45" t="e">
        <f ca="1">VLOOKUP(DS211,$A$14:R998,18)</f>
        <v>#N/A</v>
      </c>
      <c r="DU211" s="45" t="e">
        <f ca="1">VLOOKUP(DS211,$AH$14:BE998,24)</f>
        <v>#N/A</v>
      </c>
      <c r="DV211" s="45" t="e">
        <f ca="1">VLOOKUP(DS211,$BY$14:CF998,8)</f>
        <v>#N/A</v>
      </c>
      <c r="DW211" s="45" t="e">
        <f ca="1">VLOOKUP(DS211,$CR$14:CY998,8)</f>
        <v>#N/A</v>
      </c>
      <c r="DX211" s="45" t="e">
        <f t="shared" ca="1" si="183"/>
        <v>#N/A</v>
      </c>
      <c r="DY211" s="45" t="e">
        <f t="shared" ca="1" si="184"/>
        <v>#N/A</v>
      </c>
      <c r="DZ211" s="45" t="e">
        <f t="shared" ca="1" si="185"/>
        <v>#N/A</v>
      </c>
      <c r="EA211" s="45" t="e">
        <f t="shared" ca="1" si="186"/>
        <v>#N/A</v>
      </c>
      <c r="EB211" s="45" t="e">
        <f t="shared" ca="1" si="187"/>
        <v>#N/A</v>
      </c>
      <c r="EC211" s="45" t="e">
        <f t="shared" ca="1" si="188"/>
        <v>#N/A</v>
      </c>
      <c r="ED211" s="45" t="e">
        <f t="shared" ca="1" si="189"/>
        <v>#N/A</v>
      </c>
      <c r="EE211" s="45" t="e">
        <f t="shared" ca="1" si="190"/>
        <v>#N/A</v>
      </c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DT212" s="45" t="e">
        <f ca="1">VLOOKUP(DS212,$A$14:R999,18)</f>
        <v>#N/A</v>
      </c>
      <c r="DU212" s="45" t="e">
        <f ca="1">VLOOKUP(DS212,$AH$14:BE999,24)</f>
        <v>#N/A</v>
      </c>
      <c r="DV212" s="45" t="e">
        <f ca="1">VLOOKUP(DS212,$BY$14:CF999,8)</f>
        <v>#N/A</v>
      </c>
      <c r="DW212" s="45" t="e">
        <f ca="1">VLOOKUP(DS212,$CR$14:CY999,8)</f>
        <v>#N/A</v>
      </c>
      <c r="DX212" s="45" t="e">
        <f t="shared" ca="1" si="183"/>
        <v>#N/A</v>
      </c>
      <c r="DY212" s="45" t="e">
        <f t="shared" ca="1" si="184"/>
        <v>#N/A</v>
      </c>
      <c r="DZ212" s="45" t="e">
        <f t="shared" ca="1" si="185"/>
        <v>#N/A</v>
      </c>
      <c r="EA212" s="45" t="e">
        <f t="shared" ca="1" si="186"/>
        <v>#N/A</v>
      </c>
      <c r="EB212" s="45" t="e">
        <f t="shared" ca="1" si="187"/>
        <v>#N/A</v>
      </c>
      <c r="EC212" s="45" t="e">
        <f t="shared" ca="1" si="188"/>
        <v>#N/A</v>
      </c>
      <c r="ED212" s="45" t="e">
        <f t="shared" ca="1" si="189"/>
        <v>#N/A</v>
      </c>
      <c r="EE212" s="45" t="e">
        <f t="shared" ca="1" si="190"/>
        <v>#N/A</v>
      </c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DT213" s="45" t="e">
        <f ca="1">VLOOKUP(DS213,$A$14:R1000,18)</f>
        <v>#N/A</v>
      </c>
      <c r="DU213" s="45" t="e">
        <f ca="1">VLOOKUP(DS213,$AH$14:BE1000,24)</f>
        <v>#N/A</v>
      </c>
      <c r="DV213" s="45" t="e">
        <f ca="1">VLOOKUP(DS213,$BY$14:CF1000,8)</f>
        <v>#N/A</v>
      </c>
      <c r="DW213" s="45" t="e">
        <f ca="1">VLOOKUP(DS213,$CR$14:CY1000,8)</f>
        <v>#N/A</v>
      </c>
      <c r="DX213" s="45" t="e">
        <f t="shared" ref="DX213:DX276" ca="1" si="196">DT213-DT212</f>
        <v>#N/A</v>
      </c>
      <c r="DY213" s="45" t="e">
        <f t="shared" ref="DY213:DY276" ca="1" si="197">DU213-DU212</f>
        <v>#N/A</v>
      </c>
      <c r="DZ213" s="45" t="e">
        <f t="shared" ref="DZ213:DZ276" ca="1" si="198">DV213-DV212</f>
        <v>#N/A</v>
      </c>
      <c r="EA213" s="45" t="e">
        <f t="shared" ref="EA213:EA276" ca="1" si="199">DW213-DW212</f>
        <v>#N/A</v>
      </c>
      <c r="EB213" s="45" t="e">
        <f t="shared" ref="EB213:EB276" ca="1" si="200">DX$11*DX213</f>
        <v>#N/A</v>
      </c>
      <c r="EC213" s="45" t="e">
        <f t="shared" ref="EC213:EC276" ca="1" si="201">DY$11*DY213</f>
        <v>#N/A</v>
      </c>
      <c r="ED213" s="45" t="e">
        <f t="shared" ref="ED213:ED276" ca="1" si="202">DZ$11*DZ213</f>
        <v>#N/A</v>
      </c>
      <c r="EE213" s="45" t="e">
        <f t="shared" ref="EE213:EE276" ca="1" si="203">EA$11*EA213</f>
        <v>#N/A</v>
      </c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DT214" s="45" t="e">
        <f ca="1">VLOOKUP(DS214,$A$14:R1001,18)</f>
        <v>#N/A</v>
      </c>
      <c r="DU214" s="45" t="e">
        <f ca="1">VLOOKUP(DS214,$AH$14:BE1001,24)</f>
        <v>#N/A</v>
      </c>
      <c r="DV214" s="45" t="e">
        <f ca="1">VLOOKUP(DS214,$BY$14:CF1001,8)</f>
        <v>#N/A</v>
      </c>
      <c r="DW214" s="45" t="e">
        <f ca="1">VLOOKUP(DS214,$CR$14:CY1001,8)</f>
        <v>#N/A</v>
      </c>
      <c r="DX214" s="45" t="e">
        <f t="shared" ca="1" si="196"/>
        <v>#N/A</v>
      </c>
      <c r="DY214" s="45" t="e">
        <f t="shared" ca="1" si="197"/>
        <v>#N/A</v>
      </c>
      <c r="DZ214" s="45" t="e">
        <f t="shared" ca="1" si="198"/>
        <v>#N/A</v>
      </c>
      <c r="EA214" s="45" t="e">
        <f t="shared" ca="1" si="199"/>
        <v>#N/A</v>
      </c>
      <c r="EB214" s="45" t="e">
        <f t="shared" ca="1" si="200"/>
        <v>#N/A</v>
      </c>
      <c r="EC214" s="45" t="e">
        <f t="shared" ca="1" si="201"/>
        <v>#N/A</v>
      </c>
      <c r="ED214" s="45" t="e">
        <f t="shared" ca="1" si="202"/>
        <v>#N/A</v>
      </c>
      <c r="EE214" s="45" t="e">
        <f t="shared" ca="1" si="203"/>
        <v>#N/A</v>
      </c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DT215" s="45" t="e">
        <f ca="1">VLOOKUP(DS215,$A$14:R1002,18)</f>
        <v>#N/A</v>
      </c>
      <c r="DU215" s="45" t="e">
        <f ca="1">VLOOKUP(DS215,$AH$14:BE1002,24)</f>
        <v>#N/A</v>
      </c>
      <c r="DV215" s="45" t="e">
        <f ca="1">VLOOKUP(DS215,$BY$14:CF1002,8)</f>
        <v>#N/A</v>
      </c>
      <c r="DW215" s="45" t="e">
        <f ca="1">VLOOKUP(DS215,$CR$14:CY1002,8)</f>
        <v>#N/A</v>
      </c>
      <c r="DX215" s="45" t="e">
        <f t="shared" ca="1" si="196"/>
        <v>#N/A</v>
      </c>
      <c r="DY215" s="45" t="e">
        <f t="shared" ca="1" si="197"/>
        <v>#N/A</v>
      </c>
      <c r="DZ215" s="45" t="e">
        <f t="shared" ca="1" si="198"/>
        <v>#N/A</v>
      </c>
      <c r="EA215" s="45" t="e">
        <f t="shared" ca="1" si="199"/>
        <v>#N/A</v>
      </c>
      <c r="EB215" s="45" t="e">
        <f t="shared" ca="1" si="200"/>
        <v>#N/A</v>
      </c>
      <c r="EC215" s="45" t="e">
        <f t="shared" ca="1" si="201"/>
        <v>#N/A</v>
      </c>
      <c r="ED215" s="45" t="e">
        <f t="shared" ca="1" si="202"/>
        <v>#N/A</v>
      </c>
      <c r="EE215" s="45" t="e">
        <f t="shared" ca="1" si="203"/>
        <v>#N/A</v>
      </c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DT216" s="45" t="e">
        <f ca="1">VLOOKUP(DS216,$A$14:R1003,18)</f>
        <v>#N/A</v>
      </c>
      <c r="DU216" s="45" t="e">
        <f ca="1">VLOOKUP(DS216,$AH$14:BE1003,24)</f>
        <v>#N/A</v>
      </c>
      <c r="DV216" s="45" t="e">
        <f ca="1">VLOOKUP(DS216,$BY$14:CF1003,8)</f>
        <v>#N/A</v>
      </c>
      <c r="DW216" s="45" t="e">
        <f ca="1">VLOOKUP(DS216,$CR$14:CY1003,8)</f>
        <v>#N/A</v>
      </c>
      <c r="DX216" s="45" t="e">
        <f t="shared" ca="1" si="196"/>
        <v>#N/A</v>
      </c>
      <c r="DY216" s="45" t="e">
        <f t="shared" ca="1" si="197"/>
        <v>#N/A</v>
      </c>
      <c r="DZ216" s="45" t="e">
        <f t="shared" ca="1" si="198"/>
        <v>#N/A</v>
      </c>
      <c r="EA216" s="45" t="e">
        <f t="shared" ca="1" si="199"/>
        <v>#N/A</v>
      </c>
      <c r="EB216" s="45" t="e">
        <f t="shared" ca="1" si="200"/>
        <v>#N/A</v>
      </c>
      <c r="EC216" s="45" t="e">
        <f t="shared" ca="1" si="201"/>
        <v>#N/A</v>
      </c>
      <c r="ED216" s="45" t="e">
        <f t="shared" ca="1" si="202"/>
        <v>#N/A</v>
      </c>
      <c r="EE216" s="45" t="e">
        <f t="shared" ca="1" si="203"/>
        <v>#N/A</v>
      </c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DT217" s="45" t="e">
        <f ca="1">VLOOKUP(DS217,$A$14:R1004,18)</f>
        <v>#N/A</v>
      </c>
      <c r="DU217" s="45" t="e">
        <f ca="1">VLOOKUP(DS217,$AH$14:BE1004,24)</f>
        <v>#N/A</v>
      </c>
      <c r="DV217" s="45" t="e">
        <f ca="1">VLOOKUP(DS217,$BY$14:CF1004,8)</f>
        <v>#N/A</v>
      </c>
      <c r="DW217" s="45" t="e">
        <f ca="1">VLOOKUP(DS217,$CR$14:CY1004,8)</f>
        <v>#N/A</v>
      </c>
      <c r="DX217" s="45" t="e">
        <f t="shared" ca="1" si="196"/>
        <v>#N/A</v>
      </c>
      <c r="DY217" s="45" t="e">
        <f t="shared" ca="1" si="197"/>
        <v>#N/A</v>
      </c>
      <c r="DZ217" s="45" t="e">
        <f t="shared" ca="1" si="198"/>
        <v>#N/A</v>
      </c>
      <c r="EA217" s="45" t="e">
        <f t="shared" ca="1" si="199"/>
        <v>#N/A</v>
      </c>
      <c r="EB217" s="45" t="e">
        <f t="shared" ca="1" si="200"/>
        <v>#N/A</v>
      </c>
      <c r="EC217" s="45" t="e">
        <f t="shared" ca="1" si="201"/>
        <v>#N/A</v>
      </c>
      <c r="ED217" s="45" t="e">
        <f t="shared" ca="1" si="202"/>
        <v>#N/A</v>
      </c>
      <c r="EE217" s="45" t="e">
        <f t="shared" ca="1" si="203"/>
        <v>#N/A</v>
      </c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DT218" s="45" t="e">
        <f ca="1">VLOOKUP(DS218,$A$14:R1005,18)</f>
        <v>#N/A</v>
      </c>
      <c r="DU218" s="45" t="e">
        <f ca="1">VLOOKUP(DS218,$AH$14:BE1005,24)</f>
        <v>#N/A</v>
      </c>
      <c r="DV218" s="45" t="e">
        <f ca="1">VLOOKUP(DS218,$BY$14:CF1005,8)</f>
        <v>#N/A</v>
      </c>
      <c r="DW218" s="45" t="e">
        <f ca="1">VLOOKUP(DS218,$CR$14:CY1005,8)</f>
        <v>#N/A</v>
      </c>
      <c r="DX218" s="45" t="e">
        <f t="shared" ca="1" si="196"/>
        <v>#N/A</v>
      </c>
      <c r="DY218" s="45" t="e">
        <f t="shared" ca="1" si="197"/>
        <v>#N/A</v>
      </c>
      <c r="DZ218" s="45" t="e">
        <f t="shared" ca="1" si="198"/>
        <v>#N/A</v>
      </c>
      <c r="EA218" s="45" t="e">
        <f t="shared" ca="1" si="199"/>
        <v>#N/A</v>
      </c>
      <c r="EB218" s="45" t="e">
        <f t="shared" ca="1" si="200"/>
        <v>#N/A</v>
      </c>
      <c r="EC218" s="45" t="e">
        <f t="shared" ca="1" si="201"/>
        <v>#N/A</v>
      </c>
      <c r="ED218" s="45" t="e">
        <f t="shared" ca="1" si="202"/>
        <v>#N/A</v>
      </c>
      <c r="EE218" s="45" t="e">
        <f t="shared" ca="1" si="203"/>
        <v>#N/A</v>
      </c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DT219" s="45" t="e">
        <f ca="1">VLOOKUP(DS219,$A$14:R1006,18)</f>
        <v>#N/A</v>
      </c>
      <c r="DU219" s="45" t="e">
        <f ca="1">VLOOKUP(DS219,$AH$14:BE1006,24)</f>
        <v>#N/A</v>
      </c>
      <c r="DV219" s="45" t="e">
        <f ca="1">VLOOKUP(DS219,$BY$14:CF1006,8)</f>
        <v>#N/A</v>
      </c>
      <c r="DW219" s="45" t="e">
        <f ca="1">VLOOKUP(DS219,$CR$14:CY1006,8)</f>
        <v>#N/A</v>
      </c>
      <c r="DX219" s="45" t="e">
        <f t="shared" ca="1" si="196"/>
        <v>#N/A</v>
      </c>
      <c r="DY219" s="45" t="e">
        <f t="shared" ca="1" si="197"/>
        <v>#N/A</v>
      </c>
      <c r="DZ219" s="45" t="e">
        <f t="shared" ca="1" si="198"/>
        <v>#N/A</v>
      </c>
      <c r="EA219" s="45" t="e">
        <f t="shared" ca="1" si="199"/>
        <v>#N/A</v>
      </c>
      <c r="EB219" s="45" t="e">
        <f t="shared" ca="1" si="200"/>
        <v>#N/A</v>
      </c>
      <c r="EC219" s="45" t="e">
        <f t="shared" ca="1" si="201"/>
        <v>#N/A</v>
      </c>
      <c r="ED219" s="45" t="e">
        <f t="shared" ca="1" si="202"/>
        <v>#N/A</v>
      </c>
      <c r="EE219" s="45" t="e">
        <f t="shared" ca="1" si="203"/>
        <v>#N/A</v>
      </c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DT220" s="45" t="e">
        <f ca="1">VLOOKUP(DS220,$A$14:R1007,18)</f>
        <v>#N/A</v>
      </c>
      <c r="DU220" s="45" t="e">
        <f ca="1">VLOOKUP(DS220,$AH$14:BE1007,24)</f>
        <v>#N/A</v>
      </c>
      <c r="DV220" s="45" t="e">
        <f ca="1">VLOOKUP(DS220,$BY$14:CF1007,8)</f>
        <v>#N/A</v>
      </c>
      <c r="DW220" s="45" t="e">
        <f ca="1">VLOOKUP(DS220,$CR$14:CY1007,8)</f>
        <v>#N/A</v>
      </c>
      <c r="DX220" s="45" t="e">
        <f t="shared" ca="1" si="196"/>
        <v>#N/A</v>
      </c>
      <c r="DY220" s="45" t="e">
        <f t="shared" ca="1" si="197"/>
        <v>#N/A</v>
      </c>
      <c r="DZ220" s="45" t="e">
        <f t="shared" ca="1" si="198"/>
        <v>#N/A</v>
      </c>
      <c r="EA220" s="45" t="e">
        <f t="shared" ca="1" si="199"/>
        <v>#N/A</v>
      </c>
      <c r="EB220" s="45" t="e">
        <f t="shared" ca="1" si="200"/>
        <v>#N/A</v>
      </c>
      <c r="EC220" s="45" t="e">
        <f t="shared" ca="1" si="201"/>
        <v>#N/A</v>
      </c>
      <c r="ED220" s="45" t="e">
        <f t="shared" ca="1" si="202"/>
        <v>#N/A</v>
      </c>
      <c r="EE220" s="45" t="e">
        <f t="shared" ca="1" si="203"/>
        <v>#N/A</v>
      </c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DT221" s="45" t="e">
        <f ca="1">VLOOKUP(DS221,$A$14:R1008,18)</f>
        <v>#N/A</v>
      </c>
      <c r="DU221" s="45" t="e">
        <f ca="1">VLOOKUP(DS221,$AH$14:BE1008,24)</f>
        <v>#N/A</v>
      </c>
      <c r="DV221" s="45" t="e">
        <f ca="1">VLOOKUP(DS221,$BY$14:CF1008,8)</f>
        <v>#N/A</v>
      </c>
      <c r="DW221" s="45" t="e">
        <f ca="1">VLOOKUP(DS221,$CR$14:CY1008,8)</f>
        <v>#N/A</v>
      </c>
      <c r="DX221" s="45" t="e">
        <f t="shared" ca="1" si="196"/>
        <v>#N/A</v>
      </c>
      <c r="DY221" s="45" t="e">
        <f t="shared" ca="1" si="197"/>
        <v>#N/A</v>
      </c>
      <c r="DZ221" s="45" t="e">
        <f t="shared" ca="1" si="198"/>
        <v>#N/A</v>
      </c>
      <c r="EA221" s="45" t="e">
        <f t="shared" ca="1" si="199"/>
        <v>#N/A</v>
      </c>
      <c r="EB221" s="45" t="e">
        <f t="shared" ca="1" si="200"/>
        <v>#N/A</v>
      </c>
      <c r="EC221" s="45" t="e">
        <f t="shared" ca="1" si="201"/>
        <v>#N/A</v>
      </c>
      <c r="ED221" s="45" t="e">
        <f t="shared" ca="1" si="202"/>
        <v>#N/A</v>
      </c>
      <c r="EE221" s="45" t="e">
        <f t="shared" ca="1" si="203"/>
        <v>#N/A</v>
      </c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DT222" s="45" t="e">
        <f ca="1">VLOOKUP(DS222,$A$14:R1009,18)</f>
        <v>#N/A</v>
      </c>
      <c r="DU222" s="45" t="e">
        <f ca="1">VLOOKUP(DS222,$AH$14:BE1009,24)</f>
        <v>#N/A</v>
      </c>
      <c r="DV222" s="45" t="e">
        <f ca="1">VLOOKUP(DS222,$BY$14:CF1009,8)</f>
        <v>#N/A</v>
      </c>
      <c r="DW222" s="45" t="e">
        <f ca="1">VLOOKUP(DS222,$CR$14:CY1009,8)</f>
        <v>#N/A</v>
      </c>
      <c r="DX222" s="45" t="e">
        <f t="shared" ca="1" si="196"/>
        <v>#N/A</v>
      </c>
      <c r="DY222" s="45" t="e">
        <f t="shared" ca="1" si="197"/>
        <v>#N/A</v>
      </c>
      <c r="DZ222" s="45" t="e">
        <f t="shared" ca="1" si="198"/>
        <v>#N/A</v>
      </c>
      <c r="EA222" s="45" t="e">
        <f t="shared" ca="1" si="199"/>
        <v>#N/A</v>
      </c>
      <c r="EB222" s="45" t="e">
        <f t="shared" ca="1" si="200"/>
        <v>#N/A</v>
      </c>
      <c r="EC222" s="45" t="e">
        <f t="shared" ca="1" si="201"/>
        <v>#N/A</v>
      </c>
      <c r="ED222" s="45" t="e">
        <f t="shared" ca="1" si="202"/>
        <v>#N/A</v>
      </c>
      <c r="EE222" s="45" t="e">
        <f t="shared" ca="1" si="203"/>
        <v>#N/A</v>
      </c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DT223" s="45" t="e">
        <f ca="1">VLOOKUP(DS223,$A$14:R1010,18)</f>
        <v>#N/A</v>
      </c>
      <c r="DU223" s="45" t="e">
        <f ca="1">VLOOKUP(DS223,$AH$14:BE1010,24)</f>
        <v>#N/A</v>
      </c>
      <c r="DV223" s="45" t="e">
        <f ca="1">VLOOKUP(DS223,$BY$14:CF1010,8)</f>
        <v>#N/A</v>
      </c>
      <c r="DW223" s="45" t="e">
        <f ca="1">VLOOKUP(DS223,$CR$14:CY1010,8)</f>
        <v>#N/A</v>
      </c>
      <c r="DX223" s="45" t="e">
        <f t="shared" ca="1" si="196"/>
        <v>#N/A</v>
      </c>
      <c r="DY223" s="45" t="e">
        <f t="shared" ca="1" si="197"/>
        <v>#N/A</v>
      </c>
      <c r="DZ223" s="45" t="e">
        <f t="shared" ca="1" si="198"/>
        <v>#N/A</v>
      </c>
      <c r="EA223" s="45" t="e">
        <f t="shared" ca="1" si="199"/>
        <v>#N/A</v>
      </c>
      <c r="EB223" s="45" t="e">
        <f t="shared" ca="1" si="200"/>
        <v>#N/A</v>
      </c>
      <c r="EC223" s="45" t="e">
        <f t="shared" ca="1" si="201"/>
        <v>#N/A</v>
      </c>
      <c r="ED223" s="45" t="e">
        <f t="shared" ca="1" si="202"/>
        <v>#N/A</v>
      </c>
      <c r="EE223" s="45" t="e">
        <f t="shared" ca="1" si="203"/>
        <v>#N/A</v>
      </c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DT224" s="45" t="e">
        <f ca="1">VLOOKUP(DS224,$A$14:R1011,18)</f>
        <v>#N/A</v>
      </c>
      <c r="DU224" s="45" t="e">
        <f ca="1">VLOOKUP(DS224,$AH$14:BE1011,24)</f>
        <v>#N/A</v>
      </c>
      <c r="DV224" s="45" t="e">
        <f ca="1">VLOOKUP(DS224,$BY$14:CF1011,8)</f>
        <v>#N/A</v>
      </c>
      <c r="DW224" s="45" t="e">
        <f ca="1">VLOOKUP(DS224,$CR$14:CY1011,8)</f>
        <v>#N/A</v>
      </c>
      <c r="DX224" s="45" t="e">
        <f t="shared" ca="1" si="196"/>
        <v>#N/A</v>
      </c>
      <c r="DY224" s="45" t="e">
        <f t="shared" ca="1" si="197"/>
        <v>#N/A</v>
      </c>
      <c r="DZ224" s="45" t="e">
        <f t="shared" ca="1" si="198"/>
        <v>#N/A</v>
      </c>
      <c r="EA224" s="45" t="e">
        <f t="shared" ca="1" si="199"/>
        <v>#N/A</v>
      </c>
      <c r="EB224" s="45" t="e">
        <f t="shared" ca="1" si="200"/>
        <v>#N/A</v>
      </c>
      <c r="EC224" s="45" t="e">
        <f t="shared" ca="1" si="201"/>
        <v>#N/A</v>
      </c>
      <c r="ED224" s="45" t="e">
        <f t="shared" ca="1" si="202"/>
        <v>#N/A</v>
      </c>
      <c r="EE224" s="45" t="e">
        <f t="shared" ca="1" si="203"/>
        <v>#N/A</v>
      </c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DT225" s="45" t="e">
        <f ca="1">VLOOKUP(DS225,$A$14:R1012,18)</f>
        <v>#N/A</v>
      </c>
      <c r="DU225" s="45" t="e">
        <f ca="1">VLOOKUP(DS225,$AH$14:BE1012,24)</f>
        <v>#N/A</v>
      </c>
      <c r="DV225" s="45" t="e">
        <f ca="1">VLOOKUP(DS225,$BY$14:CF1012,8)</f>
        <v>#N/A</v>
      </c>
      <c r="DW225" s="45" t="e">
        <f ca="1">VLOOKUP(DS225,$CR$14:CY1012,8)</f>
        <v>#N/A</v>
      </c>
      <c r="DX225" s="45" t="e">
        <f t="shared" ca="1" si="196"/>
        <v>#N/A</v>
      </c>
      <c r="DY225" s="45" t="e">
        <f t="shared" ca="1" si="197"/>
        <v>#N/A</v>
      </c>
      <c r="DZ225" s="45" t="e">
        <f t="shared" ca="1" si="198"/>
        <v>#N/A</v>
      </c>
      <c r="EA225" s="45" t="e">
        <f t="shared" ca="1" si="199"/>
        <v>#N/A</v>
      </c>
      <c r="EB225" s="45" t="e">
        <f t="shared" ca="1" si="200"/>
        <v>#N/A</v>
      </c>
      <c r="EC225" s="45" t="e">
        <f t="shared" ca="1" si="201"/>
        <v>#N/A</v>
      </c>
      <c r="ED225" s="45" t="e">
        <f t="shared" ca="1" si="202"/>
        <v>#N/A</v>
      </c>
      <c r="EE225" s="45" t="e">
        <f t="shared" ca="1" si="203"/>
        <v>#N/A</v>
      </c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DT226" s="45" t="e">
        <f ca="1">VLOOKUP(DS226,$A$14:R1013,18)</f>
        <v>#N/A</v>
      </c>
      <c r="DU226" s="45" t="e">
        <f ca="1">VLOOKUP(DS226,$AH$14:BE1013,24)</f>
        <v>#N/A</v>
      </c>
      <c r="DV226" s="45" t="e">
        <f ca="1">VLOOKUP(DS226,$BY$14:CF1013,8)</f>
        <v>#N/A</v>
      </c>
      <c r="DW226" s="45" t="e">
        <f ca="1">VLOOKUP(DS226,$CR$14:CY1013,8)</f>
        <v>#N/A</v>
      </c>
      <c r="DX226" s="45" t="e">
        <f t="shared" ca="1" si="196"/>
        <v>#N/A</v>
      </c>
      <c r="DY226" s="45" t="e">
        <f t="shared" ca="1" si="197"/>
        <v>#N/A</v>
      </c>
      <c r="DZ226" s="45" t="e">
        <f t="shared" ca="1" si="198"/>
        <v>#N/A</v>
      </c>
      <c r="EA226" s="45" t="e">
        <f t="shared" ca="1" si="199"/>
        <v>#N/A</v>
      </c>
      <c r="EB226" s="45" t="e">
        <f t="shared" ca="1" si="200"/>
        <v>#N/A</v>
      </c>
      <c r="EC226" s="45" t="e">
        <f t="shared" ca="1" si="201"/>
        <v>#N/A</v>
      </c>
      <c r="ED226" s="45" t="e">
        <f t="shared" ca="1" si="202"/>
        <v>#N/A</v>
      </c>
      <c r="EE226" s="45" t="e">
        <f t="shared" ca="1" si="203"/>
        <v>#N/A</v>
      </c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DT227" s="45" t="e">
        <f ca="1">VLOOKUP(DS227,$A$14:R1014,18)</f>
        <v>#N/A</v>
      </c>
      <c r="DU227" s="45" t="e">
        <f ca="1">VLOOKUP(DS227,$AH$14:BE1014,24)</f>
        <v>#N/A</v>
      </c>
      <c r="DV227" s="45" t="e">
        <f ca="1">VLOOKUP(DS227,$BY$14:CF1014,8)</f>
        <v>#N/A</v>
      </c>
      <c r="DW227" s="45" t="e">
        <f ca="1">VLOOKUP(DS227,$CR$14:CY1014,8)</f>
        <v>#N/A</v>
      </c>
      <c r="DX227" s="45" t="e">
        <f t="shared" ca="1" si="196"/>
        <v>#N/A</v>
      </c>
      <c r="DY227" s="45" t="e">
        <f t="shared" ca="1" si="197"/>
        <v>#N/A</v>
      </c>
      <c r="DZ227" s="45" t="e">
        <f t="shared" ca="1" si="198"/>
        <v>#N/A</v>
      </c>
      <c r="EA227" s="45" t="e">
        <f t="shared" ca="1" si="199"/>
        <v>#N/A</v>
      </c>
      <c r="EB227" s="45" t="e">
        <f t="shared" ca="1" si="200"/>
        <v>#N/A</v>
      </c>
      <c r="EC227" s="45" t="e">
        <f t="shared" ca="1" si="201"/>
        <v>#N/A</v>
      </c>
      <c r="ED227" s="45" t="e">
        <f t="shared" ca="1" si="202"/>
        <v>#N/A</v>
      </c>
      <c r="EE227" s="45" t="e">
        <f t="shared" ca="1" si="203"/>
        <v>#N/A</v>
      </c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DT228" s="45" t="e">
        <f ca="1">VLOOKUP(DS228,$A$14:R1015,18)</f>
        <v>#N/A</v>
      </c>
      <c r="DU228" s="45" t="e">
        <f ca="1">VLOOKUP(DS228,$AH$14:BE1015,24)</f>
        <v>#N/A</v>
      </c>
      <c r="DV228" s="45" t="e">
        <f ca="1">VLOOKUP(DS228,$BY$14:CF1015,8)</f>
        <v>#N/A</v>
      </c>
      <c r="DW228" s="45" t="e">
        <f ca="1">VLOOKUP(DS228,$CR$14:CY1015,8)</f>
        <v>#N/A</v>
      </c>
      <c r="DX228" s="45" t="e">
        <f t="shared" ca="1" si="196"/>
        <v>#N/A</v>
      </c>
      <c r="DY228" s="45" t="e">
        <f t="shared" ca="1" si="197"/>
        <v>#N/A</v>
      </c>
      <c r="DZ228" s="45" t="e">
        <f t="shared" ca="1" si="198"/>
        <v>#N/A</v>
      </c>
      <c r="EA228" s="45" t="e">
        <f t="shared" ca="1" si="199"/>
        <v>#N/A</v>
      </c>
      <c r="EB228" s="45" t="e">
        <f t="shared" ca="1" si="200"/>
        <v>#N/A</v>
      </c>
      <c r="EC228" s="45" t="e">
        <f t="shared" ca="1" si="201"/>
        <v>#N/A</v>
      </c>
      <c r="ED228" s="45" t="e">
        <f t="shared" ca="1" si="202"/>
        <v>#N/A</v>
      </c>
      <c r="EE228" s="45" t="e">
        <f t="shared" ca="1" si="203"/>
        <v>#N/A</v>
      </c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DT229" s="45" t="e">
        <f ca="1">VLOOKUP(DS229,$A$14:R1016,18)</f>
        <v>#N/A</v>
      </c>
      <c r="DU229" s="45" t="e">
        <f ca="1">VLOOKUP(DS229,$AH$14:BE1016,24)</f>
        <v>#N/A</v>
      </c>
      <c r="DV229" s="45" t="e">
        <f ca="1">VLOOKUP(DS229,$BY$14:CF1016,8)</f>
        <v>#N/A</v>
      </c>
      <c r="DW229" s="45" t="e">
        <f ca="1">VLOOKUP(DS229,$CR$14:CY1016,8)</f>
        <v>#N/A</v>
      </c>
      <c r="DX229" s="45" t="e">
        <f t="shared" ca="1" si="196"/>
        <v>#N/A</v>
      </c>
      <c r="DY229" s="45" t="e">
        <f t="shared" ca="1" si="197"/>
        <v>#N/A</v>
      </c>
      <c r="DZ229" s="45" t="e">
        <f t="shared" ca="1" si="198"/>
        <v>#N/A</v>
      </c>
      <c r="EA229" s="45" t="e">
        <f t="shared" ca="1" si="199"/>
        <v>#N/A</v>
      </c>
      <c r="EB229" s="45" t="e">
        <f t="shared" ca="1" si="200"/>
        <v>#N/A</v>
      </c>
      <c r="EC229" s="45" t="e">
        <f t="shared" ca="1" si="201"/>
        <v>#N/A</v>
      </c>
      <c r="ED229" s="45" t="e">
        <f t="shared" ca="1" si="202"/>
        <v>#N/A</v>
      </c>
      <c r="EE229" s="45" t="e">
        <f t="shared" ca="1" si="203"/>
        <v>#N/A</v>
      </c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DT230" s="45" t="e">
        <f ca="1">VLOOKUP(DS230,$A$14:R1017,18)</f>
        <v>#N/A</v>
      </c>
      <c r="DU230" s="45" t="e">
        <f ca="1">VLOOKUP(DS230,$AH$14:BE1017,24)</f>
        <v>#N/A</v>
      </c>
      <c r="DV230" s="45" t="e">
        <f ca="1">VLOOKUP(DS230,$BY$14:CF1017,8)</f>
        <v>#N/A</v>
      </c>
      <c r="DW230" s="45" t="e">
        <f ca="1">VLOOKUP(DS230,$CR$14:CY1017,8)</f>
        <v>#N/A</v>
      </c>
      <c r="DX230" s="45" t="e">
        <f t="shared" ca="1" si="196"/>
        <v>#N/A</v>
      </c>
      <c r="DY230" s="45" t="e">
        <f t="shared" ca="1" si="197"/>
        <v>#N/A</v>
      </c>
      <c r="DZ230" s="45" t="e">
        <f t="shared" ca="1" si="198"/>
        <v>#N/A</v>
      </c>
      <c r="EA230" s="45" t="e">
        <f t="shared" ca="1" si="199"/>
        <v>#N/A</v>
      </c>
      <c r="EB230" s="45" t="e">
        <f t="shared" ca="1" si="200"/>
        <v>#N/A</v>
      </c>
      <c r="EC230" s="45" t="e">
        <f t="shared" ca="1" si="201"/>
        <v>#N/A</v>
      </c>
      <c r="ED230" s="45" t="e">
        <f t="shared" ca="1" si="202"/>
        <v>#N/A</v>
      </c>
      <c r="EE230" s="45" t="e">
        <f t="shared" ca="1" si="203"/>
        <v>#N/A</v>
      </c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DT231" s="45" t="e">
        <f ca="1">VLOOKUP(DS231,$A$14:R1018,18)</f>
        <v>#N/A</v>
      </c>
      <c r="DU231" s="45" t="e">
        <f ca="1">VLOOKUP(DS231,$AH$14:BE1018,24)</f>
        <v>#N/A</v>
      </c>
      <c r="DV231" s="45" t="e">
        <f ca="1">VLOOKUP(DS231,$BY$14:CF1018,8)</f>
        <v>#N/A</v>
      </c>
      <c r="DW231" s="45" t="e">
        <f ca="1">VLOOKUP(DS231,$CR$14:CY1018,8)</f>
        <v>#N/A</v>
      </c>
      <c r="DX231" s="45" t="e">
        <f t="shared" ca="1" si="196"/>
        <v>#N/A</v>
      </c>
      <c r="DY231" s="45" t="e">
        <f t="shared" ca="1" si="197"/>
        <v>#N/A</v>
      </c>
      <c r="DZ231" s="45" t="e">
        <f t="shared" ca="1" si="198"/>
        <v>#N/A</v>
      </c>
      <c r="EA231" s="45" t="e">
        <f t="shared" ca="1" si="199"/>
        <v>#N/A</v>
      </c>
      <c r="EB231" s="45" t="e">
        <f t="shared" ca="1" si="200"/>
        <v>#N/A</v>
      </c>
      <c r="EC231" s="45" t="e">
        <f t="shared" ca="1" si="201"/>
        <v>#N/A</v>
      </c>
      <c r="ED231" s="45" t="e">
        <f t="shared" ca="1" si="202"/>
        <v>#N/A</v>
      </c>
      <c r="EE231" s="45" t="e">
        <f t="shared" ca="1" si="203"/>
        <v>#N/A</v>
      </c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DT232" s="45" t="e">
        <f ca="1">VLOOKUP(DS232,$A$14:R1019,18)</f>
        <v>#N/A</v>
      </c>
      <c r="DU232" s="45" t="e">
        <f ca="1">VLOOKUP(DS232,$AH$14:BE1019,24)</f>
        <v>#N/A</v>
      </c>
      <c r="DV232" s="45" t="e">
        <f ca="1">VLOOKUP(DS232,$BY$14:CF1019,8)</f>
        <v>#N/A</v>
      </c>
      <c r="DW232" s="45" t="e">
        <f ca="1">VLOOKUP(DS232,$CR$14:CY1019,8)</f>
        <v>#N/A</v>
      </c>
      <c r="DX232" s="45" t="e">
        <f t="shared" ca="1" si="196"/>
        <v>#N/A</v>
      </c>
      <c r="DY232" s="45" t="e">
        <f t="shared" ca="1" si="197"/>
        <v>#N/A</v>
      </c>
      <c r="DZ232" s="45" t="e">
        <f t="shared" ca="1" si="198"/>
        <v>#N/A</v>
      </c>
      <c r="EA232" s="45" t="e">
        <f t="shared" ca="1" si="199"/>
        <v>#N/A</v>
      </c>
      <c r="EB232" s="45" t="e">
        <f t="shared" ca="1" si="200"/>
        <v>#N/A</v>
      </c>
      <c r="EC232" s="45" t="e">
        <f t="shared" ca="1" si="201"/>
        <v>#N/A</v>
      </c>
      <c r="ED232" s="45" t="e">
        <f t="shared" ca="1" si="202"/>
        <v>#N/A</v>
      </c>
      <c r="EE232" s="45" t="e">
        <f t="shared" ca="1" si="203"/>
        <v>#N/A</v>
      </c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DT233" s="45" t="e">
        <f ca="1">VLOOKUP(DS233,$A$14:R1020,18)</f>
        <v>#N/A</v>
      </c>
      <c r="DU233" s="45" t="e">
        <f ca="1">VLOOKUP(DS233,$AH$14:BE1020,24)</f>
        <v>#N/A</v>
      </c>
      <c r="DV233" s="45" t="e">
        <f ca="1">VLOOKUP(DS233,$BY$14:CF1020,8)</f>
        <v>#N/A</v>
      </c>
      <c r="DW233" s="45" t="e">
        <f ca="1">VLOOKUP(DS233,$CR$14:CY1020,8)</f>
        <v>#N/A</v>
      </c>
      <c r="DX233" s="45" t="e">
        <f t="shared" ca="1" si="196"/>
        <v>#N/A</v>
      </c>
      <c r="DY233" s="45" t="e">
        <f t="shared" ca="1" si="197"/>
        <v>#N/A</v>
      </c>
      <c r="DZ233" s="45" t="e">
        <f t="shared" ca="1" si="198"/>
        <v>#N/A</v>
      </c>
      <c r="EA233" s="45" t="e">
        <f t="shared" ca="1" si="199"/>
        <v>#N/A</v>
      </c>
      <c r="EB233" s="45" t="e">
        <f t="shared" ca="1" si="200"/>
        <v>#N/A</v>
      </c>
      <c r="EC233" s="45" t="e">
        <f t="shared" ca="1" si="201"/>
        <v>#N/A</v>
      </c>
      <c r="ED233" s="45" t="e">
        <f t="shared" ca="1" si="202"/>
        <v>#N/A</v>
      </c>
      <c r="EE233" s="45" t="e">
        <f t="shared" ca="1" si="203"/>
        <v>#N/A</v>
      </c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DT234" s="45" t="e">
        <f ca="1">VLOOKUP(DS234,$A$14:R1021,18)</f>
        <v>#N/A</v>
      </c>
      <c r="DU234" s="45" t="e">
        <f ca="1">VLOOKUP(DS234,$AH$14:BE1021,24)</f>
        <v>#N/A</v>
      </c>
      <c r="DV234" s="45" t="e">
        <f ca="1">VLOOKUP(DS234,$BY$14:CF1021,8)</f>
        <v>#N/A</v>
      </c>
      <c r="DW234" s="45" t="e">
        <f ca="1">VLOOKUP(DS234,$CR$14:CY1021,8)</f>
        <v>#N/A</v>
      </c>
      <c r="DX234" s="45" t="e">
        <f t="shared" ca="1" si="196"/>
        <v>#N/A</v>
      </c>
      <c r="DY234" s="45" t="e">
        <f t="shared" ca="1" si="197"/>
        <v>#N/A</v>
      </c>
      <c r="DZ234" s="45" t="e">
        <f t="shared" ca="1" si="198"/>
        <v>#N/A</v>
      </c>
      <c r="EA234" s="45" t="e">
        <f t="shared" ca="1" si="199"/>
        <v>#N/A</v>
      </c>
      <c r="EB234" s="45" t="e">
        <f t="shared" ca="1" si="200"/>
        <v>#N/A</v>
      </c>
      <c r="EC234" s="45" t="e">
        <f t="shared" ca="1" si="201"/>
        <v>#N/A</v>
      </c>
      <c r="ED234" s="45" t="e">
        <f t="shared" ca="1" si="202"/>
        <v>#N/A</v>
      </c>
      <c r="EE234" s="45" t="e">
        <f t="shared" ca="1" si="203"/>
        <v>#N/A</v>
      </c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DT235" s="45" t="e">
        <f ca="1">VLOOKUP(DS235,$A$14:R1022,18)</f>
        <v>#N/A</v>
      </c>
      <c r="DU235" s="45" t="e">
        <f ca="1">VLOOKUP(DS235,$AH$14:BE1022,24)</f>
        <v>#N/A</v>
      </c>
      <c r="DV235" s="45" t="e">
        <f ca="1">VLOOKUP(DS235,$BY$14:CF1022,8)</f>
        <v>#N/A</v>
      </c>
      <c r="DW235" s="45" t="e">
        <f ca="1">VLOOKUP(DS235,$CR$14:CY1022,8)</f>
        <v>#N/A</v>
      </c>
      <c r="DX235" s="45" t="e">
        <f t="shared" ca="1" si="196"/>
        <v>#N/A</v>
      </c>
      <c r="DY235" s="45" t="e">
        <f t="shared" ca="1" si="197"/>
        <v>#N/A</v>
      </c>
      <c r="DZ235" s="45" t="e">
        <f t="shared" ca="1" si="198"/>
        <v>#N/A</v>
      </c>
      <c r="EA235" s="45" t="e">
        <f t="shared" ca="1" si="199"/>
        <v>#N/A</v>
      </c>
      <c r="EB235" s="45" t="e">
        <f t="shared" ca="1" si="200"/>
        <v>#N/A</v>
      </c>
      <c r="EC235" s="45" t="e">
        <f t="shared" ca="1" si="201"/>
        <v>#N/A</v>
      </c>
      <c r="ED235" s="45" t="e">
        <f t="shared" ca="1" si="202"/>
        <v>#N/A</v>
      </c>
      <c r="EE235" s="45" t="e">
        <f t="shared" ca="1" si="203"/>
        <v>#N/A</v>
      </c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DT236" s="45" t="e">
        <f ca="1">VLOOKUP(DS236,$A$14:R1023,18)</f>
        <v>#N/A</v>
      </c>
      <c r="DU236" s="45" t="e">
        <f ca="1">VLOOKUP(DS236,$AH$14:BE1023,24)</f>
        <v>#N/A</v>
      </c>
      <c r="DV236" s="45" t="e">
        <f ca="1">VLOOKUP(DS236,$BY$14:CF1023,8)</f>
        <v>#N/A</v>
      </c>
      <c r="DW236" s="45" t="e">
        <f ca="1">VLOOKUP(DS236,$CR$14:CY1023,8)</f>
        <v>#N/A</v>
      </c>
      <c r="DX236" s="45" t="e">
        <f t="shared" ca="1" si="196"/>
        <v>#N/A</v>
      </c>
      <c r="DY236" s="45" t="e">
        <f t="shared" ca="1" si="197"/>
        <v>#N/A</v>
      </c>
      <c r="DZ236" s="45" t="e">
        <f t="shared" ca="1" si="198"/>
        <v>#N/A</v>
      </c>
      <c r="EA236" s="45" t="e">
        <f t="shared" ca="1" si="199"/>
        <v>#N/A</v>
      </c>
      <c r="EB236" s="45" t="e">
        <f t="shared" ca="1" si="200"/>
        <v>#N/A</v>
      </c>
      <c r="EC236" s="45" t="e">
        <f t="shared" ca="1" si="201"/>
        <v>#N/A</v>
      </c>
      <c r="ED236" s="45" t="e">
        <f t="shared" ca="1" si="202"/>
        <v>#N/A</v>
      </c>
      <c r="EE236" s="45" t="e">
        <f t="shared" ca="1" si="203"/>
        <v>#N/A</v>
      </c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DT237" s="45" t="e">
        <f ca="1">VLOOKUP(DS237,$A$14:R1024,18)</f>
        <v>#N/A</v>
      </c>
      <c r="DU237" s="45" t="e">
        <f ca="1">VLOOKUP(DS237,$AH$14:BE1024,24)</f>
        <v>#N/A</v>
      </c>
      <c r="DV237" s="45" t="e">
        <f ca="1">VLOOKUP(DS237,$BY$14:CF1024,8)</f>
        <v>#N/A</v>
      </c>
      <c r="DW237" s="45" t="e">
        <f ca="1">VLOOKUP(DS237,$CR$14:CY1024,8)</f>
        <v>#N/A</v>
      </c>
      <c r="DX237" s="45" t="e">
        <f t="shared" ca="1" si="196"/>
        <v>#N/A</v>
      </c>
      <c r="DY237" s="45" t="e">
        <f t="shared" ca="1" si="197"/>
        <v>#N/A</v>
      </c>
      <c r="DZ237" s="45" t="e">
        <f t="shared" ca="1" si="198"/>
        <v>#N/A</v>
      </c>
      <c r="EA237" s="45" t="e">
        <f t="shared" ca="1" si="199"/>
        <v>#N/A</v>
      </c>
      <c r="EB237" s="45" t="e">
        <f t="shared" ca="1" si="200"/>
        <v>#N/A</v>
      </c>
      <c r="EC237" s="45" t="e">
        <f t="shared" ca="1" si="201"/>
        <v>#N/A</v>
      </c>
      <c r="ED237" s="45" t="e">
        <f t="shared" ca="1" si="202"/>
        <v>#N/A</v>
      </c>
      <c r="EE237" s="45" t="e">
        <f t="shared" ca="1" si="203"/>
        <v>#N/A</v>
      </c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DT238" s="45" t="e">
        <f ca="1">VLOOKUP(DS238,$A$14:R1025,18)</f>
        <v>#N/A</v>
      </c>
      <c r="DU238" s="45" t="e">
        <f ca="1">VLOOKUP(DS238,$AH$14:BE1025,24)</f>
        <v>#N/A</v>
      </c>
      <c r="DV238" s="45" t="e">
        <f ca="1">VLOOKUP(DS238,$BY$14:CF1025,8)</f>
        <v>#N/A</v>
      </c>
      <c r="DW238" s="45" t="e">
        <f ca="1">VLOOKUP(DS238,$CR$14:CY1025,8)</f>
        <v>#N/A</v>
      </c>
      <c r="DX238" s="45" t="e">
        <f t="shared" ca="1" si="196"/>
        <v>#N/A</v>
      </c>
      <c r="DY238" s="45" t="e">
        <f t="shared" ca="1" si="197"/>
        <v>#N/A</v>
      </c>
      <c r="DZ238" s="45" t="e">
        <f t="shared" ca="1" si="198"/>
        <v>#N/A</v>
      </c>
      <c r="EA238" s="45" t="e">
        <f t="shared" ca="1" si="199"/>
        <v>#N/A</v>
      </c>
      <c r="EB238" s="45" t="e">
        <f t="shared" ca="1" si="200"/>
        <v>#N/A</v>
      </c>
      <c r="EC238" s="45" t="e">
        <f t="shared" ca="1" si="201"/>
        <v>#N/A</v>
      </c>
      <c r="ED238" s="45" t="e">
        <f t="shared" ca="1" si="202"/>
        <v>#N/A</v>
      </c>
      <c r="EE238" s="45" t="e">
        <f t="shared" ca="1" si="203"/>
        <v>#N/A</v>
      </c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DT239" s="45" t="e">
        <f ca="1">VLOOKUP(DS239,$A$14:R1026,18)</f>
        <v>#N/A</v>
      </c>
      <c r="DU239" s="45" t="e">
        <f ca="1">VLOOKUP(DS239,$AH$14:BE1026,24)</f>
        <v>#N/A</v>
      </c>
      <c r="DV239" s="45" t="e">
        <f ca="1">VLOOKUP(DS239,$BY$14:CF1026,8)</f>
        <v>#N/A</v>
      </c>
      <c r="DW239" s="45" t="e">
        <f ca="1">VLOOKUP(DS239,$CR$14:CY1026,8)</f>
        <v>#N/A</v>
      </c>
      <c r="DX239" s="45" t="e">
        <f t="shared" ca="1" si="196"/>
        <v>#N/A</v>
      </c>
      <c r="DY239" s="45" t="e">
        <f t="shared" ca="1" si="197"/>
        <v>#N/A</v>
      </c>
      <c r="DZ239" s="45" t="e">
        <f t="shared" ca="1" si="198"/>
        <v>#N/A</v>
      </c>
      <c r="EA239" s="45" t="e">
        <f t="shared" ca="1" si="199"/>
        <v>#N/A</v>
      </c>
      <c r="EB239" s="45" t="e">
        <f t="shared" ca="1" si="200"/>
        <v>#N/A</v>
      </c>
      <c r="EC239" s="45" t="e">
        <f t="shared" ca="1" si="201"/>
        <v>#N/A</v>
      </c>
      <c r="ED239" s="45" t="e">
        <f t="shared" ca="1" si="202"/>
        <v>#N/A</v>
      </c>
      <c r="EE239" s="45" t="e">
        <f t="shared" ca="1" si="203"/>
        <v>#N/A</v>
      </c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DT240" s="45" t="e">
        <f ca="1">VLOOKUP(DS240,$A$14:R1027,18)</f>
        <v>#N/A</v>
      </c>
      <c r="DU240" s="45" t="e">
        <f ca="1">VLOOKUP(DS240,$AH$14:BE1027,24)</f>
        <v>#N/A</v>
      </c>
      <c r="DV240" s="45" t="e">
        <f ca="1">VLOOKUP(DS240,$BY$14:CF1027,8)</f>
        <v>#N/A</v>
      </c>
      <c r="DW240" s="45" t="e">
        <f ca="1">VLOOKUP(DS240,$CR$14:CY1027,8)</f>
        <v>#N/A</v>
      </c>
      <c r="DX240" s="45" t="e">
        <f t="shared" ca="1" si="196"/>
        <v>#N/A</v>
      </c>
      <c r="DY240" s="45" t="e">
        <f t="shared" ca="1" si="197"/>
        <v>#N/A</v>
      </c>
      <c r="DZ240" s="45" t="e">
        <f t="shared" ca="1" si="198"/>
        <v>#N/A</v>
      </c>
      <c r="EA240" s="45" t="e">
        <f t="shared" ca="1" si="199"/>
        <v>#N/A</v>
      </c>
      <c r="EB240" s="45" t="e">
        <f t="shared" ca="1" si="200"/>
        <v>#N/A</v>
      </c>
      <c r="EC240" s="45" t="e">
        <f t="shared" ca="1" si="201"/>
        <v>#N/A</v>
      </c>
      <c r="ED240" s="45" t="e">
        <f t="shared" ca="1" si="202"/>
        <v>#N/A</v>
      </c>
      <c r="EE240" s="45" t="e">
        <f t="shared" ca="1" si="203"/>
        <v>#N/A</v>
      </c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DT241" s="45" t="e">
        <f ca="1">VLOOKUP(DS241,$A$14:R1028,18)</f>
        <v>#N/A</v>
      </c>
      <c r="DU241" s="45" t="e">
        <f ca="1">VLOOKUP(DS241,$AH$14:BE1028,24)</f>
        <v>#N/A</v>
      </c>
      <c r="DV241" s="45" t="e">
        <f ca="1">VLOOKUP(DS241,$BY$14:CF1028,8)</f>
        <v>#N/A</v>
      </c>
      <c r="DW241" s="45" t="e">
        <f ca="1">VLOOKUP(DS241,$CR$14:CY1028,8)</f>
        <v>#N/A</v>
      </c>
      <c r="DX241" s="45" t="e">
        <f t="shared" ca="1" si="196"/>
        <v>#N/A</v>
      </c>
      <c r="DY241" s="45" t="e">
        <f t="shared" ca="1" si="197"/>
        <v>#N/A</v>
      </c>
      <c r="DZ241" s="45" t="e">
        <f t="shared" ca="1" si="198"/>
        <v>#N/A</v>
      </c>
      <c r="EA241" s="45" t="e">
        <f t="shared" ca="1" si="199"/>
        <v>#N/A</v>
      </c>
      <c r="EB241" s="45" t="e">
        <f t="shared" ca="1" si="200"/>
        <v>#N/A</v>
      </c>
      <c r="EC241" s="45" t="e">
        <f t="shared" ca="1" si="201"/>
        <v>#N/A</v>
      </c>
      <c r="ED241" s="45" t="e">
        <f t="shared" ca="1" si="202"/>
        <v>#N/A</v>
      </c>
      <c r="EE241" s="45" t="e">
        <f t="shared" ca="1" si="203"/>
        <v>#N/A</v>
      </c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DT242" s="45" t="e">
        <f ca="1">VLOOKUP(DS242,$A$14:R1029,18)</f>
        <v>#N/A</v>
      </c>
      <c r="DU242" s="45" t="e">
        <f ca="1">VLOOKUP(DS242,$AH$14:BE1029,24)</f>
        <v>#N/A</v>
      </c>
      <c r="DV242" s="45" t="e">
        <f ca="1">VLOOKUP(DS242,$BY$14:CF1029,8)</f>
        <v>#N/A</v>
      </c>
      <c r="DW242" s="45" t="e">
        <f ca="1">VLOOKUP(DS242,$CR$14:CY1029,8)</f>
        <v>#N/A</v>
      </c>
      <c r="DX242" s="45" t="e">
        <f t="shared" ca="1" si="196"/>
        <v>#N/A</v>
      </c>
      <c r="DY242" s="45" t="e">
        <f t="shared" ca="1" si="197"/>
        <v>#N/A</v>
      </c>
      <c r="DZ242" s="45" t="e">
        <f t="shared" ca="1" si="198"/>
        <v>#N/A</v>
      </c>
      <c r="EA242" s="45" t="e">
        <f t="shared" ca="1" si="199"/>
        <v>#N/A</v>
      </c>
      <c r="EB242" s="45" t="e">
        <f t="shared" ca="1" si="200"/>
        <v>#N/A</v>
      </c>
      <c r="EC242" s="45" t="e">
        <f t="shared" ca="1" si="201"/>
        <v>#N/A</v>
      </c>
      <c r="ED242" s="45" t="e">
        <f t="shared" ca="1" si="202"/>
        <v>#N/A</v>
      </c>
      <c r="EE242" s="45" t="e">
        <f t="shared" ca="1" si="203"/>
        <v>#N/A</v>
      </c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DT243" s="45" t="e">
        <f ca="1">VLOOKUP(DS243,$A$14:R1030,18)</f>
        <v>#N/A</v>
      </c>
      <c r="DU243" s="45" t="e">
        <f ca="1">VLOOKUP(DS243,$AH$14:BE1030,24)</f>
        <v>#N/A</v>
      </c>
      <c r="DV243" s="45" t="e">
        <f ca="1">VLOOKUP(DS243,$BY$14:CF1030,8)</f>
        <v>#N/A</v>
      </c>
      <c r="DW243" s="45" t="e">
        <f ca="1">VLOOKUP(DS243,$CR$14:CY1030,8)</f>
        <v>#N/A</v>
      </c>
      <c r="DX243" s="45" t="e">
        <f t="shared" ca="1" si="196"/>
        <v>#N/A</v>
      </c>
      <c r="DY243" s="45" t="e">
        <f t="shared" ca="1" si="197"/>
        <v>#N/A</v>
      </c>
      <c r="DZ243" s="45" t="e">
        <f t="shared" ca="1" si="198"/>
        <v>#N/A</v>
      </c>
      <c r="EA243" s="45" t="e">
        <f t="shared" ca="1" si="199"/>
        <v>#N/A</v>
      </c>
      <c r="EB243" s="45" t="e">
        <f t="shared" ca="1" si="200"/>
        <v>#N/A</v>
      </c>
      <c r="EC243" s="45" t="e">
        <f t="shared" ca="1" si="201"/>
        <v>#N/A</v>
      </c>
      <c r="ED243" s="45" t="e">
        <f t="shared" ca="1" si="202"/>
        <v>#N/A</v>
      </c>
      <c r="EE243" s="45" t="e">
        <f t="shared" ca="1" si="203"/>
        <v>#N/A</v>
      </c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DT244" s="45" t="e">
        <f ca="1">VLOOKUP(DS244,$A$14:R1031,18)</f>
        <v>#N/A</v>
      </c>
      <c r="DU244" s="45" t="e">
        <f ca="1">VLOOKUP(DS244,$AH$14:BE1031,24)</f>
        <v>#N/A</v>
      </c>
      <c r="DV244" s="45" t="e">
        <f ca="1">VLOOKUP(DS244,$BY$14:CF1031,8)</f>
        <v>#N/A</v>
      </c>
      <c r="DW244" s="45" t="e">
        <f ca="1">VLOOKUP(DS244,$CR$14:CY1031,8)</f>
        <v>#N/A</v>
      </c>
      <c r="DX244" s="45" t="e">
        <f t="shared" ca="1" si="196"/>
        <v>#N/A</v>
      </c>
      <c r="DY244" s="45" t="e">
        <f t="shared" ca="1" si="197"/>
        <v>#N/A</v>
      </c>
      <c r="DZ244" s="45" t="e">
        <f t="shared" ca="1" si="198"/>
        <v>#N/A</v>
      </c>
      <c r="EA244" s="45" t="e">
        <f t="shared" ca="1" si="199"/>
        <v>#N/A</v>
      </c>
      <c r="EB244" s="45" t="e">
        <f t="shared" ca="1" si="200"/>
        <v>#N/A</v>
      </c>
      <c r="EC244" s="45" t="e">
        <f t="shared" ca="1" si="201"/>
        <v>#N/A</v>
      </c>
      <c r="ED244" s="45" t="e">
        <f t="shared" ca="1" si="202"/>
        <v>#N/A</v>
      </c>
      <c r="EE244" s="45" t="e">
        <f t="shared" ca="1" si="203"/>
        <v>#N/A</v>
      </c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DT245" s="45" t="e">
        <f ca="1">VLOOKUP(DS245,$A$14:R1032,18)</f>
        <v>#N/A</v>
      </c>
      <c r="DU245" s="45" t="e">
        <f ca="1">VLOOKUP(DS245,$AH$14:BE1032,24)</f>
        <v>#N/A</v>
      </c>
      <c r="DV245" s="45" t="e">
        <f ca="1">VLOOKUP(DS245,$BY$14:CF1032,8)</f>
        <v>#N/A</v>
      </c>
      <c r="DW245" s="45" t="e">
        <f ca="1">VLOOKUP(DS245,$CR$14:CY1032,8)</f>
        <v>#N/A</v>
      </c>
      <c r="DX245" s="45" t="e">
        <f t="shared" ca="1" si="196"/>
        <v>#N/A</v>
      </c>
      <c r="DY245" s="45" t="e">
        <f t="shared" ca="1" si="197"/>
        <v>#N/A</v>
      </c>
      <c r="DZ245" s="45" t="e">
        <f t="shared" ca="1" si="198"/>
        <v>#N/A</v>
      </c>
      <c r="EA245" s="45" t="e">
        <f t="shared" ca="1" si="199"/>
        <v>#N/A</v>
      </c>
      <c r="EB245" s="45" t="e">
        <f t="shared" ca="1" si="200"/>
        <v>#N/A</v>
      </c>
      <c r="EC245" s="45" t="e">
        <f t="shared" ca="1" si="201"/>
        <v>#N/A</v>
      </c>
      <c r="ED245" s="45" t="e">
        <f t="shared" ca="1" si="202"/>
        <v>#N/A</v>
      </c>
      <c r="EE245" s="45" t="e">
        <f t="shared" ca="1" si="203"/>
        <v>#N/A</v>
      </c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DT246" s="45" t="e">
        <f ca="1">VLOOKUP(DS246,$A$14:R1033,18)</f>
        <v>#N/A</v>
      </c>
      <c r="DU246" s="45" t="e">
        <f ca="1">VLOOKUP(DS246,$AH$14:BE1033,24)</f>
        <v>#N/A</v>
      </c>
      <c r="DV246" s="45" t="e">
        <f ca="1">VLOOKUP(DS246,$BY$14:CF1033,8)</f>
        <v>#N/A</v>
      </c>
      <c r="DW246" s="45" t="e">
        <f ca="1">VLOOKUP(DS246,$CR$14:CY1033,8)</f>
        <v>#N/A</v>
      </c>
      <c r="DX246" s="45" t="e">
        <f t="shared" ca="1" si="196"/>
        <v>#N/A</v>
      </c>
      <c r="DY246" s="45" t="e">
        <f t="shared" ca="1" si="197"/>
        <v>#N/A</v>
      </c>
      <c r="DZ246" s="45" t="e">
        <f t="shared" ca="1" si="198"/>
        <v>#N/A</v>
      </c>
      <c r="EA246" s="45" t="e">
        <f t="shared" ca="1" si="199"/>
        <v>#N/A</v>
      </c>
      <c r="EB246" s="45" t="e">
        <f t="shared" ca="1" si="200"/>
        <v>#N/A</v>
      </c>
      <c r="EC246" s="45" t="e">
        <f t="shared" ca="1" si="201"/>
        <v>#N/A</v>
      </c>
      <c r="ED246" s="45" t="e">
        <f t="shared" ca="1" si="202"/>
        <v>#N/A</v>
      </c>
      <c r="EE246" s="45" t="e">
        <f t="shared" ca="1" si="203"/>
        <v>#N/A</v>
      </c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DT247" s="45" t="e">
        <f ca="1">VLOOKUP(DS247,$A$14:R1034,18)</f>
        <v>#N/A</v>
      </c>
      <c r="DU247" s="45" t="e">
        <f ca="1">VLOOKUP(DS247,$AH$14:BE1034,24)</f>
        <v>#N/A</v>
      </c>
      <c r="DV247" s="45" t="e">
        <f ca="1">VLOOKUP(DS247,$BY$14:CF1034,8)</f>
        <v>#N/A</v>
      </c>
      <c r="DW247" s="45" t="e">
        <f ca="1">VLOOKUP(DS247,$CR$14:CY1034,8)</f>
        <v>#N/A</v>
      </c>
      <c r="DX247" s="45" t="e">
        <f t="shared" ca="1" si="196"/>
        <v>#N/A</v>
      </c>
      <c r="DY247" s="45" t="e">
        <f t="shared" ca="1" si="197"/>
        <v>#N/A</v>
      </c>
      <c r="DZ247" s="45" t="e">
        <f t="shared" ca="1" si="198"/>
        <v>#N/A</v>
      </c>
      <c r="EA247" s="45" t="e">
        <f t="shared" ca="1" si="199"/>
        <v>#N/A</v>
      </c>
      <c r="EB247" s="45" t="e">
        <f t="shared" ca="1" si="200"/>
        <v>#N/A</v>
      </c>
      <c r="EC247" s="45" t="e">
        <f t="shared" ca="1" si="201"/>
        <v>#N/A</v>
      </c>
      <c r="ED247" s="45" t="e">
        <f t="shared" ca="1" si="202"/>
        <v>#N/A</v>
      </c>
      <c r="EE247" s="45" t="e">
        <f t="shared" ca="1" si="203"/>
        <v>#N/A</v>
      </c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DT248" s="45" t="e">
        <f ca="1">VLOOKUP(DS248,$A$14:R1035,18)</f>
        <v>#N/A</v>
      </c>
      <c r="DU248" s="45" t="e">
        <f ca="1">VLOOKUP(DS248,$AH$14:BE1035,24)</f>
        <v>#N/A</v>
      </c>
      <c r="DV248" s="45" t="e">
        <f ca="1">VLOOKUP(DS248,$BY$14:CF1035,8)</f>
        <v>#N/A</v>
      </c>
      <c r="DW248" s="45" t="e">
        <f ca="1">VLOOKUP(DS248,$CR$14:CY1035,8)</f>
        <v>#N/A</v>
      </c>
      <c r="DX248" s="45" t="e">
        <f t="shared" ca="1" si="196"/>
        <v>#N/A</v>
      </c>
      <c r="DY248" s="45" t="e">
        <f t="shared" ca="1" si="197"/>
        <v>#N/A</v>
      </c>
      <c r="DZ248" s="45" t="e">
        <f t="shared" ca="1" si="198"/>
        <v>#N/A</v>
      </c>
      <c r="EA248" s="45" t="e">
        <f t="shared" ca="1" si="199"/>
        <v>#N/A</v>
      </c>
      <c r="EB248" s="45" t="e">
        <f t="shared" ca="1" si="200"/>
        <v>#N/A</v>
      </c>
      <c r="EC248" s="45" t="e">
        <f t="shared" ca="1" si="201"/>
        <v>#N/A</v>
      </c>
      <c r="ED248" s="45" t="e">
        <f t="shared" ca="1" si="202"/>
        <v>#N/A</v>
      </c>
      <c r="EE248" s="45" t="e">
        <f t="shared" ca="1" si="203"/>
        <v>#N/A</v>
      </c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DT249" s="45" t="e">
        <f ca="1">VLOOKUP(DS249,$A$14:R1036,18)</f>
        <v>#N/A</v>
      </c>
      <c r="DU249" s="45" t="e">
        <f ca="1">VLOOKUP(DS249,$AH$14:BE1036,24)</f>
        <v>#N/A</v>
      </c>
      <c r="DV249" s="45" t="e">
        <f ca="1">VLOOKUP(DS249,$BY$14:CF1036,8)</f>
        <v>#N/A</v>
      </c>
      <c r="DW249" s="45" t="e">
        <f ca="1">VLOOKUP(DS249,$CR$14:CY1036,8)</f>
        <v>#N/A</v>
      </c>
      <c r="DX249" s="45" t="e">
        <f t="shared" ca="1" si="196"/>
        <v>#N/A</v>
      </c>
      <c r="DY249" s="45" t="e">
        <f t="shared" ca="1" si="197"/>
        <v>#N/A</v>
      </c>
      <c r="DZ249" s="45" t="e">
        <f t="shared" ca="1" si="198"/>
        <v>#N/A</v>
      </c>
      <c r="EA249" s="45" t="e">
        <f t="shared" ca="1" si="199"/>
        <v>#N/A</v>
      </c>
      <c r="EB249" s="45" t="e">
        <f t="shared" ca="1" si="200"/>
        <v>#N/A</v>
      </c>
      <c r="EC249" s="45" t="e">
        <f t="shared" ca="1" si="201"/>
        <v>#N/A</v>
      </c>
      <c r="ED249" s="45" t="e">
        <f t="shared" ca="1" si="202"/>
        <v>#N/A</v>
      </c>
      <c r="EE249" s="45" t="e">
        <f t="shared" ca="1" si="203"/>
        <v>#N/A</v>
      </c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DT250" s="45" t="e">
        <f ca="1">VLOOKUP(DS250,$A$14:R1037,18)</f>
        <v>#N/A</v>
      </c>
      <c r="DU250" s="45" t="e">
        <f ca="1">VLOOKUP(DS250,$AH$14:BE1037,24)</f>
        <v>#N/A</v>
      </c>
      <c r="DV250" s="45" t="e">
        <f ca="1">VLOOKUP(DS250,$BY$14:CF1037,8)</f>
        <v>#N/A</v>
      </c>
      <c r="DW250" s="45" t="e">
        <f ca="1">VLOOKUP(DS250,$CR$14:CY1037,8)</f>
        <v>#N/A</v>
      </c>
      <c r="DX250" s="45" t="e">
        <f t="shared" ca="1" si="196"/>
        <v>#N/A</v>
      </c>
      <c r="DY250" s="45" t="e">
        <f t="shared" ca="1" si="197"/>
        <v>#N/A</v>
      </c>
      <c r="DZ250" s="45" t="e">
        <f t="shared" ca="1" si="198"/>
        <v>#N/A</v>
      </c>
      <c r="EA250" s="45" t="e">
        <f t="shared" ca="1" si="199"/>
        <v>#N/A</v>
      </c>
      <c r="EB250" s="45" t="e">
        <f t="shared" ca="1" si="200"/>
        <v>#N/A</v>
      </c>
      <c r="EC250" s="45" t="e">
        <f t="shared" ca="1" si="201"/>
        <v>#N/A</v>
      </c>
      <c r="ED250" s="45" t="e">
        <f t="shared" ca="1" si="202"/>
        <v>#N/A</v>
      </c>
      <c r="EE250" s="45" t="e">
        <f t="shared" ca="1" si="203"/>
        <v>#N/A</v>
      </c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DT251" s="45" t="e">
        <f ca="1">VLOOKUP(DS251,$A$14:R1038,18)</f>
        <v>#N/A</v>
      </c>
      <c r="DU251" s="45" t="e">
        <f ca="1">VLOOKUP(DS251,$AH$14:BE1038,24)</f>
        <v>#N/A</v>
      </c>
      <c r="DV251" s="45" t="e">
        <f ca="1">VLOOKUP(DS251,$BY$14:CF1038,8)</f>
        <v>#N/A</v>
      </c>
      <c r="DW251" s="45" t="e">
        <f ca="1">VLOOKUP(DS251,$CR$14:CY1038,8)</f>
        <v>#N/A</v>
      </c>
      <c r="DX251" s="45" t="e">
        <f t="shared" ca="1" si="196"/>
        <v>#N/A</v>
      </c>
      <c r="DY251" s="45" t="e">
        <f t="shared" ca="1" si="197"/>
        <v>#N/A</v>
      </c>
      <c r="DZ251" s="45" t="e">
        <f t="shared" ca="1" si="198"/>
        <v>#N/A</v>
      </c>
      <c r="EA251" s="45" t="e">
        <f t="shared" ca="1" si="199"/>
        <v>#N/A</v>
      </c>
      <c r="EB251" s="45" t="e">
        <f t="shared" ca="1" si="200"/>
        <v>#N/A</v>
      </c>
      <c r="EC251" s="45" t="e">
        <f t="shared" ca="1" si="201"/>
        <v>#N/A</v>
      </c>
      <c r="ED251" s="45" t="e">
        <f t="shared" ca="1" si="202"/>
        <v>#N/A</v>
      </c>
      <c r="EE251" s="45" t="e">
        <f t="shared" ca="1" si="203"/>
        <v>#N/A</v>
      </c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DT252" s="45" t="e">
        <f ca="1">VLOOKUP(DS252,$A$14:R1039,18)</f>
        <v>#N/A</v>
      </c>
      <c r="DU252" s="45" t="e">
        <f ca="1">VLOOKUP(DS252,$AH$14:BE1039,24)</f>
        <v>#N/A</v>
      </c>
      <c r="DV252" s="45" t="e">
        <f ca="1">VLOOKUP(DS252,$BY$14:CF1039,8)</f>
        <v>#N/A</v>
      </c>
      <c r="DW252" s="45" t="e">
        <f ca="1">VLOOKUP(DS252,$CR$14:CY1039,8)</f>
        <v>#N/A</v>
      </c>
      <c r="DX252" s="45" t="e">
        <f t="shared" ca="1" si="196"/>
        <v>#N/A</v>
      </c>
      <c r="DY252" s="45" t="e">
        <f t="shared" ca="1" si="197"/>
        <v>#N/A</v>
      </c>
      <c r="DZ252" s="45" t="e">
        <f t="shared" ca="1" si="198"/>
        <v>#N/A</v>
      </c>
      <c r="EA252" s="45" t="e">
        <f t="shared" ca="1" si="199"/>
        <v>#N/A</v>
      </c>
      <c r="EB252" s="45" t="e">
        <f t="shared" ca="1" si="200"/>
        <v>#N/A</v>
      </c>
      <c r="EC252" s="45" t="e">
        <f t="shared" ca="1" si="201"/>
        <v>#N/A</v>
      </c>
      <c r="ED252" s="45" t="e">
        <f t="shared" ca="1" si="202"/>
        <v>#N/A</v>
      </c>
      <c r="EE252" s="45" t="e">
        <f t="shared" ca="1" si="203"/>
        <v>#N/A</v>
      </c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DT253" s="45" t="e">
        <f ca="1">VLOOKUP(DS253,$A$14:R1040,18)</f>
        <v>#N/A</v>
      </c>
      <c r="DU253" s="45" t="e">
        <f ca="1">VLOOKUP(DS253,$AH$14:BE1040,24)</f>
        <v>#N/A</v>
      </c>
      <c r="DV253" s="45" t="e">
        <f ca="1">VLOOKUP(DS253,$BY$14:CF1040,8)</f>
        <v>#N/A</v>
      </c>
      <c r="DW253" s="45" t="e">
        <f ca="1">VLOOKUP(DS253,$CR$14:CY1040,8)</f>
        <v>#N/A</v>
      </c>
      <c r="DX253" s="45" t="e">
        <f t="shared" ca="1" si="196"/>
        <v>#N/A</v>
      </c>
      <c r="DY253" s="45" t="e">
        <f t="shared" ca="1" si="197"/>
        <v>#N/A</v>
      </c>
      <c r="DZ253" s="45" t="e">
        <f t="shared" ca="1" si="198"/>
        <v>#N/A</v>
      </c>
      <c r="EA253" s="45" t="e">
        <f t="shared" ca="1" si="199"/>
        <v>#N/A</v>
      </c>
      <c r="EB253" s="45" t="e">
        <f t="shared" ca="1" si="200"/>
        <v>#N/A</v>
      </c>
      <c r="EC253" s="45" t="e">
        <f t="shared" ca="1" si="201"/>
        <v>#N/A</v>
      </c>
      <c r="ED253" s="45" t="e">
        <f t="shared" ca="1" si="202"/>
        <v>#N/A</v>
      </c>
      <c r="EE253" s="45" t="e">
        <f t="shared" ca="1" si="203"/>
        <v>#N/A</v>
      </c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DT254" s="45" t="e">
        <f ca="1">VLOOKUP(DS254,$A$14:R1041,18)</f>
        <v>#N/A</v>
      </c>
      <c r="DU254" s="45" t="e">
        <f ca="1">VLOOKUP(DS254,$AH$14:BE1041,24)</f>
        <v>#N/A</v>
      </c>
      <c r="DV254" s="45" t="e">
        <f ca="1">VLOOKUP(DS254,$BY$14:CF1041,8)</f>
        <v>#N/A</v>
      </c>
      <c r="DW254" s="45" t="e">
        <f ca="1">VLOOKUP(DS254,$CR$14:CY1041,8)</f>
        <v>#N/A</v>
      </c>
      <c r="DX254" s="45" t="e">
        <f t="shared" ca="1" si="196"/>
        <v>#N/A</v>
      </c>
      <c r="DY254" s="45" t="e">
        <f t="shared" ca="1" si="197"/>
        <v>#N/A</v>
      </c>
      <c r="DZ254" s="45" t="e">
        <f t="shared" ca="1" si="198"/>
        <v>#N/A</v>
      </c>
      <c r="EA254" s="45" t="e">
        <f t="shared" ca="1" si="199"/>
        <v>#N/A</v>
      </c>
      <c r="EB254" s="45" t="e">
        <f t="shared" ca="1" si="200"/>
        <v>#N/A</v>
      </c>
      <c r="EC254" s="45" t="e">
        <f t="shared" ca="1" si="201"/>
        <v>#N/A</v>
      </c>
      <c r="ED254" s="45" t="e">
        <f t="shared" ca="1" si="202"/>
        <v>#N/A</v>
      </c>
      <c r="EE254" s="45" t="e">
        <f t="shared" ca="1" si="203"/>
        <v>#N/A</v>
      </c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DT255" s="45" t="e">
        <f ca="1">VLOOKUP(DS255,$A$14:R1042,18)</f>
        <v>#N/A</v>
      </c>
      <c r="DU255" s="45" t="e">
        <f ca="1">VLOOKUP(DS255,$AH$14:BE1042,24)</f>
        <v>#N/A</v>
      </c>
      <c r="DV255" s="45" t="e">
        <f ca="1">VLOOKUP(DS255,$BY$14:CF1042,8)</f>
        <v>#N/A</v>
      </c>
      <c r="DW255" s="45" t="e">
        <f ca="1">VLOOKUP(DS255,$CR$14:CY1042,8)</f>
        <v>#N/A</v>
      </c>
      <c r="DX255" s="45" t="e">
        <f t="shared" ca="1" si="196"/>
        <v>#N/A</v>
      </c>
      <c r="DY255" s="45" t="e">
        <f t="shared" ca="1" si="197"/>
        <v>#N/A</v>
      </c>
      <c r="DZ255" s="45" t="e">
        <f t="shared" ca="1" si="198"/>
        <v>#N/A</v>
      </c>
      <c r="EA255" s="45" t="e">
        <f t="shared" ca="1" si="199"/>
        <v>#N/A</v>
      </c>
      <c r="EB255" s="45" t="e">
        <f t="shared" ca="1" si="200"/>
        <v>#N/A</v>
      </c>
      <c r="EC255" s="45" t="e">
        <f t="shared" ca="1" si="201"/>
        <v>#N/A</v>
      </c>
      <c r="ED255" s="45" t="e">
        <f t="shared" ca="1" si="202"/>
        <v>#N/A</v>
      </c>
      <c r="EE255" s="45" t="e">
        <f t="shared" ca="1" si="203"/>
        <v>#N/A</v>
      </c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DT256" s="45" t="e">
        <f ca="1">VLOOKUP(DS256,$A$14:R1043,18)</f>
        <v>#N/A</v>
      </c>
      <c r="DU256" s="45" t="e">
        <f ca="1">VLOOKUP(DS256,$AH$14:BE1043,24)</f>
        <v>#N/A</v>
      </c>
      <c r="DV256" s="45" t="e">
        <f ca="1">VLOOKUP(DS256,$BY$14:CF1043,8)</f>
        <v>#N/A</v>
      </c>
      <c r="DW256" s="45" t="e">
        <f ca="1">VLOOKUP(DS256,$CR$14:CY1043,8)</f>
        <v>#N/A</v>
      </c>
      <c r="DX256" s="45" t="e">
        <f t="shared" ca="1" si="196"/>
        <v>#N/A</v>
      </c>
      <c r="DY256" s="45" t="e">
        <f t="shared" ca="1" si="197"/>
        <v>#N/A</v>
      </c>
      <c r="DZ256" s="45" t="e">
        <f t="shared" ca="1" si="198"/>
        <v>#N/A</v>
      </c>
      <c r="EA256" s="45" t="e">
        <f t="shared" ca="1" si="199"/>
        <v>#N/A</v>
      </c>
      <c r="EB256" s="45" t="e">
        <f t="shared" ca="1" si="200"/>
        <v>#N/A</v>
      </c>
      <c r="EC256" s="45" t="e">
        <f t="shared" ca="1" si="201"/>
        <v>#N/A</v>
      </c>
      <c r="ED256" s="45" t="e">
        <f t="shared" ca="1" si="202"/>
        <v>#N/A</v>
      </c>
      <c r="EE256" s="45" t="e">
        <f t="shared" ca="1" si="203"/>
        <v>#N/A</v>
      </c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DT257" s="45" t="e">
        <f ca="1">VLOOKUP(DS257,$A$14:R1044,18)</f>
        <v>#N/A</v>
      </c>
      <c r="DU257" s="45" t="e">
        <f ca="1">VLOOKUP(DS257,$AH$14:BE1044,24)</f>
        <v>#N/A</v>
      </c>
      <c r="DV257" s="45" t="e">
        <f ca="1">VLOOKUP(DS257,$BY$14:CF1044,8)</f>
        <v>#N/A</v>
      </c>
      <c r="DW257" s="45" t="e">
        <f ca="1">VLOOKUP(DS257,$CR$14:CY1044,8)</f>
        <v>#N/A</v>
      </c>
      <c r="DX257" s="45" t="e">
        <f t="shared" ca="1" si="196"/>
        <v>#N/A</v>
      </c>
      <c r="DY257" s="45" t="e">
        <f t="shared" ca="1" si="197"/>
        <v>#N/A</v>
      </c>
      <c r="DZ257" s="45" t="e">
        <f t="shared" ca="1" si="198"/>
        <v>#N/A</v>
      </c>
      <c r="EA257" s="45" t="e">
        <f t="shared" ca="1" si="199"/>
        <v>#N/A</v>
      </c>
      <c r="EB257" s="45" t="e">
        <f t="shared" ca="1" si="200"/>
        <v>#N/A</v>
      </c>
      <c r="EC257" s="45" t="e">
        <f t="shared" ca="1" si="201"/>
        <v>#N/A</v>
      </c>
      <c r="ED257" s="45" t="e">
        <f t="shared" ca="1" si="202"/>
        <v>#N/A</v>
      </c>
      <c r="EE257" s="45" t="e">
        <f t="shared" ca="1" si="203"/>
        <v>#N/A</v>
      </c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DT258" s="45" t="e">
        <f ca="1">VLOOKUP(DS258,$A$14:R1045,18)</f>
        <v>#N/A</v>
      </c>
      <c r="DU258" s="45" t="e">
        <f ca="1">VLOOKUP(DS258,$AH$14:BE1045,24)</f>
        <v>#N/A</v>
      </c>
      <c r="DV258" s="45" t="e">
        <f ca="1">VLOOKUP(DS258,$BY$14:CF1045,8)</f>
        <v>#N/A</v>
      </c>
      <c r="DW258" s="45" t="e">
        <f ca="1">VLOOKUP(DS258,$CR$14:CY1045,8)</f>
        <v>#N/A</v>
      </c>
      <c r="DX258" s="45" t="e">
        <f t="shared" ca="1" si="196"/>
        <v>#N/A</v>
      </c>
      <c r="DY258" s="45" t="e">
        <f t="shared" ca="1" si="197"/>
        <v>#N/A</v>
      </c>
      <c r="DZ258" s="45" t="e">
        <f t="shared" ca="1" si="198"/>
        <v>#N/A</v>
      </c>
      <c r="EA258" s="45" t="e">
        <f t="shared" ca="1" si="199"/>
        <v>#N/A</v>
      </c>
      <c r="EB258" s="45" t="e">
        <f t="shared" ca="1" si="200"/>
        <v>#N/A</v>
      </c>
      <c r="EC258" s="45" t="e">
        <f t="shared" ca="1" si="201"/>
        <v>#N/A</v>
      </c>
      <c r="ED258" s="45" t="e">
        <f t="shared" ca="1" si="202"/>
        <v>#N/A</v>
      </c>
      <c r="EE258" s="45" t="e">
        <f t="shared" ca="1" si="203"/>
        <v>#N/A</v>
      </c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DT259" s="45" t="e">
        <f ca="1">VLOOKUP(DS259,$A$14:R1046,18)</f>
        <v>#N/A</v>
      </c>
      <c r="DU259" s="45" t="e">
        <f ca="1">VLOOKUP(DS259,$AH$14:BE1046,24)</f>
        <v>#N/A</v>
      </c>
      <c r="DV259" s="45" t="e">
        <f ca="1">VLOOKUP(DS259,$BY$14:CF1046,8)</f>
        <v>#N/A</v>
      </c>
      <c r="DW259" s="45" t="e">
        <f ca="1">VLOOKUP(DS259,$CR$14:CY1046,8)</f>
        <v>#N/A</v>
      </c>
      <c r="DX259" s="45" t="e">
        <f t="shared" ca="1" si="196"/>
        <v>#N/A</v>
      </c>
      <c r="DY259" s="45" t="e">
        <f t="shared" ca="1" si="197"/>
        <v>#N/A</v>
      </c>
      <c r="DZ259" s="45" t="e">
        <f t="shared" ca="1" si="198"/>
        <v>#N/A</v>
      </c>
      <c r="EA259" s="45" t="e">
        <f t="shared" ca="1" si="199"/>
        <v>#N/A</v>
      </c>
      <c r="EB259" s="45" t="e">
        <f t="shared" ca="1" si="200"/>
        <v>#N/A</v>
      </c>
      <c r="EC259" s="45" t="e">
        <f t="shared" ca="1" si="201"/>
        <v>#N/A</v>
      </c>
      <c r="ED259" s="45" t="e">
        <f t="shared" ca="1" si="202"/>
        <v>#N/A</v>
      </c>
      <c r="EE259" s="45" t="e">
        <f t="shared" ca="1" si="203"/>
        <v>#N/A</v>
      </c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DT260" s="45" t="e">
        <f ca="1">VLOOKUP(DS260,$A$14:R1047,18)</f>
        <v>#N/A</v>
      </c>
      <c r="DU260" s="45" t="e">
        <f ca="1">VLOOKUP(DS260,$AH$14:BE1047,24)</f>
        <v>#N/A</v>
      </c>
      <c r="DV260" s="45" t="e">
        <f ca="1">VLOOKUP(DS260,$BY$14:CF1047,8)</f>
        <v>#N/A</v>
      </c>
      <c r="DW260" s="45" t="e">
        <f ca="1">VLOOKUP(DS260,$CR$14:CY1047,8)</f>
        <v>#N/A</v>
      </c>
      <c r="DX260" s="45" t="e">
        <f t="shared" ca="1" si="196"/>
        <v>#N/A</v>
      </c>
      <c r="DY260" s="45" t="e">
        <f t="shared" ca="1" si="197"/>
        <v>#N/A</v>
      </c>
      <c r="DZ260" s="45" t="e">
        <f t="shared" ca="1" si="198"/>
        <v>#N/A</v>
      </c>
      <c r="EA260" s="45" t="e">
        <f t="shared" ca="1" si="199"/>
        <v>#N/A</v>
      </c>
      <c r="EB260" s="45" t="e">
        <f t="shared" ca="1" si="200"/>
        <v>#N/A</v>
      </c>
      <c r="EC260" s="45" t="e">
        <f t="shared" ca="1" si="201"/>
        <v>#N/A</v>
      </c>
      <c r="ED260" s="45" t="e">
        <f t="shared" ca="1" si="202"/>
        <v>#N/A</v>
      </c>
      <c r="EE260" s="45" t="e">
        <f t="shared" ca="1" si="203"/>
        <v>#N/A</v>
      </c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DT261" s="45" t="e">
        <f ca="1">VLOOKUP(DS261,$A$14:R1048,18)</f>
        <v>#N/A</v>
      </c>
      <c r="DU261" s="45" t="e">
        <f ca="1">VLOOKUP(DS261,$AH$14:BE1048,24)</f>
        <v>#N/A</v>
      </c>
      <c r="DV261" s="45" t="e">
        <f ca="1">VLOOKUP(DS261,$BY$14:CF1048,8)</f>
        <v>#N/A</v>
      </c>
      <c r="DW261" s="45" t="e">
        <f ca="1">VLOOKUP(DS261,$CR$14:CY1048,8)</f>
        <v>#N/A</v>
      </c>
      <c r="DX261" s="45" t="e">
        <f t="shared" ca="1" si="196"/>
        <v>#N/A</v>
      </c>
      <c r="DY261" s="45" t="e">
        <f t="shared" ca="1" si="197"/>
        <v>#N/A</v>
      </c>
      <c r="DZ261" s="45" t="e">
        <f t="shared" ca="1" si="198"/>
        <v>#N/A</v>
      </c>
      <c r="EA261" s="45" t="e">
        <f t="shared" ca="1" si="199"/>
        <v>#N/A</v>
      </c>
      <c r="EB261" s="45" t="e">
        <f t="shared" ca="1" si="200"/>
        <v>#N/A</v>
      </c>
      <c r="EC261" s="45" t="e">
        <f t="shared" ca="1" si="201"/>
        <v>#N/A</v>
      </c>
      <c r="ED261" s="45" t="e">
        <f t="shared" ca="1" si="202"/>
        <v>#N/A</v>
      </c>
      <c r="EE261" s="45" t="e">
        <f t="shared" ca="1" si="203"/>
        <v>#N/A</v>
      </c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DT262" s="45" t="e">
        <f ca="1">VLOOKUP(DS262,$A$14:R1049,18)</f>
        <v>#N/A</v>
      </c>
      <c r="DU262" s="45" t="e">
        <f ca="1">VLOOKUP(DS262,$AH$14:BE1049,24)</f>
        <v>#N/A</v>
      </c>
      <c r="DV262" s="45" t="e">
        <f ca="1">VLOOKUP(DS262,$BY$14:CF1049,8)</f>
        <v>#N/A</v>
      </c>
      <c r="DW262" s="45" t="e">
        <f ca="1">VLOOKUP(DS262,$CR$14:CY1049,8)</f>
        <v>#N/A</v>
      </c>
      <c r="DX262" s="45" t="e">
        <f t="shared" ca="1" si="196"/>
        <v>#N/A</v>
      </c>
      <c r="DY262" s="45" t="e">
        <f t="shared" ca="1" si="197"/>
        <v>#N/A</v>
      </c>
      <c r="DZ262" s="45" t="e">
        <f t="shared" ca="1" si="198"/>
        <v>#N/A</v>
      </c>
      <c r="EA262" s="45" t="e">
        <f t="shared" ca="1" si="199"/>
        <v>#N/A</v>
      </c>
      <c r="EB262" s="45" t="e">
        <f t="shared" ca="1" si="200"/>
        <v>#N/A</v>
      </c>
      <c r="EC262" s="45" t="e">
        <f t="shared" ca="1" si="201"/>
        <v>#N/A</v>
      </c>
      <c r="ED262" s="45" t="e">
        <f t="shared" ca="1" si="202"/>
        <v>#N/A</v>
      </c>
      <c r="EE262" s="45" t="e">
        <f t="shared" ca="1" si="203"/>
        <v>#N/A</v>
      </c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DT263" s="45" t="e">
        <f ca="1">VLOOKUP(DS263,$A$14:R1050,18)</f>
        <v>#N/A</v>
      </c>
      <c r="DU263" s="45" t="e">
        <f ca="1">VLOOKUP(DS263,$AH$14:BE1050,24)</f>
        <v>#N/A</v>
      </c>
      <c r="DV263" s="45" t="e">
        <f ca="1">VLOOKUP(DS263,$BY$14:CF1050,8)</f>
        <v>#N/A</v>
      </c>
      <c r="DW263" s="45" t="e">
        <f ca="1">VLOOKUP(DS263,$CR$14:CY1050,8)</f>
        <v>#N/A</v>
      </c>
      <c r="DX263" s="45" t="e">
        <f t="shared" ca="1" si="196"/>
        <v>#N/A</v>
      </c>
      <c r="DY263" s="45" t="e">
        <f t="shared" ca="1" si="197"/>
        <v>#N/A</v>
      </c>
      <c r="DZ263" s="45" t="e">
        <f t="shared" ca="1" si="198"/>
        <v>#N/A</v>
      </c>
      <c r="EA263" s="45" t="e">
        <f t="shared" ca="1" si="199"/>
        <v>#N/A</v>
      </c>
      <c r="EB263" s="45" t="e">
        <f t="shared" ca="1" si="200"/>
        <v>#N/A</v>
      </c>
      <c r="EC263" s="45" t="e">
        <f t="shared" ca="1" si="201"/>
        <v>#N/A</v>
      </c>
      <c r="ED263" s="45" t="e">
        <f t="shared" ca="1" si="202"/>
        <v>#N/A</v>
      </c>
      <c r="EE263" s="45" t="e">
        <f t="shared" ca="1" si="203"/>
        <v>#N/A</v>
      </c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DT264" s="45" t="e">
        <f ca="1">VLOOKUP(DS264,$A$14:R1051,18)</f>
        <v>#N/A</v>
      </c>
      <c r="DU264" s="45" t="e">
        <f ca="1">VLOOKUP(DS264,$AH$14:BE1051,24)</f>
        <v>#N/A</v>
      </c>
      <c r="DV264" s="45" t="e">
        <f ca="1">VLOOKUP(DS264,$BY$14:CF1051,8)</f>
        <v>#N/A</v>
      </c>
      <c r="DW264" s="45" t="e">
        <f ca="1">VLOOKUP(DS264,$CR$14:CY1051,8)</f>
        <v>#N/A</v>
      </c>
      <c r="DX264" s="45" t="e">
        <f t="shared" ca="1" si="196"/>
        <v>#N/A</v>
      </c>
      <c r="DY264" s="45" t="e">
        <f t="shared" ca="1" si="197"/>
        <v>#N/A</v>
      </c>
      <c r="DZ264" s="45" t="e">
        <f t="shared" ca="1" si="198"/>
        <v>#N/A</v>
      </c>
      <c r="EA264" s="45" t="e">
        <f t="shared" ca="1" si="199"/>
        <v>#N/A</v>
      </c>
      <c r="EB264" s="45" t="e">
        <f t="shared" ca="1" si="200"/>
        <v>#N/A</v>
      </c>
      <c r="EC264" s="45" t="e">
        <f t="shared" ca="1" si="201"/>
        <v>#N/A</v>
      </c>
      <c r="ED264" s="45" t="e">
        <f t="shared" ca="1" si="202"/>
        <v>#N/A</v>
      </c>
      <c r="EE264" s="45" t="e">
        <f t="shared" ca="1" si="203"/>
        <v>#N/A</v>
      </c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DT265" s="45" t="e">
        <f ca="1">VLOOKUP(DS265,$A$14:R1052,18)</f>
        <v>#N/A</v>
      </c>
      <c r="DU265" s="45" t="e">
        <f ca="1">VLOOKUP(DS265,$AH$14:BE1052,24)</f>
        <v>#N/A</v>
      </c>
      <c r="DV265" s="45" t="e">
        <f ca="1">VLOOKUP(DS265,$BY$14:CF1052,8)</f>
        <v>#N/A</v>
      </c>
      <c r="DW265" s="45" t="e">
        <f ca="1">VLOOKUP(DS265,$CR$14:CY1052,8)</f>
        <v>#N/A</v>
      </c>
      <c r="DX265" s="45" t="e">
        <f t="shared" ca="1" si="196"/>
        <v>#N/A</v>
      </c>
      <c r="DY265" s="45" t="e">
        <f t="shared" ca="1" si="197"/>
        <v>#N/A</v>
      </c>
      <c r="DZ265" s="45" t="e">
        <f t="shared" ca="1" si="198"/>
        <v>#N/A</v>
      </c>
      <c r="EA265" s="45" t="e">
        <f t="shared" ca="1" si="199"/>
        <v>#N/A</v>
      </c>
      <c r="EB265" s="45" t="e">
        <f t="shared" ca="1" si="200"/>
        <v>#N/A</v>
      </c>
      <c r="EC265" s="45" t="e">
        <f t="shared" ca="1" si="201"/>
        <v>#N/A</v>
      </c>
      <c r="ED265" s="45" t="e">
        <f t="shared" ca="1" si="202"/>
        <v>#N/A</v>
      </c>
      <c r="EE265" s="45" t="e">
        <f t="shared" ca="1" si="203"/>
        <v>#N/A</v>
      </c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DT266" s="45" t="e">
        <f ca="1">VLOOKUP(DS266,$A$14:R1053,18)</f>
        <v>#N/A</v>
      </c>
      <c r="DU266" s="45" t="e">
        <f ca="1">VLOOKUP(DS266,$AH$14:BE1053,24)</f>
        <v>#N/A</v>
      </c>
      <c r="DV266" s="45" t="e">
        <f ca="1">VLOOKUP(DS266,$BY$14:CF1053,8)</f>
        <v>#N/A</v>
      </c>
      <c r="DW266" s="45" t="e">
        <f ca="1">VLOOKUP(DS266,$CR$14:CY1053,8)</f>
        <v>#N/A</v>
      </c>
      <c r="DX266" s="45" t="e">
        <f t="shared" ca="1" si="196"/>
        <v>#N/A</v>
      </c>
      <c r="DY266" s="45" t="e">
        <f t="shared" ca="1" si="197"/>
        <v>#N/A</v>
      </c>
      <c r="DZ266" s="45" t="e">
        <f t="shared" ca="1" si="198"/>
        <v>#N/A</v>
      </c>
      <c r="EA266" s="45" t="e">
        <f t="shared" ca="1" si="199"/>
        <v>#N/A</v>
      </c>
      <c r="EB266" s="45" t="e">
        <f t="shared" ca="1" si="200"/>
        <v>#N/A</v>
      </c>
      <c r="EC266" s="45" t="e">
        <f t="shared" ca="1" si="201"/>
        <v>#N/A</v>
      </c>
      <c r="ED266" s="45" t="e">
        <f t="shared" ca="1" si="202"/>
        <v>#N/A</v>
      </c>
      <c r="EE266" s="45" t="e">
        <f t="shared" ca="1" si="203"/>
        <v>#N/A</v>
      </c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DT267" s="45" t="e">
        <f ca="1">VLOOKUP(DS267,$A$14:R1054,18)</f>
        <v>#N/A</v>
      </c>
      <c r="DU267" s="45" t="e">
        <f ca="1">VLOOKUP(DS267,$AH$14:BE1054,24)</f>
        <v>#N/A</v>
      </c>
      <c r="DV267" s="45" t="e">
        <f ca="1">VLOOKUP(DS267,$BY$14:CF1054,8)</f>
        <v>#N/A</v>
      </c>
      <c r="DW267" s="45" t="e">
        <f ca="1">VLOOKUP(DS267,$CR$14:CY1054,8)</f>
        <v>#N/A</v>
      </c>
      <c r="DX267" s="45" t="e">
        <f t="shared" ca="1" si="196"/>
        <v>#N/A</v>
      </c>
      <c r="DY267" s="45" t="e">
        <f t="shared" ca="1" si="197"/>
        <v>#N/A</v>
      </c>
      <c r="DZ267" s="45" t="e">
        <f t="shared" ca="1" si="198"/>
        <v>#N/A</v>
      </c>
      <c r="EA267" s="45" t="e">
        <f t="shared" ca="1" si="199"/>
        <v>#N/A</v>
      </c>
      <c r="EB267" s="45" t="e">
        <f t="shared" ca="1" si="200"/>
        <v>#N/A</v>
      </c>
      <c r="EC267" s="45" t="e">
        <f t="shared" ca="1" si="201"/>
        <v>#N/A</v>
      </c>
      <c r="ED267" s="45" t="e">
        <f t="shared" ca="1" si="202"/>
        <v>#N/A</v>
      </c>
      <c r="EE267" s="45" t="e">
        <f t="shared" ca="1" si="203"/>
        <v>#N/A</v>
      </c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DT268" s="45" t="e">
        <f ca="1">VLOOKUP(DS268,$A$14:R1055,18)</f>
        <v>#N/A</v>
      </c>
      <c r="DU268" s="45" t="e">
        <f ca="1">VLOOKUP(DS268,$AH$14:BE1055,24)</f>
        <v>#N/A</v>
      </c>
      <c r="DV268" s="45" t="e">
        <f ca="1">VLOOKUP(DS268,$BY$14:CF1055,8)</f>
        <v>#N/A</v>
      </c>
      <c r="DW268" s="45" t="e">
        <f ca="1">VLOOKUP(DS268,$CR$14:CY1055,8)</f>
        <v>#N/A</v>
      </c>
      <c r="DX268" s="45" t="e">
        <f t="shared" ca="1" si="196"/>
        <v>#N/A</v>
      </c>
      <c r="DY268" s="45" t="e">
        <f t="shared" ca="1" si="197"/>
        <v>#N/A</v>
      </c>
      <c r="DZ268" s="45" t="e">
        <f t="shared" ca="1" si="198"/>
        <v>#N/A</v>
      </c>
      <c r="EA268" s="45" t="e">
        <f t="shared" ca="1" si="199"/>
        <v>#N/A</v>
      </c>
      <c r="EB268" s="45" t="e">
        <f t="shared" ca="1" si="200"/>
        <v>#N/A</v>
      </c>
      <c r="EC268" s="45" t="e">
        <f t="shared" ca="1" si="201"/>
        <v>#N/A</v>
      </c>
      <c r="ED268" s="45" t="e">
        <f t="shared" ca="1" si="202"/>
        <v>#N/A</v>
      </c>
      <c r="EE268" s="45" t="e">
        <f t="shared" ca="1" si="203"/>
        <v>#N/A</v>
      </c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DT269" s="45" t="e">
        <f ca="1">VLOOKUP(DS269,$A$14:R1056,18)</f>
        <v>#N/A</v>
      </c>
      <c r="DU269" s="45" t="e">
        <f ca="1">VLOOKUP(DS269,$AH$14:BE1056,24)</f>
        <v>#N/A</v>
      </c>
      <c r="DV269" s="45" t="e">
        <f ca="1">VLOOKUP(DS269,$BY$14:CF1056,8)</f>
        <v>#N/A</v>
      </c>
      <c r="DW269" s="45" t="e">
        <f ca="1">VLOOKUP(DS269,$CR$14:CY1056,8)</f>
        <v>#N/A</v>
      </c>
      <c r="DX269" s="45" t="e">
        <f t="shared" ca="1" si="196"/>
        <v>#N/A</v>
      </c>
      <c r="DY269" s="45" t="e">
        <f t="shared" ca="1" si="197"/>
        <v>#N/A</v>
      </c>
      <c r="DZ269" s="45" t="e">
        <f t="shared" ca="1" si="198"/>
        <v>#N/A</v>
      </c>
      <c r="EA269" s="45" t="e">
        <f t="shared" ca="1" si="199"/>
        <v>#N/A</v>
      </c>
      <c r="EB269" s="45" t="e">
        <f t="shared" ca="1" si="200"/>
        <v>#N/A</v>
      </c>
      <c r="EC269" s="45" t="e">
        <f t="shared" ca="1" si="201"/>
        <v>#N/A</v>
      </c>
      <c r="ED269" s="45" t="e">
        <f t="shared" ca="1" si="202"/>
        <v>#N/A</v>
      </c>
      <c r="EE269" s="45" t="e">
        <f t="shared" ca="1" si="203"/>
        <v>#N/A</v>
      </c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DT270" s="45" t="e">
        <f ca="1">VLOOKUP(DS270,$A$14:R1057,18)</f>
        <v>#N/A</v>
      </c>
      <c r="DU270" s="45" t="e">
        <f ca="1">VLOOKUP(DS270,$AH$14:BE1057,24)</f>
        <v>#N/A</v>
      </c>
      <c r="DV270" s="45" t="e">
        <f ca="1">VLOOKUP(DS270,$BY$14:CF1057,8)</f>
        <v>#N/A</v>
      </c>
      <c r="DW270" s="45" t="e">
        <f ca="1">VLOOKUP(DS270,$CR$14:CY1057,8)</f>
        <v>#N/A</v>
      </c>
      <c r="DX270" s="45" t="e">
        <f t="shared" ca="1" si="196"/>
        <v>#N/A</v>
      </c>
      <c r="DY270" s="45" t="e">
        <f t="shared" ca="1" si="197"/>
        <v>#N/A</v>
      </c>
      <c r="DZ270" s="45" t="e">
        <f t="shared" ca="1" si="198"/>
        <v>#N/A</v>
      </c>
      <c r="EA270" s="45" t="e">
        <f t="shared" ca="1" si="199"/>
        <v>#N/A</v>
      </c>
      <c r="EB270" s="45" t="e">
        <f t="shared" ca="1" si="200"/>
        <v>#N/A</v>
      </c>
      <c r="EC270" s="45" t="e">
        <f t="shared" ca="1" si="201"/>
        <v>#N/A</v>
      </c>
      <c r="ED270" s="45" t="e">
        <f t="shared" ca="1" si="202"/>
        <v>#N/A</v>
      </c>
      <c r="EE270" s="45" t="e">
        <f t="shared" ca="1" si="203"/>
        <v>#N/A</v>
      </c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DT271" s="45" t="e">
        <f ca="1">VLOOKUP(DS271,$A$14:R1058,18)</f>
        <v>#N/A</v>
      </c>
      <c r="DU271" s="45" t="e">
        <f ca="1">VLOOKUP(DS271,$AH$14:BE1058,24)</f>
        <v>#N/A</v>
      </c>
      <c r="DV271" s="45" t="e">
        <f ca="1">VLOOKUP(DS271,$BY$14:CF1058,8)</f>
        <v>#N/A</v>
      </c>
      <c r="DW271" s="45" t="e">
        <f ca="1">VLOOKUP(DS271,$CR$14:CY1058,8)</f>
        <v>#N/A</v>
      </c>
      <c r="DX271" s="45" t="e">
        <f t="shared" ca="1" si="196"/>
        <v>#N/A</v>
      </c>
      <c r="DY271" s="45" t="e">
        <f t="shared" ca="1" si="197"/>
        <v>#N/A</v>
      </c>
      <c r="DZ271" s="45" t="e">
        <f t="shared" ca="1" si="198"/>
        <v>#N/A</v>
      </c>
      <c r="EA271" s="45" t="e">
        <f t="shared" ca="1" si="199"/>
        <v>#N/A</v>
      </c>
      <c r="EB271" s="45" t="e">
        <f t="shared" ca="1" si="200"/>
        <v>#N/A</v>
      </c>
      <c r="EC271" s="45" t="e">
        <f t="shared" ca="1" si="201"/>
        <v>#N/A</v>
      </c>
      <c r="ED271" s="45" t="e">
        <f t="shared" ca="1" si="202"/>
        <v>#N/A</v>
      </c>
      <c r="EE271" s="45" t="e">
        <f t="shared" ca="1" si="203"/>
        <v>#N/A</v>
      </c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DT272" s="45" t="e">
        <f ca="1">VLOOKUP(DS272,$A$14:R1059,18)</f>
        <v>#N/A</v>
      </c>
      <c r="DU272" s="45" t="e">
        <f ca="1">VLOOKUP(DS272,$AH$14:BE1059,24)</f>
        <v>#N/A</v>
      </c>
      <c r="DV272" s="45" t="e">
        <f ca="1">VLOOKUP(DS272,$BY$14:CF1059,8)</f>
        <v>#N/A</v>
      </c>
      <c r="DW272" s="45" t="e">
        <f ca="1">VLOOKUP(DS272,$CR$14:CY1059,8)</f>
        <v>#N/A</v>
      </c>
      <c r="DX272" s="45" t="e">
        <f t="shared" ca="1" si="196"/>
        <v>#N/A</v>
      </c>
      <c r="DY272" s="45" t="e">
        <f t="shared" ca="1" si="197"/>
        <v>#N/A</v>
      </c>
      <c r="DZ272" s="45" t="e">
        <f t="shared" ca="1" si="198"/>
        <v>#N/A</v>
      </c>
      <c r="EA272" s="45" t="e">
        <f t="shared" ca="1" si="199"/>
        <v>#N/A</v>
      </c>
      <c r="EB272" s="45" t="e">
        <f t="shared" ca="1" si="200"/>
        <v>#N/A</v>
      </c>
      <c r="EC272" s="45" t="e">
        <f t="shared" ca="1" si="201"/>
        <v>#N/A</v>
      </c>
      <c r="ED272" s="45" t="e">
        <f t="shared" ca="1" si="202"/>
        <v>#N/A</v>
      </c>
      <c r="EE272" s="45" t="e">
        <f t="shared" ca="1" si="203"/>
        <v>#N/A</v>
      </c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DT273" s="45" t="e">
        <f ca="1">VLOOKUP(DS273,$A$14:R1060,18)</f>
        <v>#N/A</v>
      </c>
      <c r="DU273" s="45" t="e">
        <f ca="1">VLOOKUP(DS273,$AH$14:BE1060,24)</f>
        <v>#N/A</v>
      </c>
      <c r="DV273" s="45" t="e">
        <f ca="1">VLOOKUP(DS273,$BY$14:CF1060,8)</f>
        <v>#N/A</v>
      </c>
      <c r="DW273" s="45" t="e">
        <f ca="1">VLOOKUP(DS273,$CR$14:CY1060,8)</f>
        <v>#N/A</v>
      </c>
      <c r="DX273" s="45" t="e">
        <f t="shared" ca="1" si="196"/>
        <v>#N/A</v>
      </c>
      <c r="DY273" s="45" t="e">
        <f t="shared" ca="1" si="197"/>
        <v>#N/A</v>
      </c>
      <c r="DZ273" s="45" t="e">
        <f t="shared" ca="1" si="198"/>
        <v>#N/A</v>
      </c>
      <c r="EA273" s="45" t="e">
        <f t="shared" ca="1" si="199"/>
        <v>#N/A</v>
      </c>
      <c r="EB273" s="45" t="e">
        <f t="shared" ca="1" si="200"/>
        <v>#N/A</v>
      </c>
      <c r="EC273" s="45" t="e">
        <f t="shared" ca="1" si="201"/>
        <v>#N/A</v>
      </c>
      <c r="ED273" s="45" t="e">
        <f t="shared" ca="1" si="202"/>
        <v>#N/A</v>
      </c>
      <c r="EE273" s="45" t="e">
        <f t="shared" ca="1" si="203"/>
        <v>#N/A</v>
      </c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DT274" s="45" t="e">
        <f ca="1">VLOOKUP(DS274,$A$14:R1061,18)</f>
        <v>#N/A</v>
      </c>
      <c r="DU274" s="45" t="e">
        <f ca="1">VLOOKUP(DS274,$AH$14:BE1061,24)</f>
        <v>#N/A</v>
      </c>
      <c r="DV274" s="45" t="e">
        <f ca="1">VLOOKUP(DS274,$BY$14:CF1061,8)</f>
        <v>#N/A</v>
      </c>
      <c r="DW274" s="45" t="e">
        <f ca="1">VLOOKUP(DS274,$CR$14:CY1061,8)</f>
        <v>#N/A</v>
      </c>
      <c r="DX274" s="45" t="e">
        <f t="shared" ca="1" si="196"/>
        <v>#N/A</v>
      </c>
      <c r="DY274" s="45" t="e">
        <f t="shared" ca="1" si="197"/>
        <v>#N/A</v>
      </c>
      <c r="DZ274" s="45" t="e">
        <f t="shared" ca="1" si="198"/>
        <v>#N/A</v>
      </c>
      <c r="EA274" s="45" t="e">
        <f t="shared" ca="1" si="199"/>
        <v>#N/A</v>
      </c>
      <c r="EB274" s="45" t="e">
        <f t="shared" ca="1" si="200"/>
        <v>#N/A</v>
      </c>
      <c r="EC274" s="45" t="e">
        <f t="shared" ca="1" si="201"/>
        <v>#N/A</v>
      </c>
      <c r="ED274" s="45" t="e">
        <f t="shared" ca="1" si="202"/>
        <v>#N/A</v>
      </c>
      <c r="EE274" s="45" t="e">
        <f t="shared" ca="1" si="203"/>
        <v>#N/A</v>
      </c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DT275" s="45" t="e">
        <f ca="1">VLOOKUP(DS275,$A$14:R1062,18)</f>
        <v>#N/A</v>
      </c>
      <c r="DU275" s="45" t="e">
        <f ca="1">VLOOKUP(DS275,$AH$14:BE1062,24)</f>
        <v>#N/A</v>
      </c>
      <c r="DV275" s="45" t="e">
        <f ca="1">VLOOKUP(DS275,$BY$14:CF1062,8)</f>
        <v>#N/A</v>
      </c>
      <c r="DW275" s="45" t="e">
        <f ca="1">VLOOKUP(DS275,$CR$14:CY1062,8)</f>
        <v>#N/A</v>
      </c>
      <c r="DX275" s="45" t="e">
        <f t="shared" ca="1" si="196"/>
        <v>#N/A</v>
      </c>
      <c r="DY275" s="45" t="e">
        <f t="shared" ca="1" si="197"/>
        <v>#N/A</v>
      </c>
      <c r="DZ275" s="45" t="e">
        <f t="shared" ca="1" si="198"/>
        <v>#N/A</v>
      </c>
      <c r="EA275" s="45" t="e">
        <f t="shared" ca="1" si="199"/>
        <v>#N/A</v>
      </c>
      <c r="EB275" s="45" t="e">
        <f t="shared" ca="1" si="200"/>
        <v>#N/A</v>
      </c>
      <c r="EC275" s="45" t="e">
        <f t="shared" ca="1" si="201"/>
        <v>#N/A</v>
      </c>
      <c r="ED275" s="45" t="e">
        <f t="shared" ca="1" si="202"/>
        <v>#N/A</v>
      </c>
      <c r="EE275" s="45" t="e">
        <f t="shared" ca="1" si="203"/>
        <v>#N/A</v>
      </c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DT276" s="45" t="e">
        <f ca="1">VLOOKUP(DS276,$A$14:R1063,18)</f>
        <v>#N/A</v>
      </c>
      <c r="DU276" s="45" t="e">
        <f ca="1">VLOOKUP(DS276,$AH$14:BE1063,24)</f>
        <v>#N/A</v>
      </c>
      <c r="DV276" s="45" t="e">
        <f ca="1">VLOOKUP(DS276,$BY$14:CF1063,8)</f>
        <v>#N/A</v>
      </c>
      <c r="DW276" s="45" t="e">
        <f ca="1">VLOOKUP(DS276,$CR$14:CY1063,8)</f>
        <v>#N/A</v>
      </c>
      <c r="DX276" s="45" t="e">
        <f t="shared" ca="1" si="196"/>
        <v>#N/A</v>
      </c>
      <c r="DY276" s="45" t="e">
        <f t="shared" ca="1" si="197"/>
        <v>#N/A</v>
      </c>
      <c r="DZ276" s="45" t="e">
        <f t="shared" ca="1" si="198"/>
        <v>#N/A</v>
      </c>
      <c r="EA276" s="45" t="e">
        <f t="shared" ca="1" si="199"/>
        <v>#N/A</v>
      </c>
      <c r="EB276" s="45" t="e">
        <f t="shared" ca="1" si="200"/>
        <v>#N/A</v>
      </c>
      <c r="EC276" s="45" t="e">
        <f t="shared" ca="1" si="201"/>
        <v>#N/A</v>
      </c>
      <c r="ED276" s="45" t="e">
        <f t="shared" ca="1" si="202"/>
        <v>#N/A</v>
      </c>
      <c r="EE276" s="45" t="e">
        <f t="shared" ca="1" si="203"/>
        <v>#N/A</v>
      </c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DT277" s="45" t="e">
        <f ca="1">VLOOKUP(DS277,$A$14:R1064,18)</f>
        <v>#N/A</v>
      </c>
      <c r="DU277" s="45" t="e">
        <f ca="1">VLOOKUP(DS277,$AH$14:BE1064,24)</f>
        <v>#N/A</v>
      </c>
      <c r="DV277" s="45" t="e">
        <f ca="1">VLOOKUP(DS277,$BY$14:CF1064,8)</f>
        <v>#N/A</v>
      </c>
      <c r="DW277" s="45" t="e">
        <f ca="1">VLOOKUP(DS277,$CR$14:CY1064,8)</f>
        <v>#N/A</v>
      </c>
      <c r="DX277" s="45" t="e">
        <f t="shared" ref="DX277:DX340" ca="1" si="204">DT277-DT276</f>
        <v>#N/A</v>
      </c>
      <c r="DY277" s="45" t="e">
        <f t="shared" ref="DY277:DY340" ca="1" si="205">DU277-DU276</f>
        <v>#N/A</v>
      </c>
      <c r="DZ277" s="45" t="e">
        <f t="shared" ref="DZ277:DZ340" ca="1" si="206">DV277-DV276</f>
        <v>#N/A</v>
      </c>
      <c r="EA277" s="45" t="e">
        <f t="shared" ref="EA277:EA340" ca="1" si="207">DW277-DW276</f>
        <v>#N/A</v>
      </c>
      <c r="EB277" s="45" t="e">
        <f t="shared" ref="EB277:EB340" ca="1" si="208">DX$11*DX277</f>
        <v>#N/A</v>
      </c>
      <c r="EC277" s="45" t="e">
        <f t="shared" ref="EC277:EC340" ca="1" si="209">DY$11*DY277</f>
        <v>#N/A</v>
      </c>
      <c r="ED277" s="45" t="e">
        <f t="shared" ref="ED277:ED340" ca="1" si="210">DZ$11*DZ277</f>
        <v>#N/A</v>
      </c>
      <c r="EE277" s="45" t="e">
        <f t="shared" ref="EE277:EE340" ca="1" si="211">EA$11*EA277</f>
        <v>#N/A</v>
      </c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DT278" s="45" t="e">
        <f ca="1">VLOOKUP(DS278,$A$14:R1065,18)</f>
        <v>#N/A</v>
      </c>
      <c r="DU278" s="45" t="e">
        <f ca="1">VLOOKUP(DS278,$AH$14:BE1065,24)</f>
        <v>#N/A</v>
      </c>
      <c r="DV278" s="45" t="e">
        <f ca="1">VLOOKUP(DS278,$BY$14:CF1065,8)</f>
        <v>#N/A</v>
      </c>
      <c r="DW278" s="45" t="e">
        <f ca="1">VLOOKUP(DS278,$CR$14:CY1065,8)</f>
        <v>#N/A</v>
      </c>
      <c r="DX278" s="45" t="e">
        <f t="shared" ca="1" si="204"/>
        <v>#N/A</v>
      </c>
      <c r="DY278" s="45" t="e">
        <f t="shared" ca="1" si="205"/>
        <v>#N/A</v>
      </c>
      <c r="DZ278" s="45" t="e">
        <f t="shared" ca="1" si="206"/>
        <v>#N/A</v>
      </c>
      <c r="EA278" s="45" t="e">
        <f t="shared" ca="1" si="207"/>
        <v>#N/A</v>
      </c>
      <c r="EB278" s="45" t="e">
        <f t="shared" ca="1" si="208"/>
        <v>#N/A</v>
      </c>
      <c r="EC278" s="45" t="e">
        <f t="shared" ca="1" si="209"/>
        <v>#N/A</v>
      </c>
      <c r="ED278" s="45" t="e">
        <f t="shared" ca="1" si="210"/>
        <v>#N/A</v>
      </c>
      <c r="EE278" s="45" t="e">
        <f t="shared" ca="1" si="211"/>
        <v>#N/A</v>
      </c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DT279" s="45" t="e">
        <f ca="1">VLOOKUP(DS279,$A$14:R1066,18)</f>
        <v>#N/A</v>
      </c>
      <c r="DU279" s="45" t="e">
        <f ca="1">VLOOKUP(DS279,$AH$14:BE1066,24)</f>
        <v>#N/A</v>
      </c>
      <c r="DV279" s="45" t="e">
        <f ca="1">VLOOKUP(DS279,$BY$14:CF1066,8)</f>
        <v>#N/A</v>
      </c>
      <c r="DW279" s="45" t="e">
        <f ca="1">VLOOKUP(DS279,$CR$14:CY1066,8)</f>
        <v>#N/A</v>
      </c>
      <c r="DX279" s="45" t="e">
        <f t="shared" ca="1" si="204"/>
        <v>#N/A</v>
      </c>
      <c r="DY279" s="45" t="e">
        <f t="shared" ca="1" si="205"/>
        <v>#N/A</v>
      </c>
      <c r="DZ279" s="45" t="e">
        <f t="shared" ca="1" si="206"/>
        <v>#N/A</v>
      </c>
      <c r="EA279" s="45" t="e">
        <f t="shared" ca="1" si="207"/>
        <v>#N/A</v>
      </c>
      <c r="EB279" s="45" t="e">
        <f t="shared" ca="1" si="208"/>
        <v>#N/A</v>
      </c>
      <c r="EC279" s="45" t="e">
        <f t="shared" ca="1" si="209"/>
        <v>#N/A</v>
      </c>
      <c r="ED279" s="45" t="e">
        <f t="shared" ca="1" si="210"/>
        <v>#N/A</v>
      </c>
      <c r="EE279" s="45" t="e">
        <f t="shared" ca="1" si="211"/>
        <v>#N/A</v>
      </c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DT280" s="45" t="e">
        <f ca="1">VLOOKUP(DS280,$A$14:R1067,18)</f>
        <v>#N/A</v>
      </c>
      <c r="DU280" s="45" t="e">
        <f ca="1">VLOOKUP(DS280,$AH$14:BE1067,24)</f>
        <v>#N/A</v>
      </c>
      <c r="DV280" s="45" t="e">
        <f ca="1">VLOOKUP(DS280,$BY$14:CF1067,8)</f>
        <v>#N/A</v>
      </c>
      <c r="DW280" s="45" t="e">
        <f ca="1">VLOOKUP(DS280,$CR$14:CY1067,8)</f>
        <v>#N/A</v>
      </c>
      <c r="DX280" s="45" t="e">
        <f t="shared" ca="1" si="204"/>
        <v>#N/A</v>
      </c>
      <c r="DY280" s="45" t="e">
        <f t="shared" ca="1" si="205"/>
        <v>#N/A</v>
      </c>
      <c r="DZ280" s="45" t="e">
        <f t="shared" ca="1" si="206"/>
        <v>#N/A</v>
      </c>
      <c r="EA280" s="45" t="e">
        <f t="shared" ca="1" si="207"/>
        <v>#N/A</v>
      </c>
      <c r="EB280" s="45" t="e">
        <f t="shared" ca="1" si="208"/>
        <v>#N/A</v>
      </c>
      <c r="EC280" s="45" t="e">
        <f t="shared" ca="1" si="209"/>
        <v>#N/A</v>
      </c>
      <c r="ED280" s="45" t="e">
        <f t="shared" ca="1" si="210"/>
        <v>#N/A</v>
      </c>
      <c r="EE280" s="45" t="e">
        <f t="shared" ca="1" si="211"/>
        <v>#N/A</v>
      </c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DT281" s="45" t="e">
        <f ca="1">VLOOKUP(DS281,$A$14:R1068,18)</f>
        <v>#N/A</v>
      </c>
      <c r="DU281" s="45" t="e">
        <f ca="1">VLOOKUP(DS281,$AH$14:BE1068,24)</f>
        <v>#N/A</v>
      </c>
      <c r="DV281" s="45" t="e">
        <f ca="1">VLOOKUP(DS281,$BY$14:CF1068,8)</f>
        <v>#N/A</v>
      </c>
      <c r="DW281" s="45" t="e">
        <f ca="1">VLOOKUP(DS281,$CR$14:CY1068,8)</f>
        <v>#N/A</v>
      </c>
      <c r="DX281" s="45" t="e">
        <f t="shared" ca="1" si="204"/>
        <v>#N/A</v>
      </c>
      <c r="DY281" s="45" t="e">
        <f t="shared" ca="1" si="205"/>
        <v>#N/A</v>
      </c>
      <c r="DZ281" s="45" t="e">
        <f t="shared" ca="1" si="206"/>
        <v>#N/A</v>
      </c>
      <c r="EA281" s="45" t="e">
        <f t="shared" ca="1" si="207"/>
        <v>#N/A</v>
      </c>
      <c r="EB281" s="45" t="e">
        <f t="shared" ca="1" si="208"/>
        <v>#N/A</v>
      </c>
      <c r="EC281" s="45" t="e">
        <f t="shared" ca="1" si="209"/>
        <v>#N/A</v>
      </c>
      <c r="ED281" s="45" t="e">
        <f t="shared" ca="1" si="210"/>
        <v>#N/A</v>
      </c>
      <c r="EE281" s="45" t="e">
        <f t="shared" ca="1" si="211"/>
        <v>#N/A</v>
      </c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DT282" s="45" t="e">
        <f ca="1">VLOOKUP(DS282,$A$14:R1069,18)</f>
        <v>#N/A</v>
      </c>
      <c r="DU282" s="45" t="e">
        <f ca="1">VLOOKUP(DS282,$AH$14:BE1069,24)</f>
        <v>#N/A</v>
      </c>
      <c r="DV282" s="45" t="e">
        <f ca="1">VLOOKUP(DS282,$BY$14:CF1069,8)</f>
        <v>#N/A</v>
      </c>
      <c r="DW282" s="45" t="e">
        <f ca="1">VLOOKUP(DS282,$CR$14:CY1069,8)</f>
        <v>#N/A</v>
      </c>
      <c r="DX282" s="45" t="e">
        <f t="shared" ca="1" si="204"/>
        <v>#N/A</v>
      </c>
      <c r="DY282" s="45" t="e">
        <f t="shared" ca="1" si="205"/>
        <v>#N/A</v>
      </c>
      <c r="DZ282" s="45" t="e">
        <f t="shared" ca="1" si="206"/>
        <v>#N/A</v>
      </c>
      <c r="EA282" s="45" t="e">
        <f t="shared" ca="1" si="207"/>
        <v>#N/A</v>
      </c>
      <c r="EB282" s="45" t="e">
        <f t="shared" ca="1" si="208"/>
        <v>#N/A</v>
      </c>
      <c r="EC282" s="45" t="e">
        <f t="shared" ca="1" si="209"/>
        <v>#N/A</v>
      </c>
      <c r="ED282" s="45" t="e">
        <f t="shared" ca="1" si="210"/>
        <v>#N/A</v>
      </c>
      <c r="EE282" s="45" t="e">
        <f t="shared" ca="1" si="211"/>
        <v>#N/A</v>
      </c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DT283" s="45" t="e">
        <f ca="1">VLOOKUP(DS283,$A$14:R1070,18)</f>
        <v>#N/A</v>
      </c>
      <c r="DU283" s="45" t="e">
        <f ca="1">VLOOKUP(DS283,$AH$14:BE1070,24)</f>
        <v>#N/A</v>
      </c>
      <c r="DV283" s="45" t="e">
        <f ca="1">VLOOKUP(DS283,$BY$14:CF1070,8)</f>
        <v>#N/A</v>
      </c>
      <c r="DW283" s="45" t="e">
        <f ca="1">VLOOKUP(DS283,$CR$14:CY1070,8)</f>
        <v>#N/A</v>
      </c>
      <c r="DX283" s="45" t="e">
        <f t="shared" ca="1" si="204"/>
        <v>#N/A</v>
      </c>
      <c r="DY283" s="45" t="e">
        <f t="shared" ca="1" si="205"/>
        <v>#N/A</v>
      </c>
      <c r="DZ283" s="45" t="e">
        <f t="shared" ca="1" si="206"/>
        <v>#N/A</v>
      </c>
      <c r="EA283" s="45" t="e">
        <f t="shared" ca="1" si="207"/>
        <v>#N/A</v>
      </c>
      <c r="EB283" s="45" t="e">
        <f t="shared" ca="1" si="208"/>
        <v>#N/A</v>
      </c>
      <c r="EC283" s="45" t="e">
        <f t="shared" ca="1" si="209"/>
        <v>#N/A</v>
      </c>
      <c r="ED283" s="45" t="e">
        <f t="shared" ca="1" si="210"/>
        <v>#N/A</v>
      </c>
      <c r="EE283" s="45" t="e">
        <f t="shared" ca="1" si="211"/>
        <v>#N/A</v>
      </c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DT284" s="45" t="e">
        <f ca="1">VLOOKUP(DS284,$A$14:R1071,18)</f>
        <v>#N/A</v>
      </c>
      <c r="DU284" s="45" t="e">
        <f ca="1">VLOOKUP(DS284,$AH$14:BE1071,24)</f>
        <v>#N/A</v>
      </c>
      <c r="DV284" s="45" t="e">
        <f ca="1">VLOOKUP(DS284,$BY$14:CF1071,8)</f>
        <v>#N/A</v>
      </c>
      <c r="DW284" s="45" t="e">
        <f ca="1">VLOOKUP(DS284,$CR$14:CY1071,8)</f>
        <v>#N/A</v>
      </c>
      <c r="DX284" s="45" t="e">
        <f t="shared" ca="1" si="204"/>
        <v>#N/A</v>
      </c>
      <c r="DY284" s="45" t="e">
        <f t="shared" ca="1" si="205"/>
        <v>#N/A</v>
      </c>
      <c r="DZ284" s="45" t="e">
        <f t="shared" ca="1" si="206"/>
        <v>#N/A</v>
      </c>
      <c r="EA284" s="45" t="e">
        <f t="shared" ca="1" si="207"/>
        <v>#N/A</v>
      </c>
      <c r="EB284" s="45" t="e">
        <f t="shared" ca="1" si="208"/>
        <v>#N/A</v>
      </c>
      <c r="EC284" s="45" t="e">
        <f t="shared" ca="1" si="209"/>
        <v>#N/A</v>
      </c>
      <c r="ED284" s="45" t="e">
        <f t="shared" ca="1" si="210"/>
        <v>#N/A</v>
      </c>
      <c r="EE284" s="45" t="e">
        <f t="shared" ca="1" si="211"/>
        <v>#N/A</v>
      </c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DT285" s="45" t="e">
        <f ca="1">VLOOKUP(DS285,$A$14:R1072,18)</f>
        <v>#N/A</v>
      </c>
      <c r="DU285" s="45" t="e">
        <f ca="1">VLOOKUP(DS285,$AH$14:BE1072,24)</f>
        <v>#N/A</v>
      </c>
      <c r="DV285" s="45" t="e">
        <f ca="1">VLOOKUP(DS285,$BY$14:CF1072,8)</f>
        <v>#N/A</v>
      </c>
      <c r="DW285" s="45" t="e">
        <f ca="1">VLOOKUP(DS285,$CR$14:CY1072,8)</f>
        <v>#N/A</v>
      </c>
      <c r="DX285" s="45" t="e">
        <f t="shared" ca="1" si="204"/>
        <v>#N/A</v>
      </c>
      <c r="DY285" s="45" t="e">
        <f t="shared" ca="1" si="205"/>
        <v>#N/A</v>
      </c>
      <c r="DZ285" s="45" t="e">
        <f t="shared" ca="1" si="206"/>
        <v>#N/A</v>
      </c>
      <c r="EA285" s="45" t="e">
        <f t="shared" ca="1" si="207"/>
        <v>#N/A</v>
      </c>
      <c r="EB285" s="45" t="e">
        <f t="shared" ca="1" si="208"/>
        <v>#N/A</v>
      </c>
      <c r="EC285" s="45" t="e">
        <f t="shared" ca="1" si="209"/>
        <v>#N/A</v>
      </c>
      <c r="ED285" s="45" t="e">
        <f t="shared" ca="1" si="210"/>
        <v>#N/A</v>
      </c>
      <c r="EE285" s="45" t="e">
        <f t="shared" ca="1" si="211"/>
        <v>#N/A</v>
      </c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DT286" s="45" t="e">
        <f ca="1">VLOOKUP(DS286,$A$14:R1073,18)</f>
        <v>#N/A</v>
      </c>
      <c r="DU286" s="45" t="e">
        <f ca="1">VLOOKUP(DS286,$AH$14:BE1073,24)</f>
        <v>#N/A</v>
      </c>
      <c r="DV286" s="45" t="e">
        <f ca="1">VLOOKUP(DS286,$BY$14:CF1073,8)</f>
        <v>#N/A</v>
      </c>
      <c r="DW286" s="45" t="e">
        <f ca="1">VLOOKUP(DS286,$CR$14:CY1073,8)</f>
        <v>#N/A</v>
      </c>
      <c r="DX286" s="45" t="e">
        <f t="shared" ca="1" si="204"/>
        <v>#N/A</v>
      </c>
      <c r="DY286" s="45" t="e">
        <f t="shared" ca="1" si="205"/>
        <v>#N/A</v>
      </c>
      <c r="DZ286" s="45" t="e">
        <f t="shared" ca="1" si="206"/>
        <v>#N/A</v>
      </c>
      <c r="EA286" s="45" t="e">
        <f t="shared" ca="1" si="207"/>
        <v>#N/A</v>
      </c>
      <c r="EB286" s="45" t="e">
        <f t="shared" ca="1" si="208"/>
        <v>#N/A</v>
      </c>
      <c r="EC286" s="45" t="e">
        <f t="shared" ca="1" si="209"/>
        <v>#N/A</v>
      </c>
      <c r="ED286" s="45" t="e">
        <f t="shared" ca="1" si="210"/>
        <v>#N/A</v>
      </c>
      <c r="EE286" s="45" t="e">
        <f t="shared" ca="1" si="211"/>
        <v>#N/A</v>
      </c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DT287" s="45" t="e">
        <f ca="1">VLOOKUP(DS287,$A$14:R1074,18)</f>
        <v>#N/A</v>
      </c>
      <c r="DU287" s="45" t="e">
        <f ca="1">VLOOKUP(DS287,$AH$14:BE1074,24)</f>
        <v>#N/A</v>
      </c>
      <c r="DV287" s="45" t="e">
        <f ca="1">VLOOKUP(DS287,$BY$14:CF1074,8)</f>
        <v>#N/A</v>
      </c>
      <c r="DW287" s="45" t="e">
        <f ca="1">VLOOKUP(DS287,$CR$14:CY1074,8)</f>
        <v>#N/A</v>
      </c>
      <c r="DX287" s="45" t="e">
        <f t="shared" ca="1" si="204"/>
        <v>#N/A</v>
      </c>
      <c r="DY287" s="45" t="e">
        <f t="shared" ca="1" si="205"/>
        <v>#N/A</v>
      </c>
      <c r="DZ287" s="45" t="e">
        <f t="shared" ca="1" si="206"/>
        <v>#N/A</v>
      </c>
      <c r="EA287" s="45" t="e">
        <f t="shared" ca="1" si="207"/>
        <v>#N/A</v>
      </c>
      <c r="EB287" s="45" t="e">
        <f t="shared" ca="1" si="208"/>
        <v>#N/A</v>
      </c>
      <c r="EC287" s="45" t="e">
        <f t="shared" ca="1" si="209"/>
        <v>#N/A</v>
      </c>
      <c r="ED287" s="45" t="e">
        <f t="shared" ca="1" si="210"/>
        <v>#N/A</v>
      </c>
      <c r="EE287" s="45" t="e">
        <f t="shared" ca="1" si="211"/>
        <v>#N/A</v>
      </c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DT288" s="45" t="e">
        <f ca="1">VLOOKUP(DS288,$A$14:R1075,18)</f>
        <v>#N/A</v>
      </c>
      <c r="DU288" s="45" t="e">
        <f ca="1">VLOOKUP(DS288,$AH$14:BE1075,24)</f>
        <v>#N/A</v>
      </c>
      <c r="DV288" s="45" t="e">
        <f ca="1">VLOOKUP(DS288,$BY$14:CF1075,8)</f>
        <v>#N/A</v>
      </c>
      <c r="DW288" s="45" t="e">
        <f ca="1">VLOOKUP(DS288,$CR$14:CY1075,8)</f>
        <v>#N/A</v>
      </c>
      <c r="DX288" s="45" t="e">
        <f t="shared" ca="1" si="204"/>
        <v>#N/A</v>
      </c>
      <c r="DY288" s="45" t="e">
        <f t="shared" ca="1" si="205"/>
        <v>#N/A</v>
      </c>
      <c r="DZ288" s="45" t="e">
        <f t="shared" ca="1" si="206"/>
        <v>#N/A</v>
      </c>
      <c r="EA288" s="45" t="e">
        <f t="shared" ca="1" si="207"/>
        <v>#N/A</v>
      </c>
      <c r="EB288" s="45" t="e">
        <f t="shared" ca="1" si="208"/>
        <v>#N/A</v>
      </c>
      <c r="EC288" s="45" t="e">
        <f t="shared" ca="1" si="209"/>
        <v>#N/A</v>
      </c>
      <c r="ED288" s="45" t="e">
        <f t="shared" ca="1" si="210"/>
        <v>#N/A</v>
      </c>
      <c r="EE288" s="45" t="e">
        <f t="shared" ca="1" si="211"/>
        <v>#N/A</v>
      </c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DT289" s="45" t="e">
        <f ca="1">VLOOKUP(DS289,$A$14:R1076,18)</f>
        <v>#N/A</v>
      </c>
      <c r="DU289" s="45" t="e">
        <f ca="1">VLOOKUP(DS289,$AH$14:BE1076,24)</f>
        <v>#N/A</v>
      </c>
      <c r="DV289" s="45" t="e">
        <f ca="1">VLOOKUP(DS289,$BY$14:CF1076,8)</f>
        <v>#N/A</v>
      </c>
      <c r="DW289" s="45" t="e">
        <f ca="1">VLOOKUP(DS289,$CR$14:CY1076,8)</f>
        <v>#N/A</v>
      </c>
      <c r="DX289" s="45" t="e">
        <f t="shared" ca="1" si="204"/>
        <v>#N/A</v>
      </c>
      <c r="DY289" s="45" t="e">
        <f t="shared" ca="1" si="205"/>
        <v>#N/A</v>
      </c>
      <c r="DZ289" s="45" t="e">
        <f t="shared" ca="1" si="206"/>
        <v>#N/A</v>
      </c>
      <c r="EA289" s="45" t="e">
        <f t="shared" ca="1" si="207"/>
        <v>#N/A</v>
      </c>
      <c r="EB289" s="45" t="e">
        <f t="shared" ca="1" si="208"/>
        <v>#N/A</v>
      </c>
      <c r="EC289" s="45" t="e">
        <f t="shared" ca="1" si="209"/>
        <v>#N/A</v>
      </c>
      <c r="ED289" s="45" t="e">
        <f t="shared" ca="1" si="210"/>
        <v>#N/A</v>
      </c>
      <c r="EE289" s="45" t="e">
        <f t="shared" ca="1" si="211"/>
        <v>#N/A</v>
      </c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DT290" s="45" t="e">
        <f ca="1">VLOOKUP(DS290,$A$14:R1077,18)</f>
        <v>#N/A</v>
      </c>
      <c r="DU290" s="45" t="e">
        <f ca="1">VLOOKUP(DS290,$AH$14:BE1077,24)</f>
        <v>#N/A</v>
      </c>
      <c r="DV290" s="45" t="e">
        <f ca="1">VLOOKUP(DS290,$BY$14:CF1077,8)</f>
        <v>#N/A</v>
      </c>
      <c r="DW290" s="45" t="e">
        <f ca="1">VLOOKUP(DS290,$CR$14:CY1077,8)</f>
        <v>#N/A</v>
      </c>
      <c r="DX290" s="45" t="e">
        <f t="shared" ca="1" si="204"/>
        <v>#N/A</v>
      </c>
      <c r="DY290" s="45" t="e">
        <f t="shared" ca="1" si="205"/>
        <v>#N/A</v>
      </c>
      <c r="DZ290" s="45" t="e">
        <f t="shared" ca="1" si="206"/>
        <v>#N/A</v>
      </c>
      <c r="EA290" s="45" t="e">
        <f t="shared" ca="1" si="207"/>
        <v>#N/A</v>
      </c>
      <c r="EB290" s="45" t="e">
        <f t="shared" ca="1" si="208"/>
        <v>#N/A</v>
      </c>
      <c r="EC290" s="45" t="e">
        <f t="shared" ca="1" si="209"/>
        <v>#N/A</v>
      </c>
      <c r="ED290" s="45" t="e">
        <f t="shared" ca="1" si="210"/>
        <v>#N/A</v>
      </c>
      <c r="EE290" s="45" t="e">
        <f t="shared" ca="1" si="211"/>
        <v>#N/A</v>
      </c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DT291" s="45" t="e">
        <f ca="1">VLOOKUP(DS291,$A$14:R1078,18)</f>
        <v>#N/A</v>
      </c>
      <c r="DU291" s="45" t="e">
        <f ca="1">VLOOKUP(DS291,$AH$14:BE1078,24)</f>
        <v>#N/A</v>
      </c>
      <c r="DV291" s="45" t="e">
        <f ca="1">VLOOKUP(DS291,$BY$14:CF1078,8)</f>
        <v>#N/A</v>
      </c>
      <c r="DW291" s="45" t="e">
        <f ca="1">VLOOKUP(DS291,$CR$14:CY1078,8)</f>
        <v>#N/A</v>
      </c>
      <c r="DX291" s="45" t="e">
        <f t="shared" ca="1" si="204"/>
        <v>#N/A</v>
      </c>
      <c r="DY291" s="45" t="e">
        <f t="shared" ca="1" si="205"/>
        <v>#N/A</v>
      </c>
      <c r="DZ291" s="45" t="e">
        <f t="shared" ca="1" si="206"/>
        <v>#N/A</v>
      </c>
      <c r="EA291" s="45" t="e">
        <f t="shared" ca="1" si="207"/>
        <v>#N/A</v>
      </c>
      <c r="EB291" s="45" t="e">
        <f t="shared" ca="1" si="208"/>
        <v>#N/A</v>
      </c>
      <c r="EC291" s="45" t="e">
        <f t="shared" ca="1" si="209"/>
        <v>#N/A</v>
      </c>
      <c r="ED291" s="45" t="e">
        <f t="shared" ca="1" si="210"/>
        <v>#N/A</v>
      </c>
      <c r="EE291" s="45" t="e">
        <f t="shared" ca="1" si="211"/>
        <v>#N/A</v>
      </c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DT292" s="45" t="e">
        <f ca="1">VLOOKUP(DS292,$A$14:R1079,18)</f>
        <v>#N/A</v>
      </c>
      <c r="DU292" s="45" t="e">
        <f ca="1">VLOOKUP(DS292,$AH$14:BE1079,24)</f>
        <v>#N/A</v>
      </c>
      <c r="DV292" s="45" t="e">
        <f ca="1">VLOOKUP(DS292,$BY$14:CF1079,8)</f>
        <v>#N/A</v>
      </c>
      <c r="DW292" s="45" t="e">
        <f ca="1">VLOOKUP(DS292,$CR$14:CY1079,8)</f>
        <v>#N/A</v>
      </c>
      <c r="DX292" s="45" t="e">
        <f t="shared" ca="1" si="204"/>
        <v>#N/A</v>
      </c>
      <c r="DY292" s="45" t="e">
        <f t="shared" ca="1" si="205"/>
        <v>#N/A</v>
      </c>
      <c r="DZ292" s="45" t="e">
        <f t="shared" ca="1" si="206"/>
        <v>#N/A</v>
      </c>
      <c r="EA292" s="45" t="e">
        <f t="shared" ca="1" si="207"/>
        <v>#N/A</v>
      </c>
      <c r="EB292" s="45" t="e">
        <f t="shared" ca="1" si="208"/>
        <v>#N/A</v>
      </c>
      <c r="EC292" s="45" t="e">
        <f t="shared" ca="1" si="209"/>
        <v>#N/A</v>
      </c>
      <c r="ED292" s="45" t="e">
        <f t="shared" ca="1" si="210"/>
        <v>#N/A</v>
      </c>
      <c r="EE292" s="45" t="e">
        <f t="shared" ca="1" si="211"/>
        <v>#N/A</v>
      </c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DT293" s="45" t="e">
        <f ca="1">VLOOKUP(DS293,$A$14:R1080,18)</f>
        <v>#N/A</v>
      </c>
      <c r="DU293" s="45" t="e">
        <f ca="1">VLOOKUP(DS293,$AH$14:BE1080,24)</f>
        <v>#N/A</v>
      </c>
      <c r="DV293" s="45" t="e">
        <f ca="1">VLOOKUP(DS293,$BY$14:CF1080,8)</f>
        <v>#N/A</v>
      </c>
      <c r="DW293" s="45" t="e">
        <f ca="1">VLOOKUP(DS293,$CR$14:CY1080,8)</f>
        <v>#N/A</v>
      </c>
      <c r="DX293" s="45" t="e">
        <f t="shared" ca="1" si="204"/>
        <v>#N/A</v>
      </c>
      <c r="DY293" s="45" t="e">
        <f t="shared" ca="1" si="205"/>
        <v>#N/A</v>
      </c>
      <c r="DZ293" s="45" t="e">
        <f t="shared" ca="1" si="206"/>
        <v>#N/A</v>
      </c>
      <c r="EA293" s="45" t="e">
        <f t="shared" ca="1" si="207"/>
        <v>#N/A</v>
      </c>
      <c r="EB293" s="45" t="e">
        <f t="shared" ca="1" si="208"/>
        <v>#N/A</v>
      </c>
      <c r="EC293" s="45" t="e">
        <f t="shared" ca="1" si="209"/>
        <v>#N/A</v>
      </c>
      <c r="ED293" s="45" t="e">
        <f t="shared" ca="1" si="210"/>
        <v>#N/A</v>
      </c>
      <c r="EE293" s="45" t="e">
        <f t="shared" ca="1" si="211"/>
        <v>#N/A</v>
      </c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DT294" s="45" t="e">
        <f ca="1">VLOOKUP(DS294,$A$14:R1081,18)</f>
        <v>#N/A</v>
      </c>
      <c r="DU294" s="45" t="e">
        <f ca="1">VLOOKUP(DS294,$AH$14:BE1081,24)</f>
        <v>#N/A</v>
      </c>
      <c r="DV294" s="45" t="e">
        <f ca="1">VLOOKUP(DS294,$BY$14:CF1081,8)</f>
        <v>#N/A</v>
      </c>
      <c r="DW294" s="45" t="e">
        <f ca="1">VLOOKUP(DS294,$CR$14:CY1081,8)</f>
        <v>#N/A</v>
      </c>
      <c r="DX294" s="45" t="e">
        <f t="shared" ca="1" si="204"/>
        <v>#N/A</v>
      </c>
      <c r="DY294" s="45" t="e">
        <f t="shared" ca="1" si="205"/>
        <v>#N/A</v>
      </c>
      <c r="DZ294" s="45" t="e">
        <f t="shared" ca="1" si="206"/>
        <v>#N/A</v>
      </c>
      <c r="EA294" s="45" t="e">
        <f t="shared" ca="1" si="207"/>
        <v>#N/A</v>
      </c>
      <c r="EB294" s="45" t="e">
        <f t="shared" ca="1" si="208"/>
        <v>#N/A</v>
      </c>
      <c r="EC294" s="45" t="e">
        <f t="shared" ca="1" si="209"/>
        <v>#N/A</v>
      </c>
      <c r="ED294" s="45" t="e">
        <f t="shared" ca="1" si="210"/>
        <v>#N/A</v>
      </c>
      <c r="EE294" s="45" t="e">
        <f t="shared" ca="1" si="211"/>
        <v>#N/A</v>
      </c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DT295" s="45" t="e">
        <f ca="1">VLOOKUP(DS295,$A$14:R1082,18)</f>
        <v>#N/A</v>
      </c>
      <c r="DU295" s="45" t="e">
        <f ca="1">VLOOKUP(DS295,$AH$14:BE1082,24)</f>
        <v>#N/A</v>
      </c>
      <c r="DV295" s="45" t="e">
        <f ca="1">VLOOKUP(DS295,$BY$14:CF1082,8)</f>
        <v>#N/A</v>
      </c>
      <c r="DW295" s="45" t="e">
        <f ca="1">VLOOKUP(DS295,$CR$14:CY1082,8)</f>
        <v>#N/A</v>
      </c>
      <c r="DX295" s="45" t="e">
        <f t="shared" ca="1" si="204"/>
        <v>#N/A</v>
      </c>
      <c r="DY295" s="45" t="e">
        <f t="shared" ca="1" si="205"/>
        <v>#N/A</v>
      </c>
      <c r="DZ295" s="45" t="e">
        <f t="shared" ca="1" si="206"/>
        <v>#N/A</v>
      </c>
      <c r="EA295" s="45" t="e">
        <f t="shared" ca="1" si="207"/>
        <v>#N/A</v>
      </c>
      <c r="EB295" s="45" t="e">
        <f t="shared" ca="1" si="208"/>
        <v>#N/A</v>
      </c>
      <c r="EC295" s="45" t="e">
        <f t="shared" ca="1" si="209"/>
        <v>#N/A</v>
      </c>
      <c r="ED295" s="45" t="e">
        <f t="shared" ca="1" si="210"/>
        <v>#N/A</v>
      </c>
      <c r="EE295" s="45" t="e">
        <f t="shared" ca="1" si="211"/>
        <v>#N/A</v>
      </c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DT296" s="45" t="e">
        <f ca="1">VLOOKUP(DS296,$A$14:R1083,18)</f>
        <v>#N/A</v>
      </c>
      <c r="DU296" s="45" t="e">
        <f ca="1">VLOOKUP(DS296,$AH$14:BE1083,24)</f>
        <v>#N/A</v>
      </c>
      <c r="DV296" s="45" t="e">
        <f ca="1">VLOOKUP(DS296,$BY$14:CF1083,8)</f>
        <v>#N/A</v>
      </c>
      <c r="DW296" s="45" t="e">
        <f ca="1">VLOOKUP(DS296,$CR$14:CY1083,8)</f>
        <v>#N/A</v>
      </c>
      <c r="DX296" s="45" t="e">
        <f t="shared" ca="1" si="204"/>
        <v>#N/A</v>
      </c>
      <c r="DY296" s="45" t="e">
        <f t="shared" ca="1" si="205"/>
        <v>#N/A</v>
      </c>
      <c r="DZ296" s="45" t="e">
        <f t="shared" ca="1" si="206"/>
        <v>#N/A</v>
      </c>
      <c r="EA296" s="45" t="e">
        <f t="shared" ca="1" si="207"/>
        <v>#N/A</v>
      </c>
      <c r="EB296" s="45" t="e">
        <f t="shared" ca="1" si="208"/>
        <v>#N/A</v>
      </c>
      <c r="EC296" s="45" t="e">
        <f t="shared" ca="1" si="209"/>
        <v>#N/A</v>
      </c>
      <c r="ED296" s="45" t="e">
        <f t="shared" ca="1" si="210"/>
        <v>#N/A</v>
      </c>
      <c r="EE296" s="45" t="e">
        <f t="shared" ca="1" si="211"/>
        <v>#N/A</v>
      </c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DT297" s="45" t="e">
        <f ca="1">VLOOKUP(DS297,$A$14:R1084,18)</f>
        <v>#N/A</v>
      </c>
      <c r="DU297" s="45" t="e">
        <f ca="1">VLOOKUP(DS297,$AH$14:BE1084,24)</f>
        <v>#N/A</v>
      </c>
      <c r="DV297" s="45" t="e">
        <f ca="1">VLOOKUP(DS297,$BY$14:CF1084,8)</f>
        <v>#N/A</v>
      </c>
      <c r="DW297" s="45" t="e">
        <f ca="1">VLOOKUP(DS297,$CR$14:CY1084,8)</f>
        <v>#N/A</v>
      </c>
      <c r="DX297" s="45" t="e">
        <f t="shared" ca="1" si="204"/>
        <v>#N/A</v>
      </c>
      <c r="DY297" s="45" t="e">
        <f t="shared" ca="1" si="205"/>
        <v>#N/A</v>
      </c>
      <c r="DZ297" s="45" t="e">
        <f t="shared" ca="1" si="206"/>
        <v>#N/A</v>
      </c>
      <c r="EA297" s="45" t="e">
        <f t="shared" ca="1" si="207"/>
        <v>#N/A</v>
      </c>
      <c r="EB297" s="45" t="e">
        <f t="shared" ca="1" si="208"/>
        <v>#N/A</v>
      </c>
      <c r="EC297" s="45" t="e">
        <f t="shared" ca="1" si="209"/>
        <v>#N/A</v>
      </c>
      <c r="ED297" s="45" t="e">
        <f t="shared" ca="1" si="210"/>
        <v>#N/A</v>
      </c>
      <c r="EE297" s="45" t="e">
        <f t="shared" ca="1" si="211"/>
        <v>#N/A</v>
      </c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DT298" s="45" t="e">
        <f ca="1">VLOOKUP(DS298,$A$14:R1085,18)</f>
        <v>#N/A</v>
      </c>
      <c r="DU298" s="45" t="e">
        <f ca="1">VLOOKUP(DS298,$AH$14:BE1085,24)</f>
        <v>#N/A</v>
      </c>
      <c r="DV298" s="45" t="e">
        <f ca="1">VLOOKUP(DS298,$BY$14:CF1085,8)</f>
        <v>#N/A</v>
      </c>
      <c r="DW298" s="45" t="e">
        <f ca="1">VLOOKUP(DS298,$CR$14:CY1085,8)</f>
        <v>#N/A</v>
      </c>
      <c r="DX298" s="45" t="e">
        <f t="shared" ca="1" si="204"/>
        <v>#N/A</v>
      </c>
      <c r="DY298" s="45" t="e">
        <f t="shared" ca="1" si="205"/>
        <v>#N/A</v>
      </c>
      <c r="DZ298" s="45" t="e">
        <f t="shared" ca="1" si="206"/>
        <v>#N/A</v>
      </c>
      <c r="EA298" s="45" t="e">
        <f t="shared" ca="1" si="207"/>
        <v>#N/A</v>
      </c>
      <c r="EB298" s="45" t="e">
        <f t="shared" ca="1" si="208"/>
        <v>#N/A</v>
      </c>
      <c r="EC298" s="45" t="e">
        <f t="shared" ca="1" si="209"/>
        <v>#N/A</v>
      </c>
      <c r="ED298" s="45" t="e">
        <f t="shared" ca="1" si="210"/>
        <v>#N/A</v>
      </c>
      <c r="EE298" s="45" t="e">
        <f t="shared" ca="1" si="211"/>
        <v>#N/A</v>
      </c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DT299" s="45" t="e">
        <f ca="1">VLOOKUP(DS299,$A$14:R1086,18)</f>
        <v>#N/A</v>
      </c>
      <c r="DU299" s="45" t="e">
        <f ca="1">VLOOKUP(DS299,$AH$14:BE1086,24)</f>
        <v>#N/A</v>
      </c>
      <c r="DV299" s="45" t="e">
        <f ca="1">VLOOKUP(DS299,$BY$14:CF1086,8)</f>
        <v>#N/A</v>
      </c>
      <c r="DW299" s="45" t="e">
        <f ca="1">VLOOKUP(DS299,$CR$14:CY1086,8)</f>
        <v>#N/A</v>
      </c>
      <c r="DX299" s="45" t="e">
        <f t="shared" ca="1" si="204"/>
        <v>#N/A</v>
      </c>
      <c r="DY299" s="45" t="e">
        <f t="shared" ca="1" si="205"/>
        <v>#N/A</v>
      </c>
      <c r="DZ299" s="45" t="e">
        <f t="shared" ca="1" si="206"/>
        <v>#N/A</v>
      </c>
      <c r="EA299" s="45" t="e">
        <f t="shared" ca="1" si="207"/>
        <v>#N/A</v>
      </c>
      <c r="EB299" s="45" t="e">
        <f t="shared" ca="1" si="208"/>
        <v>#N/A</v>
      </c>
      <c r="EC299" s="45" t="e">
        <f t="shared" ca="1" si="209"/>
        <v>#N/A</v>
      </c>
      <c r="ED299" s="45" t="e">
        <f t="shared" ca="1" si="210"/>
        <v>#N/A</v>
      </c>
      <c r="EE299" s="45" t="e">
        <f t="shared" ca="1" si="211"/>
        <v>#N/A</v>
      </c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DT300" s="45" t="e">
        <f ca="1">VLOOKUP(DS300,$A$14:R1087,18)</f>
        <v>#N/A</v>
      </c>
      <c r="DU300" s="45" t="e">
        <f ca="1">VLOOKUP(DS300,$AH$14:BE1087,24)</f>
        <v>#N/A</v>
      </c>
      <c r="DV300" s="45" t="e">
        <f ca="1">VLOOKUP(DS300,$BY$14:CF1087,8)</f>
        <v>#N/A</v>
      </c>
      <c r="DW300" s="45" t="e">
        <f ca="1">VLOOKUP(DS300,$CR$14:CY1087,8)</f>
        <v>#N/A</v>
      </c>
      <c r="DX300" s="45" t="e">
        <f t="shared" ca="1" si="204"/>
        <v>#N/A</v>
      </c>
      <c r="DY300" s="45" t="e">
        <f t="shared" ca="1" si="205"/>
        <v>#N/A</v>
      </c>
      <c r="DZ300" s="45" t="e">
        <f t="shared" ca="1" si="206"/>
        <v>#N/A</v>
      </c>
      <c r="EA300" s="45" t="e">
        <f t="shared" ca="1" si="207"/>
        <v>#N/A</v>
      </c>
      <c r="EB300" s="45" t="e">
        <f t="shared" ca="1" si="208"/>
        <v>#N/A</v>
      </c>
      <c r="EC300" s="45" t="e">
        <f t="shared" ca="1" si="209"/>
        <v>#N/A</v>
      </c>
      <c r="ED300" s="45" t="e">
        <f t="shared" ca="1" si="210"/>
        <v>#N/A</v>
      </c>
      <c r="EE300" s="45" t="e">
        <f t="shared" ca="1" si="211"/>
        <v>#N/A</v>
      </c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DT301" s="45" t="e">
        <f ca="1">VLOOKUP(DS301,$A$14:R1088,18)</f>
        <v>#N/A</v>
      </c>
      <c r="DU301" s="45" t="e">
        <f ca="1">VLOOKUP(DS301,$AH$14:BE1088,24)</f>
        <v>#N/A</v>
      </c>
      <c r="DV301" s="45" t="e">
        <f ca="1">VLOOKUP(DS301,$BY$14:CF1088,8)</f>
        <v>#N/A</v>
      </c>
      <c r="DW301" s="45" t="e">
        <f ca="1">VLOOKUP(DS301,$CR$14:CY1088,8)</f>
        <v>#N/A</v>
      </c>
      <c r="DX301" s="45" t="e">
        <f t="shared" ca="1" si="204"/>
        <v>#N/A</v>
      </c>
      <c r="DY301" s="45" t="e">
        <f t="shared" ca="1" si="205"/>
        <v>#N/A</v>
      </c>
      <c r="DZ301" s="45" t="e">
        <f t="shared" ca="1" si="206"/>
        <v>#N/A</v>
      </c>
      <c r="EA301" s="45" t="e">
        <f t="shared" ca="1" si="207"/>
        <v>#N/A</v>
      </c>
      <c r="EB301" s="45" t="e">
        <f t="shared" ca="1" si="208"/>
        <v>#N/A</v>
      </c>
      <c r="EC301" s="45" t="e">
        <f t="shared" ca="1" si="209"/>
        <v>#N/A</v>
      </c>
      <c r="ED301" s="45" t="e">
        <f t="shared" ca="1" si="210"/>
        <v>#N/A</v>
      </c>
      <c r="EE301" s="45" t="e">
        <f t="shared" ca="1" si="211"/>
        <v>#N/A</v>
      </c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DT302" s="45" t="e">
        <f ca="1">VLOOKUP(DS302,$A$14:R1089,18)</f>
        <v>#N/A</v>
      </c>
      <c r="DU302" s="45" t="e">
        <f ca="1">VLOOKUP(DS302,$AH$14:BE1089,24)</f>
        <v>#N/A</v>
      </c>
      <c r="DV302" s="45" t="e">
        <f ca="1">VLOOKUP(DS302,$BY$14:CF1089,8)</f>
        <v>#N/A</v>
      </c>
      <c r="DW302" s="45" t="e">
        <f ca="1">VLOOKUP(DS302,$CR$14:CY1089,8)</f>
        <v>#N/A</v>
      </c>
      <c r="DX302" s="45" t="e">
        <f t="shared" ca="1" si="204"/>
        <v>#N/A</v>
      </c>
      <c r="DY302" s="45" t="e">
        <f t="shared" ca="1" si="205"/>
        <v>#N/A</v>
      </c>
      <c r="DZ302" s="45" t="e">
        <f t="shared" ca="1" si="206"/>
        <v>#N/A</v>
      </c>
      <c r="EA302" s="45" t="e">
        <f t="shared" ca="1" si="207"/>
        <v>#N/A</v>
      </c>
      <c r="EB302" s="45" t="e">
        <f t="shared" ca="1" si="208"/>
        <v>#N/A</v>
      </c>
      <c r="EC302" s="45" t="e">
        <f t="shared" ca="1" si="209"/>
        <v>#N/A</v>
      </c>
      <c r="ED302" s="45" t="e">
        <f t="shared" ca="1" si="210"/>
        <v>#N/A</v>
      </c>
      <c r="EE302" s="45" t="e">
        <f t="shared" ca="1" si="211"/>
        <v>#N/A</v>
      </c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DT303" s="45" t="e">
        <f ca="1">VLOOKUP(DS303,$A$14:R1090,18)</f>
        <v>#N/A</v>
      </c>
      <c r="DU303" s="45" t="e">
        <f ca="1">VLOOKUP(DS303,$AH$14:BE1090,24)</f>
        <v>#N/A</v>
      </c>
      <c r="DV303" s="45" t="e">
        <f ca="1">VLOOKUP(DS303,$BY$14:CF1090,8)</f>
        <v>#N/A</v>
      </c>
      <c r="DW303" s="45" t="e">
        <f ca="1">VLOOKUP(DS303,$CR$14:CY1090,8)</f>
        <v>#N/A</v>
      </c>
      <c r="DX303" s="45" t="e">
        <f t="shared" ca="1" si="204"/>
        <v>#N/A</v>
      </c>
      <c r="DY303" s="45" t="e">
        <f t="shared" ca="1" si="205"/>
        <v>#N/A</v>
      </c>
      <c r="DZ303" s="45" t="e">
        <f t="shared" ca="1" si="206"/>
        <v>#N/A</v>
      </c>
      <c r="EA303" s="45" t="e">
        <f t="shared" ca="1" si="207"/>
        <v>#N/A</v>
      </c>
      <c r="EB303" s="45" t="e">
        <f t="shared" ca="1" si="208"/>
        <v>#N/A</v>
      </c>
      <c r="EC303" s="45" t="e">
        <f t="shared" ca="1" si="209"/>
        <v>#N/A</v>
      </c>
      <c r="ED303" s="45" t="e">
        <f t="shared" ca="1" si="210"/>
        <v>#N/A</v>
      </c>
      <c r="EE303" s="45" t="e">
        <f t="shared" ca="1" si="211"/>
        <v>#N/A</v>
      </c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DT304" s="45" t="e">
        <f ca="1">VLOOKUP(DS304,$A$14:R1091,18)</f>
        <v>#N/A</v>
      </c>
      <c r="DU304" s="45" t="e">
        <f ca="1">VLOOKUP(DS304,$AH$14:BE1091,24)</f>
        <v>#N/A</v>
      </c>
      <c r="DV304" s="45" t="e">
        <f ca="1">VLOOKUP(DS304,$BY$14:CF1091,8)</f>
        <v>#N/A</v>
      </c>
      <c r="DW304" s="45" t="e">
        <f ca="1">VLOOKUP(DS304,$CR$14:CY1091,8)</f>
        <v>#N/A</v>
      </c>
      <c r="DX304" s="45" t="e">
        <f t="shared" ca="1" si="204"/>
        <v>#N/A</v>
      </c>
      <c r="DY304" s="45" t="e">
        <f t="shared" ca="1" si="205"/>
        <v>#N/A</v>
      </c>
      <c r="DZ304" s="45" t="e">
        <f t="shared" ca="1" si="206"/>
        <v>#N/A</v>
      </c>
      <c r="EA304" s="45" t="e">
        <f t="shared" ca="1" si="207"/>
        <v>#N/A</v>
      </c>
      <c r="EB304" s="45" t="e">
        <f t="shared" ca="1" si="208"/>
        <v>#N/A</v>
      </c>
      <c r="EC304" s="45" t="e">
        <f t="shared" ca="1" si="209"/>
        <v>#N/A</v>
      </c>
      <c r="ED304" s="45" t="e">
        <f t="shared" ca="1" si="210"/>
        <v>#N/A</v>
      </c>
      <c r="EE304" s="45" t="e">
        <f t="shared" ca="1" si="211"/>
        <v>#N/A</v>
      </c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DT305" s="45" t="e">
        <f ca="1">VLOOKUP(DS305,$A$14:R1092,18)</f>
        <v>#N/A</v>
      </c>
      <c r="DU305" s="45" t="e">
        <f ca="1">VLOOKUP(DS305,$AH$14:BE1092,24)</f>
        <v>#N/A</v>
      </c>
      <c r="DV305" s="45" t="e">
        <f ca="1">VLOOKUP(DS305,$BY$14:CF1092,8)</f>
        <v>#N/A</v>
      </c>
      <c r="DW305" s="45" t="e">
        <f ca="1">VLOOKUP(DS305,$CR$14:CY1092,8)</f>
        <v>#N/A</v>
      </c>
      <c r="DX305" s="45" t="e">
        <f t="shared" ca="1" si="204"/>
        <v>#N/A</v>
      </c>
      <c r="DY305" s="45" t="e">
        <f t="shared" ca="1" si="205"/>
        <v>#N/A</v>
      </c>
      <c r="DZ305" s="45" t="e">
        <f t="shared" ca="1" si="206"/>
        <v>#N/A</v>
      </c>
      <c r="EA305" s="45" t="e">
        <f t="shared" ca="1" si="207"/>
        <v>#N/A</v>
      </c>
      <c r="EB305" s="45" t="e">
        <f t="shared" ca="1" si="208"/>
        <v>#N/A</v>
      </c>
      <c r="EC305" s="45" t="e">
        <f t="shared" ca="1" si="209"/>
        <v>#N/A</v>
      </c>
      <c r="ED305" s="45" t="e">
        <f t="shared" ca="1" si="210"/>
        <v>#N/A</v>
      </c>
      <c r="EE305" s="45" t="e">
        <f t="shared" ca="1" si="211"/>
        <v>#N/A</v>
      </c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DT306" s="45" t="e">
        <f ca="1">VLOOKUP(DS306,$A$14:R1093,18)</f>
        <v>#N/A</v>
      </c>
      <c r="DU306" s="45" t="e">
        <f ca="1">VLOOKUP(DS306,$AH$14:BE1093,24)</f>
        <v>#N/A</v>
      </c>
      <c r="DV306" s="45" t="e">
        <f ca="1">VLOOKUP(DS306,$BY$14:CF1093,8)</f>
        <v>#N/A</v>
      </c>
      <c r="DW306" s="45" t="e">
        <f ca="1">VLOOKUP(DS306,$CR$14:CY1093,8)</f>
        <v>#N/A</v>
      </c>
      <c r="DX306" s="45" t="e">
        <f t="shared" ca="1" si="204"/>
        <v>#N/A</v>
      </c>
      <c r="DY306" s="45" t="e">
        <f t="shared" ca="1" si="205"/>
        <v>#N/A</v>
      </c>
      <c r="DZ306" s="45" t="e">
        <f t="shared" ca="1" si="206"/>
        <v>#N/A</v>
      </c>
      <c r="EA306" s="45" t="e">
        <f t="shared" ca="1" si="207"/>
        <v>#N/A</v>
      </c>
      <c r="EB306" s="45" t="e">
        <f t="shared" ca="1" si="208"/>
        <v>#N/A</v>
      </c>
      <c r="EC306" s="45" t="e">
        <f t="shared" ca="1" si="209"/>
        <v>#N/A</v>
      </c>
      <c r="ED306" s="45" t="e">
        <f t="shared" ca="1" si="210"/>
        <v>#N/A</v>
      </c>
      <c r="EE306" s="45" t="e">
        <f t="shared" ca="1" si="211"/>
        <v>#N/A</v>
      </c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DT307" s="45" t="e">
        <f ca="1">VLOOKUP(DS307,$A$14:R1094,18)</f>
        <v>#N/A</v>
      </c>
      <c r="DU307" s="45" t="e">
        <f ca="1">VLOOKUP(DS307,$AH$14:BE1094,24)</f>
        <v>#N/A</v>
      </c>
      <c r="DV307" s="45" t="e">
        <f ca="1">VLOOKUP(DS307,$BY$14:CF1094,8)</f>
        <v>#N/A</v>
      </c>
      <c r="DW307" s="45" t="e">
        <f ca="1">VLOOKUP(DS307,$CR$14:CY1094,8)</f>
        <v>#N/A</v>
      </c>
      <c r="DX307" s="45" t="e">
        <f t="shared" ca="1" si="204"/>
        <v>#N/A</v>
      </c>
      <c r="DY307" s="45" t="e">
        <f t="shared" ca="1" si="205"/>
        <v>#N/A</v>
      </c>
      <c r="DZ307" s="45" t="e">
        <f t="shared" ca="1" si="206"/>
        <v>#N/A</v>
      </c>
      <c r="EA307" s="45" t="e">
        <f t="shared" ca="1" si="207"/>
        <v>#N/A</v>
      </c>
      <c r="EB307" s="45" t="e">
        <f t="shared" ca="1" si="208"/>
        <v>#N/A</v>
      </c>
      <c r="EC307" s="45" t="e">
        <f t="shared" ca="1" si="209"/>
        <v>#N/A</v>
      </c>
      <c r="ED307" s="45" t="e">
        <f t="shared" ca="1" si="210"/>
        <v>#N/A</v>
      </c>
      <c r="EE307" s="45" t="e">
        <f t="shared" ca="1" si="211"/>
        <v>#N/A</v>
      </c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DT308" s="45" t="e">
        <f ca="1">VLOOKUP(DS308,$A$14:R1095,18)</f>
        <v>#N/A</v>
      </c>
      <c r="DU308" s="45" t="e">
        <f ca="1">VLOOKUP(DS308,$AH$14:BE1095,24)</f>
        <v>#N/A</v>
      </c>
      <c r="DV308" s="45" t="e">
        <f ca="1">VLOOKUP(DS308,$BY$14:CF1095,8)</f>
        <v>#N/A</v>
      </c>
      <c r="DW308" s="45" t="e">
        <f ca="1">VLOOKUP(DS308,$CR$14:CY1095,8)</f>
        <v>#N/A</v>
      </c>
      <c r="DX308" s="45" t="e">
        <f t="shared" ca="1" si="204"/>
        <v>#N/A</v>
      </c>
      <c r="DY308" s="45" t="e">
        <f t="shared" ca="1" si="205"/>
        <v>#N/A</v>
      </c>
      <c r="DZ308" s="45" t="e">
        <f t="shared" ca="1" si="206"/>
        <v>#N/A</v>
      </c>
      <c r="EA308" s="45" t="e">
        <f t="shared" ca="1" si="207"/>
        <v>#N/A</v>
      </c>
      <c r="EB308" s="45" t="e">
        <f t="shared" ca="1" si="208"/>
        <v>#N/A</v>
      </c>
      <c r="EC308" s="45" t="e">
        <f t="shared" ca="1" si="209"/>
        <v>#N/A</v>
      </c>
      <c r="ED308" s="45" t="e">
        <f t="shared" ca="1" si="210"/>
        <v>#N/A</v>
      </c>
      <c r="EE308" s="45" t="e">
        <f t="shared" ca="1" si="211"/>
        <v>#N/A</v>
      </c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DT309" s="45" t="e">
        <f ca="1">VLOOKUP(DS309,$A$14:R1096,18)</f>
        <v>#N/A</v>
      </c>
      <c r="DU309" s="45" t="e">
        <f ca="1">VLOOKUP(DS309,$AH$14:BE1096,24)</f>
        <v>#N/A</v>
      </c>
      <c r="DV309" s="45" t="e">
        <f ca="1">VLOOKUP(DS309,$BY$14:CF1096,8)</f>
        <v>#N/A</v>
      </c>
      <c r="DW309" s="45" t="e">
        <f ca="1">VLOOKUP(DS309,$CR$14:CY1096,8)</f>
        <v>#N/A</v>
      </c>
      <c r="DX309" s="45" t="e">
        <f t="shared" ca="1" si="204"/>
        <v>#N/A</v>
      </c>
      <c r="DY309" s="45" t="e">
        <f t="shared" ca="1" si="205"/>
        <v>#N/A</v>
      </c>
      <c r="DZ309" s="45" t="e">
        <f t="shared" ca="1" si="206"/>
        <v>#N/A</v>
      </c>
      <c r="EA309" s="45" t="e">
        <f t="shared" ca="1" si="207"/>
        <v>#N/A</v>
      </c>
      <c r="EB309" s="45" t="e">
        <f t="shared" ca="1" si="208"/>
        <v>#N/A</v>
      </c>
      <c r="EC309" s="45" t="e">
        <f t="shared" ca="1" si="209"/>
        <v>#N/A</v>
      </c>
      <c r="ED309" s="45" t="e">
        <f t="shared" ca="1" si="210"/>
        <v>#N/A</v>
      </c>
      <c r="EE309" s="45" t="e">
        <f t="shared" ca="1" si="211"/>
        <v>#N/A</v>
      </c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DT310" s="45" t="e">
        <f ca="1">VLOOKUP(DS310,$A$14:R1097,18)</f>
        <v>#N/A</v>
      </c>
      <c r="DU310" s="45" t="e">
        <f ca="1">VLOOKUP(DS310,$AH$14:BE1097,24)</f>
        <v>#N/A</v>
      </c>
      <c r="DV310" s="45" t="e">
        <f ca="1">VLOOKUP(DS310,$BY$14:CF1097,8)</f>
        <v>#N/A</v>
      </c>
      <c r="DW310" s="45" t="e">
        <f ca="1">VLOOKUP(DS310,$CR$14:CY1097,8)</f>
        <v>#N/A</v>
      </c>
      <c r="DX310" s="45" t="e">
        <f t="shared" ca="1" si="204"/>
        <v>#N/A</v>
      </c>
      <c r="DY310" s="45" t="e">
        <f t="shared" ca="1" si="205"/>
        <v>#N/A</v>
      </c>
      <c r="DZ310" s="45" t="e">
        <f t="shared" ca="1" si="206"/>
        <v>#N/A</v>
      </c>
      <c r="EA310" s="45" t="e">
        <f t="shared" ca="1" si="207"/>
        <v>#N/A</v>
      </c>
      <c r="EB310" s="45" t="e">
        <f t="shared" ca="1" si="208"/>
        <v>#N/A</v>
      </c>
      <c r="EC310" s="45" t="e">
        <f t="shared" ca="1" si="209"/>
        <v>#N/A</v>
      </c>
      <c r="ED310" s="45" t="e">
        <f t="shared" ca="1" si="210"/>
        <v>#N/A</v>
      </c>
      <c r="EE310" s="45" t="e">
        <f t="shared" ca="1" si="211"/>
        <v>#N/A</v>
      </c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DT311" s="45" t="e">
        <f ca="1">VLOOKUP(DS311,$A$14:R1098,18)</f>
        <v>#N/A</v>
      </c>
      <c r="DU311" s="45" t="e">
        <f ca="1">VLOOKUP(DS311,$AH$14:BE1098,24)</f>
        <v>#N/A</v>
      </c>
      <c r="DV311" s="45" t="e">
        <f ca="1">VLOOKUP(DS311,$BY$14:CF1098,8)</f>
        <v>#N/A</v>
      </c>
      <c r="DW311" s="45" t="e">
        <f ca="1">VLOOKUP(DS311,$CR$14:CY1098,8)</f>
        <v>#N/A</v>
      </c>
      <c r="DX311" s="45" t="e">
        <f t="shared" ca="1" si="204"/>
        <v>#N/A</v>
      </c>
      <c r="DY311" s="45" t="e">
        <f t="shared" ca="1" si="205"/>
        <v>#N/A</v>
      </c>
      <c r="DZ311" s="45" t="e">
        <f t="shared" ca="1" si="206"/>
        <v>#N/A</v>
      </c>
      <c r="EA311" s="45" t="e">
        <f t="shared" ca="1" si="207"/>
        <v>#N/A</v>
      </c>
      <c r="EB311" s="45" t="e">
        <f t="shared" ca="1" si="208"/>
        <v>#N/A</v>
      </c>
      <c r="EC311" s="45" t="e">
        <f t="shared" ca="1" si="209"/>
        <v>#N/A</v>
      </c>
      <c r="ED311" s="45" t="e">
        <f t="shared" ca="1" si="210"/>
        <v>#N/A</v>
      </c>
      <c r="EE311" s="45" t="e">
        <f t="shared" ca="1" si="211"/>
        <v>#N/A</v>
      </c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DT312" s="45" t="e">
        <f ca="1">VLOOKUP(DS312,$A$14:R1099,18)</f>
        <v>#N/A</v>
      </c>
      <c r="DU312" s="45" t="e">
        <f ca="1">VLOOKUP(DS312,$AH$14:BE1099,24)</f>
        <v>#N/A</v>
      </c>
      <c r="DV312" s="45" t="e">
        <f ca="1">VLOOKUP(DS312,$BY$14:CF1099,8)</f>
        <v>#N/A</v>
      </c>
      <c r="DW312" s="45" t="e">
        <f ca="1">VLOOKUP(DS312,$CR$14:CY1099,8)</f>
        <v>#N/A</v>
      </c>
      <c r="DX312" s="45" t="e">
        <f t="shared" ca="1" si="204"/>
        <v>#N/A</v>
      </c>
      <c r="DY312" s="45" t="e">
        <f t="shared" ca="1" si="205"/>
        <v>#N/A</v>
      </c>
      <c r="DZ312" s="45" t="e">
        <f t="shared" ca="1" si="206"/>
        <v>#N/A</v>
      </c>
      <c r="EA312" s="45" t="e">
        <f t="shared" ca="1" si="207"/>
        <v>#N/A</v>
      </c>
      <c r="EB312" s="45" t="e">
        <f t="shared" ca="1" si="208"/>
        <v>#N/A</v>
      </c>
      <c r="EC312" s="45" t="e">
        <f t="shared" ca="1" si="209"/>
        <v>#N/A</v>
      </c>
      <c r="ED312" s="45" t="e">
        <f t="shared" ca="1" si="210"/>
        <v>#N/A</v>
      </c>
      <c r="EE312" s="45" t="e">
        <f t="shared" ca="1" si="211"/>
        <v>#N/A</v>
      </c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DT313" s="45" t="e">
        <f ca="1">VLOOKUP(DS313,$A$14:R1100,18)</f>
        <v>#N/A</v>
      </c>
      <c r="DU313" s="45" t="e">
        <f ca="1">VLOOKUP(DS313,$AH$14:BE1100,24)</f>
        <v>#N/A</v>
      </c>
      <c r="DV313" s="45" t="e">
        <f ca="1">VLOOKUP(DS313,$BY$14:CF1100,8)</f>
        <v>#N/A</v>
      </c>
      <c r="DW313" s="45" t="e">
        <f ca="1">VLOOKUP(DS313,$CR$14:CY1100,8)</f>
        <v>#N/A</v>
      </c>
      <c r="DX313" s="45" t="e">
        <f t="shared" ca="1" si="204"/>
        <v>#N/A</v>
      </c>
      <c r="DY313" s="45" t="e">
        <f t="shared" ca="1" si="205"/>
        <v>#N/A</v>
      </c>
      <c r="DZ313" s="45" t="e">
        <f t="shared" ca="1" si="206"/>
        <v>#N/A</v>
      </c>
      <c r="EA313" s="45" t="e">
        <f t="shared" ca="1" si="207"/>
        <v>#N/A</v>
      </c>
      <c r="EB313" s="45" t="e">
        <f t="shared" ca="1" si="208"/>
        <v>#N/A</v>
      </c>
      <c r="EC313" s="45" t="e">
        <f t="shared" ca="1" si="209"/>
        <v>#N/A</v>
      </c>
      <c r="ED313" s="45" t="e">
        <f t="shared" ca="1" si="210"/>
        <v>#N/A</v>
      </c>
      <c r="EE313" s="45" t="e">
        <f t="shared" ca="1" si="211"/>
        <v>#N/A</v>
      </c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DT314" s="45" t="e">
        <f ca="1">VLOOKUP(DS314,$A$14:R1101,18)</f>
        <v>#N/A</v>
      </c>
      <c r="DU314" s="45" t="e">
        <f ca="1">VLOOKUP(DS314,$AH$14:BE1101,24)</f>
        <v>#N/A</v>
      </c>
      <c r="DV314" s="45" t="e">
        <f ca="1">VLOOKUP(DS314,$BY$14:CF1101,8)</f>
        <v>#N/A</v>
      </c>
      <c r="DW314" s="45" t="e">
        <f ca="1">VLOOKUP(DS314,$CR$14:CY1101,8)</f>
        <v>#N/A</v>
      </c>
      <c r="DX314" s="45" t="e">
        <f t="shared" ca="1" si="204"/>
        <v>#N/A</v>
      </c>
      <c r="DY314" s="45" t="e">
        <f t="shared" ca="1" si="205"/>
        <v>#N/A</v>
      </c>
      <c r="DZ314" s="45" t="e">
        <f t="shared" ca="1" si="206"/>
        <v>#N/A</v>
      </c>
      <c r="EA314" s="45" t="e">
        <f t="shared" ca="1" si="207"/>
        <v>#N/A</v>
      </c>
      <c r="EB314" s="45" t="e">
        <f t="shared" ca="1" si="208"/>
        <v>#N/A</v>
      </c>
      <c r="EC314" s="45" t="e">
        <f t="shared" ca="1" si="209"/>
        <v>#N/A</v>
      </c>
      <c r="ED314" s="45" t="e">
        <f t="shared" ca="1" si="210"/>
        <v>#N/A</v>
      </c>
      <c r="EE314" s="45" t="e">
        <f t="shared" ca="1" si="211"/>
        <v>#N/A</v>
      </c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DT315" s="45" t="e">
        <f ca="1">VLOOKUP(DS315,$A$14:R1102,18)</f>
        <v>#N/A</v>
      </c>
      <c r="DU315" s="45" t="e">
        <f ca="1">VLOOKUP(DS315,$AH$14:BE1102,24)</f>
        <v>#N/A</v>
      </c>
      <c r="DV315" s="45" t="e">
        <f ca="1">VLOOKUP(DS315,$BY$14:CF1102,8)</f>
        <v>#N/A</v>
      </c>
      <c r="DW315" s="45" t="e">
        <f ca="1">VLOOKUP(DS315,$CR$14:CY1102,8)</f>
        <v>#N/A</v>
      </c>
      <c r="DX315" s="45" t="e">
        <f t="shared" ca="1" si="204"/>
        <v>#N/A</v>
      </c>
      <c r="DY315" s="45" t="e">
        <f t="shared" ca="1" si="205"/>
        <v>#N/A</v>
      </c>
      <c r="DZ315" s="45" t="e">
        <f t="shared" ca="1" si="206"/>
        <v>#N/A</v>
      </c>
      <c r="EA315" s="45" t="e">
        <f t="shared" ca="1" si="207"/>
        <v>#N/A</v>
      </c>
      <c r="EB315" s="45" t="e">
        <f t="shared" ca="1" si="208"/>
        <v>#N/A</v>
      </c>
      <c r="EC315" s="45" t="e">
        <f t="shared" ca="1" si="209"/>
        <v>#N/A</v>
      </c>
      <c r="ED315" s="45" t="e">
        <f t="shared" ca="1" si="210"/>
        <v>#N/A</v>
      </c>
      <c r="EE315" s="45" t="e">
        <f t="shared" ca="1" si="211"/>
        <v>#N/A</v>
      </c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DT316" s="45" t="e">
        <f ca="1">VLOOKUP(DS316,$A$14:R1103,18)</f>
        <v>#N/A</v>
      </c>
      <c r="DU316" s="45" t="e">
        <f ca="1">VLOOKUP(DS316,$AH$14:BE1103,24)</f>
        <v>#N/A</v>
      </c>
      <c r="DV316" s="45" t="e">
        <f ca="1">VLOOKUP(DS316,$BY$14:CF1103,8)</f>
        <v>#N/A</v>
      </c>
      <c r="DW316" s="45" t="e">
        <f ca="1">VLOOKUP(DS316,$CR$14:CY1103,8)</f>
        <v>#N/A</v>
      </c>
      <c r="DX316" s="45" t="e">
        <f t="shared" ca="1" si="204"/>
        <v>#N/A</v>
      </c>
      <c r="DY316" s="45" t="e">
        <f t="shared" ca="1" si="205"/>
        <v>#N/A</v>
      </c>
      <c r="DZ316" s="45" t="e">
        <f t="shared" ca="1" si="206"/>
        <v>#N/A</v>
      </c>
      <c r="EA316" s="45" t="e">
        <f t="shared" ca="1" si="207"/>
        <v>#N/A</v>
      </c>
      <c r="EB316" s="45" t="e">
        <f t="shared" ca="1" si="208"/>
        <v>#N/A</v>
      </c>
      <c r="EC316" s="45" t="e">
        <f t="shared" ca="1" si="209"/>
        <v>#N/A</v>
      </c>
      <c r="ED316" s="45" t="e">
        <f t="shared" ca="1" si="210"/>
        <v>#N/A</v>
      </c>
      <c r="EE316" s="45" t="e">
        <f t="shared" ca="1" si="211"/>
        <v>#N/A</v>
      </c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DT317" s="45" t="e">
        <f ca="1">VLOOKUP(DS317,$A$14:R1104,18)</f>
        <v>#N/A</v>
      </c>
      <c r="DU317" s="45" t="e">
        <f ca="1">VLOOKUP(DS317,$AH$14:BE1104,24)</f>
        <v>#N/A</v>
      </c>
      <c r="DV317" s="45" t="e">
        <f ca="1">VLOOKUP(DS317,$BY$14:CF1104,8)</f>
        <v>#N/A</v>
      </c>
      <c r="DW317" s="45" t="e">
        <f ca="1">VLOOKUP(DS317,$CR$14:CY1104,8)</f>
        <v>#N/A</v>
      </c>
      <c r="DX317" s="45" t="e">
        <f t="shared" ca="1" si="204"/>
        <v>#N/A</v>
      </c>
      <c r="DY317" s="45" t="e">
        <f t="shared" ca="1" si="205"/>
        <v>#N/A</v>
      </c>
      <c r="DZ317" s="45" t="e">
        <f t="shared" ca="1" si="206"/>
        <v>#N/A</v>
      </c>
      <c r="EA317" s="45" t="e">
        <f t="shared" ca="1" si="207"/>
        <v>#N/A</v>
      </c>
      <c r="EB317" s="45" t="e">
        <f t="shared" ca="1" si="208"/>
        <v>#N/A</v>
      </c>
      <c r="EC317" s="45" t="e">
        <f t="shared" ca="1" si="209"/>
        <v>#N/A</v>
      </c>
      <c r="ED317" s="45" t="e">
        <f t="shared" ca="1" si="210"/>
        <v>#N/A</v>
      </c>
      <c r="EE317" s="45" t="e">
        <f t="shared" ca="1" si="211"/>
        <v>#N/A</v>
      </c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DT318" s="45" t="e">
        <f ca="1">VLOOKUP(DS318,$A$14:R1105,18)</f>
        <v>#N/A</v>
      </c>
      <c r="DU318" s="45" t="e">
        <f ca="1">VLOOKUP(DS318,$AH$14:BE1105,24)</f>
        <v>#N/A</v>
      </c>
      <c r="DV318" s="45" t="e">
        <f ca="1">VLOOKUP(DS318,$BY$14:CF1105,8)</f>
        <v>#N/A</v>
      </c>
      <c r="DW318" s="45" t="e">
        <f ca="1">VLOOKUP(DS318,$CR$14:CY1105,8)</f>
        <v>#N/A</v>
      </c>
      <c r="DX318" s="45" t="e">
        <f t="shared" ca="1" si="204"/>
        <v>#N/A</v>
      </c>
      <c r="DY318" s="45" t="e">
        <f t="shared" ca="1" si="205"/>
        <v>#N/A</v>
      </c>
      <c r="DZ318" s="45" t="e">
        <f t="shared" ca="1" si="206"/>
        <v>#N/A</v>
      </c>
      <c r="EA318" s="45" t="e">
        <f t="shared" ca="1" si="207"/>
        <v>#N/A</v>
      </c>
      <c r="EB318" s="45" t="e">
        <f t="shared" ca="1" si="208"/>
        <v>#N/A</v>
      </c>
      <c r="EC318" s="45" t="e">
        <f t="shared" ca="1" si="209"/>
        <v>#N/A</v>
      </c>
      <c r="ED318" s="45" t="e">
        <f t="shared" ca="1" si="210"/>
        <v>#N/A</v>
      </c>
      <c r="EE318" s="45" t="e">
        <f t="shared" ca="1" si="211"/>
        <v>#N/A</v>
      </c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DT319" s="45" t="e">
        <f ca="1">VLOOKUP(DS319,$A$14:R1106,18)</f>
        <v>#N/A</v>
      </c>
      <c r="DU319" s="45" t="e">
        <f ca="1">VLOOKUP(DS319,$AH$14:BE1106,24)</f>
        <v>#N/A</v>
      </c>
      <c r="DV319" s="45" t="e">
        <f ca="1">VLOOKUP(DS319,$BY$14:CF1106,8)</f>
        <v>#N/A</v>
      </c>
      <c r="DW319" s="45" t="e">
        <f ca="1">VLOOKUP(DS319,$CR$14:CY1106,8)</f>
        <v>#N/A</v>
      </c>
      <c r="DX319" s="45" t="e">
        <f t="shared" ca="1" si="204"/>
        <v>#N/A</v>
      </c>
      <c r="DY319" s="45" t="e">
        <f t="shared" ca="1" si="205"/>
        <v>#N/A</v>
      </c>
      <c r="DZ319" s="45" t="e">
        <f t="shared" ca="1" si="206"/>
        <v>#N/A</v>
      </c>
      <c r="EA319" s="45" t="e">
        <f t="shared" ca="1" si="207"/>
        <v>#N/A</v>
      </c>
      <c r="EB319" s="45" t="e">
        <f t="shared" ca="1" si="208"/>
        <v>#N/A</v>
      </c>
      <c r="EC319" s="45" t="e">
        <f t="shared" ca="1" si="209"/>
        <v>#N/A</v>
      </c>
      <c r="ED319" s="45" t="e">
        <f t="shared" ca="1" si="210"/>
        <v>#N/A</v>
      </c>
      <c r="EE319" s="45" t="e">
        <f t="shared" ca="1" si="211"/>
        <v>#N/A</v>
      </c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DT320" s="45" t="e">
        <f ca="1">VLOOKUP(DS320,$A$14:R1107,18)</f>
        <v>#N/A</v>
      </c>
      <c r="DU320" s="45" t="e">
        <f ca="1">VLOOKUP(DS320,$AH$14:BE1107,24)</f>
        <v>#N/A</v>
      </c>
      <c r="DV320" s="45" t="e">
        <f ca="1">VLOOKUP(DS320,$BY$14:CF1107,8)</f>
        <v>#N/A</v>
      </c>
      <c r="DW320" s="45" t="e">
        <f ca="1">VLOOKUP(DS320,$CR$14:CY1107,8)</f>
        <v>#N/A</v>
      </c>
      <c r="DX320" s="45" t="e">
        <f t="shared" ca="1" si="204"/>
        <v>#N/A</v>
      </c>
      <c r="DY320" s="45" t="e">
        <f t="shared" ca="1" si="205"/>
        <v>#N/A</v>
      </c>
      <c r="DZ320" s="45" t="e">
        <f t="shared" ca="1" si="206"/>
        <v>#N/A</v>
      </c>
      <c r="EA320" s="45" t="e">
        <f t="shared" ca="1" si="207"/>
        <v>#N/A</v>
      </c>
      <c r="EB320" s="45" t="e">
        <f t="shared" ca="1" si="208"/>
        <v>#N/A</v>
      </c>
      <c r="EC320" s="45" t="e">
        <f t="shared" ca="1" si="209"/>
        <v>#N/A</v>
      </c>
      <c r="ED320" s="45" t="e">
        <f t="shared" ca="1" si="210"/>
        <v>#N/A</v>
      </c>
      <c r="EE320" s="45" t="e">
        <f t="shared" ca="1" si="211"/>
        <v>#N/A</v>
      </c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DT321" s="45" t="e">
        <f ca="1">VLOOKUP(DS321,$A$14:R1108,18)</f>
        <v>#N/A</v>
      </c>
      <c r="DU321" s="45" t="e">
        <f ca="1">VLOOKUP(DS321,$AH$14:BE1108,24)</f>
        <v>#N/A</v>
      </c>
      <c r="DV321" s="45" t="e">
        <f ca="1">VLOOKUP(DS321,$BY$14:CF1108,8)</f>
        <v>#N/A</v>
      </c>
      <c r="DW321" s="45" t="e">
        <f ca="1">VLOOKUP(DS321,$CR$14:CY1108,8)</f>
        <v>#N/A</v>
      </c>
      <c r="DX321" s="45" t="e">
        <f t="shared" ca="1" si="204"/>
        <v>#N/A</v>
      </c>
      <c r="DY321" s="45" t="e">
        <f t="shared" ca="1" si="205"/>
        <v>#N/A</v>
      </c>
      <c r="DZ321" s="45" t="e">
        <f t="shared" ca="1" si="206"/>
        <v>#N/A</v>
      </c>
      <c r="EA321" s="45" t="e">
        <f t="shared" ca="1" si="207"/>
        <v>#N/A</v>
      </c>
      <c r="EB321" s="45" t="e">
        <f t="shared" ca="1" si="208"/>
        <v>#N/A</v>
      </c>
      <c r="EC321" s="45" t="e">
        <f t="shared" ca="1" si="209"/>
        <v>#N/A</v>
      </c>
      <c r="ED321" s="45" t="e">
        <f t="shared" ca="1" si="210"/>
        <v>#N/A</v>
      </c>
      <c r="EE321" s="45" t="e">
        <f t="shared" ca="1" si="211"/>
        <v>#N/A</v>
      </c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DT322" s="45" t="e">
        <f ca="1">VLOOKUP(DS322,$A$14:R1109,18)</f>
        <v>#N/A</v>
      </c>
      <c r="DU322" s="45" t="e">
        <f ca="1">VLOOKUP(DS322,$AH$14:BE1109,24)</f>
        <v>#N/A</v>
      </c>
      <c r="DV322" s="45" t="e">
        <f ca="1">VLOOKUP(DS322,$BY$14:CF1109,8)</f>
        <v>#N/A</v>
      </c>
      <c r="DW322" s="45" t="e">
        <f ca="1">VLOOKUP(DS322,$CR$14:CY1109,8)</f>
        <v>#N/A</v>
      </c>
      <c r="DX322" s="45" t="e">
        <f t="shared" ca="1" si="204"/>
        <v>#N/A</v>
      </c>
      <c r="DY322" s="45" t="e">
        <f t="shared" ca="1" si="205"/>
        <v>#N/A</v>
      </c>
      <c r="DZ322" s="45" t="e">
        <f t="shared" ca="1" si="206"/>
        <v>#N/A</v>
      </c>
      <c r="EA322" s="45" t="e">
        <f t="shared" ca="1" si="207"/>
        <v>#N/A</v>
      </c>
      <c r="EB322" s="45" t="e">
        <f t="shared" ca="1" si="208"/>
        <v>#N/A</v>
      </c>
      <c r="EC322" s="45" t="e">
        <f t="shared" ca="1" si="209"/>
        <v>#N/A</v>
      </c>
      <c r="ED322" s="45" t="e">
        <f t="shared" ca="1" si="210"/>
        <v>#N/A</v>
      </c>
      <c r="EE322" s="45" t="e">
        <f t="shared" ca="1" si="211"/>
        <v>#N/A</v>
      </c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DT323" s="45" t="e">
        <f ca="1">VLOOKUP(DS323,$A$14:R1110,18)</f>
        <v>#N/A</v>
      </c>
      <c r="DU323" s="45" t="e">
        <f ca="1">VLOOKUP(DS323,$AH$14:BE1110,24)</f>
        <v>#N/A</v>
      </c>
      <c r="DV323" s="45" t="e">
        <f ca="1">VLOOKUP(DS323,$BY$14:CF1110,8)</f>
        <v>#N/A</v>
      </c>
      <c r="DW323" s="45" t="e">
        <f ca="1">VLOOKUP(DS323,$CR$14:CY1110,8)</f>
        <v>#N/A</v>
      </c>
      <c r="DX323" s="45" t="e">
        <f t="shared" ca="1" si="204"/>
        <v>#N/A</v>
      </c>
      <c r="DY323" s="45" t="e">
        <f t="shared" ca="1" si="205"/>
        <v>#N/A</v>
      </c>
      <c r="DZ323" s="45" t="e">
        <f t="shared" ca="1" si="206"/>
        <v>#N/A</v>
      </c>
      <c r="EA323" s="45" t="e">
        <f t="shared" ca="1" si="207"/>
        <v>#N/A</v>
      </c>
      <c r="EB323" s="45" t="e">
        <f t="shared" ca="1" si="208"/>
        <v>#N/A</v>
      </c>
      <c r="EC323" s="45" t="e">
        <f t="shared" ca="1" si="209"/>
        <v>#N/A</v>
      </c>
      <c r="ED323" s="45" t="e">
        <f t="shared" ca="1" si="210"/>
        <v>#N/A</v>
      </c>
      <c r="EE323" s="45" t="e">
        <f t="shared" ca="1" si="211"/>
        <v>#N/A</v>
      </c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DT324" s="45" t="e">
        <f ca="1">VLOOKUP(DS324,$A$14:R1111,18)</f>
        <v>#N/A</v>
      </c>
      <c r="DU324" s="45" t="e">
        <f ca="1">VLOOKUP(DS324,$AH$14:BE1111,24)</f>
        <v>#N/A</v>
      </c>
      <c r="DV324" s="45" t="e">
        <f ca="1">VLOOKUP(DS324,$BY$14:CF1111,8)</f>
        <v>#N/A</v>
      </c>
      <c r="DW324" s="45" t="e">
        <f ca="1">VLOOKUP(DS324,$CR$14:CY1111,8)</f>
        <v>#N/A</v>
      </c>
      <c r="DX324" s="45" t="e">
        <f t="shared" ca="1" si="204"/>
        <v>#N/A</v>
      </c>
      <c r="DY324" s="45" t="e">
        <f t="shared" ca="1" si="205"/>
        <v>#N/A</v>
      </c>
      <c r="DZ324" s="45" t="e">
        <f t="shared" ca="1" si="206"/>
        <v>#N/A</v>
      </c>
      <c r="EA324" s="45" t="e">
        <f t="shared" ca="1" si="207"/>
        <v>#N/A</v>
      </c>
      <c r="EB324" s="45" t="e">
        <f t="shared" ca="1" si="208"/>
        <v>#N/A</v>
      </c>
      <c r="EC324" s="45" t="e">
        <f t="shared" ca="1" si="209"/>
        <v>#N/A</v>
      </c>
      <c r="ED324" s="45" t="e">
        <f t="shared" ca="1" si="210"/>
        <v>#N/A</v>
      </c>
      <c r="EE324" s="45" t="e">
        <f t="shared" ca="1" si="211"/>
        <v>#N/A</v>
      </c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DT325" s="45" t="e">
        <f ca="1">VLOOKUP(DS325,$A$14:R1112,18)</f>
        <v>#N/A</v>
      </c>
      <c r="DU325" s="45" t="e">
        <f ca="1">VLOOKUP(DS325,$AH$14:BE1112,24)</f>
        <v>#N/A</v>
      </c>
      <c r="DV325" s="45" t="e">
        <f ca="1">VLOOKUP(DS325,$BY$14:CF1112,8)</f>
        <v>#N/A</v>
      </c>
      <c r="DW325" s="45" t="e">
        <f ca="1">VLOOKUP(DS325,$CR$14:CY1112,8)</f>
        <v>#N/A</v>
      </c>
      <c r="DX325" s="45" t="e">
        <f t="shared" ca="1" si="204"/>
        <v>#N/A</v>
      </c>
      <c r="DY325" s="45" t="e">
        <f t="shared" ca="1" si="205"/>
        <v>#N/A</v>
      </c>
      <c r="DZ325" s="45" t="e">
        <f t="shared" ca="1" si="206"/>
        <v>#N/A</v>
      </c>
      <c r="EA325" s="45" t="e">
        <f t="shared" ca="1" si="207"/>
        <v>#N/A</v>
      </c>
      <c r="EB325" s="45" t="e">
        <f t="shared" ca="1" si="208"/>
        <v>#N/A</v>
      </c>
      <c r="EC325" s="45" t="e">
        <f t="shared" ca="1" si="209"/>
        <v>#N/A</v>
      </c>
      <c r="ED325" s="45" t="e">
        <f t="shared" ca="1" si="210"/>
        <v>#N/A</v>
      </c>
      <c r="EE325" s="45" t="e">
        <f t="shared" ca="1" si="211"/>
        <v>#N/A</v>
      </c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DT326" s="45" t="e">
        <f ca="1">VLOOKUP(DS326,$A$14:R1113,18)</f>
        <v>#N/A</v>
      </c>
      <c r="DU326" s="45" t="e">
        <f ca="1">VLOOKUP(DS326,$AH$14:BE1113,24)</f>
        <v>#N/A</v>
      </c>
      <c r="DV326" s="45" t="e">
        <f ca="1">VLOOKUP(DS326,$BY$14:CF1113,8)</f>
        <v>#N/A</v>
      </c>
      <c r="DW326" s="45" t="e">
        <f ca="1">VLOOKUP(DS326,$CR$14:CY1113,8)</f>
        <v>#N/A</v>
      </c>
      <c r="DX326" s="45" t="e">
        <f t="shared" ca="1" si="204"/>
        <v>#N/A</v>
      </c>
      <c r="DY326" s="45" t="e">
        <f t="shared" ca="1" si="205"/>
        <v>#N/A</v>
      </c>
      <c r="DZ326" s="45" t="e">
        <f t="shared" ca="1" si="206"/>
        <v>#N/A</v>
      </c>
      <c r="EA326" s="45" t="e">
        <f t="shared" ca="1" si="207"/>
        <v>#N/A</v>
      </c>
      <c r="EB326" s="45" t="e">
        <f t="shared" ca="1" si="208"/>
        <v>#N/A</v>
      </c>
      <c r="EC326" s="45" t="e">
        <f t="shared" ca="1" si="209"/>
        <v>#N/A</v>
      </c>
      <c r="ED326" s="45" t="e">
        <f t="shared" ca="1" si="210"/>
        <v>#N/A</v>
      </c>
      <c r="EE326" s="45" t="e">
        <f t="shared" ca="1" si="211"/>
        <v>#N/A</v>
      </c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DT327" s="45" t="e">
        <f ca="1">VLOOKUP(DS327,$A$14:R1114,18)</f>
        <v>#N/A</v>
      </c>
      <c r="DU327" s="45" t="e">
        <f ca="1">VLOOKUP(DS327,$AH$14:BE1114,24)</f>
        <v>#N/A</v>
      </c>
      <c r="DV327" s="45" t="e">
        <f ca="1">VLOOKUP(DS327,$BY$14:CF1114,8)</f>
        <v>#N/A</v>
      </c>
      <c r="DW327" s="45" t="e">
        <f ca="1">VLOOKUP(DS327,$CR$14:CY1114,8)</f>
        <v>#N/A</v>
      </c>
      <c r="DX327" s="45" t="e">
        <f t="shared" ca="1" si="204"/>
        <v>#N/A</v>
      </c>
      <c r="DY327" s="45" t="e">
        <f t="shared" ca="1" si="205"/>
        <v>#N/A</v>
      </c>
      <c r="DZ327" s="45" t="e">
        <f t="shared" ca="1" si="206"/>
        <v>#N/A</v>
      </c>
      <c r="EA327" s="45" t="e">
        <f t="shared" ca="1" si="207"/>
        <v>#N/A</v>
      </c>
      <c r="EB327" s="45" t="e">
        <f t="shared" ca="1" si="208"/>
        <v>#N/A</v>
      </c>
      <c r="EC327" s="45" t="e">
        <f t="shared" ca="1" si="209"/>
        <v>#N/A</v>
      </c>
      <c r="ED327" s="45" t="e">
        <f t="shared" ca="1" si="210"/>
        <v>#N/A</v>
      </c>
      <c r="EE327" s="45" t="e">
        <f t="shared" ca="1" si="211"/>
        <v>#N/A</v>
      </c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DT328" s="45" t="e">
        <f ca="1">VLOOKUP(DS328,$A$14:R1115,18)</f>
        <v>#N/A</v>
      </c>
      <c r="DU328" s="45" t="e">
        <f ca="1">VLOOKUP(DS328,$AH$14:BE1115,24)</f>
        <v>#N/A</v>
      </c>
      <c r="DV328" s="45" t="e">
        <f ca="1">VLOOKUP(DS328,$BY$14:CF1115,8)</f>
        <v>#N/A</v>
      </c>
      <c r="DW328" s="45" t="e">
        <f ca="1">VLOOKUP(DS328,$CR$14:CY1115,8)</f>
        <v>#N/A</v>
      </c>
      <c r="DX328" s="45" t="e">
        <f t="shared" ca="1" si="204"/>
        <v>#N/A</v>
      </c>
      <c r="DY328" s="45" t="e">
        <f t="shared" ca="1" si="205"/>
        <v>#N/A</v>
      </c>
      <c r="DZ328" s="45" t="e">
        <f t="shared" ca="1" si="206"/>
        <v>#N/A</v>
      </c>
      <c r="EA328" s="45" t="e">
        <f t="shared" ca="1" si="207"/>
        <v>#N/A</v>
      </c>
      <c r="EB328" s="45" t="e">
        <f t="shared" ca="1" si="208"/>
        <v>#N/A</v>
      </c>
      <c r="EC328" s="45" t="e">
        <f t="shared" ca="1" si="209"/>
        <v>#N/A</v>
      </c>
      <c r="ED328" s="45" t="e">
        <f t="shared" ca="1" si="210"/>
        <v>#N/A</v>
      </c>
      <c r="EE328" s="45" t="e">
        <f t="shared" ca="1" si="211"/>
        <v>#N/A</v>
      </c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DT329" s="45" t="e">
        <f ca="1">VLOOKUP(DS329,$A$14:R1116,18)</f>
        <v>#N/A</v>
      </c>
      <c r="DU329" s="45" t="e">
        <f ca="1">VLOOKUP(DS329,$AH$14:BE1116,24)</f>
        <v>#N/A</v>
      </c>
      <c r="DV329" s="45" t="e">
        <f ca="1">VLOOKUP(DS329,$BY$14:CF1116,8)</f>
        <v>#N/A</v>
      </c>
      <c r="DW329" s="45" t="e">
        <f ca="1">VLOOKUP(DS329,$CR$14:CY1116,8)</f>
        <v>#N/A</v>
      </c>
      <c r="DX329" s="45" t="e">
        <f t="shared" ca="1" si="204"/>
        <v>#N/A</v>
      </c>
      <c r="DY329" s="45" t="e">
        <f t="shared" ca="1" si="205"/>
        <v>#N/A</v>
      </c>
      <c r="DZ329" s="45" t="e">
        <f t="shared" ca="1" si="206"/>
        <v>#N/A</v>
      </c>
      <c r="EA329" s="45" t="e">
        <f t="shared" ca="1" si="207"/>
        <v>#N/A</v>
      </c>
      <c r="EB329" s="45" t="e">
        <f t="shared" ca="1" si="208"/>
        <v>#N/A</v>
      </c>
      <c r="EC329" s="45" t="e">
        <f t="shared" ca="1" si="209"/>
        <v>#N/A</v>
      </c>
      <c r="ED329" s="45" t="e">
        <f t="shared" ca="1" si="210"/>
        <v>#N/A</v>
      </c>
      <c r="EE329" s="45" t="e">
        <f t="shared" ca="1" si="211"/>
        <v>#N/A</v>
      </c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DT330" s="45" t="e">
        <f ca="1">VLOOKUP(DS330,$A$14:R1117,18)</f>
        <v>#N/A</v>
      </c>
      <c r="DU330" s="45" t="e">
        <f ca="1">VLOOKUP(DS330,$AH$14:BE1117,24)</f>
        <v>#N/A</v>
      </c>
      <c r="DV330" s="45" t="e">
        <f ca="1">VLOOKUP(DS330,$BY$14:CF1117,8)</f>
        <v>#N/A</v>
      </c>
      <c r="DW330" s="45" t="e">
        <f ca="1">VLOOKUP(DS330,$CR$14:CY1117,8)</f>
        <v>#N/A</v>
      </c>
      <c r="DX330" s="45" t="e">
        <f t="shared" ca="1" si="204"/>
        <v>#N/A</v>
      </c>
      <c r="DY330" s="45" t="e">
        <f t="shared" ca="1" si="205"/>
        <v>#N/A</v>
      </c>
      <c r="DZ330" s="45" t="e">
        <f t="shared" ca="1" si="206"/>
        <v>#N/A</v>
      </c>
      <c r="EA330" s="45" t="e">
        <f t="shared" ca="1" si="207"/>
        <v>#N/A</v>
      </c>
      <c r="EB330" s="45" t="e">
        <f t="shared" ca="1" si="208"/>
        <v>#N/A</v>
      </c>
      <c r="EC330" s="45" t="e">
        <f t="shared" ca="1" si="209"/>
        <v>#N/A</v>
      </c>
      <c r="ED330" s="45" t="e">
        <f t="shared" ca="1" si="210"/>
        <v>#N/A</v>
      </c>
      <c r="EE330" s="45" t="e">
        <f t="shared" ca="1" si="211"/>
        <v>#N/A</v>
      </c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DT331" s="45" t="e">
        <f ca="1">VLOOKUP(DS331,$A$14:R1118,18)</f>
        <v>#N/A</v>
      </c>
      <c r="DU331" s="45" t="e">
        <f ca="1">VLOOKUP(DS331,$AH$14:BE1118,24)</f>
        <v>#N/A</v>
      </c>
      <c r="DV331" s="45" t="e">
        <f ca="1">VLOOKUP(DS331,$BY$14:CF1118,8)</f>
        <v>#N/A</v>
      </c>
      <c r="DW331" s="45" t="e">
        <f ca="1">VLOOKUP(DS331,$CR$14:CY1118,8)</f>
        <v>#N/A</v>
      </c>
      <c r="DX331" s="45" t="e">
        <f t="shared" ca="1" si="204"/>
        <v>#N/A</v>
      </c>
      <c r="DY331" s="45" t="e">
        <f t="shared" ca="1" si="205"/>
        <v>#N/A</v>
      </c>
      <c r="DZ331" s="45" t="e">
        <f t="shared" ca="1" si="206"/>
        <v>#N/A</v>
      </c>
      <c r="EA331" s="45" t="e">
        <f t="shared" ca="1" si="207"/>
        <v>#N/A</v>
      </c>
      <c r="EB331" s="45" t="e">
        <f t="shared" ca="1" si="208"/>
        <v>#N/A</v>
      </c>
      <c r="EC331" s="45" t="e">
        <f t="shared" ca="1" si="209"/>
        <v>#N/A</v>
      </c>
      <c r="ED331" s="45" t="e">
        <f t="shared" ca="1" si="210"/>
        <v>#N/A</v>
      </c>
      <c r="EE331" s="45" t="e">
        <f t="shared" ca="1" si="211"/>
        <v>#N/A</v>
      </c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DT332" s="45" t="e">
        <f ca="1">VLOOKUP(DS332,$A$14:R1119,18)</f>
        <v>#N/A</v>
      </c>
      <c r="DU332" s="45" t="e">
        <f ca="1">VLOOKUP(DS332,$AH$14:BE1119,24)</f>
        <v>#N/A</v>
      </c>
      <c r="DV332" s="45" t="e">
        <f ca="1">VLOOKUP(DS332,$BY$14:CF1119,8)</f>
        <v>#N/A</v>
      </c>
      <c r="DW332" s="45" t="e">
        <f ca="1">VLOOKUP(DS332,$CR$14:CY1119,8)</f>
        <v>#N/A</v>
      </c>
      <c r="DX332" s="45" t="e">
        <f t="shared" ca="1" si="204"/>
        <v>#N/A</v>
      </c>
      <c r="DY332" s="45" t="e">
        <f t="shared" ca="1" si="205"/>
        <v>#N/A</v>
      </c>
      <c r="DZ332" s="45" t="e">
        <f t="shared" ca="1" si="206"/>
        <v>#N/A</v>
      </c>
      <c r="EA332" s="45" t="e">
        <f t="shared" ca="1" si="207"/>
        <v>#N/A</v>
      </c>
      <c r="EB332" s="45" t="e">
        <f t="shared" ca="1" si="208"/>
        <v>#N/A</v>
      </c>
      <c r="EC332" s="45" t="e">
        <f t="shared" ca="1" si="209"/>
        <v>#N/A</v>
      </c>
      <c r="ED332" s="45" t="e">
        <f t="shared" ca="1" si="210"/>
        <v>#N/A</v>
      </c>
      <c r="EE332" s="45" t="e">
        <f t="shared" ca="1" si="211"/>
        <v>#N/A</v>
      </c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DT333" s="45" t="e">
        <f ca="1">VLOOKUP(DS333,$A$14:R1120,18)</f>
        <v>#N/A</v>
      </c>
      <c r="DU333" s="45" t="e">
        <f ca="1">VLOOKUP(DS333,$AH$14:BE1120,24)</f>
        <v>#N/A</v>
      </c>
      <c r="DV333" s="45" t="e">
        <f ca="1">VLOOKUP(DS333,$BY$14:CF1120,8)</f>
        <v>#N/A</v>
      </c>
      <c r="DW333" s="45" t="e">
        <f ca="1">VLOOKUP(DS333,$CR$14:CY1120,8)</f>
        <v>#N/A</v>
      </c>
      <c r="DX333" s="45" t="e">
        <f t="shared" ca="1" si="204"/>
        <v>#N/A</v>
      </c>
      <c r="DY333" s="45" t="e">
        <f t="shared" ca="1" si="205"/>
        <v>#N/A</v>
      </c>
      <c r="DZ333" s="45" t="e">
        <f t="shared" ca="1" si="206"/>
        <v>#N/A</v>
      </c>
      <c r="EA333" s="45" t="e">
        <f t="shared" ca="1" si="207"/>
        <v>#N/A</v>
      </c>
      <c r="EB333" s="45" t="e">
        <f t="shared" ca="1" si="208"/>
        <v>#N/A</v>
      </c>
      <c r="EC333" s="45" t="e">
        <f t="shared" ca="1" si="209"/>
        <v>#N/A</v>
      </c>
      <c r="ED333" s="45" t="e">
        <f t="shared" ca="1" si="210"/>
        <v>#N/A</v>
      </c>
      <c r="EE333" s="45" t="e">
        <f t="shared" ca="1" si="211"/>
        <v>#N/A</v>
      </c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DT334" s="45" t="e">
        <f ca="1">VLOOKUP(DS334,$A$14:R1121,18)</f>
        <v>#N/A</v>
      </c>
      <c r="DU334" s="45" t="e">
        <f ca="1">VLOOKUP(DS334,$AH$14:BE1121,24)</f>
        <v>#N/A</v>
      </c>
      <c r="DV334" s="45" t="e">
        <f ca="1">VLOOKUP(DS334,$BY$14:CF1121,8)</f>
        <v>#N/A</v>
      </c>
      <c r="DW334" s="45" t="e">
        <f ca="1">VLOOKUP(DS334,$CR$14:CY1121,8)</f>
        <v>#N/A</v>
      </c>
      <c r="DX334" s="45" t="e">
        <f t="shared" ca="1" si="204"/>
        <v>#N/A</v>
      </c>
      <c r="DY334" s="45" t="e">
        <f t="shared" ca="1" si="205"/>
        <v>#N/A</v>
      </c>
      <c r="DZ334" s="45" t="e">
        <f t="shared" ca="1" si="206"/>
        <v>#N/A</v>
      </c>
      <c r="EA334" s="45" t="e">
        <f t="shared" ca="1" si="207"/>
        <v>#N/A</v>
      </c>
      <c r="EB334" s="45" t="e">
        <f t="shared" ca="1" si="208"/>
        <v>#N/A</v>
      </c>
      <c r="EC334" s="45" t="e">
        <f t="shared" ca="1" si="209"/>
        <v>#N/A</v>
      </c>
      <c r="ED334" s="45" t="e">
        <f t="shared" ca="1" si="210"/>
        <v>#N/A</v>
      </c>
      <c r="EE334" s="45" t="e">
        <f t="shared" ca="1" si="211"/>
        <v>#N/A</v>
      </c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DT335" s="45" t="e">
        <f ca="1">VLOOKUP(DS335,$A$14:R1122,18)</f>
        <v>#N/A</v>
      </c>
      <c r="DU335" s="45" t="e">
        <f ca="1">VLOOKUP(DS335,$AH$14:BE1122,24)</f>
        <v>#N/A</v>
      </c>
      <c r="DV335" s="45" t="e">
        <f ca="1">VLOOKUP(DS335,$BY$14:CF1122,8)</f>
        <v>#N/A</v>
      </c>
      <c r="DW335" s="45" t="e">
        <f ca="1">VLOOKUP(DS335,$CR$14:CY1122,8)</f>
        <v>#N/A</v>
      </c>
      <c r="DX335" s="45" t="e">
        <f t="shared" ca="1" si="204"/>
        <v>#N/A</v>
      </c>
      <c r="DY335" s="45" t="e">
        <f t="shared" ca="1" si="205"/>
        <v>#N/A</v>
      </c>
      <c r="DZ335" s="45" t="e">
        <f t="shared" ca="1" si="206"/>
        <v>#N/A</v>
      </c>
      <c r="EA335" s="45" t="e">
        <f t="shared" ca="1" si="207"/>
        <v>#N/A</v>
      </c>
      <c r="EB335" s="45" t="e">
        <f t="shared" ca="1" si="208"/>
        <v>#N/A</v>
      </c>
      <c r="EC335" s="45" t="e">
        <f t="shared" ca="1" si="209"/>
        <v>#N/A</v>
      </c>
      <c r="ED335" s="45" t="e">
        <f t="shared" ca="1" si="210"/>
        <v>#N/A</v>
      </c>
      <c r="EE335" s="45" t="e">
        <f t="shared" ca="1" si="211"/>
        <v>#N/A</v>
      </c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DT336" s="45" t="e">
        <f ca="1">VLOOKUP(DS336,$A$14:R1123,18)</f>
        <v>#N/A</v>
      </c>
      <c r="DU336" s="45" t="e">
        <f ca="1">VLOOKUP(DS336,$AH$14:BE1123,24)</f>
        <v>#N/A</v>
      </c>
      <c r="DV336" s="45" t="e">
        <f ca="1">VLOOKUP(DS336,$BY$14:CF1123,8)</f>
        <v>#N/A</v>
      </c>
      <c r="DW336" s="45" t="e">
        <f ca="1">VLOOKUP(DS336,$CR$14:CY1123,8)</f>
        <v>#N/A</v>
      </c>
      <c r="DX336" s="45" t="e">
        <f t="shared" ca="1" si="204"/>
        <v>#N/A</v>
      </c>
      <c r="DY336" s="45" t="e">
        <f t="shared" ca="1" si="205"/>
        <v>#N/A</v>
      </c>
      <c r="DZ336" s="45" t="e">
        <f t="shared" ca="1" si="206"/>
        <v>#N/A</v>
      </c>
      <c r="EA336" s="45" t="e">
        <f t="shared" ca="1" si="207"/>
        <v>#N/A</v>
      </c>
      <c r="EB336" s="45" t="e">
        <f t="shared" ca="1" si="208"/>
        <v>#N/A</v>
      </c>
      <c r="EC336" s="45" t="e">
        <f t="shared" ca="1" si="209"/>
        <v>#N/A</v>
      </c>
      <c r="ED336" s="45" t="e">
        <f t="shared" ca="1" si="210"/>
        <v>#N/A</v>
      </c>
      <c r="EE336" s="45" t="e">
        <f t="shared" ca="1" si="211"/>
        <v>#N/A</v>
      </c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DT337" s="45" t="e">
        <f ca="1">VLOOKUP(DS337,$A$14:R1124,18)</f>
        <v>#N/A</v>
      </c>
      <c r="DU337" s="45" t="e">
        <f ca="1">VLOOKUP(DS337,$AH$14:BE1124,24)</f>
        <v>#N/A</v>
      </c>
      <c r="DV337" s="45" t="e">
        <f ca="1">VLOOKUP(DS337,$BY$14:CF1124,8)</f>
        <v>#N/A</v>
      </c>
      <c r="DW337" s="45" t="e">
        <f ca="1">VLOOKUP(DS337,$CR$14:CY1124,8)</f>
        <v>#N/A</v>
      </c>
      <c r="DX337" s="45" t="e">
        <f t="shared" ca="1" si="204"/>
        <v>#N/A</v>
      </c>
      <c r="DY337" s="45" t="e">
        <f t="shared" ca="1" si="205"/>
        <v>#N/A</v>
      </c>
      <c r="DZ337" s="45" t="e">
        <f t="shared" ca="1" si="206"/>
        <v>#N/A</v>
      </c>
      <c r="EA337" s="45" t="e">
        <f t="shared" ca="1" si="207"/>
        <v>#N/A</v>
      </c>
      <c r="EB337" s="45" t="e">
        <f t="shared" ca="1" si="208"/>
        <v>#N/A</v>
      </c>
      <c r="EC337" s="45" t="e">
        <f t="shared" ca="1" si="209"/>
        <v>#N/A</v>
      </c>
      <c r="ED337" s="45" t="e">
        <f t="shared" ca="1" si="210"/>
        <v>#N/A</v>
      </c>
      <c r="EE337" s="45" t="e">
        <f t="shared" ca="1" si="211"/>
        <v>#N/A</v>
      </c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DT338" s="45" t="e">
        <f ca="1">VLOOKUP(DS338,$A$14:R1125,18)</f>
        <v>#N/A</v>
      </c>
      <c r="DU338" s="45" t="e">
        <f ca="1">VLOOKUP(DS338,$AH$14:BE1125,24)</f>
        <v>#N/A</v>
      </c>
      <c r="DV338" s="45" t="e">
        <f ca="1">VLOOKUP(DS338,$BY$14:CF1125,8)</f>
        <v>#N/A</v>
      </c>
      <c r="DW338" s="45" t="e">
        <f ca="1">VLOOKUP(DS338,$CR$14:CY1125,8)</f>
        <v>#N/A</v>
      </c>
      <c r="DX338" s="45" t="e">
        <f t="shared" ca="1" si="204"/>
        <v>#N/A</v>
      </c>
      <c r="DY338" s="45" t="e">
        <f t="shared" ca="1" si="205"/>
        <v>#N/A</v>
      </c>
      <c r="DZ338" s="45" t="e">
        <f t="shared" ca="1" si="206"/>
        <v>#N/A</v>
      </c>
      <c r="EA338" s="45" t="e">
        <f t="shared" ca="1" si="207"/>
        <v>#N/A</v>
      </c>
      <c r="EB338" s="45" t="e">
        <f t="shared" ca="1" si="208"/>
        <v>#N/A</v>
      </c>
      <c r="EC338" s="45" t="e">
        <f t="shared" ca="1" si="209"/>
        <v>#N/A</v>
      </c>
      <c r="ED338" s="45" t="e">
        <f t="shared" ca="1" si="210"/>
        <v>#N/A</v>
      </c>
      <c r="EE338" s="45" t="e">
        <f t="shared" ca="1" si="211"/>
        <v>#N/A</v>
      </c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DT339" s="45" t="e">
        <f ca="1">VLOOKUP(DS339,$A$14:R1126,18)</f>
        <v>#N/A</v>
      </c>
      <c r="DU339" s="45" t="e">
        <f ca="1">VLOOKUP(DS339,$AH$14:BE1126,24)</f>
        <v>#N/A</v>
      </c>
      <c r="DV339" s="45" t="e">
        <f ca="1">VLOOKUP(DS339,$BY$14:CF1126,8)</f>
        <v>#N/A</v>
      </c>
      <c r="DW339" s="45" t="e">
        <f ca="1">VLOOKUP(DS339,$CR$14:CY1126,8)</f>
        <v>#N/A</v>
      </c>
      <c r="DX339" s="45" t="e">
        <f t="shared" ca="1" si="204"/>
        <v>#N/A</v>
      </c>
      <c r="DY339" s="45" t="e">
        <f t="shared" ca="1" si="205"/>
        <v>#N/A</v>
      </c>
      <c r="DZ339" s="45" t="e">
        <f t="shared" ca="1" si="206"/>
        <v>#N/A</v>
      </c>
      <c r="EA339" s="45" t="e">
        <f t="shared" ca="1" si="207"/>
        <v>#N/A</v>
      </c>
      <c r="EB339" s="45" t="e">
        <f t="shared" ca="1" si="208"/>
        <v>#N/A</v>
      </c>
      <c r="EC339" s="45" t="e">
        <f t="shared" ca="1" si="209"/>
        <v>#N/A</v>
      </c>
      <c r="ED339" s="45" t="e">
        <f t="shared" ca="1" si="210"/>
        <v>#N/A</v>
      </c>
      <c r="EE339" s="45" t="e">
        <f t="shared" ca="1" si="211"/>
        <v>#N/A</v>
      </c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DT340" s="45" t="e">
        <f ca="1">VLOOKUP(DS340,$A$14:R1127,18)</f>
        <v>#N/A</v>
      </c>
      <c r="DU340" s="45" t="e">
        <f ca="1">VLOOKUP(DS340,$AH$14:BE1127,24)</f>
        <v>#N/A</v>
      </c>
      <c r="DV340" s="45" t="e">
        <f ca="1">VLOOKUP(DS340,$BY$14:CF1127,8)</f>
        <v>#N/A</v>
      </c>
      <c r="DW340" s="45" t="e">
        <f ca="1">VLOOKUP(DS340,$CR$14:CY1127,8)</f>
        <v>#N/A</v>
      </c>
      <c r="DX340" s="45" t="e">
        <f t="shared" ca="1" si="204"/>
        <v>#N/A</v>
      </c>
      <c r="DY340" s="45" t="e">
        <f t="shared" ca="1" si="205"/>
        <v>#N/A</v>
      </c>
      <c r="DZ340" s="45" t="e">
        <f t="shared" ca="1" si="206"/>
        <v>#N/A</v>
      </c>
      <c r="EA340" s="45" t="e">
        <f t="shared" ca="1" si="207"/>
        <v>#N/A</v>
      </c>
      <c r="EB340" s="45" t="e">
        <f t="shared" ca="1" si="208"/>
        <v>#N/A</v>
      </c>
      <c r="EC340" s="45" t="e">
        <f t="shared" ca="1" si="209"/>
        <v>#N/A</v>
      </c>
      <c r="ED340" s="45" t="e">
        <f t="shared" ca="1" si="210"/>
        <v>#N/A</v>
      </c>
      <c r="EE340" s="45" t="e">
        <f t="shared" ca="1" si="211"/>
        <v>#N/A</v>
      </c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DT341" s="45" t="e">
        <f ca="1">VLOOKUP(DS341,$A$14:R1128,18)</f>
        <v>#N/A</v>
      </c>
      <c r="DU341" s="45" t="e">
        <f ca="1">VLOOKUP(DS341,$AH$14:BE1128,24)</f>
        <v>#N/A</v>
      </c>
      <c r="DV341" s="45" t="e">
        <f ca="1">VLOOKUP(DS341,$BY$14:CF1128,8)</f>
        <v>#N/A</v>
      </c>
      <c r="DW341" s="45" t="e">
        <f ca="1">VLOOKUP(DS341,$CR$14:CY1128,8)</f>
        <v>#N/A</v>
      </c>
      <c r="DX341" s="45" t="e">
        <f t="shared" ref="DX341:DX404" ca="1" si="212">DT341-DT340</f>
        <v>#N/A</v>
      </c>
      <c r="DY341" s="45" t="e">
        <f t="shared" ref="DY341:DY404" ca="1" si="213">DU341-DU340</f>
        <v>#N/A</v>
      </c>
      <c r="DZ341" s="45" t="e">
        <f t="shared" ref="DZ341:DZ404" ca="1" si="214">DV341-DV340</f>
        <v>#N/A</v>
      </c>
      <c r="EA341" s="45" t="e">
        <f t="shared" ref="EA341:EA404" ca="1" si="215">DW341-DW340</f>
        <v>#N/A</v>
      </c>
      <c r="EB341" s="45" t="e">
        <f t="shared" ref="EB341:EB404" ca="1" si="216">DX$11*DX341</f>
        <v>#N/A</v>
      </c>
      <c r="EC341" s="45" t="e">
        <f t="shared" ref="EC341:EC404" ca="1" si="217">DY$11*DY341</f>
        <v>#N/A</v>
      </c>
      <c r="ED341" s="45" t="e">
        <f t="shared" ref="ED341:ED404" ca="1" si="218">DZ$11*DZ341</f>
        <v>#N/A</v>
      </c>
      <c r="EE341" s="45" t="e">
        <f t="shared" ref="EE341:EE404" ca="1" si="219">EA$11*EA341</f>
        <v>#N/A</v>
      </c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DT342" s="45" t="e">
        <f ca="1">VLOOKUP(DS342,$A$14:R1129,18)</f>
        <v>#N/A</v>
      </c>
      <c r="DU342" s="45" t="e">
        <f ca="1">VLOOKUP(DS342,$AH$14:BE1129,24)</f>
        <v>#N/A</v>
      </c>
      <c r="DV342" s="45" t="e">
        <f ca="1">VLOOKUP(DS342,$BY$14:CF1129,8)</f>
        <v>#N/A</v>
      </c>
      <c r="DW342" s="45" t="e">
        <f ca="1">VLOOKUP(DS342,$CR$14:CY1129,8)</f>
        <v>#N/A</v>
      </c>
      <c r="DX342" s="45" t="e">
        <f t="shared" ca="1" si="212"/>
        <v>#N/A</v>
      </c>
      <c r="DY342" s="45" t="e">
        <f t="shared" ca="1" si="213"/>
        <v>#N/A</v>
      </c>
      <c r="DZ342" s="45" t="e">
        <f t="shared" ca="1" si="214"/>
        <v>#N/A</v>
      </c>
      <c r="EA342" s="45" t="e">
        <f t="shared" ca="1" si="215"/>
        <v>#N/A</v>
      </c>
      <c r="EB342" s="45" t="e">
        <f t="shared" ca="1" si="216"/>
        <v>#N/A</v>
      </c>
      <c r="EC342" s="45" t="e">
        <f t="shared" ca="1" si="217"/>
        <v>#N/A</v>
      </c>
      <c r="ED342" s="45" t="e">
        <f t="shared" ca="1" si="218"/>
        <v>#N/A</v>
      </c>
      <c r="EE342" s="45" t="e">
        <f t="shared" ca="1" si="219"/>
        <v>#N/A</v>
      </c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DT343" s="45" t="e">
        <f ca="1">VLOOKUP(DS343,$A$14:R1130,18)</f>
        <v>#N/A</v>
      </c>
      <c r="DU343" s="45" t="e">
        <f ca="1">VLOOKUP(DS343,$AH$14:BE1130,24)</f>
        <v>#N/A</v>
      </c>
      <c r="DV343" s="45" t="e">
        <f ca="1">VLOOKUP(DS343,$BY$14:CF1130,8)</f>
        <v>#N/A</v>
      </c>
      <c r="DW343" s="45" t="e">
        <f ca="1">VLOOKUP(DS343,$CR$14:CY1130,8)</f>
        <v>#N/A</v>
      </c>
      <c r="DX343" s="45" t="e">
        <f t="shared" ca="1" si="212"/>
        <v>#N/A</v>
      </c>
      <c r="DY343" s="45" t="e">
        <f t="shared" ca="1" si="213"/>
        <v>#N/A</v>
      </c>
      <c r="DZ343" s="45" t="e">
        <f t="shared" ca="1" si="214"/>
        <v>#N/A</v>
      </c>
      <c r="EA343" s="45" t="e">
        <f t="shared" ca="1" si="215"/>
        <v>#N/A</v>
      </c>
      <c r="EB343" s="45" t="e">
        <f t="shared" ca="1" si="216"/>
        <v>#N/A</v>
      </c>
      <c r="EC343" s="45" t="e">
        <f t="shared" ca="1" si="217"/>
        <v>#N/A</v>
      </c>
      <c r="ED343" s="45" t="e">
        <f t="shared" ca="1" si="218"/>
        <v>#N/A</v>
      </c>
      <c r="EE343" s="45" t="e">
        <f t="shared" ca="1" si="219"/>
        <v>#N/A</v>
      </c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DT344" s="45" t="e">
        <f ca="1">VLOOKUP(DS344,$A$14:R1131,18)</f>
        <v>#N/A</v>
      </c>
      <c r="DU344" s="45" t="e">
        <f ca="1">VLOOKUP(DS344,$AH$14:BE1131,24)</f>
        <v>#N/A</v>
      </c>
      <c r="DV344" s="45" t="e">
        <f ca="1">VLOOKUP(DS344,$BY$14:CF1131,8)</f>
        <v>#N/A</v>
      </c>
      <c r="DW344" s="45" t="e">
        <f ca="1">VLOOKUP(DS344,$CR$14:CY1131,8)</f>
        <v>#N/A</v>
      </c>
      <c r="DX344" s="45" t="e">
        <f t="shared" ca="1" si="212"/>
        <v>#N/A</v>
      </c>
      <c r="DY344" s="45" t="e">
        <f t="shared" ca="1" si="213"/>
        <v>#N/A</v>
      </c>
      <c r="DZ344" s="45" t="e">
        <f t="shared" ca="1" si="214"/>
        <v>#N/A</v>
      </c>
      <c r="EA344" s="45" t="e">
        <f t="shared" ca="1" si="215"/>
        <v>#N/A</v>
      </c>
      <c r="EB344" s="45" t="e">
        <f t="shared" ca="1" si="216"/>
        <v>#N/A</v>
      </c>
      <c r="EC344" s="45" t="e">
        <f t="shared" ca="1" si="217"/>
        <v>#N/A</v>
      </c>
      <c r="ED344" s="45" t="e">
        <f t="shared" ca="1" si="218"/>
        <v>#N/A</v>
      </c>
      <c r="EE344" s="45" t="e">
        <f t="shared" ca="1" si="219"/>
        <v>#N/A</v>
      </c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DT345" s="45" t="e">
        <f ca="1">VLOOKUP(DS345,$A$14:R1132,18)</f>
        <v>#N/A</v>
      </c>
      <c r="DU345" s="45" t="e">
        <f ca="1">VLOOKUP(DS345,$AH$14:BE1132,24)</f>
        <v>#N/A</v>
      </c>
      <c r="DV345" s="45" t="e">
        <f ca="1">VLOOKUP(DS345,$BY$14:CF1132,8)</f>
        <v>#N/A</v>
      </c>
      <c r="DW345" s="45" t="e">
        <f ca="1">VLOOKUP(DS345,$CR$14:CY1132,8)</f>
        <v>#N/A</v>
      </c>
      <c r="DX345" s="45" t="e">
        <f t="shared" ca="1" si="212"/>
        <v>#N/A</v>
      </c>
      <c r="DY345" s="45" t="e">
        <f t="shared" ca="1" si="213"/>
        <v>#N/A</v>
      </c>
      <c r="DZ345" s="45" t="e">
        <f t="shared" ca="1" si="214"/>
        <v>#N/A</v>
      </c>
      <c r="EA345" s="45" t="e">
        <f t="shared" ca="1" si="215"/>
        <v>#N/A</v>
      </c>
      <c r="EB345" s="45" t="e">
        <f t="shared" ca="1" si="216"/>
        <v>#N/A</v>
      </c>
      <c r="EC345" s="45" t="e">
        <f t="shared" ca="1" si="217"/>
        <v>#N/A</v>
      </c>
      <c r="ED345" s="45" t="e">
        <f t="shared" ca="1" si="218"/>
        <v>#N/A</v>
      </c>
      <c r="EE345" s="45" t="e">
        <f t="shared" ca="1" si="219"/>
        <v>#N/A</v>
      </c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DT346" s="45" t="e">
        <f ca="1">VLOOKUP(DS346,$A$14:R1133,18)</f>
        <v>#N/A</v>
      </c>
      <c r="DU346" s="45" t="e">
        <f ca="1">VLOOKUP(DS346,$AH$14:BE1133,24)</f>
        <v>#N/A</v>
      </c>
      <c r="DV346" s="45" t="e">
        <f ca="1">VLOOKUP(DS346,$BY$14:CF1133,8)</f>
        <v>#N/A</v>
      </c>
      <c r="DW346" s="45" t="e">
        <f ca="1">VLOOKUP(DS346,$CR$14:CY1133,8)</f>
        <v>#N/A</v>
      </c>
      <c r="DX346" s="45" t="e">
        <f t="shared" ca="1" si="212"/>
        <v>#N/A</v>
      </c>
      <c r="DY346" s="45" t="e">
        <f t="shared" ca="1" si="213"/>
        <v>#N/A</v>
      </c>
      <c r="DZ346" s="45" t="e">
        <f t="shared" ca="1" si="214"/>
        <v>#N/A</v>
      </c>
      <c r="EA346" s="45" t="e">
        <f t="shared" ca="1" si="215"/>
        <v>#N/A</v>
      </c>
      <c r="EB346" s="45" t="e">
        <f t="shared" ca="1" si="216"/>
        <v>#N/A</v>
      </c>
      <c r="EC346" s="45" t="e">
        <f t="shared" ca="1" si="217"/>
        <v>#N/A</v>
      </c>
      <c r="ED346" s="45" t="e">
        <f t="shared" ca="1" si="218"/>
        <v>#N/A</v>
      </c>
      <c r="EE346" s="45" t="e">
        <f t="shared" ca="1" si="219"/>
        <v>#N/A</v>
      </c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DT347" s="45" t="e">
        <f ca="1">VLOOKUP(DS347,$A$14:R1134,18)</f>
        <v>#N/A</v>
      </c>
      <c r="DU347" s="45" t="e">
        <f ca="1">VLOOKUP(DS347,$AH$14:BE1134,24)</f>
        <v>#N/A</v>
      </c>
      <c r="DV347" s="45" t="e">
        <f ca="1">VLOOKUP(DS347,$BY$14:CF1134,8)</f>
        <v>#N/A</v>
      </c>
      <c r="DW347" s="45" t="e">
        <f ca="1">VLOOKUP(DS347,$CR$14:CY1134,8)</f>
        <v>#N/A</v>
      </c>
      <c r="DX347" s="45" t="e">
        <f t="shared" ca="1" si="212"/>
        <v>#N/A</v>
      </c>
      <c r="DY347" s="45" t="e">
        <f t="shared" ca="1" si="213"/>
        <v>#N/A</v>
      </c>
      <c r="DZ347" s="45" t="e">
        <f t="shared" ca="1" si="214"/>
        <v>#N/A</v>
      </c>
      <c r="EA347" s="45" t="e">
        <f t="shared" ca="1" si="215"/>
        <v>#N/A</v>
      </c>
      <c r="EB347" s="45" t="e">
        <f t="shared" ca="1" si="216"/>
        <v>#N/A</v>
      </c>
      <c r="EC347" s="45" t="e">
        <f t="shared" ca="1" si="217"/>
        <v>#N/A</v>
      </c>
      <c r="ED347" s="45" t="e">
        <f t="shared" ca="1" si="218"/>
        <v>#N/A</v>
      </c>
      <c r="EE347" s="45" t="e">
        <f t="shared" ca="1" si="219"/>
        <v>#N/A</v>
      </c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DT348" s="45" t="e">
        <f ca="1">VLOOKUP(DS348,$A$14:R1135,18)</f>
        <v>#N/A</v>
      </c>
      <c r="DU348" s="45" t="e">
        <f ca="1">VLOOKUP(DS348,$AH$14:BE1135,24)</f>
        <v>#N/A</v>
      </c>
      <c r="DV348" s="45" t="e">
        <f ca="1">VLOOKUP(DS348,$BY$14:CF1135,8)</f>
        <v>#N/A</v>
      </c>
      <c r="DW348" s="45" t="e">
        <f ca="1">VLOOKUP(DS348,$CR$14:CY1135,8)</f>
        <v>#N/A</v>
      </c>
      <c r="DX348" s="45" t="e">
        <f t="shared" ca="1" si="212"/>
        <v>#N/A</v>
      </c>
      <c r="DY348" s="45" t="e">
        <f t="shared" ca="1" si="213"/>
        <v>#N/A</v>
      </c>
      <c r="DZ348" s="45" t="e">
        <f t="shared" ca="1" si="214"/>
        <v>#N/A</v>
      </c>
      <c r="EA348" s="45" t="e">
        <f t="shared" ca="1" si="215"/>
        <v>#N/A</v>
      </c>
      <c r="EB348" s="45" t="e">
        <f t="shared" ca="1" si="216"/>
        <v>#N/A</v>
      </c>
      <c r="EC348" s="45" t="e">
        <f t="shared" ca="1" si="217"/>
        <v>#N/A</v>
      </c>
      <c r="ED348" s="45" t="e">
        <f t="shared" ca="1" si="218"/>
        <v>#N/A</v>
      </c>
      <c r="EE348" s="45" t="e">
        <f t="shared" ca="1" si="219"/>
        <v>#N/A</v>
      </c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DT349" s="45" t="e">
        <f ca="1">VLOOKUP(DS349,$A$14:R1136,18)</f>
        <v>#N/A</v>
      </c>
      <c r="DU349" s="45" t="e">
        <f ca="1">VLOOKUP(DS349,$AH$14:BE1136,24)</f>
        <v>#N/A</v>
      </c>
      <c r="DV349" s="45" t="e">
        <f ca="1">VLOOKUP(DS349,$BY$14:CF1136,8)</f>
        <v>#N/A</v>
      </c>
      <c r="DW349" s="45" t="e">
        <f ca="1">VLOOKUP(DS349,$CR$14:CY1136,8)</f>
        <v>#N/A</v>
      </c>
      <c r="DX349" s="45" t="e">
        <f t="shared" ca="1" si="212"/>
        <v>#N/A</v>
      </c>
      <c r="DY349" s="45" t="e">
        <f t="shared" ca="1" si="213"/>
        <v>#N/A</v>
      </c>
      <c r="DZ349" s="45" t="e">
        <f t="shared" ca="1" si="214"/>
        <v>#N/A</v>
      </c>
      <c r="EA349" s="45" t="e">
        <f t="shared" ca="1" si="215"/>
        <v>#N/A</v>
      </c>
      <c r="EB349" s="45" t="e">
        <f t="shared" ca="1" si="216"/>
        <v>#N/A</v>
      </c>
      <c r="EC349" s="45" t="e">
        <f t="shared" ca="1" si="217"/>
        <v>#N/A</v>
      </c>
      <c r="ED349" s="45" t="e">
        <f t="shared" ca="1" si="218"/>
        <v>#N/A</v>
      </c>
      <c r="EE349" s="45" t="e">
        <f t="shared" ca="1" si="219"/>
        <v>#N/A</v>
      </c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DT350" s="45" t="e">
        <f ca="1">VLOOKUP(DS350,$A$14:R1137,18)</f>
        <v>#N/A</v>
      </c>
      <c r="DU350" s="45" t="e">
        <f ca="1">VLOOKUP(DS350,$AH$14:BE1137,24)</f>
        <v>#N/A</v>
      </c>
      <c r="DV350" s="45" t="e">
        <f ca="1">VLOOKUP(DS350,$BY$14:CF1137,8)</f>
        <v>#N/A</v>
      </c>
      <c r="DW350" s="45" t="e">
        <f ca="1">VLOOKUP(DS350,$CR$14:CY1137,8)</f>
        <v>#N/A</v>
      </c>
      <c r="DX350" s="45" t="e">
        <f t="shared" ca="1" si="212"/>
        <v>#N/A</v>
      </c>
      <c r="DY350" s="45" t="e">
        <f t="shared" ca="1" si="213"/>
        <v>#N/A</v>
      </c>
      <c r="DZ350" s="45" t="e">
        <f t="shared" ca="1" si="214"/>
        <v>#N/A</v>
      </c>
      <c r="EA350" s="45" t="e">
        <f t="shared" ca="1" si="215"/>
        <v>#N/A</v>
      </c>
      <c r="EB350" s="45" t="e">
        <f t="shared" ca="1" si="216"/>
        <v>#N/A</v>
      </c>
      <c r="EC350" s="45" t="e">
        <f t="shared" ca="1" si="217"/>
        <v>#N/A</v>
      </c>
      <c r="ED350" s="45" t="e">
        <f t="shared" ca="1" si="218"/>
        <v>#N/A</v>
      </c>
      <c r="EE350" s="45" t="e">
        <f t="shared" ca="1" si="219"/>
        <v>#N/A</v>
      </c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DT351" s="45" t="e">
        <f ca="1">VLOOKUP(DS351,$A$14:R1138,18)</f>
        <v>#N/A</v>
      </c>
      <c r="DU351" s="45" t="e">
        <f ca="1">VLOOKUP(DS351,$AH$14:BE1138,24)</f>
        <v>#N/A</v>
      </c>
      <c r="DV351" s="45" t="e">
        <f ca="1">VLOOKUP(DS351,$BY$14:CF1138,8)</f>
        <v>#N/A</v>
      </c>
      <c r="DW351" s="45" t="e">
        <f ca="1">VLOOKUP(DS351,$CR$14:CY1138,8)</f>
        <v>#N/A</v>
      </c>
      <c r="DX351" s="45" t="e">
        <f t="shared" ca="1" si="212"/>
        <v>#N/A</v>
      </c>
      <c r="DY351" s="45" t="e">
        <f t="shared" ca="1" si="213"/>
        <v>#N/A</v>
      </c>
      <c r="DZ351" s="45" t="e">
        <f t="shared" ca="1" si="214"/>
        <v>#N/A</v>
      </c>
      <c r="EA351" s="45" t="e">
        <f t="shared" ca="1" si="215"/>
        <v>#N/A</v>
      </c>
      <c r="EB351" s="45" t="e">
        <f t="shared" ca="1" si="216"/>
        <v>#N/A</v>
      </c>
      <c r="EC351" s="45" t="e">
        <f t="shared" ca="1" si="217"/>
        <v>#N/A</v>
      </c>
      <c r="ED351" s="45" t="e">
        <f t="shared" ca="1" si="218"/>
        <v>#N/A</v>
      </c>
      <c r="EE351" s="45" t="e">
        <f t="shared" ca="1" si="219"/>
        <v>#N/A</v>
      </c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DT352" s="45" t="e">
        <f ca="1">VLOOKUP(DS352,$A$14:R1139,18)</f>
        <v>#N/A</v>
      </c>
      <c r="DU352" s="45" t="e">
        <f ca="1">VLOOKUP(DS352,$AH$14:BE1139,24)</f>
        <v>#N/A</v>
      </c>
      <c r="DV352" s="45" t="e">
        <f ca="1">VLOOKUP(DS352,$BY$14:CF1139,8)</f>
        <v>#N/A</v>
      </c>
      <c r="DW352" s="45" t="e">
        <f ca="1">VLOOKUP(DS352,$CR$14:CY1139,8)</f>
        <v>#N/A</v>
      </c>
      <c r="DX352" s="45" t="e">
        <f t="shared" ca="1" si="212"/>
        <v>#N/A</v>
      </c>
      <c r="DY352" s="45" t="e">
        <f t="shared" ca="1" si="213"/>
        <v>#N/A</v>
      </c>
      <c r="DZ352" s="45" t="e">
        <f t="shared" ca="1" si="214"/>
        <v>#N/A</v>
      </c>
      <c r="EA352" s="45" t="e">
        <f t="shared" ca="1" si="215"/>
        <v>#N/A</v>
      </c>
      <c r="EB352" s="45" t="e">
        <f t="shared" ca="1" si="216"/>
        <v>#N/A</v>
      </c>
      <c r="EC352" s="45" t="e">
        <f t="shared" ca="1" si="217"/>
        <v>#N/A</v>
      </c>
      <c r="ED352" s="45" t="e">
        <f t="shared" ca="1" si="218"/>
        <v>#N/A</v>
      </c>
      <c r="EE352" s="45" t="e">
        <f t="shared" ca="1" si="219"/>
        <v>#N/A</v>
      </c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DT353" s="45" t="e">
        <f ca="1">VLOOKUP(DS353,$A$14:R1140,18)</f>
        <v>#N/A</v>
      </c>
      <c r="DU353" s="45" t="e">
        <f ca="1">VLOOKUP(DS353,$AH$14:BE1140,24)</f>
        <v>#N/A</v>
      </c>
      <c r="DV353" s="45" t="e">
        <f ca="1">VLOOKUP(DS353,$BY$14:CF1140,8)</f>
        <v>#N/A</v>
      </c>
      <c r="DW353" s="45" t="e">
        <f ca="1">VLOOKUP(DS353,$CR$14:CY1140,8)</f>
        <v>#N/A</v>
      </c>
      <c r="DX353" s="45" t="e">
        <f t="shared" ca="1" si="212"/>
        <v>#N/A</v>
      </c>
      <c r="DY353" s="45" t="e">
        <f t="shared" ca="1" si="213"/>
        <v>#N/A</v>
      </c>
      <c r="DZ353" s="45" t="e">
        <f t="shared" ca="1" si="214"/>
        <v>#N/A</v>
      </c>
      <c r="EA353" s="45" t="e">
        <f t="shared" ca="1" si="215"/>
        <v>#N/A</v>
      </c>
      <c r="EB353" s="45" t="e">
        <f t="shared" ca="1" si="216"/>
        <v>#N/A</v>
      </c>
      <c r="EC353" s="45" t="e">
        <f t="shared" ca="1" si="217"/>
        <v>#N/A</v>
      </c>
      <c r="ED353" s="45" t="e">
        <f t="shared" ca="1" si="218"/>
        <v>#N/A</v>
      </c>
      <c r="EE353" s="45" t="e">
        <f t="shared" ca="1" si="219"/>
        <v>#N/A</v>
      </c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DT354" s="45" t="e">
        <f ca="1">VLOOKUP(DS354,$A$14:R1141,18)</f>
        <v>#N/A</v>
      </c>
      <c r="DU354" s="45" t="e">
        <f ca="1">VLOOKUP(DS354,$AH$14:BE1141,24)</f>
        <v>#N/A</v>
      </c>
      <c r="DV354" s="45" t="e">
        <f ca="1">VLOOKUP(DS354,$BY$14:CF1141,8)</f>
        <v>#N/A</v>
      </c>
      <c r="DW354" s="45" t="e">
        <f ca="1">VLOOKUP(DS354,$CR$14:CY1141,8)</f>
        <v>#N/A</v>
      </c>
      <c r="DX354" s="45" t="e">
        <f t="shared" ca="1" si="212"/>
        <v>#N/A</v>
      </c>
      <c r="DY354" s="45" t="e">
        <f t="shared" ca="1" si="213"/>
        <v>#N/A</v>
      </c>
      <c r="DZ354" s="45" t="e">
        <f t="shared" ca="1" si="214"/>
        <v>#N/A</v>
      </c>
      <c r="EA354" s="45" t="e">
        <f t="shared" ca="1" si="215"/>
        <v>#N/A</v>
      </c>
      <c r="EB354" s="45" t="e">
        <f t="shared" ca="1" si="216"/>
        <v>#N/A</v>
      </c>
      <c r="EC354" s="45" t="e">
        <f t="shared" ca="1" si="217"/>
        <v>#N/A</v>
      </c>
      <c r="ED354" s="45" t="e">
        <f t="shared" ca="1" si="218"/>
        <v>#N/A</v>
      </c>
      <c r="EE354" s="45" t="e">
        <f t="shared" ca="1" si="219"/>
        <v>#N/A</v>
      </c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DT355" s="45" t="e">
        <f ca="1">VLOOKUP(DS355,$A$14:R1142,18)</f>
        <v>#N/A</v>
      </c>
      <c r="DU355" s="45" t="e">
        <f ca="1">VLOOKUP(DS355,$AH$14:BE1142,24)</f>
        <v>#N/A</v>
      </c>
      <c r="DV355" s="45" t="e">
        <f ca="1">VLOOKUP(DS355,$BY$14:CF1142,8)</f>
        <v>#N/A</v>
      </c>
      <c r="DW355" s="45" t="e">
        <f ca="1">VLOOKUP(DS355,$CR$14:CY1142,8)</f>
        <v>#N/A</v>
      </c>
      <c r="DX355" s="45" t="e">
        <f t="shared" ca="1" si="212"/>
        <v>#N/A</v>
      </c>
      <c r="DY355" s="45" t="e">
        <f t="shared" ca="1" si="213"/>
        <v>#N/A</v>
      </c>
      <c r="DZ355" s="45" t="e">
        <f t="shared" ca="1" si="214"/>
        <v>#N/A</v>
      </c>
      <c r="EA355" s="45" t="e">
        <f t="shared" ca="1" si="215"/>
        <v>#N/A</v>
      </c>
      <c r="EB355" s="45" t="e">
        <f t="shared" ca="1" si="216"/>
        <v>#N/A</v>
      </c>
      <c r="EC355" s="45" t="e">
        <f t="shared" ca="1" si="217"/>
        <v>#N/A</v>
      </c>
      <c r="ED355" s="45" t="e">
        <f t="shared" ca="1" si="218"/>
        <v>#N/A</v>
      </c>
      <c r="EE355" s="45" t="e">
        <f t="shared" ca="1" si="219"/>
        <v>#N/A</v>
      </c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DT356" s="45" t="e">
        <f ca="1">VLOOKUP(DS356,$A$14:R1143,18)</f>
        <v>#N/A</v>
      </c>
      <c r="DU356" s="45" t="e">
        <f ca="1">VLOOKUP(DS356,$AH$14:BE1143,24)</f>
        <v>#N/A</v>
      </c>
      <c r="DV356" s="45" t="e">
        <f ca="1">VLOOKUP(DS356,$BY$14:CF1143,8)</f>
        <v>#N/A</v>
      </c>
      <c r="DW356" s="45" t="e">
        <f ca="1">VLOOKUP(DS356,$CR$14:CY1143,8)</f>
        <v>#N/A</v>
      </c>
      <c r="DX356" s="45" t="e">
        <f t="shared" ca="1" si="212"/>
        <v>#N/A</v>
      </c>
      <c r="DY356" s="45" t="e">
        <f t="shared" ca="1" si="213"/>
        <v>#N/A</v>
      </c>
      <c r="DZ356" s="45" t="e">
        <f t="shared" ca="1" si="214"/>
        <v>#N/A</v>
      </c>
      <c r="EA356" s="45" t="e">
        <f t="shared" ca="1" si="215"/>
        <v>#N/A</v>
      </c>
      <c r="EB356" s="45" t="e">
        <f t="shared" ca="1" si="216"/>
        <v>#N/A</v>
      </c>
      <c r="EC356" s="45" t="e">
        <f t="shared" ca="1" si="217"/>
        <v>#N/A</v>
      </c>
      <c r="ED356" s="45" t="e">
        <f t="shared" ca="1" si="218"/>
        <v>#N/A</v>
      </c>
      <c r="EE356" s="45" t="e">
        <f t="shared" ca="1" si="219"/>
        <v>#N/A</v>
      </c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DT357" s="45" t="e">
        <f ca="1">VLOOKUP(DS357,$A$14:R1144,18)</f>
        <v>#N/A</v>
      </c>
      <c r="DU357" s="45" t="e">
        <f ca="1">VLOOKUP(DS357,$AH$14:BE1144,24)</f>
        <v>#N/A</v>
      </c>
      <c r="DV357" s="45" t="e">
        <f ca="1">VLOOKUP(DS357,$BY$14:CF1144,8)</f>
        <v>#N/A</v>
      </c>
      <c r="DW357" s="45" t="e">
        <f ca="1">VLOOKUP(DS357,$CR$14:CY1144,8)</f>
        <v>#N/A</v>
      </c>
      <c r="DX357" s="45" t="e">
        <f t="shared" ca="1" si="212"/>
        <v>#N/A</v>
      </c>
      <c r="DY357" s="45" t="e">
        <f t="shared" ca="1" si="213"/>
        <v>#N/A</v>
      </c>
      <c r="DZ357" s="45" t="e">
        <f t="shared" ca="1" si="214"/>
        <v>#N/A</v>
      </c>
      <c r="EA357" s="45" t="e">
        <f t="shared" ca="1" si="215"/>
        <v>#N/A</v>
      </c>
      <c r="EB357" s="45" t="e">
        <f t="shared" ca="1" si="216"/>
        <v>#N/A</v>
      </c>
      <c r="EC357" s="45" t="e">
        <f t="shared" ca="1" si="217"/>
        <v>#N/A</v>
      </c>
      <c r="ED357" s="45" t="e">
        <f t="shared" ca="1" si="218"/>
        <v>#N/A</v>
      </c>
      <c r="EE357" s="45" t="e">
        <f t="shared" ca="1" si="219"/>
        <v>#N/A</v>
      </c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DT358" s="45" t="e">
        <f ca="1">VLOOKUP(DS358,$A$14:R1145,18)</f>
        <v>#N/A</v>
      </c>
      <c r="DU358" s="45" t="e">
        <f ca="1">VLOOKUP(DS358,$AH$14:BE1145,24)</f>
        <v>#N/A</v>
      </c>
      <c r="DV358" s="45" t="e">
        <f ca="1">VLOOKUP(DS358,$BY$14:CF1145,8)</f>
        <v>#N/A</v>
      </c>
      <c r="DW358" s="45" t="e">
        <f ca="1">VLOOKUP(DS358,$CR$14:CY1145,8)</f>
        <v>#N/A</v>
      </c>
      <c r="DX358" s="45" t="e">
        <f t="shared" ca="1" si="212"/>
        <v>#N/A</v>
      </c>
      <c r="DY358" s="45" t="e">
        <f t="shared" ca="1" si="213"/>
        <v>#N/A</v>
      </c>
      <c r="DZ358" s="45" t="e">
        <f t="shared" ca="1" si="214"/>
        <v>#N/A</v>
      </c>
      <c r="EA358" s="45" t="e">
        <f t="shared" ca="1" si="215"/>
        <v>#N/A</v>
      </c>
      <c r="EB358" s="45" t="e">
        <f t="shared" ca="1" si="216"/>
        <v>#N/A</v>
      </c>
      <c r="EC358" s="45" t="e">
        <f t="shared" ca="1" si="217"/>
        <v>#N/A</v>
      </c>
      <c r="ED358" s="45" t="e">
        <f t="shared" ca="1" si="218"/>
        <v>#N/A</v>
      </c>
      <c r="EE358" s="45" t="e">
        <f t="shared" ca="1" si="219"/>
        <v>#N/A</v>
      </c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DT359" s="45" t="e">
        <f ca="1">VLOOKUP(DS359,$A$14:R1146,18)</f>
        <v>#N/A</v>
      </c>
      <c r="DU359" s="45" t="e">
        <f ca="1">VLOOKUP(DS359,$AH$14:BE1146,24)</f>
        <v>#N/A</v>
      </c>
      <c r="DV359" s="45" t="e">
        <f ca="1">VLOOKUP(DS359,$BY$14:CF1146,8)</f>
        <v>#N/A</v>
      </c>
      <c r="DW359" s="45" t="e">
        <f ca="1">VLOOKUP(DS359,$CR$14:CY1146,8)</f>
        <v>#N/A</v>
      </c>
      <c r="DX359" s="45" t="e">
        <f t="shared" ca="1" si="212"/>
        <v>#N/A</v>
      </c>
      <c r="DY359" s="45" t="e">
        <f t="shared" ca="1" si="213"/>
        <v>#N/A</v>
      </c>
      <c r="DZ359" s="45" t="e">
        <f t="shared" ca="1" si="214"/>
        <v>#N/A</v>
      </c>
      <c r="EA359" s="45" t="e">
        <f t="shared" ca="1" si="215"/>
        <v>#N/A</v>
      </c>
      <c r="EB359" s="45" t="e">
        <f t="shared" ca="1" si="216"/>
        <v>#N/A</v>
      </c>
      <c r="EC359" s="45" t="e">
        <f t="shared" ca="1" si="217"/>
        <v>#N/A</v>
      </c>
      <c r="ED359" s="45" t="e">
        <f t="shared" ca="1" si="218"/>
        <v>#N/A</v>
      </c>
      <c r="EE359" s="45" t="e">
        <f t="shared" ca="1" si="219"/>
        <v>#N/A</v>
      </c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DT360" s="45" t="e">
        <f ca="1">VLOOKUP(DS360,$A$14:R1147,18)</f>
        <v>#N/A</v>
      </c>
      <c r="DU360" s="45" t="e">
        <f ca="1">VLOOKUP(DS360,$AH$14:BE1147,24)</f>
        <v>#N/A</v>
      </c>
      <c r="DV360" s="45" t="e">
        <f ca="1">VLOOKUP(DS360,$BY$14:CF1147,8)</f>
        <v>#N/A</v>
      </c>
      <c r="DW360" s="45" t="e">
        <f ca="1">VLOOKUP(DS360,$CR$14:CY1147,8)</f>
        <v>#N/A</v>
      </c>
      <c r="DX360" s="45" t="e">
        <f t="shared" ca="1" si="212"/>
        <v>#N/A</v>
      </c>
      <c r="DY360" s="45" t="e">
        <f t="shared" ca="1" si="213"/>
        <v>#N/A</v>
      </c>
      <c r="DZ360" s="45" t="e">
        <f t="shared" ca="1" si="214"/>
        <v>#N/A</v>
      </c>
      <c r="EA360" s="45" t="e">
        <f t="shared" ca="1" si="215"/>
        <v>#N/A</v>
      </c>
      <c r="EB360" s="45" t="e">
        <f t="shared" ca="1" si="216"/>
        <v>#N/A</v>
      </c>
      <c r="EC360" s="45" t="e">
        <f t="shared" ca="1" si="217"/>
        <v>#N/A</v>
      </c>
      <c r="ED360" s="45" t="e">
        <f t="shared" ca="1" si="218"/>
        <v>#N/A</v>
      </c>
      <c r="EE360" s="45" t="e">
        <f t="shared" ca="1" si="219"/>
        <v>#N/A</v>
      </c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DT361" s="45" t="e">
        <f ca="1">VLOOKUP(DS361,$A$14:R1148,18)</f>
        <v>#N/A</v>
      </c>
      <c r="DU361" s="45" t="e">
        <f ca="1">VLOOKUP(DS361,$AH$14:BE1148,24)</f>
        <v>#N/A</v>
      </c>
      <c r="DV361" s="45" t="e">
        <f ca="1">VLOOKUP(DS361,$BY$14:CF1148,8)</f>
        <v>#N/A</v>
      </c>
      <c r="DW361" s="45" t="e">
        <f ca="1">VLOOKUP(DS361,$CR$14:CY1148,8)</f>
        <v>#N/A</v>
      </c>
      <c r="DX361" s="45" t="e">
        <f t="shared" ca="1" si="212"/>
        <v>#N/A</v>
      </c>
      <c r="DY361" s="45" t="e">
        <f t="shared" ca="1" si="213"/>
        <v>#N/A</v>
      </c>
      <c r="DZ361" s="45" t="e">
        <f t="shared" ca="1" si="214"/>
        <v>#N/A</v>
      </c>
      <c r="EA361" s="45" t="e">
        <f t="shared" ca="1" si="215"/>
        <v>#N/A</v>
      </c>
      <c r="EB361" s="45" t="e">
        <f t="shared" ca="1" si="216"/>
        <v>#N/A</v>
      </c>
      <c r="EC361" s="45" t="e">
        <f t="shared" ca="1" si="217"/>
        <v>#N/A</v>
      </c>
      <c r="ED361" s="45" t="e">
        <f t="shared" ca="1" si="218"/>
        <v>#N/A</v>
      </c>
      <c r="EE361" s="45" t="e">
        <f t="shared" ca="1" si="219"/>
        <v>#N/A</v>
      </c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DT362" s="45" t="e">
        <f ca="1">VLOOKUP(DS362,$A$14:R1149,18)</f>
        <v>#N/A</v>
      </c>
      <c r="DU362" s="45" t="e">
        <f ca="1">VLOOKUP(DS362,$AH$14:BE1149,24)</f>
        <v>#N/A</v>
      </c>
      <c r="DV362" s="45" t="e">
        <f ca="1">VLOOKUP(DS362,$BY$14:CF1149,8)</f>
        <v>#N/A</v>
      </c>
      <c r="DW362" s="45" t="e">
        <f ca="1">VLOOKUP(DS362,$CR$14:CY1149,8)</f>
        <v>#N/A</v>
      </c>
      <c r="DX362" s="45" t="e">
        <f t="shared" ca="1" si="212"/>
        <v>#N/A</v>
      </c>
      <c r="DY362" s="45" t="e">
        <f t="shared" ca="1" si="213"/>
        <v>#N/A</v>
      </c>
      <c r="DZ362" s="45" t="e">
        <f t="shared" ca="1" si="214"/>
        <v>#N/A</v>
      </c>
      <c r="EA362" s="45" t="e">
        <f t="shared" ca="1" si="215"/>
        <v>#N/A</v>
      </c>
      <c r="EB362" s="45" t="e">
        <f t="shared" ca="1" si="216"/>
        <v>#N/A</v>
      </c>
      <c r="EC362" s="45" t="e">
        <f t="shared" ca="1" si="217"/>
        <v>#N/A</v>
      </c>
      <c r="ED362" s="45" t="e">
        <f t="shared" ca="1" si="218"/>
        <v>#N/A</v>
      </c>
      <c r="EE362" s="45" t="e">
        <f t="shared" ca="1" si="219"/>
        <v>#N/A</v>
      </c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DT363" s="45" t="e">
        <f ca="1">VLOOKUP(DS363,$A$14:R1150,18)</f>
        <v>#N/A</v>
      </c>
      <c r="DU363" s="45" t="e">
        <f ca="1">VLOOKUP(DS363,$AH$14:BE1150,24)</f>
        <v>#N/A</v>
      </c>
      <c r="DV363" s="45" t="e">
        <f ca="1">VLOOKUP(DS363,$BY$14:CF1150,8)</f>
        <v>#N/A</v>
      </c>
      <c r="DW363" s="45" t="e">
        <f ca="1">VLOOKUP(DS363,$CR$14:CY1150,8)</f>
        <v>#N/A</v>
      </c>
      <c r="DX363" s="45" t="e">
        <f t="shared" ca="1" si="212"/>
        <v>#N/A</v>
      </c>
      <c r="DY363" s="45" t="e">
        <f t="shared" ca="1" si="213"/>
        <v>#N/A</v>
      </c>
      <c r="DZ363" s="45" t="e">
        <f t="shared" ca="1" si="214"/>
        <v>#N/A</v>
      </c>
      <c r="EA363" s="45" t="e">
        <f t="shared" ca="1" si="215"/>
        <v>#N/A</v>
      </c>
      <c r="EB363" s="45" t="e">
        <f t="shared" ca="1" si="216"/>
        <v>#N/A</v>
      </c>
      <c r="EC363" s="45" t="e">
        <f t="shared" ca="1" si="217"/>
        <v>#N/A</v>
      </c>
      <c r="ED363" s="45" t="e">
        <f t="shared" ca="1" si="218"/>
        <v>#N/A</v>
      </c>
      <c r="EE363" s="45" t="e">
        <f t="shared" ca="1" si="219"/>
        <v>#N/A</v>
      </c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DT364" s="45" t="e">
        <f ca="1">VLOOKUP(DS364,$A$14:R1151,18)</f>
        <v>#N/A</v>
      </c>
      <c r="DU364" s="45" t="e">
        <f ca="1">VLOOKUP(DS364,$AH$14:BE1151,24)</f>
        <v>#N/A</v>
      </c>
      <c r="DV364" s="45" t="e">
        <f ca="1">VLOOKUP(DS364,$BY$14:CF1151,8)</f>
        <v>#N/A</v>
      </c>
      <c r="DW364" s="45" t="e">
        <f ca="1">VLOOKUP(DS364,$CR$14:CY1151,8)</f>
        <v>#N/A</v>
      </c>
      <c r="DX364" s="45" t="e">
        <f t="shared" ca="1" si="212"/>
        <v>#N/A</v>
      </c>
      <c r="DY364" s="45" t="e">
        <f t="shared" ca="1" si="213"/>
        <v>#N/A</v>
      </c>
      <c r="DZ364" s="45" t="e">
        <f t="shared" ca="1" si="214"/>
        <v>#N/A</v>
      </c>
      <c r="EA364" s="45" t="e">
        <f t="shared" ca="1" si="215"/>
        <v>#N/A</v>
      </c>
      <c r="EB364" s="45" t="e">
        <f t="shared" ca="1" si="216"/>
        <v>#N/A</v>
      </c>
      <c r="EC364" s="45" t="e">
        <f t="shared" ca="1" si="217"/>
        <v>#N/A</v>
      </c>
      <c r="ED364" s="45" t="e">
        <f t="shared" ca="1" si="218"/>
        <v>#N/A</v>
      </c>
      <c r="EE364" s="45" t="e">
        <f t="shared" ca="1" si="219"/>
        <v>#N/A</v>
      </c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DT365" s="45" t="e">
        <f ca="1">VLOOKUP(DS365,$A$14:R1152,18)</f>
        <v>#N/A</v>
      </c>
      <c r="DU365" s="45" t="e">
        <f ca="1">VLOOKUP(DS365,$AH$14:BE1152,24)</f>
        <v>#N/A</v>
      </c>
      <c r="DV365" s="45" t="e">
        <f ca="1">VLOOKUP(DS365,$BY$14:CF1152,8)</f>
        <v>#N/A</v>
      </c>
      <c r="DW365" s="45" t="e">
        <f ca="1">VLOOKUP(DS365,$CR$14:CY1152,8)</f>
        <v>#N/A</v>
      </c>
      <c r="DX365" s="45" t="e">
        <f t="shared" ca="1" si="212"/>
        <v>#N/A</v>
      </c>
      <c r="DY365" s="45" t="e">
        <f t="shared" ca="1" si="213"/>
        <v>#N/A</v>
      </c>
      <c r="DZ365" s="45" t="e">
        <f t="shared" ca="1" si="214"/>
        <v>#N/A</v>
      </c>
      <c r="EA365" s="45" t="e">
        <f t="shared" ca="1" si="215"/>
        <v>#N/A</v>
      </c>
      <c r="EB365" s="45" t="e">
        <f t="shared" ca="1" si="216"/>
        <v>#N/A</v>
      </c>
      <c r="EC365" s="45" t="e">
        <f t="shared" ca="1" si="217"/>
        <v>#N/A</v>
      </c>
      <c r="ED365" s="45" t="e">
        <f t="shared" ca="1" si="218"/>
        <v>#N/A</v>
      </c>
      <c r="EE365" s="45" t="e">
        <f t="shared" ca="1" si="219"/>
        <v>#N/A</v>
      </c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DT366" s="45" t="e">
        <f ca="1">VLOOKUP(DS366,$A$14:R1153,18)</f>
        <v>#N/A</v>
      </c>
      <c r="DU366" s="45" t="e">
        <f ca="1">VLOOKUP(DS366,$AH$14:BE1153,24)</f>
        <v>#N/A</v>
      </c>
      <c r="DV366" s="45" t="e">
        <f ca="1">VLOOKUP(DS366,$BY$14:CF1153,8)</f>
        <v>#N/A</v>
      </c>
      <c r="DW366" s="45" t="e">
        <f ca="1">VLOOKUP(DS366,$CR$14:CY1153,8)</f>
        <v>#N/A</v>
      </c>
      <c r="DX366" s="45" t="e">
        <f t="shared" ca="1" si="212"/>
        <v>#N/A</v>
      </c>
      <c r="DY366" s="45" t="e">
        <f t="shared" ca="1" si="213"/>
        <v>#N/A</v>
      </c>
      <c r="DZ366" s="45" t="e">
        <f t="shared" ca="1" si="214"/>
        <v>#N/A</v>
      </c>
      <c r="EA366" s="45" t="e">
        <f t="shared" ca="1" si="215"/>
        <v>#N/A</v>
      </c>
      <c r="EB366" s="45" t="e">
        <f t="shared" ca="1" si="216"/>
        <v>#N/A</v>
      </c>
      <c r="EC366" s="45" t="e">
        <f t="shared" ca="1" si="217"/>
        <v>#N/A</v>
      </c>
      <c r="ED366" s="45" t="e">
        <f t="shared" ca="1" si="218"/>
        <v>#N/A</v>
      </c>
      <c r="EE366" s="45" t="e">
        <f t="shared" ca="1" si="219"/>
        <v>#N/A</v>
      </c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DT367" s="45" t="e">
        <f ca="1">VLOOKUP(DS367,$A$14:R1154,18)</f>
        <v>#N/A</v>
      </c>
      <c r="DU367" s="45" t="e">
        <f ca="1">VLOOKUP(DS367,$AH$14:BE1154,24)</f>
        <v>#N/A</v>
      </c>
      <c r="DV367" s="45" t="e">
        <f ca="1">VLOOKUP(DS367,$BY$14:CF1154,8)</f>
        <v>#N/A</v>
      </c>
      <c r="DW367" s="45" t="e">
        <f ca="1">VLOOKUP(DS367,$CR$14:CY1154,8)</f>
        <v>#N/A</v>
      </c>
      <c r="DX367" s="45" t="e">
        <f t="shared" ca="1" si="212"/>
        <v>#N/A</v>
      </c>
      <c r="DY367" s="45" t="e">
        <f t="shared" ca="1" si="213"/>
        <v>#N/A</v>
      </c>
      <c r="DZ367" s="45" t="e">
        <f t="shared" ca="1" si="214"/>
        <v>#N/A</v>
      </c>
      <c r="EA367" s="45" t="e">
        <f t="shared" ca="1" si="215"/>
        <v>#N/A</v>
      </c>
      <c r="EB367" s="45" t="e">
        <f t="shared" ca="1" si="216"/>
        <v>#N/A</v>
      </c>
      <c r="EC367" s="45" t="e">
        <f t="shared" ca="1" si="217"/>
        <v>#N/A</v>
      </c>
      <c r="ED367" s="45" t="e">
        <f t="shared" ca="1" si="218"/>
        <v>#N/A</v>
      </c>
      <c r="EE367" s="45" t="e">
        <f t="shared" ca="1" si="219"/>
        <v>#N/A</v>
      </c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DT368" s="45" t="e">
        <f ca="1">VLOOKUP(DS368,$A$14:R1155,18)</f>
        <v>#N/A</v>
      </c>
      <c r="DU368" s="45" t="e">
        <f ca="1">VLOOKUP(DS368,$AH$14:BE1155,24)</f>
        <v>#N/A</v>
      </c>
      <c r="DV368" s="45" t="e">
        <f ca="1">VLOOKUP(DS368,$BY$14:CF1155,8)</f>
        <v>#N/A</v>
      </c>
      <c r="DW368" s="45" t="e">
        <f ca="1">VLOOKUP(DS368,$CR$14:CY1155,8)</f>
        <v>#N/A</v>
      </c>
      <c r="DX368" s="45" t="e">
        <f t="shared" ca="1" si="212"/>
        <v>#N/A</v>
      </c>
      <c r="DY368" s="45" t="e">
        <f t="shared" ca="1" si="213"/>
        <v>#N/A</v>
      </c>
      <c r="DZ368" s="45" t="e">
        <f t="shared" ca="1" si="214"/>
        <v>#N/A</v>
      </c>
      <c r="EA368" s="45" t="e">
        <f t="shared" ca="1" si="215"/>
        <v>#N/A</v>
      </c>
      <c r="EB368" s="45" t="e">
        <f t="shared" ca="1" si="216"/>
        <v>#N/A</v>
      </c>
      <c r="EC368" s="45" t="e">
        <f t="shared" ca="1" si="217"/>
        <v>#N/A</v>
      </c>
      <c r="ED368" s="45" t="e">
        <f t="shared" ca="1" si="218"/>
        <v>#N/A</v>
      </c>
      <c r="EE368" s="45" t="e">
        <f t="shared" ca="1" si="219"/>
        <v>#N/A</v>
      </c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DT369" s="45" t="e">
        <f ca="1">VLOOKUP(DS369,$A$14:R1156,18)</f>
        <v>#N/A</v>
      </c>
      <c r="DU369" s="45" t="e">
        <f ca="1">VLOOKUP(DS369,$AH$14:BE1156,24)</f>
        <v>#N/A</v>
      </c>
      <c r="DV369" s="45" t="e">
        <f ca="1">VLOOKUP(DS369,$BY$14:CF1156,8)</f>
        <v>#N/A</v>
      </c>
      <c r="DW369" s="45" t="e">
        <f ca="1">VLOOKUP(DS369,$CR$14:CY1156,8)</f>
        <v>#N/A</v>
      </c>
      <c r="DX369" s="45" t="e">
        <f t="shared" ca="1" si="212"/>
        <v>#N/A</v>
      </c>
      <c r="DY369" s="45" t="e">
        <f t="shared" ca="1" si="213"/>
        <v>#N/A</v>
      </c>
      <c r="DZ369" s="45" t="e">
        <f t="shared" ca="1" si="214"/>
        <v>#N/A</v>
      </c>
      <c r="EA369" s="45" t="e">
        <f t="shared" ca="1" si="215"/>
        <v>#N/A</v>
      </c>
      <c r="EB369" s="45" t="e">
        <f t="shared" ca="1" si="216"/>
        <v>#N/A</v>
      </c>
      <c r="EC369" s="45" t="e">
        <f t="shared" ca="1" si="217"/>
        <v>#N/A</v>
      </c>
      <c r="ED369" s="45" t="e">
        <f t="shared" ca="1" si="218"/>
        <v>#N/A</v>
      </c>
      <c r="EE369" s="45" t="e">
        <f t="shared" ca="1" si="219"/>
        <v>#N/A</v>
      </c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DT370" s="45" t="e">
        <f ca="1">VLOOKUP(DS370,$A$14:R1157,18)</f>
        <v>#N/A</v>
      </c>
      <c r="DU370" s="45" t="e">
        <f ca="1">VLOOKUP(DS370,$AH$14:BE1157,24)</f>
        <v>#N/A</v>
      </c>
      <c r="DV370" s="45" t="e">
        <f ca="1">VLOOKUP(DS370,$BY$14:CF1157,8)</f>
        <v>#N/A</v>
      </c>
      <c r="DW370" s="45" t="e">
        <f ca="1">VLOOKUP(DS370,$CR$14:CY1157,8)</f>
        <v>#N/A</v>
      </c>
      <c r="DX370" s="45" t="e">
        <f t="shared" ca="1" si="212"/>
        <v>#N/A</v>
      </c>
      <c r="DY370" s="45" t="e">
        <f t="shared" ca="1" si="213"/>
        <v>#N/A</v>
      </c>
      <c r="DZ370" s="45" t="e">
        <f t="shared" ca="1" si="214"/>
        <v>#N/A</v>
      </c>
      <c r="EA370" s="45" t="e">
        <f t="shared" ca="1" si="215"/>
        <v>#N/A</v>
      </c>
      <c r="EB370" s="45" t="e">
        <f t="shared" ca="1" si="216"/>
        <v>#N/A</v>
      </c>
      <c r="EC370" s="45" t="e">
        <f t="shared" ca="1" si="217"/>
        <v>#N/A</v>
      </c>
      <c r="ED370" s="45" t="e">
        <f t="shared" ca="1" si="218"/>
        <v>#N/A</v>
      </c>
      <c r="EE370" s="45" t="e">
        <f t="shared" ca="1" si="219"/>
        <v>#N/A</v>
      </c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DT371" s="45" t="e">
        <f ca="1">VLOOKUP(DS371,$A$14:R1158,18)</f>
        <v>#N/A</v>
      </c>
      <c r="DU371" s="45" t="e">
        <f ca="1">VLOOKUP(DS371,$AH$14:BE1158,24)</f>
        <v>#N/A</v>
      </c>
      <c r="DV371" s="45" t="e">
        <f ca="1">VLOOKUP(DS371,$BY$14:CF1158,8)</f>
        <v>#N/A</v>
      </c>
      <c r="DW371" s="45" t="e">
        <f ca="1">VLOOKUP(DS371,$CR$14:CY1158,8)</f>
        <v>#N/A</v>
      </c>
      <c r="DX371" s="45" t="e">
        <f t="shared" ca="1" si="212"/>
        <v>#N/A</v>
      </c>
      <c r="DY371" s="45" t="e">
        <f t="shared" ca="1" si="213"/>
        <v>#N/A</v>
      </c>
      <c r="DZ371" s="45" t="e">
        <f t="shared" ca="1" si="214"/>
        <v>#N/A</v>
      </c>
      <c r="EA371" s="45" t="e">
        <f t="shared" ca="1" si="215"/>
        <v>#N/A</v>
      </c>
      <c r="EB371" s="45" t="e">
        <f t="shared" ca="1" si="216"/>
        <v>#N/A</v>
      </c>
      <c r="EC371" s="45" t="e">
        <f t="shared" ca="1" si="217"/>
        <v>#N/A</v>
      </c>
      <c r="ED371" s="45" t="e">
        <f t="shared" ca="1" si="218"/>
        <v>#N/A</v>
      </c>
      <c r="EE371" s="45" t="e">
        <f t="shared" ca="1" si="219"/>
        <v>#N/A</v>
      </c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DT372" s="45" t="e">
        <f ca="1">VLOOKUP(DS372,$A$14:R1159,18)</f>
        <v>#N/A</v>
      </c>
      <c r="DU372" s="45" t="e">
        <f ca="1">VLOOKUP(DS372,$AH$14:BE1159,24)</f>
        <v>#N/A</v>
      </c>
      <c r="DV372" s="45" t="e">
        <f ca="1">VLOOKUP(DS372,$BY$14:CF1159,8)</f>
        <v>#N/A</v>
      </c>
      <c r="DW372" s="45" t="e">
        <f ca="1">VLOOKUP(DS372,$CR$14:CY1159,8)</f>
        <v>#N/A</v>
      </c>
      <c r="DX372" s="45" t="e">
        <f t="shared" ca="1" si="212"/>
        <v>#N/A</v>
      </c>
      <c r="DY372" s="45" t="e">
        <f t="shared" ca="1" si="213"/>
        <v>#N/A</v>
      </c>
      <c r="DZ372" s="45" t="e">
        <f t="shared" ca="1" si="214"/>
        <v>#N/A</v>
      </c>
      <c r="EA372" s="45" t="e">
        <f t="shared" ca="1" si="215"/>
        <v>#N/A</v>
      </c>
      <c r="EB372" s="45" t="e">
        <f t="shared" ca="1" si="216"/>
        <v>#N/A</v>
      </c>
      <c r="EC372" s="45" t="e">
        <f t="shared" ca="1" si="217"/>
        <v>#N/A</v>
      </c>
      <c r="ED372" s="45" t="e">
        <f t="shared" ca="1" si="218"/>
        <v>#N/A</v>
      </c>
      <c r="EE372" s="45" t="e">
        <f t="shared" ca="1" si="219"/>
        <v>#N/A</v>
      </c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DT373" s="45" t="e">
        <f ca="1">VLOOKUP(DS373,$A$14:R1160,18)</f>
        <v>#N/A</v>
      </c>
      <c r="DU373" s="45" t="e">
        <f ca="1">VLOOKUP(DS373,$AH$14:BE1160,24)</f>
        <v>#N/A</v>
      </c>
      <c r="DV373" s="45" t="e">
        <f ca="1">VLOOKUP(DS373,$BY$14:CF1160,8)</f>
        <v>#N/A</v>
      </c>
      <c r="DW373" s="45" t="e">
        <f ca="1">VLOOKUP(DS373,$CR$14:CY1160,8)</f>
        <v>#N/A</v>
      </c>
      <c r="DX373" s="45" t="e">
        <f t="shared" ca="1" si="212"/>
        <v>#N/A</v>
      </c>
      <c r="DY373" s="45" t="e">
        <f t="shared" ca="1" si="213"/>
        <v>#N/A</v>
      </c>
      <c r="DZ373" s="45" t="e">
        <f t="shared" ca="1" si="214"/>
        <v>#N/A</v>
      </c>
      <c r="EA373" s="45" t="e">
        <f t="shared" ca="1" si="215"/>
        <v>#N/A</v>
      </c>
      <c r="EB373" s="45" t="e">
        <f t="shared" ca="1" si="216"/>
        <v>#N/A</v>
      </c>
      <c r="EC373" s="45" t="e">
        <f t="shared" ca="1" si="217"/>
        <v>#N/A</v>
      </c>
      <c r="ED373" s="45" t="e">
        <f t="shared" ca="1" si="218"/>
        <v>#N/A</v>
      </c>
      <c r="EE373" s="45" t="e">
        <f t="shared" ca="1" si="219"/>
        <v>#N/A</v>
      </c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DT374" s="45" t="e">
        <f ca="1">VLOOKUP(DS374,$A$14:R1161,18)</f>
        <v>#N/A</v>
      </c>
      <c r="DU374" s="45" t="e">
        <f ca="1">VLOOKUP(DS374,$AH$14:BE1161,24)</f>
        <v>#N/A</v>
      </c>
      <c r="DV374" s="45" t="e">
        <f ca="1">VLOOKUP(DS374,$BY$14:CF1161,8)</f>
        <v>#N/A</v>
      </c>
      <c r="DW374" s="45" t="e">
        <f ca="1">VLOOKUP(DS374,$CR$14:CY1161,8)</f>
        <v>#N/A</v>
      </c>
      <c r="DX374" s="45" t="e">
        <f t="shared" ca="1" si="212"/>
        <v>#N/A</v>
      </c>
      <c r="DY374" s="45" t="e">
        <f t="shared" ca="1" si="213"/>
        <v>#N/A</v>
      </c>
      <c r="DZ374" s="45" t="e">
        <f t="shared" ca="1" si="214"/>
        <v>#N/A</v>
      </c>
      <c r="EA374" s="45" t="e">
        <f t="shared" ca="1" si="215"/>
        <v>#N/A</v>
      </c>
      <c r="EB374" s="45" t="e">
        <f t="shared" ca="1" si="216"/>
        <v>#N/A</v>
      </c>
      <c r="EC374" s="45" t="e">
        <f t="shared" ca="1" si="217"/>
        <v>#N/A</v>
      </c>
      <c r="ED374" s="45" t="e">
        <f t="shared" ca="1" si="218"/>
        <v>#N/A</v>
      </c>
      <c r="EE374" s="45" t="e">
        <f t="shared" ca="1" si="219"/>
        <v>#N/A</v>
      </c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DT375" s="45" t="e">
        <f ca="1">VLOOKUP(DS375,$A$14:R1162,18)</f>
        <v>#N/A</v>
      </c>
      <c r="DU375" s="45" t="e">
        <f ca="1">VLOOKUP(DS375,$AH$14:BE1162,24)</f>
        <v>#N/A</v>
      </c>
      <c r="DV375" s="45" t="e">
        <f ca="1">VLOOKUP(DS375,$BY$14:CF1162,8)</f>
        <v>#N/A</v>
      </c>
      <c r="DW375" s="45" t="e">
        <f ca="1">VLOOKUP(DS375,$CR$14:CY1162,8)</f>
        <v>#N/A</v>
      </c>
      <c r="DX375" s="45" t="e">
        <f t="shared" ca="1" si="212"/>
        <v>#N/A</v>
      </c>
      <c r="DY375" s="45" t="e">
        <f t="shared" ca="1" si="213"/>
        <v>#N/A</v>
      </c>
      <c r="DZ375" s="45" t="e">
        <f t="shared" ca="1" si="214"/>
        <v>#N/A</v>
      </c>
      <c r="EA375" s="45" t="e">
        <f t="shared" ca="1" si="215"/>
        <v>#N/A</v>
      </c>
      <c r="EB375" s="45" t="e">
        <f t="shared" ca="1" si="216"/>
        <v>#N/A</v>
      </c>
      <c r="EC375" s="45" t="e">
        <f t="shared" ca="1" si="217"/>
        <v>#N/A</v>
      </c>
      <c r="ED375" s="45" t="e">
        <f t="shared" ca="1" si="218"/>
        <v>#N/A</v>
      </c>
      <c r="EE375" s="45" t="e">
        <f t="shared" ca="1" si="219"/>
        <v>#N/A</v>
      </c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DT376" s="45" t="e">
        <f ca="1">VLOOKUP(DS376,$A$14:R1163,18)</f>
        <v>#N/A</v>
      </c>
      <c r="DU376" s="45" t="e">
        <f ca="1">VLOOKUP(DS376,$AH$14:BE1163,24)</f>
        <v>#N/A</v>
      </c>
      <c r="DV376" s="45" t="e">
        <f ca="1">VLOOKUP(DS376,$BY$14:CF1163,8)</f>
        <v>#N/A</v>
      </c>
      <c r="DW376" s="45" t="e">
        <f ca="1">VLOOKUP(DS376,$CR$14:CY1163,8)</f>
        <v>#N/A</v>
      </c>
      <c r="DX376" s="45" t="e">
        <f t="shared" ca="1" si="212"/>
        <v>#N/A</v>
      </c>
      <c r="DY376" s="45" t="e">
        <f t="shared" ca="1" si="213"/>
        <v>#N/A</v>
      </c>
      <c r="DZ376" s="45" t="e">
        <f t="shared" ca="1" si="214"/>
        <v>#N/A</v>
      </c>
      <c r="EA376" s="45" t="e">
        <f t="shared" ca="1" si="215"/>
        <v>#N/A</v>
      </c>
      <c r="EB376" s="45" t="e">
        <f t="shared" ca="1" si="216"/>
        <v>#N/A</v>
      </c>
      <c r="EC376" s="45" t="e">
        <f t="shared" ca="1" si="217"/>
        <v>#N/A</v>
      </c>
      <c r="ED376" s="45" t="e">
        <f t="shared" ca="1" si="218"/>
        <v>#N/A</v>
      </c>
      <c r="EE376" s="45" t="e">
        <f t="shared" ca="1" si="219"/>
        <v>#N/A</v>
      </c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DT377" s="45" t="e">
        <f ca="1">VLOOKUP(DS377,$A$14:R1164,18)</f>
        <v>#N/A</v>
      </c>
      <c r="DU377" s="45" t="e">
        <f ca="1">VLOOKUP(DS377,$AH$14:BE1164,24)</f>
        <v>#N/A</v>
      </c>
      <c r="DV377" s="45" t="e">
        <f ca="1">VLOOKUP(DS377,$BY$14:CF1164,8)</f>
        <v>#N/A</v>
      </c>
      <c r="DW377" s="45" t="e">
        <f ca="1">VLOOKUP(DS377,$CR$14:CY1164,8)</f>
        <v>#N/A</v>
      </c>
      <c r="DX377" s="45" t="e">
        <f t="shared" ca="1" si="212"/>
        <v>#N/A</v>
      </c>
      <c r="DY377" s="45" t="e">
        <f t="shared" ca="1" si="213"/>
        <v>#N/A</v>
      </c>
      <c r="DZ377" s="45" t="e">
        <f t="shared" ca="1" si="214"/>
        <v>#N/A</v>
      </c>
      <c r="EA377" s="45" t="e">
        <f t="shared" ca="1" si="215"/>
        <v>#N/A</v>
      </c>
      <c r="EB377" s="45" t="e">
        <f t="shared" ca="1" si="216"/>
        <v>#N/A</v>
      </c>
      <c r="EC377" s="45" t="e">
        <f t="shared" ca="1" si="217"/>
        <v>#N/A</v>
      </c>
      <c r="ED377" s="45" t="e">
        <f t="shared" ca="1" si="218"/>
        <v>#N/A</v>
      </c>
      <c r="EE377" s="45" t="e">
        <f t="shared" ca="1" si="219"/>
        <v>#N/A</v>
      </c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DT378" s="45" t="e">
        <f ca="1">VLOOKUP(DS378,$A$14:R1165,18)</f>
        <v>#N/A</v>
      </c>
      <c r="DU378" s="45" t="e">
        <f ca="1">VLOOKUP(DS378,$AH$14:BE1165,24)</f>
        <v>#N/A</v>
      </c>
      <c r="DV378" s="45" t="e">
        <f ca="1">VLOOKUP(DS378,$BY$14:CF1165,8)</f>
        <v>#N/A</v>
      </c>
      <c r="DW378" s="45" t="e">
        <f ca="1">VLOOKUP(DS378,$CR$14:CY1165,8)</f>
        <v>#N/A</v>
      </c>
      <c r="DX378" s="45" t="e">
        <f t="shared" ca="1" si="212"/>
        <v>#N/A</v>
      </c>
      <c r="DY378" s="45" t="e">
        <f t="shared" ca="1" si="213"/>
        <v>#N/A</v>
      </c>
      <c r="DZ378" s="45" t="e">
        <f t="shared" ca="1" si="214"/>
        <v>#N/A</v>
      </c>
      <c r="EA378" s="45" t="e">
        <f t="shared" ca="1" si="215"/>
        <v>#N/A</v>
      </c>
      <c r="EB378" s="45" t="e">
        <f t="shared" ca="1" si="216"/>
        <v>#N/A</v>
      </c>
      <c r="EC378" s="45" t="e">
        <f t="shared" ca="1" si="217"/>
        <v>#N/A</v>
      </c>
      <c r="ED378" s="45" t="e">
        <f t="shared" ca="1" si="218"/>
        <v>#N/A</v>
      </c>
      <c r="EE378" s="45" t="e">
        <f t="shared" ca="1" si="219"/>
        <v>#N/A</v>
      </c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DT379" s="45" t="e">
        <f ca="1">VLOOKUP(DS379,$A$14:R1166,18)</f>
        <v>#N/A</v>
      </c>
      <c r="DU379" s="45" t="e">
        <f ca="1">VLOOKUP(DS379,$AH$14:BE1166,24)</f>
        <v>#N/A</v>
      </c>
      <c r="DV379" s="45" t="e">
        <f ca="1">VLOOKUP(DS379,$BY$14:CF1166,8)</f>
        <v>#N/A</v>
      </c>
      <c r="DW379" s="45" t="e">
        <f ca="1">VLOOKUP(DS379,$CR$14:CY1166,8)</f>
        <v>#N/A</v>
      </c>
      <c r="DX379" s="45" t="e">
        <f t="shared" ca="1" si="212"/>
        <v>#N/A</v>
      </c>
      <c r="DY379" s="45" t="e">
        <f t="shared" ca="1" si="213"/>
        <v>#N/A</v>
      </c>
      <c r="DZ379" s="45" t="e">
        <f t="shared" ca="1" si="214"/>
        <v>#N/A</v>
      </c>
      <c r="EA379" s="45" t="e">
        <f t="shared" ca="1" si="215"/>
        <v>#N/A</v>
      </c>
      <c r="EB379" s="45" t="e">
        <f t="shared" ca="1" si="216"/>
        <v>#N/A</v>
      </c>
      <c r="EC379" s="45" t="e">
        <f t="shared" ca="1" si="217"/>
        <v>#N/A</v>
      </c>
      <c r="ED379" s="45" t="e">
        <f t="shared" ca="1" si="218"/>
        <v>#N/A</v>
      </c>
      <c r="EE379" s="45" t="e">
        <f t="shared" ca="1" si="219"/>
        <v>#N/A</v>
      </c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DT380" s="45" t="e">
        <f ca="1">VLOOKUP(DS380,$A$14:R1167,18)</f>
        <v>#N/A</v>
      </c>
      <c r="DU380" s="45" t="e">
        <f ca="1">VLOOKUP(DS380,$AH$14:BE1167,24)</f>
        <v>#N/A</v>
      </c>
      <c r="DV380" s="45" t="e">
        <f ca="1">VLOOKUP(DS380,$BY$14:CF1167,8)</f>
        <v>#N/A</v>
      </c>
      <c r="DW380" s="45" t="e">
        <f ca="1">VLOOKUP(DS380,$CR$14:CY1167,8)</f>
        <v>#N/A</v>
      </c>
      <c r="DX380" s="45" t="e">
        <f t="shared" ca="1" si="212"/>
        <v>#N/A</v>
      </c>
      <c r="DY380" s="45" t="e">
        <f t="shared" ca="1" si="213"/>
        <v>#N/A</v>
      </c>
      <c r="DZ380" s="45" t="e">
        <f t="shared" ca="1" si="214"/>
        <v>#N/A</v>
      </c>
      <c r="EA380" s="45" t="e">
        <f t="shared" ca="1" si="215"/>
        <v>#N/A</v>
      </c>
      <c r="EB380" s="45" t="e">
        <f t="shared" ca="1" si="216"/>
        <v>#N/A</v>
      </c>
      <c r="EC380" s="45" t="e">
        <f t="shared" ca="1" si="217"/>
        <v>#N/A</v>
      </c>
      <c r="ED380" s="45" t="e">
        <f t="shared" ca="1" si="218"/>
        <v>#N/A</v>
      </c>
      <c r="EE380" s="45" t="e">
        <f t="shared" ca="1" si="219"/>
        <v>#N/A</v>
      </c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DT381" s="45" t="e">
        <f ca="1">VLOOKUP(DS381,$A$14:R1168,18)</f>
        <v>#N/A</v>
      </c>
      <c r="DU381" s="45" t="e">
        <f ca="1">VLOOKUP(DS381,$AH$14:BE1168,24)</f>
        <v>#N/A</v>
      </c>
      <c r="DV381" s="45" t="e">
        <f ca="1">VLOOKUP(DS381,$BY$14:CF1168,8)</f>
        <v>#N/A</v>
      </c>
      <c r="DW381" s="45" t="e">
        <f ca="1">VLOOKUP(DS381,$CR$14:CY1168,8)</f>
        <v>#N/A</v>
      </c>
      <c r="DX381" s="45" t="e">
        <f t="shared" ca="1" si="212"/>
        <v>#N/A</v>
      </c>
      <c r="DY381" s="45" t="e">
        <f t="shared" ca="1" si="213"/>
        <v>#N/A</v>
      </c>
      <c r="DZ381" s="45" t="e">
        <f t="shared" ca="1" si="214"/>
        <v>#N/A</v>
      </c>
      <c r="EA381" s="45" t="e">
        <f t="shared" ca="1" si="215"/>
        <v>#N/A</v>
      </c>
      <c r="EB381" s="45" t="e">
        <f t="shared" ca="1" si="216"/>
        <v>#N/A</v>
      </c>
      <c r="EC381" s="45" t="e">
        <f t="shared" ca="1" si="217"/>
        <v>#N/A</v>
      </c>
      <c r="ED381" s="45" t="e">
        <f t="shared" ca="1" si="218"/>
        <v>#N/A</v>
      </c>
      <c r="EE381" s="45" t="e">
        <f t="shared" ca="1" si="219"/>
        <v>#N/A</v>
      </c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DT382" s="45" t="e">
        <f ca="1">VLOOKUP(DS382,$A$14:R1169,18)</f>
        <v>#N/A</v>
      </c>
      <c r="DU382" s="45" t="e">
        <f ca="1">VLOOKUP(DS382,$AH$14:BE1169,24)</f>
        <v>#N/A</v>
      </c>
      <c r="DV382" s="45" t="e">
        <f ca="1">VLOOKUP(DS382,$BY$14:CF1169,8)</f>
        <v>#N/A</v>
      </c>
      <c r="DW382" s="45" t="e">
        <f ca="1">VLOOKUP(DS382,$CR$14:CY1169,8)</f>
        <v>#N/A</v>
      </c>
      <c r="DX382" s="45" t="e">
        <f t="shared" ca="1" si="212"/>
        <v>#N/A</v>
      </c>
      <c r="DY382" s="45" t="e">
        <f t="shared" ca="1" si="213"/>
        <v>#N/A</v>
      </c>
      <c r="DZ382" s="45" t="e">
        <f t="shared" ca="1" si="214"/>
        <v>#N/A</v>
      </c>
      <c r="EA382" s="45" t="e">
        <f t="shared" ca="1" si="215"/>
        <v>#N/A</v>
      </c>
      <c r="EB382" s="45" t="e">
        <f t="shared" ca="1" si="216"/>
        <v>#N/A</v>
      </c>
      <c r="EC382" s="45" t="e">
        <f t="shared" ca="1" si="217"/>
        <v>#N/A</v>
      </c>
      <c r="ED382" s="45" t="e">
        <f t="shared" ca="1" si="218"/>
        <v>#N/A</v>
      </c>
      <c r="EE382" s="45" t="e">
        <f t="shared" ca="1" si="219"/>
        <v>#N/A</v>
      </c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DT383" s="45" t="e">
        <f ca="1">VLOOKUP(DS383,$A$14:R1170,18)</f>
        <v>#N/A</v>
      </c>
      <c r="DU383" s="45" t="e">
        <f ca="1">VLOOKUP(DS383,$AH$14:BE1170,24)</f>
        <v>#N/A</v>
      </c>
      <c r="DV383" s="45" t="e">
        <f ca="1">VLOOKUP(DS383,$BY$14:CF1170,8)</f>
        <v>#N/A</v>
      </c>
      <c r="DW383" s="45" t="e">
        <f ca="1">VLOOKUP(DS383,$CR$14:CY1170,8)</f>
        <v>#N/A</v>
      </c>
      <c r="DX383" s="45" t="e">
        <f t="shared" ca="1" si="212"/>
        <v>#N/A</v>
      </c>
      <c r="DY383" s="45" t="e">
        <f t="shared" ca="1" si="213"/>
        <v>#N/A</v>
      </c>
      <c r="DZ383" s="45" t="e">
        <f t="shared" ca="1" si="214"/>
        <v>#N/A</v>
      </c>
      <c r="EA383" s="45" t="e">
        <f t="shared" ca="1" si="215"/>
        <v>#N/A</v>
      </c>
      <c r="EB383" s="45" t="e">
        <f t="shared" ca="1" si="216"/>
        <v>#N/A</v>
      </c>
      <c r="EC383" s="45" t="e">
        <f t="shared" ca="1" si="217"/>
        <v>#N/A</v>
      </c>
      <c r="ED383" s="45" t="e">
        <f t="shared" ca="1" si="218"/>
        <v>#N/A</v>
      </c>
      <c r="EE383" s="45" t="e">
        <f t="shared" ca="1" si="219"/>
        <v>#N/A</v>
      </c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DT384" s="45" t="e">
        <f ca="1">VLOOKUP(DS384,$A$14:R1171,18)</f>
        <v>#N/A</v>
      </c>
      <c r="DU384" s="45" t="e">
        <f ca="1">VLOOKUP(DS384,$AH$14:BE1171,24)</f>
        <v>#N/A</v>
      </c>
      <c r="DV384" s="45" t="e">
        <f ca="1">VLOOKUP(DS384,$BY$14:CF1171,8)</f>
        <v>#N/A</v>
      </c>
      <c r="DW384" s="45" t="e">
        <f ca="1">VLOOKUP(DS384,$CR$14:CY1171,8)</f>
        <v>#N/A</v>
      </c>
      <c r="DX384" s="45" t="e">
        <f t="shared" ca="1" si="212"/>
        <v>#N/A</v>
      </c>
      <c r="DY384" s="45" t="e">
        <f t="shared" ca="1" si="213"/>
        <v>#N/A</v>
      </c>
      <c r="DZ384" s="45" t="e">
        <f t="shared" ca="1" si="214"/>
        <v>#N/A</v>
      </c>
      <c r="EA384" s="45" t="e">
        <f t="shared" ca="1" si="215"/>
        <v>#N/A</v>
      </c>
      <c r="EB384" s="45" t="e">
        <f t="shared" ca="1" si="216"/>
        <v>#N/A</v>
      </c>
      <c r="EC384" s="45" t="e">
        <f t="shared" ca="1" si="217"/>
        <v>#N/A</v>
      </c>
      <c r="ED384" s="45" t="e">
        <f t="shared" ca="1" si="218"/>
        <v>#N/A</v>
      </c>
      <c r="EE384" s="45" t="e">
        <f t="shared" ca="1" si="219"/>
        <v>#N/A</v>
      </c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DT385" s="45" t="e">
        <f ca="1">VLOOKUP(DS385,$A$14:R1172,18)</f>
        <v>#N/A</v>
      </c>
      <c r="DU385" s="45" t="e">
        <f ca="1">VLOOKUP(DS385,$AH$14:BE1172,24)</f>
        <v>#N/A</v>
      </c>
      <c r="DV385" s="45" t="e">
        <f ca="1">VLOOKUP(DS385,$BY$14:CF1172,8)</f>
        <v>#N/A</v>
      </c>
      <c r="DW385" s="45" t="e">
        <f ca="1">VLOOKUP(DS385,$CR$14:CY1172,8)</f>
        <v>#N/A</v>
      </c>
      <c r="DX385" s="45" t="e">
        <f t="shared" ca="1" si="212"/>
        <v>#N/A</v>
      </c>
      <c r="DY385" s="45" t="e">
        <f t="shared" ca="1" si="213"/>
        <v>#N/A</v>
      </c>
      <c r="DZ385" s="45" t="e">
        <f t="shared" ca="1" si="214"/>
        <v>#N/A</v>
      </c>
      <c r="EA385" s="45" t="e">
        <f t="shared" ca="1" si="215"/>
        <v>#N/A</v>
      </c>
      <c r="EB385" s="45" t="e">
        <f t="shared" ca="1" si="216"/>
        <v>#N/A</v>
      </c>
      <c r="EC385" s="45" t="e">
        <f t="shared" ca="1" si="217"/>
        <v>#N/A</v>
      </c>
      <c r="ED385" s="45" t="e">
        <f t="shared" ca="1" si="218"/>
        <v>#N/A</v>
      </c>
      <c r="EE385" s="45" t="e">
        <f t="shared" ca="1" si="219"/>
        <v>#N/A</v>
      </c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DT386" s="45" t="e">
        <f ca="1">VLOOKUP(DS386,$A$14:R1173,18)</f>
        <v>#N/A</v>
      </c>
      <c r="DU386" s="45" t="e">
        <f ca="1">VLOOKUP(DS386,$AH$14:BE1173,24)</f>
        <v>#N/A</v>
      </c>
      <c r="DV386" s="45" t="e">
        <f ca="1">VLOOKUP(DS386,$BY$14:CF1173,8)</f>
        <v>#N/A</v>
      </c>
      <c r="DW386" s="45" t="e">
        <f ca="1">VLOOKUP(DS386,$CR$14:CY1173,8)</f>
        <v>#N/A</v>
      </c>
      <c r="DX386" s="45" t="e">
        <f t="shared" ca="1" si="212"/>
        <v>#N/A</v>
      </c>
      <c r="DY386" s="45" t="e">
        <f t="shared" ca="1" si="213"/>
        <v>#N/A</v>
      </c>
      <c r="DZ386" s="45" t="e">
        <f t="shared" ca="1" si="214"/>
        <v>#N/A</v>
      </c>
      <c r="EA386" s="45" t="e">
        <f t="shared" ca="1" si="215"/>
        <v>#N/A</v>
      </c>
      <c r="EB386" s="45" t="e">
        <f t="shared" ca="1" si="216"/>
        <v>#N/A</v>
      </c>
      <c r="EC386" s="45" t="e">
        <f t="shared" ca="1" si="217"/>
        <v>#N/A</v>
      </c>
      <c r="ED386" s="45" t="e">
        <f t="shared" ca="1" si="218"/>
        <v>#N/A</v>
      </c>
      <c r="EE386" s="45" t="e">
        <f t="shared" ca="1" si="219"/>
        <v>#N/A</v>
      </c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DT387" s="45" t="e">
        <f ca="1">VLOOKUP(DS387,$A$14:R1174,18)</f>
        <v>#N/A</v>
      </c>
      <c r="DU387" s="45" t="e">
        <f ca="1">VLOOKUP(DS387,$AH$14:BE1174,24)</f>
        <v>#N/A</v>
      </c>
      <c r="DV387" s="45" t="e">
        <f ca="1">VLOOKUP(DS387,$BY$14:CF1174,8)</f>
        <v>#N/A</v>
      </c>
      <c r="DW387" s="45" t="e">
        <f ca="1">VLOOKUP(DS387,$CR$14:CY1174,8)</f>
        <v>#N/A</v>
      </c>
      <c r="DX387" s="45" t="e">
        <f t="shared" ca="1" si="212"/>
        <v>#N/A</v>
      </c>
      <c r="DY387" s="45" t="e">
        <f t="shared" ca="1" si="213"/>
        <v>#N/A</v>
      </c>
      <c r="DZ387" s="45" t="e">
        <f t="shared" ca="1" si="214"/>
        <v>#N/A</v>
      </c>
      <c r="EA387" s="45" t="e">
        <f t="shared" ca="1" si="215"/>
        <v>#N/A</v>
      </c>
      <c r="EB387" s="45" t="e">
        <f t="shared" ca="1" si="216"/>
        <v>#N/A</v>
      </c>
      <c r="EC387" s="45" t="e">
        <f t="shared" ca="1" si="217"/>
        <v>#N/A</v>
      </c>
      <c r="ED387" s="45" t="e">
        <f t="shared" ca="1" si="218"/>
        <v>#N/A</v>
      </c>
      <c r="EE387" s="45" t="e">
        <f t="shared" ca="1" si="219"/>
        <v>#N/A</v>
      </c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DT388" s="45" t="e">
        <f ca="1">VLOOKUP(DS388,$A$14:R1175,18)</f>
        <v>#N/A</v>
      </c>
      <c r="DU388" s="45" t="e">
        <f ca="1">VLOOKUP(DS388,$AH$14:BE1175,24)</f>
        <v>#N/A</v>
      </c>
      <c r="DV388" s="45" t="e">
        <f ca="1">VLOOKUP(DS388,$BY$14:CF1175,8)</f>
        <v>#N/A</v>
      </c>
      <c r="DW388" s="45" t="e">
        <f ca="1">VLOOKUP(DS388,$CR$14:CY1175,8)</f>
        <v>#N/A</v>
      </c>
      <c r="DX388" s="45" t="e">
        <f t="shared" ca="1" si="212"/>
        <v>#N/A</v>
      </c>
      <c r="DY388" s="45" t="e">
        <f t="shared" ca="1" si="213"/>
        <v>#N/A</v>
      </c>
      <c r="DZ388" s="45" t="e">
        <f t="shared" ca="1" si="214"/>
        <v>#N/A</v>
      </c>
      <c r="EA388" s="45" t="e">
        <f t="shared" ca="1" si="215"/>
        <v>#N/A</v>
      </c>
      <c r="EB388" s="45" t="e">
        <f t="shared" ca="1" si="216"/>
        <v>#N/A</v>
      </c>
      <c r="EC388" s="45" t="e">
        <f t="shared" ca="1" si="217"/>
        <v>#N/A</v>
      </c>
      <c r="ED388" s="45" t="e">
        <f t="shared" ca="1" si="218"/>
        <v>#N/A</v>
      </c>
      <c r="EE388" s="45" t="e">
        <f t="shared" ca="1" si="219"/>
        <v>#N/A</v>
      </c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DT389" s="45" t="e">
        <f ca="1">VLOOKUP(DS389,$A$14:R1176,18)</f>
        <v>#N/A</v>
      </c>
      <c r="DU389" s="45" t="e">
        <f ca="1">VLOOKUP(DS389,$AH$14:BE1176,24)</f>
        <v>#N/A</v>
      </c>
      <c r="DV389" s="45" t="e">
        <f ca="1">VLOOKUP(DS389,$BY$14:CF1176,8)</f>
        <v>#N/A</v>
      </c>
      <c r="DW389" s="45" t="e">
        <f ca="1">VLOOKUP(DS389,$CR$14:CY1176,8)</f>
        <v>#N/A</v>
      </c>
      <c r="DX389" s="45" t="e">
        <f t="shared" ca="1" si="212"/>
        <v>#N/A</v>
      </c>
      <c r="DY389" s="45" t="e">
        <f t="shared" ca="1" si="213"/>
        <v>#N/A</v>
      </c>
      <c r="DZ389" s="45" t="e">
        <f t="shared" ca="1" si="214"/>
        <v>#N/A</v>
      </c>
      <c r="EA389" s="45" t="e">
        <f t="shared" ca="1" si="215"/>
        <v>#N/A</v>
      </c>
      <c r="EB389" s="45" t="e">
        <f t="shared" ca="1" si="216"/>
        <v>#N/A</v>
      </c>
      <c r="EC389" s="45" t="e">
        <f t="shared" ca="1" si="217"/>
        <v>#N/A</v>
      </c>
      <c r="ED389" s="45" t="e">
        <f t="shared" ca="1" si="218"/>
        <v>#N/A</v>
      </c>
      <c r="EE389" s="45" t="e">
        <f t="shared" ca="1" si="219"/>
        <v>#N/A</v>
      </c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DT390" s="45" t="e">
        <f ca="1">VLOOKUP(DS390,$A$14:R1177,18)</f>
        <v>#N/A</v>
      </c>
      <c r="DU390" s="45" t="e">
        <f ca="1">VLOOKUP(DS390,$AH$14:BE1177,24)</f>
        <v>#N/A</v>
      </c>
      <c r="DV390" s="45" t="e">
        <f ca="1">VLOOKUP(DS390,$BY$14:CF1177,8)</f>
        <v>#N/A</v>
      </c>
      <c r="DW390" s="45" t="e">
        <f ca="1">VLOOKUP(DS390,$CR$14:CY1177,8)</f>
        <v>#N/A</v>
      </c>
      <c r="DX390" s="45" t="e">
        <f t="shared" ca="1" si="212"/>
        <v>#N/A</v>
      </c>
      <c r="DY390" s="45" t="e">
        <f t="shared" ca="1" si="213"/>
        <v>#N/A</v>
      </c>
      <c r="DZ390" s="45" t="e">
        <f t="shared" ca="1" si="214"/>
        <v>#N/A</v>
      </c>
      <c r="EA390" s="45" t="e">
        <f t="shared" ca="1" si="215"/>
        <v>#N/A</v>
      </c>
      <c r="EB390" s="45" t="e">
        <f t="shared" ca="1" si="216"/>
        <v>#N/A</v>
      </c>
      <c r="EC390" s="45" t="e">
        <f t="shared" ca="1" si="217"/>
        <v>#N/A</v>
      </c>
      <c r="ED390" s="45" t="e">
        <f t="shared" ca="1" si="218"/>
        <v>#N/A</v>
      </c>
      <c r="EE390" s="45" t="e">
        <f t="shared" ca="1" si="219"/>
        <v>#N/A</v>
      </c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DT391" s="45" t="e">
        <f ca="1">VLOOKUP(DS391,$A$14:R1178,18)</f>
        <v>#N/A</v>
      </c>
      <c r="DU391" s="45" t="e">
        <f ca="1">VLOOKUP(DS391,$AH$14:BE1178,24)</f>
        <v>#N/A</v>
      </c>
      <c r="DV391" s="45" t="e">
        <f ca="1">VLOOKUP(DS391,$BY$14:CF1178,8)</f>
        <v>#N/A</v>
      </c>
      <c r="DW391" s="45" t="e">
        <f ca="1">VLOOKUP(DS391,$CR$14:CY1178,8)</f>
        <v>#N/A</v>
      </c>
      <c r="DX391" s="45" t="e">
        <f t="shared" ca="1" si="212"/>
        <v>#N/A</v>
      </c>
      <c r="DY391" s="45" t="e">
        <f t="shared" ca="1" si="213"/>
        <v>#N/A</v>
      </c>
      <c r="DZ391" s="45" t="e">
        <f t="shared" ca="1" si="214"/>
        <v>#N/A</v>
      </c>
      <c r="EA391" s="45" t="e">
        <f t="shared" ca="1" si="215"/>
        <v>#N/A</v>
      </c>
      <c r="EB391" s="45" t="e">
        <f t="shared" ca="1" si="216"/>
        <v>#N/A</v>
      </c>
      <c r="EC391" s="45" t="e">
        <f t="shared" ca="1" si="217"/>
        <v>#N/A</v>
      </c>
      <c r="ED391" s="45" t="e">
        <f t="shared" ca="1" si="218"/>
        <v>#N/A</v>
      </c>
      <c r="EE391" s="45" t="e">
        <f t="shared" ca="1" si="219"/>
        <v>#N/A</v>
      </c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DT392" s="45" t="e">
        <f ca="1">VLOOKUP(DS392,$A$14:R1179,18)</f>
        <v>#N/A</v>
      </c>
      <c r="DU392" s="45" t="e">
        <f ca="1">VLOOKUP(DS392,$AH$14:BE1179,24)</f>
        <v>#N/A</v>
      </c>
      <c r="DV392" s="45" t="e">
        <f ca="1">VLOOKUP(DS392,$BY$14:CF1179,8)</f>
        <v>#N/A</v>
      </c>
      <c r="DW392" s="45" t="e">
        <f ca="1">VLOOKUP(DS392,$CR$14:CY1179,8)</f>
        <v>#N/A</v>
      </c>
      <c r="DX392" s="45" t="e">
        <f t="shared" ca="1" si="212"/>
        <v>#N/A</v>
      </c>
      <c r="DY392" s="45" t="e">
        <f t="shared" ca="1" si="213"/>
        <v>#N/A</v>
      </c>
      <c r="DZ392" s="45" t="e">
        <f t="shared" ca="1" si="214"/>
        <v>#N/A</v>
      </c>
      <c r="EA392" s="45" t="e">
        <f t="shared" ca="1" si="215"/>
        <v>#N/A</v>
      </c>
      <c r="EB392" s="45" t="e">
        <f t="shared" ca="1" si="216"/>
        <v>#N/A</v>
      </c>
      <c r="EC392" s="45" t="e">
        <f t="shared" ca="1" si="217"/>
        <v>#N/A</v>
      </c>
      <c r="ED392" s="45" t="e">
        <f t="shared" ca="1" si="218"/>
        <v>#N/A</v>
      </c>
      <c r="EE392" s="45" t="e">
        <f t="shared" ca="1" si="219"/>
        <v>#N/A</v>
      </c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DT393" s="45" t="e">
        <f ca="1">VLOOKUP(DS393,$A$14:R1180,18)</f>
        <v>#N/A</v>
      </c>
      <c r="DU393" s="45" t="e">
        <f ca="1">VLOOKUP(DS393,$AH$14:BE1180,24)</f>
        <v>#N/A</v>
      </c>
      <c r="DV393" s="45" t="e">
        <f ca="1">VLOOKUP(DS393,$BY$14:CF1180,8)</f>
        <v>#N/A</v>
      </c>
      <c r="DW393" s="45" t="e">
        <f ca="1">VLOOKUP(DS393,$CR$14:CY1180,8)</f>
        <v>#N/A</v>
      </c>
      <c r="DX393" s="45" t="e">
        <f t="shared" ca="1" si="212"/>
        <v>#N/A</v>
      </c>
      <c r="DY393" s="45" t="e">
        <f t="shared" ca="1" si="213"/>
        <v>#N/A</v>
      </c>
      <c r="DZ393" s="45" t="e">
        <f t="shared" ca="1" si="214"/>
        <v>#N/A</v>
      </c>
      <c r="EA393" s="45" t="e">
        <f t="shared" ca="1" si="215"/>
        <v>#N/A</v>
      </c>
      <c r="EB393" s="45" t="e">
        <f t="shared" ca="1" si="216"/>
        <v>#N/A</v>
      </c>
      <c r="EC393" s="45" t="e">
        <f t="shared" ca="1" si="217"/>
        <v>#N/A</v>
      </c>
      <c r="ED393" s="45" t="e">
        <f t="shared" ca="1" si="218"/>
        <v>#N/A</v>
      </c>
      <c r="EE393" s="45" t="e">
        <f t="shared" ca="1" si="219"/>
        <v>#N/A</v>
      </c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DT394" s="45" t="e">
        <f ca="1">VLOOKUP(DS394,$A$14:R1181,18)</f>
        <v>#N/A</v>
      </c>
      <c r="DU394" s="45" t="e">
        <f ca="1">VLOOKUP(DS394,$AH$14:BE1181,24)</f>
        <v>#N/A</v>
      </c>
      <c r="DV394" s="45" t="e">
        <f ca="1">VLOOKUP(DS394,$BY$14:CF1181,8)</f>
        <v>#N/A</v>
      </c>
      <c r="DW394" s="45" t="e">
        <f ca="1">VLOOKUP(DS394,$CR$14:CY1181,8)</f>
        <v>#N/A</v>
      </c>
      <c r="DX394" s="45" t="e">
        <f t="shared" ca="1" si="212"/>
        <v>#N/A</v>
      </c>
      <c r="DY394" s="45" t="e">
        <f t="shared" ca="1" si="213"/>
        <v>#N/A</v>
      </c>
      <c r="DZ394" s="45" t="e">
        <f t="shared" ca="1" si="214"/>
        <v>#N/A</v>
      </c>
      <c r="EA394" s="45" t="e">
        <f t="shared" ca="1" si="215"/>
        <v>#N/A</v>
      </c>
      <c r="EB394" s="45" t="e">
        <f t="shared" ca="1" si="216"/>
        <v>#N/A</v>
      </c>
      <c r="EC394" s="45" t="e">
        <f t="shared" ca="1" si="217"/>
        <v>#N/A</v>
      </c>
      <c r="ED394" s="45" t="e">
        <f t="shared" ca="1" si="218"/>
        <v>#N/A</v>
      </c>
      <c r="EE394" s="45" t="e">
        <f t="shared" ca="1" si="219"/>
        <v>#N/A</v>
      </c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DT395" s="45" t="e">
        <f ca="1">VLOOKUP(DS395,$A$14:R1182,18)</f>
        <v>#N/A</v>
      </c>
      <c r="DU395" s="45" t="e">
        <f ca="1">VLOOKUP(DS395,$AH$14:BE1182,24)</f>
        <v>#N/A</v>
      </c>
      <c r="DV395" s="45" t="e">
        <f ca="1">VLOOKUP(DS395,$BY$14:CF1182,8)</f>
        <v>#N/A</v>
      </c>
      <c r="DW395" s="45" t="e">
        <f ca="1">VLOOKUP(DS395,$CR$14:CY1182,8)</f>
        <v>#N/A</v>
      </c>
      <c r="DX395" s="45" t="e">
        <f t="shared" ca="1" si="212"/>
        <v>#N/A</v>
      </c>
      <c r="DY395" s="45" t="e">
        <f t="shared" ca="1" si="213"/>
        <v>#N/A</v>
      </c>
      <c r="DZ395" s="45" t="e">
        <f t="shared" ca="1" si="214"/>
        <v>#N/A</v>
      </c>
      <c r="EA395" s="45" t="e">
        <f t="shared" ca="1" si="215"/>
        <v>#N/A</v>
      </c>
      <c r="EB395" s="45" t="e">
        <f t="shared" ca="1" si="216"/>
        <v>#N/A</v>
      </c>
      <c r="EC395" s="45" t="e">
        <f t="shared" ca="1" si="217"/>
        <v>#N/A</v>
      </c>
      <c r="ED395" s="45" t="e">
        <f t="shared" ca="1" si="218"/>
        <v>#N/A</v>
      </c>
      <c r="EE395" s="45" t="e">
        <f t="shared" ca="1" si="219"/>
        <v>#N/A</v>
      </c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DT396" s="45" t="e">
        <f ca="1">VLOOKUP(DS396,$A$14:R1183,18)</f>
        <v>#N/A</v>
      </c>
      <c r="DU396" s="45" t="e">
        <f ca="1">VLOOKUP(DS396,$AH$14:BE1183,24)</f>
        <v>#N/A</v>
      </c>
      <c r="DV396" s="45" t="e">
        <f ca="1">VLOOKUP(DS396,$BY$14:CF1183,8)</f>
        <v>#N/A</v>
      </c>
      <c r="DW396" s="45" t="e">
        <f ca="1">VLOOKUP(DS396,$CR$14:CY1183,8)</f>
        <v>#N/A</v>
      </c>
      <c r="DX396" s="45" t="e">
        <f t="shared" ca="1" si="212"/>
        <v>#N/A</v>
      </c>
      <c r="DY396" s="45" t="e">
        <f t="shared" ca="1" si="213"/>
        <v>#N/A</v>
      </c>
      <c r="DZ396" s="45" t="e">
        <f t="shared" ca="1" si="214"/>
        <v>#N/A</v>
      </c>
      <c r="EA396" s="45" t="e">
        <f t="shared" ca="1" si="215"/>
        <v>#N/A</v>
      </c>
      <c r="EB396" s="45" t="e">
        <f t="shared" ca="1" si="216"/>
        <v>#N/A</v>
      </c>
      <c r="EC396" s="45" t="e">
        <f t="shared" ca="1" si="217"/>
        <v>#N/A</v>
      </c>
      <c r="ED396" s="45" t="e">
        <f t="shared" ca="1" si="218"/>
        <v>#N/A</v>
      </c>
      <c r="EE396" s="45" t="e">
        <f t="shared" ca="1" si="219"/>
        <v>#N/A</v>
      </c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DT397" s="45" t="e">
        <f ca="1">VLOOKUP(DS397,$A$14:R1184,18)</f>
        <v>#N/A</v>
      </c>
      <c r="DU397" s="45" t="e">
        <f ca="1">VLOOKUP(DS397,$AH$14:BE1184,24)</f>
        <v>#N/A</v>
      </c>
      <c r="DV397" s="45" t="e">
        <f ca="1">VLOOKUP(DS397,$BY$14:CF1184,8)</f>
        <v>#N/A</v>
      </c>
      <c r="DW397" s="45" t="e">
        <f ca="1">VLOOKUP(DS397,$CR$14:CY1184,8)</f>
        <v>#N/A</v>
      </c>
      <c r="DX397" s="45" t="e">
        <f t="shared" ca="1" si="212"/>
        <v>#N/A</v>
      </c>
      <c r="DY397" s="45" t="e">
        <f t="shared" ca="1" si="213"/>
        <v>#N/A</v>
      </c>
      <c r="DZ397" s="45" t="e">
        <f t="shared" ca="1" si="214"/>
        <v>#N/A</v>
      </c>
      <c r="EA397" s="45" t="e">
        <f t="shared" ca="1" si="215"/>
        <v>#N/A</v>
      </c>
      <c r="EB397" s="45" t="e">
        <f t="shared" ca="1" si="216"/>
        <v>#N/A</v>
      </c>
      <c r="EC397" s="45" t="e">
        <f t="shared" ca="1" si="217"/>
        <v>#N/A</v>
      </c>
      <c r="ED397" s="45" t="e">
        <f t="shared" ca="1" si="218"/>
        <v>#N/A</v>
      </c>
      <c r="EE397" s="45" t="e">
        <f t="shared" ca="1" si="219"/>
        <v>#N/A</v>
      </c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DT398" s="45" t="e">
        <f ca="1">VLOOKUP(DS398,$A$14:R1185,18)</f>
        <v>#N/A</v>
      </c>
      <c r="DU398" s="45" t="e">
        <f ca="1">VLOOKUP(DS398,$AH$14:BE1185,24)</f>
        <v>#N/A</v>
      </c>
      <c r="DV398" s="45" t="e">
        <f ca="1">VLOOKUP(DS398,$BY$14:CF1185,8)</f>
        <v>#N/A</v>
      </c>
      <c r="DW398" s="45" t="e">
        <f ca="1">VLOOKUP(DS398,$CR$14:CY1185,8)</f>
        <v>#N/A</v>
      </c>
      <c r="DX398" s="45" t="e">
        <f t="shared" ca="1" si="212"/>
        <v>#N/A</v>
      </c>
      <c r="DY398" s="45" t="e">
        <f t="shared" ca="1" si="213"/>
        <v>#N/A</v>
      </c>
      <c r="DZ398" s="45" t="e">
        <f t="shared" ca="1" si="214"/>
        <v>#N/A</v>
      </c>
      <c r="EA398" s="45" t="e">
        <f t="shared" ca="1" si="215"/>
        <v>#N/A</v>
      </c>
      <c r="EB398" s="45" t="e">
        <f t="shared" ca="1" si="216"/>
        <v>#N/A</v>
      </c>
      <c r="EC398" s="45" t="e">
        <f t="shared" ca="1" si="217"/>
        <v>#N/A</v>
      </c>
      <c r="ED398" s="45" t="e">
        <f t="shared" ca="1" si="218"/>
        <v>#N/A</v>
      </c>
      <c r="EE398" s="45" t="e">
        <f t="shared" ca="1" si="219"/>
        <v>#N/A</v>
      </c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DT399" s="45" t="e">
        <f ca="1">VLOOKUP(DS399,$A$14:R1186,18)</f>
        <v>#N/A</v>
      </c>
      <c r="DU399" s="45" t="e">
        <f ca="1">VLOOKUP(DS399,$AH$14:BE1186,24)</f>
        <v>#N/A</v>
      </c>
      <c r="DV399" s="45" t="e">
        <f ca="1">VLOOKUP(DS399,$BY$14:CF1186,8)</f>
        <v>#N/A</v>
      </c>
      <c r="DW399" s="45" t="e">
        <f ca="1">VLOOKUP(DS399,$CR$14:CY1186,8)</f>
        <v>#N/A</v>
      </c>
      <c r="DX399" s="45" t="e">
        <f t="shared" ca="1" si="212"/>
        <v>#N/A</v>
      </c>
      <c r="DY399" s="45" t="e">
        <f t="shared" ca="1" si="213"/>
        <v>#N/A</v>
      </c>
      <c r="DZ399" s="45" t="e">
        <f t="shared" ca="1" si="214"/>
        <v>#N/A</v>
      </c>
      <c r="EA399" s="45" t="e">
        <f t="shared" ca="1" si="215"/>
        <v>#N/A</v>
      </c>
      <c r="EB399" s="45" t="e">
        <f t="shared" ca="1" si="216"/>
        <v>#N/A</v>
      </c>
      <c r="EC399" s="45" t="e">
        <f t="shared" ca="1" si="217"/>
        <v>#N/A</v>
      </c>
      <c r="ED399" s="45" t="e">
        <f t="shared" ca="1" si="218"/>
        <v>#N/A</v>
      </c>
      <c r="EE399" s="45" t="e">
        <f t="shared" ca="1" si="219"/>
        <v>#N/A</v>
      </c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DT400" s="45" t="e">
        <f ca="1">VLOOKUP(DS400,$A$14:R1187,18)</f>
        <v>#N/A</v>
      </c>
      <c r="DU400" s="45" t="e">
        <f ca="1">VLOOKUP(DS400,$AH$14:BE1187,24)</f>
        <v>#N/A</v>
      </c>
      <c r="DV400" s="45" t="e">
        <f ca="1">VLOOKUP(DS400,$BY$14:CF1187,8)</f>
        <v>#N/A</v>
      </c>
      <c r="DW400" s="45" t="e">
        <f ca="1">VLOOKUP(DS400,$CR$14:CY1187,8)</f>
        <v>#N/A</v>
      </c>
      <c r="DX400" s="45" t="e">
        <f t="shared" ca="1" si="212"/>
        <v>#N/A</v>
      </c>
      <c r="DY400" s="45" t="e">
        <f t="shared" ca="1" si="213"/>
        <v>#N/A</v>
      </c>
      <c r="DZ400" s="45" t="e">
        <f t="shared" ca="1" si="214"/>
        <v>#N/A</v>
      </c>
      <c r="EA400" s="45" t="e">
        <f t="shared" ca="1" si="215"/>
        <v>#N/A</v>
      </c>
      <c r="EB400" s="45" t="e">
        <f t="shared" ca="1" si="216"/>
        <v>#N/A</v>
      </c>
      <c r="EC400" s="45" t="e">
        <f t="shared" ca="1" si="217"/>
        <v>#N/A</v>
      </c>
      <c r="ED400" s="45" t="e">
        <f t="shared" ca="1" si="218"/>
        <v>#N/A</v>
      </c>
      <c r="EE400" s="45" t="e">
        <f t="shared" ca="1" si="219"/>
        <v>#N/A</v>
      </c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DT401" s="45" t="e">
        <f ca="1">VLOOKUP(DS401,$A$14:R1188,18)</f>
        <v>#N/A</v>
      </c>
      <c r="DU401" s="45" t="e">
        <f ca="1">VLOOKUP(DS401,$AH$14:BE1188,24)</f>
        <v>#N/A</v>
      </c>
      <c r="DV401" s="45" t="e">
        <f ca="1">VLOOKUP(DS401,$BY$14:CF1188,8)</f>
        <v>#N/A</v>
      </c>
      <c r="DW401" s="45" t="e">
        <f ca="1">VLOOKUP(DS401,$CR$14:CY1188,8)</f>
        <v>#N/A</v>
      </c>
      <c r="DX401" s="45" t="e">
        <f t="shared" ca="1" si="212"/>
        <v>#N/A</v>
      </c>
      <c r="DY401" s="45" t="e">
        <f t="shared" ca="1" si="213"/>
        <v>#N/A</v>
      </c>
      <c r="DZ401" s="45" t="e">
        <f t="shared" ca="1" si="214"/>
        <v>#N/A</v>
      </c>
      <c r="EA401" s="45" t="e">
        <f t="shared" ca="1" si="215"/>
        <v>#N/A</v>
      </c>
      <c r="EB401" s="45" t="e">
        <f t="shared" ca="1" si="216"/>
        <v>#N/A</v>
      </c>
      <c r="EC401" s="45" t="e">
        <f t="shared" ca="1" si="217"/>
        <v>#N/A</v>
      </c>
      <c r="ED401" s="45" t="e">
        <f t="shared" ca="1" si="218"/>
        <v>#N/A</v>
      </c>
      <c r="EE401" s="45" t="e">
        <f t="shared" ca="1" si="219"/>
        <v>#N/A</v>
      </c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DT402" s="45" t="e">
        <f ca="1">VLOOKUP(DS402,$A$14:R1189,18)</f>
        <v>#N/A</v>
      </c>
      <c r="DU402" s="45" t="e">
        <f ca="1">VLOOKUP(DS402,$AH$14:BE1189,24)</f>
        <v>#N/A</v>
      </c>
      <c r="DV402" s="45" t="e">
        <f ca="1">VLOOKUP(DS402,$BY$14:CF1189,8)</f>
        <v>#N/A</v>
      </c>
      <c r="DW402" s="45" t="e">
        <f ca="1">VLOOKUP(DS402,$CR$14:CY1189,8)</f>
        <v>#N/A</v>
      </c>
      <c r="DX402" s="45" t="e">
        <f t="shared" ca="1" si="212"/>
        <v>#N/A</v>
      </c>
      <c r="DY402" s="45" t="e">
        <f t="shared" ca="1" si="213"/>
        <v>#N/A</v>
      </c>
      <c r="DZ402" s="45" t="e">
        <f t="shared" ca="1" si="214"/>
        <v>#N/A</v>
      </c>
      <c r="EA402" s="45" t="e">
        <f t="shared" ca="1" si="215"/>
        <v>#N/A</v>
      </c>
      <c r="EB402" s="45" t="e">
        <f t="shared" ca="1" si="216"/>
        <v>#N/A</v>
      </c>
      <c r="EC402" s="45" t="e">
        <f t="shared" ca="1" si="217"/>
        <v>#N/A</v>
      </c>
      <c r="ED402" s="45" t="e">
        <f t="shared" ca="1" si="218"/>
        <v>#N/A</v>
      </c>
      <c r="EE402" s="45" t="e">
        <f t="shared" ca="1" si="219"/>
        <v>#N/A</v>
      </c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DT403" s="45" t="e">
        <f ca="1">VLOOKUP(DS403,$A$14:R1190,18)</f>
        <v>#N/A</v>
      </c>
      <c r="DU403" s="45" t="e">
        <f ca="1">VLOOKUP(DS403,$AH$14:BE1190,24)</f>
        <v>#N/A</v>
      </c>
      <c r="DV403" s="45" t="e">
        <f ca="1">VLOOKUP(DS403,$BY$14:CF1190,8)</f>
        <v>#N/A</v>
      </c>
      <c r="DW403" s="45" t="e">
        <f ca="1">VLOOKUP(DS403,$CR$14:CY1190,8)</f>
        <v>#N/A</v>
      </c>
      <c r="DX403" s="45" t="e">
        <f t="shared" ca="1" si="212"/>
        <v>#N/A</v>
      </c>
      <c r="DY403" s="45" t="e">
        <f t="shared" ca="1" si="213"/>
        <v>#N/A</v>
      </c>
      <c r="DZ403" s="45" t="e">
        <f t="shared" ca="1" si="214"/>
        <v>#N/A</v>
      </c>
      <c r="EA403" s="45" t="e">
        <f t="shared" ca="1" si="215"/>
        <v>#N/A</v>
      </c>
      <c r="EB403" s="45" t="e">
        <f t="shared" ca="1" si="216"/>
        <v>#N/A</v>
      </c>
      <c r="EC403" s="45" t="e">
        <f t="shared" ca="1" si="217"/>
        <v>#N/A</v>
      </c>
      <c r="ED403" s="45" t="e">
        <f t="shared" ca="1" si="218"/>
        <v>#N/A</v>
      </c>
      <c r="EE403" s="45" t="e">
        <f t="shared" ca="1" si="219"/>
        <v>#N/A</v>
      </c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DT404" s="45" t="e">
        <f ca="1">VLOOKUP(DS404,$A$14:R1191,18)</f>
        <v>#N/A</v>
      </c>
      <c r="DU404" s="45" t="e">
        <f ca="1">VLOOKUP(DS404,$AH$14:BE1191,24)</f>
        <v>#N/A</v>
      </c>
      <c r="DV404" s="45" t="e">
        <f ca="1">VLOOKUP(DS404,$BY$14:CF1191,8)</f>
        <v>#N/A</v>
      </c>
      <c r="DW404" s="45" t="e">
        <f ca="1">VLOOKUP(DS404,$CR$14:CY1191,8)</f>
        <v>#N/A</v>
      </c>
      <c r="DX404" s="45" t="e">
        <f t="shared" ca="1" si="212"/>
        <v>#N/A</v>
      </c>
      <c r="DY404" s="45" t="e">
        <f t="shared" ca="1" si="213"/>
        <v>#N/A</v>
      </c>
      <c r="DZ404" s="45" t="e">
        <f t="shared" ca="1" si="214"/>
        <v>#N/A</v>
      </c>
      <c r="EA404" s="45" t="e">
        <f t="shared" ca="1" si="215"/>
        <v>#N/A</v>
      </c>
      <c r="EB404" s="45" t="e">
        <f t="shared" ca="1" si="216"/>
        <v>#N/A</v>
      </c>
      <c r="EC404" s="45" t="e">
        <f t="shared" ca="1" si="217"/>
        <v>#N/A</v>
      </c>
      <c r="ED404" s="45" t="e">
        <f t="shared" ca="1" si="218"/>
        <v>#N/A</v>
      </c>
      <c r="EE404" s="45" t="e">
        <f t="shared" ca="1" si="219"/>
        <v>#N/A</v>
      </c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DT405" s="45" t="e">
        <f ca="1">VLOOKUP(DS405,$A$14:R1192,18)</f>
        <v>#N/A</v>
      </c>
      <c r="DU405" s="45" t="e">
        <f ca="1">VLOOKUP(DS405,$AH$14:BE1192,24)</f>
        <v>#N/A</v>
      </c>
      <c r="DV405" s="45" t="e">
        <f ca="1">VLOOKUP(DS405,$BY$14:CF1192,8)</f>
        <v>#N/A</v>
      </c>
      <c r="DW405" s="45" t="e">
        <f ca="1">VLOOKUP(DS405,$CR$14:CY1192,8)</f>
        <v>#N/A</v>
      </c>
      <c r="DX405" s="45" t="e">
        <f t="shared" ref="DX405:DX468" ca="1" si="220">DT405-DT404</f>
        <v>#N/A</v>
      </c>
      <c r="DY405" s="45" t="e">
        <f t="shared" ref="DY405:DY468" ca="1" si="221">DU405-DU404</f>
        <v>#N/A</v>
      </c>
      <c r="DZ405" s="45" t="e">
        <f t="shared" ref="DZ405:DZ468" ca="1" si="222">DV405-DV404</f>
        <v>#N/A</v>
      </c>
      <c r="EA405" s="45" t="e">
        <f t="shared" ref="EA405:EA468" ca="1" si="223">DW405-DW404</f>
        <v>#N/A</v>
      </c>
      <c r="EB405" s="45" t="e">
        <f t="shared" ref="EB405:EB468" ca="1" si="224">DX$11*DX405</f>
        <v>#N/A</v>
      </c>
      <c r="EC405" s="45" t="e">
        <f t="shared" ref="EC405:EC468" ca="1" si="225">DY$11*DY405</f>
        <v>#N/A</v>
      </c>
      <c r="ED405" s="45" t="e">
        <f t="shared" ref="ED405:ED468" ca="1" si="226">DZ$11*DZ405</f>
        <v>#N/A</v>
      </c>
      <c r="EE405" s="45" t="e">
        <f t="shared" ref="EE405:EE468" ca="1" si="227">EA$11*EA405</f>
        <v>#N/A</v>
      </c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DT406" s="45" t="e">
        <f ca="1">VLOOKUP(DS406,$A$14:R1193,18)</f>
        <v>#N/A</v>
      </c>
      <c r="DU406" s="45" t="e">
        <f ca="1">VLOOKUP(DS406,$AH$14:BE1193,24)</f>
        <v>#N/A</v>
      </c>
      <c r="DV406" s="45" t="e">
        <f ca="1">VLOOKUP(DS406,$BY$14:CF1193,8)</f>
        <v>#N/A</v>
      </c>
      <c r="DW406" s="45" t="e">
        <f ca="1">VLOOKUP(DS406,$CR$14:CY1193,8)</f>
        <v>#N/A</v>
      </c>
      <c r="DX406" s="45" t="e">
        <f t="shared" ca="1" si="220"/>
        <v>#N/A</v>
      </c>
      <c r="DY406" s="45" t="e">
        <f t="shared" ca="1" si="221"/>
        <v>#N/A</v>
      </c>
      <c r="DZ406" s="45" t="e">
        <f t="shared" ca="1" si="222"/>
        <v>#N/A</v>
      </c>
      <c r="EA406" s="45" t="e">
        <f t="shared" ca="1" si="223"/>
        <v>#N/A</v>
      </c>
      <c r="EB406" s="45" t="e">
        <f t="shared" ca="1" si="224"/>
        <v>#N/A</v>
      </c>
      <c r="EC406" s="45" t="e">
        <f t="shared" ca="1" si="225"/>
        <v>#N/A</v>
      </c>
      <c r="ED406" s="45" t="e">
        <f t="shared" ca="1" si="226"/>
        <v>#N/A</v>
      </c>
      <c r="EE406" s="45" t="e">
        <f t="shared" ca="1" si="227"/>
        <v>#N/A</v>
      </c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DT407" s="45" t="e">
        <f ca="1">VLOOKUP(DS407,$A$14:R1194,18)</f>
        <v>#N/A</v>
      </c>
      <c r="DU407" s="45" t="e">
        <f ca="1">VLOOKUP(DS407,$AH$14:BE1194,24)</f>
        <v>#N/A</v>
      </c>
      <c r="DV407" s="45" t="e">
        <f ca="1">VLOOKUP(DS407,$BY$14:CF1194,8)</f>
        <v>#N/A</v>
      </c>
      <c r="DW407" s="45" t="e">
        <f ca="1">VLOOKUP(DS407,$CR$14:CY1194,8)</f>
        <v>#N/A</v>
      </c>
      <c r="DX407" s="45" t="e">
        <f t="shared" ca="1" si="220"/>
        <v>#N/A</v>
      </c>
      <c r="DY407" s="45" t="e">
        <f t="shared" ca="1" si="221"/>
        <v>#N/A</v>
      </c>
      <c r="DZ407" s="45" t="e">
        <f t="shared" ca="1" si="222"/>
        <v>#N/A</v>
      </c>
      <c r="EA407" s="45" t="e">
        <f t="shared" ca="1" si="223"/>
        <v>#N/A</v>
      </c>
      <c r="EB407" s="45" t="e">
        <f t="shared" ca="1" si="224"/>
        <v>#N/A</v>
      </c>
      <c r="EC407" s="45" t="e">
        <f t="shared" ca="1" si="225"/>
        <v>#N/A</v>
      </c>
      <c r="ED407" s="45" t="e">
        <f t="shared" ca="1" si="226"/>
        <v>#N/A</v>
      </c>
      <c r="EE407" s="45" t="e">
        <f t="shared" ca="1" si="227"/>
        <v>#N/A</v>
      </c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DT408" s="45" t="e">
        <f ca="1">VLOOKUP(DS408,$A$14:R1195,18)</f>
        <v>#N/A</v>
      </c>
      <c r="DU408" s="45" t="e">
        <f ca="1">VLOOKUP(DS408,$AH$14:BE1195,24)</f>
        <v>#N/A</v>
      </c>
      <c r="DV408" s="45" t="e">
        <f ca="1">VLOOKUP(DS408,$BY$14:CF1195,8)</f>
        <v>#N/A</v>
      </c>
      <c r="DW408" s="45" t="e">
        <f ca="1">VLOOKUP(DS408,$CR$14:CY1195,8)</f>
        <v>#N/A</v>
      </c>
      <c r="DX408" s="45" t="e">
        <f t="shared" ca="1" si="220"/>
        <v>#N/A</v>
      </c>
      <c r="DY408" s="45" t="e">
        <f t="shared" ca="1" si="221"/>
        <v>#N/A</v>
      </c>
      <c r="DZ408" s="45" t="e">
        <f t="shared" ca="1" si="222"/>
        <v>#N/A</v>
      </c>
      <c r="EA408" s="45" t="e">
        <f t="shared" ca="1" si="223"/>
        <v>#N/A</v>
      </c>
      <c r="EB408" s="45" t="e">
        <f t="shared" ca="1" si="224"/>
        <v>#N/A</v>
      </c>
      <c r="EC408" s="45" t="e">
        <f t="shared" ca="1" si="225"/>
        <v>#N/A</v>
      </c>
      <c r="ED408" s="45" t="e">
        <f t="shared" ca="1" si="226"/>
        <v>#N/A</v>
      </c>
      <c r="EE408" s="45" t="e">
        <f t="shared" ca="1" si="227"/>
        <v>#N/A</v>
      </c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DT409" s="45" t="e">
        <f ca="1">VLOOKUP(DS409,$A$14:R1196,18)</f>
        <v>#N/A</v>
      </c>
      <c r="DU409" s="45" t="e">
        <f ca="1">VLOOKUP(DS409,$AH$14:BE1196,24)</f>
        <v>#N/A</v>
      </c>
      <c r="DV409" s="45" t="e">
        <f ca="1">VLOOKUP(DS409,$BY$14:CF1196,8)</f>
        <v>#N/A</v>
      </c>
      <c r="DW409" s="45" t="e">
        <f ca="1">VLOOKUP(DS409,$CR$14:CY1196,8)</f>
        <v>#N/A</v>
      </c>
      <c r="DX409" s="45" t="e">
        <f t="shared" ca="1" si="220"/>
        <v>#N/A</v>
      </c>
      <c r="DY409" s="45" t="e">
        <f t="shared" ca="1" si="221"/>
        <v>#N/A</v>
      </c>
      <c r="DZ409" s="45" t="e">
        <f t="shared" ca="1" si="222"/>
        <v>#N/A</v>
      </c>
      <c r="EA409" s="45" t="e">
        <f t="shared" ca="1" si="223"/>
        <v>#N/A</v>
      </c>
      <c r="EB409" s="45" t="e">
        <f t="shared" ca="1" si="224"/>
        <v>#N/A</v>
      </c>
      <c r="EC409" s="45" t="e">
        <f t="shared" ca="1" si="225"/>
        <v>#N/A</v>
      </c>
      <c r="ED409" s="45" t="e">
        <f t="shared" ca="1" si="226"/>
        <v>#N/A</v>
      </c>
      <c r="EE409" s="45" t="e">
        <f t="shared" ca="1" si="227"/>
        <v>#N/A</v>
      </c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DT410" s="45" t="e">
        <f ca="1">VLOOKUP(DS410,$A$14:R1197,18)</f>
        <v>#N/A</v>
      </c>
      <c r="DU410" s="45" t="e">
        <f ca="1">VLOOKUP(DS410,$AH$14:BE1197,24)</f>
        <v>#N/A</v>
      </c>
      <c r="DV410" s="45" t="e">
        <f ca="1">VLOOKUP(DS410,$BY$14:CF1197,8)</f>
        <v>#N/A</v>
      </c>
      <c r="DW410" s="45" t="e">
        <f ca="1">VLOOKUP(DS410,$CR$14:CY1197,8)</f>
        <v>#N/A</v>
      </c>
      <c r="DX410" s="45" t="e">
        <f t="shared" ca="1" si="220"/>
        <v>#N/A</v>
      </c>
      <c r="DY410" s="45" t="e">
        <f t="shared" ca="1" si="221"/>
        <v>#N/A</v>
      </c>
      <c r="DZ410" s="45" t="e">
        <f t="shared" ca="1" si="222"/>
        <v>#N/A</v>
      </c>
      <c r="EA410" s="45" t="e">
        <f t="shared" ca="1" si="223"/>
        <v>#N/A</v>
      </c>
      <c r="EB410" s="45" t="e">
        <f t="shared" ca="1" si="224"/>
        <v>#N/A</v>
      </c>
      <c r="EC410" s="45" t="e">
        <f t="shared" ca="1" si="225"/>
        <v>#N/A</v>
      </c>
      <c r="ED410" s="45" t="e">
        <f t="shared" ca="1" si="226"/>
        <v>#N/A</v>
      </c>
      <c r="EE410" s="45" t="e">
        <f t="shared" ca="1" si="227"/>
        <v>#N/A</v>
      </c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DT411" s="45" t="e">
        <f ca="1">VLOOKUP(DS411,$A$14:R1198,18)</f>
        <v>#N/A</v>
      </c>
      <c r="DU411" s="45" t="e">
        <f ca="1">VLOOKUP(DS411,$AH$14:BE1198,24)</f>
        <v>#N/A</v>
      </c>
      <c r="DV411" s="45" t="e">
        <f ca="1">VLOOKUP(DS411,$BY$14:CF1198,8)</f>
        <v>#N/A</v>
      </c>
      <c r="DW411" s="45" t="e">
        <f ca="1">VLOOKUP(DS411,$CR$14:CY1198,8)</f>
        <v>#N/A</v>
      </c>
      <c r="DX411" s="45" t="e">
        <f t="shared" ca="1" si="220"/>
        <v>#N/A</v>
      </c>
      <c r="DY411" s="45" t="e">
        <f t="shared" ca="1" si="221"/>
        <v>#N/A</v>
      </c>
      <c r="DZ411" s="45" t="e">
        <f t="shared" ca="1" si="222"/>
        <v>#N/A</v>
      </c>
      <c r="EA411" s="45" t="e">
        <f t="shared" ca="1" si="223"/>
        <v>#N/A</v>
      </c>
      <c r="EB411" s="45" t="e">
        <f t="shared" ca="1" si="224"/>
        <v>#N/A</v>
      </c>
      <c r="EC411" s="45" t="e">
        <f t="shared" ca="1" si="225"/>
        <v>#N/A</v>
      </c>
      <c r="ED411" s="45" t="e">
        <f t="shared" ca="1" si="226"/>
        <v>#N/A</v>
      </c>
      <c r="EE411" s="45" t="e">
        <f t="shared" ca="1" si="227"/>
        <v>#N/A</v>
      </c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DT412" s="45" t="e">
        <f ca="1">VLOOKUP(DS412,$A$14:R1199,18)</f>
        <v>#N/A</v>
      </c>
      <c r="DU412" s="45" t="e">
        <f ca="1">VLOOKUP(DS412,$AH$14:BE1199,24)</f>
        <v>#N/A</v>
      </c>
      <c r="DV412" s="45" t="e">
        <f ca="1">VLOOKUP(DS412,$BY$14:CF1199,8)</f>
        <v>#N/A</v>
      </c>
      <c r="DW412" s="45" t="e">
        <f ca="1">VLOOKUP(DS412,$CR$14:CY1199,8)</f>
        <v>#N/A</v>
      </c>
      <c r="DX412" s="45" t="e">
        <f t="shared" ca="1" si="220"/>
        <v>#N/A</v>
      </c>
      <c r="DY412" s="45" t="e">
        <f t="shared" ca="1" si="221"/>
        <v>#N/A</v>
      </c>
      <c r="DZ412" s="45" t="e">
        <f t="shared" ca="1" si="222"/>
        <v>#N/A</v>
      </c>
      <c r="EA412" s="45" t="e">
        <f t="shared" ca="1" si="223"/>
        <v>#N/A</v>
      </c>
      <c r="EB412" s="45" t="e">
        <f t="shared" ca="1" si="224"/>
        <v>#N/A</v>
      </c>
      <c r="EC412" s="45" t="e">
        <f t="shared" ca="1" si="225"/>
        <v>#N/A</v>
      </c>
      <c r="ED412" s="45" t="e">
        <f t="shared" ca="1" si="226"/>
        <v>#N/A</v>
      </c>
      <c r="EE412" s="45" t="e">
        <f t="shared" ca="1" si="227"/>
        <v>#N/A</v>
      </c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DT413" s="45" t="e">
        <f ca="1">VLOOKUP(DS413,$A$14:R1200,18)</f>
        <v>#N/A</v>
      </c>
      <c r="DU413" s="45" t="e">
        <f ca="1">VLOOKUP(DS413,$AH$14:BE1200,24)</f>
        <v>#N/A</v>
      </c>
      <c r="DV413" s="45" t="e">
        <f ca="1">VLOOKUP(DS413,$BY$14:CF1200,8)</f>
        <v>#N/A</v>
      </c>
      <c r="DW413" s="45" t="e">
        <f ca="1">VLOOKUP(DS413,$CR$14:CY1200,8)</f>
        <v>#N/A</v>
      </c>
      <c r="DX413" s="45" t="e">
        <f t="shared" ca="1" si="220"/>
        <v>#N/A</v>
      </c>
      <c r="DY413" s="45" t="e">
        <f t="shared" ca="1" si="221"/>
        <v>#N/A</v>
      </c>
      <c r="DZ413" s="45" t="e">
        <f t="shared" ca="1" si="222"/>
        <v>#N/A</v>
      </c>
      <c r="EA413" s="45" t="e">
        <f t="shared" ca="1" si="223"/>
        <v>#N/A</v>
      </c>
      <c r="EB413" s="45" t="e">
        <f t="shared" ca="1" si="224"/>
        <v>#N/A</v>
      </c>
      <c r="EC413" s="45" t="e">
        <f t="shared" ca="1" si="225"/>
        <v>#N/A</v>
      </c>
      <c r="ED413" s="45" t="e">
        <f t="shared" ca="1" si="226"/>
        <v>#N/A</v>
      </c>
      <c r="EE413" s="45" t="e">
        <f t="shared" ca="1" si="227"/>
        <v>#N/A</v>
      </c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DT414" s="45" t="e">
        <f ca="1">VLOOKUP(DS414,$A$14:R1201,18)</f>
        <v>#N/A</v>
      </c>
      <c r="DU414" s="45" t="e">
        <f ca="1">VLOOKUP(DS414,$AH$14:BE1201,24)</f>
        <v>#N/A</v>
      </c>
      <c r="DV414" s="45" t="e">
        <f ca="1">VLOOKUP(DS414,$BY$14:CF1201,8)</f>
        <v>#N/A</v>
      </c>
      <c r="DW414" s="45" t="e">
        <f ca="1">VLOOKUP(DS414,$CR$14:CY1201,8)</f>
        <v>#N/A</v>
      </c>
      <c r="DX414" s="45" t="e">
        <f t="shared" ca="1" si="220"/>
        <v>#N/A</v>
      </c>
      <c r="DY414" s="45" t="e">
        <f t="shared" ca="1" si="221"/>
        <v>#N/A</v>
      </c>
      <c r="DZ414" s="45" t="e">
        <f t="shared" ca="1" si="222"/>
        <v>#N/A</v>
      </c>
      <c r="EA414" s="45" t="e">
        <f t="shared" ca="1" si="223"/>
        <v>#N/A</v>
      </c>
      <c r="EB414" s="45" t="e">
        <f t="shared" ca="1" si="224"/>
        <v>#N/A</v>
      </c>
      <c r="EC414" s="45" t="e">
        <f t="shared" ca="1" si="225"/>
        <v>#N/A</v>
      </c>
      <c r="ED414" s="45" t="e">
        <f t="shared" ca="1" si="226"/>
        <v>#N/A</v>
      </c>
      <c r="EE414" s="45" t="e">
        <f t="shared" ca="1" si="227"/>
        <v>#N/A</v>
      </c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DT415" s="45" t="e">
        <f ca="1">VLOOKUP(DS415,$A$14:R1202,18)</f>
        <v>#N/A</v>
      </c>
      <c r="DU415" s="45" t="e">
        <f ca="1">VLOOKUP(DS415,$AH$14:BE1202,24)</f>
        <v>#N/A</v>
      </c>
      <c r="DV415" s="45" t="e">
        <f ca="1">VLOOKUP(DS415,$BY$14:CF1202,8)</f>
        <v>#N/A</v>
      </c>
      <c r="DW415" s="45" t="e">
        <f ca="1">VLOOKUP(DS415,$CR$14:CY1202,8)</f>
        <v>#N/A</v>
      </c>
      <c r="DX415" s="45" t="e">
        <f t="shared" ca="1" si="220"/>
        <v>#N/A</v>
      </c>
      <c r="DY415" s="45" t="e">
        <f t="shared" ca="1" si="221"/>
        <v>#N/A</v>
      </c>
      <c r="DZ415" s="45" t="e">
        <f t="shared" ca="1" si="222"/>
        <v>#N/A</v>
      </c>
      <c r="EA415" s="45" t="e">
        <f t="shared" ca="1" si="223"/>
        <v>#N/A</v>
      </c>
      <c r="EB415" s="45" t="e">
        <f t="shared" ca="1" si="224"/>
        <v>#N/A</v>
      </c>
      <c r="EC415" s="45" t="e">
        <f t="shared" ca="1" si="225"/>
        <v>#N/A</v>
      </c>
      <c r="ED415" s="45" t="e">
        <f t="shared" ca="1" si="226"/>
        <v>#N/A</v>
      </c>
      <c r="EE415" s="45" t="e">
        <f t="shared" ca="1" si="227"/>
        <v>#N/A</v>
      </c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DT416" s="45" t="e">
        <f ca="1">VLOOKUP(DS416,$A$14:R1203,18)</f>
        <v>#N/A</v>
      </c>
      <c r="DU416" s="45" t="e">
        <f ca="1">VLOOKUP(DS416,$AH$14:BE1203,24)</f>
        <v>#N/A</v>
      </c>
      <c r="DV416" s="45" t="e">
        <f ca="1">VLOOKUP(DS416,$BY$14:CF1203,8)</f>
        <v>#N/A</v>
      </c>
      <c r="DW416" s="45" t="e">
        <f ca="1">VLOOKUP(DS416,$CR$14:CY1203,8)</f>
        <v>#N/A</v>
      </c>
      <c r="DX416" s="45" t="e">
        <f t="shared" ca="1" si="220"/>
        <v>#N/A</v>
      </c>
      <c r="DY416" s="45" t="e">
        <f t="shared" ca="1" si="221"/>
        <v>#N/A</v>
      </c>
      <c r="DZ416" s="45" t="e">
        <f t="shared" ca="1" si="222"/>
        <v>#N/A</v>
      </c>
      <c r="EA416" s="45" t="e">
        <f t="shared" ca="1" si="223"/>
        <v>#N/A</v>
      </c>
      <c r="EB416" s="45" t="e">
        <f t="shared" ca="1" si="224"/>
        <v>#N/A</v>
      </c>
      <c r="EC416" s="45" t="e">
        <f t="shared" ca="1" si="225"/>
        <v>#N/A</v>
      </c>
      <c r="ED416" s="45" t="e">
        <f t="shared" ca="1" si="226"/>
        <v>#N/A</v>
      </c>
      <c r="EE416" s="45" t="e">
        <f t="shared" ca="1" si="227"/>
        <v>#N/A</v>
      </c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DT417" s="45" t="e">
        <f ca="1">VLOOKUP(DS417,$A$14:R1204,18)</f>
        <v>#N/A</v>
      </c>
      <c r="DU417" s="45" t="e">
        <f ca="1">VLOOKUP(DS417,$AH$14:BE1204,24)</f>
        <v>#N/A</v>
      </c>
      <c r="DV417" s="45" t="e">
        <f ca="1">VLOOKUP(DS417,$BY$14:CF1204,8)</f>
        <v>#N/A</v>
      </c>
      <c r="DW417" s="45" t="e">
        <f ca="1">VLOOKUP(DS417,$CR$14:CY1204,8)</f>
        <v>#N/A</v>
      </c>
      <c r="DX417" s="45" t="e">
        <f t="shared" ca="1" si="220"/>
        <v>#N/A</v>
      </c>
      <c r="DY417" s="45" t="e">
        <f t="shared" ca="1" si="221"/>
        <v>#N/A</v>
      </c>
      <c r="DZ417" s="45" t="e">
        <f t="shared" ca="1" si="222"/>
        <v>#N/A</v>
      </c>
      <c r="EA417" s="45" t="e">
        <f t="shared" ca="1" si="223"/>
        <v>#N/A</v>
      </c>
      <c r="EB417" s="45" t="e">
        <f t="shared" ca="1" si="224"/>
        <v>#N/A</v>
      </c>
      <c r="EC417" s="45" t="e">
        <f t="shared" ca="1" si="225"/>
        <v>#N/A</v>
      </c>
      <c r="ED417" s="45" t="e">
        <f t="shared" ca="1" si="226"/>
        <v>#N/A</v>
      </c>
      <c r="EE417" s="45" t="e">
        <f t="shared" ca="1" si="227"/>
        <v>#N/A</v>
      </c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DT418" s="45" t="e">
        <f ca="1">VLOOKUP(DS418,$A$14:R1205,18)</f>
        <v>#N/A</v>
      </c>
      <c r="DU418" s="45" t="e">
        <f ca="1">VLOOKUP(DS418,$AH$14:BE1205,24)</f>
        <v>#N/A</v>
      </c>
      <c r="DV418" s="45" t="e">
        <f ca="1">VLOOKUP(DS418,$BY$14:CF1205,8)</f>
        <v>#N/A</v>
      </c>
      <c r="DW418" s="45" t="e">
        <f ca="1">VLOOKUP(DS418,$CR$14:CY1205,8)</f>
        <v>#N/A</v>
      </c>
      <c r="DX418" s="45" t="e">
        <f t="shared" ca="1" si="220"/>
        <v>#N/A</v>
      </c>
      <c r="DY418" s="45" t="e">
        <f t="shared" ca="1" si="221"/>
        <v>#N/A</v>
      </c>
      <c r="DZ418" s="45" t="e">
        <f t="shared" ca="1" si="222"/>
        <v>#N/A</v>
      </c>
      <c r="EA418" s="45" t="e">
        <f t="shared" ca="1" si="223"/>
        <v>#N/A</v>
      </c>
      <c r="EB418" s="45" t="e">
        <f t="shared" ca="1" si="224"/>
        <v>#N/A</v>
      </c>
      <c r="EC418" s="45" t="e">
        <f t="shared" ca="1" si="225"/>
        <v>#N/A</v>
      </c>
      <c r="ED418" s="45" t="e">
        <f t="shared" ca="1" si="226"/>
        <v>#N/A</v>
      </c>
      <c r="EE418" s="45" t="e">
        <f t="shared" ca="1" si="227"/>
        <v>#N/A</v>
      </c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DT419" s="45" t="e">
        <f ca="1">VLOOKUP(DS419,$A$14:R1206,18)</f>
        <v>#N/A</v>
      </c>
      <c r="DU419" s="45" t="e">
        <f ca="1">VLOOKUP(DS419,$AH$14:BE1206,24)</f>
        <v>#N/A</v>
      </c>
      <c r="DV419" s="45" t="e">
        <f ca="1">VLOOKUP(DS419,$BY$14:CF1206,8)</f>
        <v>#N/A</v>
      </c>
      <c r="DW419" s="45" t="e">
        <f ca="1">VLOOKUP(DS419,$CR$14:CY1206,8)</f>
        <v>#N/A</v>
      </c>
      <c r="DX419" s="45" t="e">
        <f t="shared" ca="1" si="220"/>
        <v>#N/A</v>
      </c>
      <c r="DY419" s="45" t="e">
        <f t="shared" ca="1" si="221"/>
        <v>#N/A</v>
      </c>
      <c r="DZ419" s="45" t="e">
        <f t="shared" ca="1" si="222"/>
        <v>#N/A</v>
      </c>
      <c r="EA419" s="45" t="e">
        <f t="shared" ca="1" si="223"/>
        <v>#N/A</v>
      </c>
      <c r="EB419" s="45" t="e">
        <f t="shared" ca="1" si="224"/>
        <v>#N/A</v>
      </c>
      <c r="EC419" s="45" t="e">
        <f t="shared" ca="1" si="225"/>
        <v>#N/A</v>
      </c>
      <c r="ED419" s="45" t="e">
        <f t="shared" ca="1" si="226"/>
        <v>#N/A</v>
      </c>
      <c r="EE419" s="45" t="e">
        <f t="shared" ca="1" si="227"/>
        <v>#N/A</v>
      </c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DT420" s="45" t="e">
        <f ca="1">VLOOKUP(DS420,$A$14:R1207,18)</f>
        <v>#N/A</v>
      </c>
      <c r="DU420" s="45" t="e">
        <f ca="1">VLOOKUP(DS420,$AH$14:BE1207,24)</f>
        <v>#N/A</v>
      </c>
      <c r="DV420" s="45" t="e">
        <f ca="1">VLOOKUP(DS420,$BY$14:CF1207,8)</f>
        <v>#N/A</v>
      </c>
      <c r="DW420" s="45" t="e">
        <f ca="1">VLOOKUP(DS420,$CR$14:CY1207,8)</f>
        <v>#N/A</v>
      </c>
      <c r="DX420" s="45" t="e">
        <f t="shared" ca="1" si="220"/>
        <v>#N/A</v>
      </c>
      <c r="DY420" s="45" t="e">
        <f t="shared" ca="1" si="221"/>
        <v>#N/A</v>
      </c>
      <c r="DZ420" s="45" t="e">
        <f t="shared" ca="1" si="222"/>
        <v>#N/A</v>
      </c>
      <c r="EA420" s="45" t="e">
        <f t="shared" ca="1" si="223"/>
        <v>#N/A</v>
      </c>
      <c r="EB420" s="45" t="e">
        <f t="shared" ca="1" si="224"/>
        <v>#N/A</v>
      </c>
      <c r="EC420" s="45" t="e">
        <f t="shared" ca="1" si="225"/>
        <v>#N/A</v>
      </c>
      <c r="ED420" s="45" t="e">
        <f t="shared" ca="1" si="226"/>
        <v>#N/A</v>
      </c>
      <c r="EE420" s="45" t="e">
        <f t="shared" ca="1" si="227"/>
        <v>#N/A</v>
      </c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DT421" s="45" t="e">
        <f ca="1">VLOOKUP(DS421,$A$14:R1208,18)</f>
        <v>#N/A</v>
      </c>
      <c r="DU421" s="45" t="e">
        <f ca="1">VLOOKUP(DS421,$AH$14:BE1208,24)</f>
        <v>#N/A</v>
      </c>
      <c r="DV421" s="45" t="e">
        <f ca="1">VLOOKUP(DS421,$BY$14:CF1208,8)</f>
        <v>#N/A</v>
      </c>
      <c r="DW421" s="45" t="e">
        <f ca="1">VLOOKUP(DS421,$CR$14:CY1208,8)</f>
        <v>#N/A</v>
      </c>
      <c r="DX421" s="45" t="e">
        <f t="shared" ca="1" si="220"/>
        <v>#N/A</v>
      </c>
      <c r="DY421" s="45" t="e">
        <f t="shared" ca="1" si="221"/>
        <v>#N/A</v>
      </c>
      <c r="DZ421" s="45" t="e">
        <f t="shared" ca="1" si="222"/>
        <v>#N/A</v>
      </c>
      <c r="EA421" s="45" t="e">
        <f t="shared" ca="1" si="223"/>
        <v>#N/A</v>
      </c>
      <c r="EB421" s="45" t="e">
        <f t="shared" ca="1" si="224"/>
        <v>#N/A</v>
      </c>
      <c r="EC421" s="45" t="e">
        <f t="shared" ca="1" si="225"/>
        <v>#N/A</v>
      </c>
      <c r="ED421" s="45" t="e">
        <f t="shared" ca="1" si="226"/>
        <v>#N/A</v>
      </c>
      <c r="EE421" s="45" t="e">
        <f t="shared" ca="1" si="227"/>
        <v>#N/A</v>
      </c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DT422" s="45" t="e">
        <f ca="1">VLOOKUP(DS422,$A$14:R1209,18)</f>
        <v>#N/A</v>
      </c>
      <c r="DU422" s="45" t="e">
        <f ca="1">VLOOKUP(DS422,$AH$14:BE1209,24)</f>
        <v>#N/A</v>
      </c>
      <c r="DV422" s="45" t="e">
        <f ca="1">VLOOKUP(DS422,$BY$14:CF1209,8)</f>
        <v>#N/A</v>
      </c>
      <c r="DW422" s="45" t="e">
        <f ca="1">VLOOKUP(DS422,$CR$14:CY1209,8)</f>
        <v>#N/A</v>
      </c>
      <c r="DX422" s="45" t="e">
        <f t="shared" ca="1" si="220"/>
        <v>#N/A</v>
      </c>
      <c r="DY422" s="45" t="e">
        <f t="shared" ca="1" si="221"/>
        <v>#N/A</v>
      </c>
      <c r="DZ422" s="45" t="e">
        <f t="shared" ca="1" si="222"/>
        <v>#N/A</v>
      </c>
      <c r="EA422" s="45" t="e">
        <f t="shared" ca="1" si="223"/>
        <v>#N/A</v>
      </c>
      <c r="EB422" s="45" t="e">
        <f t="shared" ca="1" si="224"/>
        <v>#N/A</v>
      </c>
      <c r="EC422" s="45" t="e">
        <f t="shared" ca="1" si="225"/>
        <v>#N/A</v>
      </c>
      <c r="ED422" s="45" t="e">
        <f t="shared" ca="1" si="226"/>
        <v>#N/A</v>
      </c>
      <c r="EE422" s="45" t="e">
        <f t="shared" ca="1" si="227"/>
        <v>#N/A</v>
      </c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DT423" s="45" t="e">
        <f ca="1">VLOOKUP(DS423,$A$14:R1210,18)</f>
        <v>#N/A</v>
      </c>
      <c r="DU423" s="45" t="e">
        <f ca="1">VLOOKUP(DS423,$AH$14:BE1210,24)</f>
        <v>#N/A</v>
      </c>
      <c r="DV423" s="45" t="e">
        <f ca="1">VLOOKUP(DS423,$BY$14:CF1210,8)</f>
        <v>#N/A</v>
      </c>
      <c r="DW423" s="45" t="e">
        <f ca="1">VLOOKUP(DS423,$CR$14:CY1210,8)</f>
        <v>#N/A</v>
      </c>
      <c r="DX423" s="45" t="e">
        <f t="shared" ca="1" si="220"/>
        <v>#N/A</v>
      </c>
      <c r="DY423" s="45" t="e">
        <f t="shared" ca="1" si="221"/>
        <v>#N/A</v>
      </c>
      <c r="DZ423" s="45" t="e">
        <f t="shared" ca="1" si="222"/>
        <v>#N/A</v>
      </c>
      <c r="EA423" s="45" t="e">
        <f t="shared" ca="1" si="223"/>
        <v>#N/A</v>
      </c>
      <c r="EB423" s="45" t="e">
        <f t="shared" ca="1" si="224"/>
        <v>#N/A</v>
      </c>
      <c r="EC423" s="45" t="e">
        <f t="shared" ca="1" si="225"/>
        <v>#N/A</v>
      </c>
      <c r="ED423" s="45" t="e">
        <f t="shared" ca="1" si="226"/>
        <v>#N/A</v>
      </c>
      <c r="EE423" s="45" t="e">
        <f t="shared" ca="1" si="227"/>
        <v>#N/A</v>
      </c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DT424" s="45" t="e">
        <f ca="1">VLOOKUP(DS424,$A$14:R1211,18)</f>
        <v>#N/A</v>
      </c>
      <c r="DU424" s="45" t="e">
        <f ca="1">VLOOKUP(DS424,$AH$14:BE1211,24)</f>
        <v>#N/A</v>
      </c>
      <c r="DV424" s="45" t="e">
        <f ca="1">VLOOKUP(DS424,$BY$14:CF1211,8)</f>
        <v>#N/A</v>
      </c>
      <c r="DW424" s="45" t="e">
        <f ca="1">VLOOKUP(DS424,$CR$14:CY1211,8)</f>
        <v>#N/A</v>
      </c>
      <c r="DX424" s="45" t="e">
        <f t="shared" ca="1" si="220"/>
        <v>#N/A</v>
      </c>
      <c r="DY424" s="45" t="e">
        <f t="shared" ca="1" si="221"/>
        <v>#N/A</v>
      </c>
      <c r="DZ424" s="45" t="e">
        <f t="shared" ca="1" si="222"/>
        <v>#N/A</v>
      </c>
      <c r="EA424" s="45" t="e">
        <f t="shared" ca="1" si="223"/>
        <v>#N/A</v>
      </c>
      <c r="EB424" s="45" t="e">
        <f t="shared" ca="1" si="224"/>
        <v>#N/A</v>
      </c>
      <c r="EC424" s="45" t="e">
        <f t="shared" ca="1" si="225"/>
        <v>#N/A</v>
      </c>
      <c r="ED424" s="45" t="e">
        <f t="shared" ca="1" si="226"/>
        <v>#N/A</v>
      </c>
      <c r="EE424" s="45" t="e">
        <f t="shared" ca="1" si="227"/>
        <v>#N/A</v>
      </c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DT425" s="45" t="e">
        <f ca="1">VLOOKUP(DS425,$A$14:R1212,18)</f>
        <v>#N/A</v>
      </c>
      <c r="DU425" s="45" t="e">
        <f ca="1">VLOOKUP(DS425,$AH$14:BE1212,24)</f>
        <v>#N/A</v>
      </c>
      <c r="DV425" s="45" t="e">
        <f ca="1">VLOOKUP(DS425,$BY$14:CF1212,8)</f>
        <v>#N/A</v>
      </c>
      <c r="DW425" s="45" t="e">
        <f ca="1">VLOOKUP(DS425,$CR$14:CY1212,8)</f>
        <v>#N/A</v>
      </c>
      <c r="DX425" s="45" t="e">
        <f t="shared" ca="1" si="220"/>
        <v>#N/A</v>
      </c>
      <c r="DY425" s="45" t="e">
        <f t="shared" ca="1" si="221"/>
        <v>#N/A</v>
      </c>
      <c r="DZ425" s="45" t="e">
        <f t="shared" ca="1" si="222"/>
        <v>#N/A</v>
      </c>
      <c r="EA425" s="45" t="e">
        <f t="shared" ca="1" si="223"/>
        <v>#N/A</v>
      </c>
      <c r="EB425" s="45" t="e">
        <f t="shared" ca="1" si="224"/>
        <v>#N/A</v>
      </c>
      <c r="EC425" s="45" t="e">
        <f t="shared" ca="1" si="225"/>
        <v>#N/A</v>
      </c>
      <c r="ED425" s="45" t="e">
        <f t="shared" ca="1" si="226"/>
        <v>#N/A</v>
      </c>
      <c r="EE425" s="45" t="e">
        <f t="shared" ca="1" si="227"/>
        <v>#N/A</v>
      </c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DT426" s="45" t="e">
        <f ca="1">VLOOKUP(DS426,$A$14:R1213,18)</f>
        <v>#N/A</v>
      </c>
      <c r="DU426" s="45" t="e">
        <f ca="1">VLOOKUP(DS426,$AH$14:BE1213,24)</f>
        <v>#N/A</v>
      </c>
      <c r="DV426" s="45" t="e">
        <f ca="1">VLOOKUP(DS426,$BY$14:CF1213,8)</f>
        <v>#N/A</v>
      </c>
      <c r="DW426" s="45" t="e">
        <f ca="1">VLOOKUP(DS426,$CR$14:CY1213,8)</f>
        <v>#N/A</v>
      </c>
      <c r="DX426" s="45" t="e">
        <f t="shared" ca="1" si="220"/>
        <v>#N/A</v>
      </c>
      <c r="DY426" s="45" t="e">
        <f t="shared" ca="1" si="221"/>
        <v>#N/A</v>
      </c>
      <c r="DZ426" s="45" t="e">
        <f t="shared" ca="1" si="222"/>
        <v>#N/A</v>
      </c>
      <c r="EA426" s="45" t="e">
        <f t="shared" ca="1" si="223"/>
        <v>#N/A</v>
      </c>
      <c r="EB426" s="45" t="e">
        <f t="shared" ca="1" si="224"/>
        <v>#N/A</v>
      </c>
      <c r="EC426" s="45" t="e">
        <f t="shared" ca="1" si="225"/>
        <v>#N/A</v>
      </c>
      <c r="ED426" s="45" t="e">
        <f t="shared" ca="1" si="226"/>
        <v>#N/A</v>
      </c>
      <c r="EE426" s="45" t="e">
        <f t="shared" ca="1" si="227"/>
        <v>#N/A</v>
      </c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DT427" s="45" t="e">
        <f ca="1">VLOOKUP(DS427,$A$14:R1214,18)</f>
        <v>#N/A</v>
      </c>
      <c r="DU427" s="45" t="e">
        <f ca="1">VLOOKUP(DS427,$AH$14:BE1214,24)</f>
        <v>#N/A</v>
      </c>
      <c r="DV427" s="45" t="e">
        <f ca="1">VLOOKUP(DS427,$BY$14:CF1214,8)</f>
        <v>#N/A</v>
      </c>
      <c r="DW427" s="45" t="e">
        <f ca="1">VLOOKUP(DS427,$CR$14:CY1214,8)</f>
        <v>#N/A</v>
      </c>
      <c r="DX427" s="45" t="e">
        <f t="shared" ca="1" si="220"/>
        <v>#N/A</v>
      </c>
      <c r="DY427" s="45" t="e">
        <f t="shared" ca="1" si="221"/>
        <v>#N/A</v>
      </c>
      <c r="DZ427" s="45" t="e">
        <f t="shared" ca="1" si="222"/>
        <v>#N/A</v>
      </c>
      <c r="EA427" s="45" t="e">
        <f t="shared" ca="1" si="223"/>
        <v>#N/A</v>
      </c>
      <c r="EB427" s="45" t="e">
        <f t="shared" ca="1" si="224"/>
        <v>#N/A</v>
      </c>
      <c r="EC427" s="45" t="e">
        <f t="shared" ca="1" si="225"/>
        <v>#N/A</v>
      </c>
      <c r="ED427" s="45" t="e">
        <f t="shared" ca="1" si="226"/>
        <v>#N/A</v>
      </c>
      <c r="EE427" s="45" t="e">
        <f t="shared" ca="1" si="227"/>
        <v>#N/A</v>
      </c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DT428" s="45" t="e">
        <f ca="1">VLOOKUP(DS428,$A$14:R1215,18)</f>
        <v>#N/A</v>
      </c>
      <c r="DU428" s="45" t="e">
        <f ca="1">VLOOKUP(DS428,$AH$14:BE1215,24)</f>
        <v>#N/A</v>
      </c>
      <c r="DV428" s="45" t="e">
        <f ca="1">VLOOKUP(DS428,$BY$14:CF1215,8)</f>
        <v>#N/A</v>
      </c>
      <c r="DW428" s="45" t="e">
        <f ca="1">VLOOKUP(DS428,$CR$14:CY1215,8)</f>
        <v>#N/A</v>
      </c>
      <c r="DX428" s="45" t="e">
        <f t="shared" ca="1" si="220"/>
        <v>#N/A</v>
      </c>
      <c r="DY428" s="45" t="e">
        <f t="shared" ca="1" si="221"/>
        <v>#N/A</v>
      </c>
      <c r="DZ428" s="45" t="e">
        <f t="shared" ca="1" si="222"/>
        <v>#N/A</v>
      </c>
      <c r="EA428" s="45" t="e">
        <f t="shared" ca="1" si="223"/>
        <v>#N/A</v>
      </c>
      <c r="EB428" s="45" t="e">
        <f t="shared" ca="1" si="224"/>
        <v>#N/A</v>
      </c>
      <c r="EC428" s="45" t="e">
        <f t="shared" ca="1" si="225"/>
        <v>#N/A</v>
      </c>
      <c r="ED428" s="45" t="e">
        <f t="shared" ca="1" si="226"/>
        <v>#N/A</v>
      </c>
      <c r="EE428" s="45" t="e">
        <f t="shared" ca="1" si="227"/>
        <v>#N/A</v>
      </c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DT429" s="45" t="e">
        <f ca="1">VLOOKUP(DS429,$A$14:R1216,18)</f>
        <v>#N/A</v>
      </c>
      <c r="DU429" s="45" t="e">
        <f ca="1">VLOOKUP(DS429,$AH$14:BE1216,24)</f>
        <v>#N/A</v>
      </c>
      <c r="DV429" s="45" t="e">
        <f ca="1">VLOOKUP(DS429,$BY$14:CF1216,8)</f>
        <v>#N/A</v>
      </c>
      <c r="DW429" s="45" t="e">
        <f ca="1">VLOOKUP(DS429,$CR$14:CY1216,8)</f>
        <v>#N/A</v>
      </c>
      <c r="DX429" s="45" t="e">
        <f t="shared" ca="1" si="220"/>
        <v>#N/A</v>
      </c>
      <c r="DY429" s="45" t="e">
        <f t="shared" ca="1" si="221"/>
        <v>#N/A</v>
      </c>
      <c r="DZ429" s="45" t="e">
        <f t="shared" ca="1" si="222"/>
        <v>#N/A</v>
      </c>
      <c r="EA429" s="45" t="e">
        <f t="shared" ca="1" si="223"/>
        <v>#N/A</v>
      </c>
      <c r="EB429" s="45" t="e">
        <f t="shared" ca="1" si="224"/>
        <v>#N/A</v>
      </c>
      <c r="EC429" s="45" t="e">
        <f t="shared" ca="1" si="225"/>
        <v>#N/A</v>
      </c>
      <c r="ED429" s="45" t="e">
        <f t="shared" ca="1" si="226"/>
        <v>#N/A</v>
      </c>
      <c r="EE429" s="45" t="e">
        <f t="shared" ca="1" si="227"/>
        <v>#N/A</v>
      </c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DT430" s="45" t="e">
        <f ca="1">VLOOKUP(DS430,$A$14:R1217,18)</f>
        <v>#N/A</v>
      </c>
      <c r="DU430" s="45" t="e">
        <f ca="1">VLOOKUP(DS430,$AH$14:BE1217,24)</f>
        <v>#N/A</v>
      </c>
      <c r="DV430" s="45" t="e">
        <f ca="1">VLOOKUP(DS430,$BY$14:CF1217,8)</f>
        <v>#N/A</v>
      </c>
      <c r="DW430" s="45" t="e">
        <f ca="1">VLOOKUP(DS430,$CR$14:CY1217,8)</f>
        <v>#N/A</v>
      </c>
      <c r="DX430" s="45" t="e">
        <f t="shared" ca="1" si="220"/>
        <v>#N/A</v>
      </c>
      <c r="DY430" s="45" t="e">
        <f t="shared" ca="1" si="221"/>
        <v>#N/A</v>
      </c>
      <c r="DZ430" s="45" t="e">
        <f t="shared" ca="1" si="222"/>
        <v>#N/A</v>
      </c>
      <c r="EA430" s="45" t="e">
        <f t="shared" ca="1" si="223"/>
        <v>#N/A</v>
      </c>
      <c r="EB430" s="45" t="e">
        <f t="shared" ca="1" si="224"/>
        <v>#N/A</v>
      </c>
      <c r="EC430" s="45" t="e">
        <f t="shared" ca="1" si="225"/>
        <v>#N/A</v>
      </c>
      <c r="ED430" s="45" t="e">
        <f t="shared" ca="1" si="226"/>
        <v>#N/A</v>
      </c>
      <c r="EE430" s="45" t="e">
        <f t="shared" ca="1" si="227"/>
        <v>#N/A</v>
      </c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DT431" s="45" t="e">
        <f ca="1">VLOOKUP(DS431,$A$14:R1218,18)</f>
        <v>#N/A</v>
      </c>
      <c r="DU431" s="45" t="e">
        <f ca="1">VLOOKUP(DS431,$AH$14:BE1218,24)</f>
        <v>#N/A</v>
      </c>
      <c r="DV431" s="45" t="e">
        <f ca="1">VLOOKUP(DS431,$BY$14:CF1218,8)</f>
        <v>#N/A</v>
      </c>
      <c r="DW431" s="45" t="e">
        <f ca="1">VLOOKUP(DS431,$CR$14:CY1218,8)</f>
        <v>#N/A</v>
      </c>
      <c r="DX431" s="45" t="e">
        <f t="shared" ca="1" si="220"/>
        <v>#N/A</v>
      </c>
      <c r="DY431" s="45" t="e">
        <f t="shared" ca="1" si="221"/>
        <v>#N/A</v>
      </c>
      <c r="DZ431" s="45" t="e">
        <f t="shared" ca="1" si="222"/>
        <v>#N/A</v>
      </c>
      <c r="EA431" s="45" t="e">
        <f t="shared" ca="1" si="223"/>
        <v>#N/A</v>
      </c>
      <c r="EB431" s="45" t="e">
        <f t="shared" ca="1" si="224"/>
        <v>#N/A</v>
      </c>
      <c r="EC431" s="45" t="e">
        <f t="shared" ca="1" si="225"/>
        <v>#N/A</v>
      </c>
      <c r="ED431" s="45" t="e">
        <f t="shared" ca="1" si="226"/>
        <v>#N/A</v>
      </c>
      <c r="EE431" s="45" t="e">
        <f t="shared" ca="1" si="227"/>
        <v>#N/A</v>
      </c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DT432" s="45" t="e">
        <f ca="1">VLOOKUP(DS432,$A$14:R1219,18)</f>
        <v>#N/A</v>
      </c>
      <c r="DU432" s="45" t="e">
        <f ca="1">VLOOKUP(DS432,$AH$14:BE1219,24)</f>
        <v>#N/A</v>
      </c>
      <c r="DV432" s="45" t="e">
        <f ca="1">VLOOKUP(DS432,$BY$14:CF1219,8)</f>
        <v>#N/A</v>
      </c>
      <c r="DW432" s="45" t="e">
        <f ca="1">VLOOKUP(DS432,$CR$14:CY1219,8)</f>
        <v>#N/A</v>
      </c>
      <c r="DX432" s="45" t="e">
        <f t="shared" ca="1" si="220"/>
        <v>#N/A</v>
      </c>
      <c r="DY432" s="45" t="e">
        <f t="shared" ca="1" si="221"/>
        <v>#N/A</v>
      </c>
      <c r="DZ432" s="45" t="e">
        <f t="shared" ca="1" si="222"/>
        <v>#N/A</v>
      </c>
      <c r="EA432" s="45" t="e">
        <f t="shared" ca="1" si="223"/>
        <v>#N/A</v>
      </c>
      <c r="EB432" s="45" t="e">
        <f t="shared" ca="1" si="224"/>
        <v>#N/A</v>
      </c>
      <c r="EC432" s="45" t="e">
        <f t="shared" ca="1" si="225"/>
        <v>#N/A</v>
      </c>
      <c r="ED432" s="45" t="e">
        <f t="shared" ca="1" si="226"/>
        <v>#N/A</v>
      </c>
      <c r="EE432" s="45" t="e">
        <f t="shared" ca="1" si="227"/>
        <v>#N/A</v>
      </c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DT433" s="45" t="e">
        <f ca="1">VLOOKUP(DS433,$A$14:R1220,18)</f>
        <v>#N/A</v>
      </c>
      <c r="DU433" s="45" t="e">
        <f ca="1">VLOOKUP(DS433,$AH$14:BE1220,24)</f>
        <v>#N/A</v>
      </c>
      <c r="DV433" s="45" t="e">
        <f ca="1">VLOOKUP(DS433,$BY$14:CF1220,8)</f>
        <v>#N/A</v>
      </c>
      <c r="DW433" s="45" t="e">
        <f ca="1">VLOOKUP(DS433,$CR$14:CY1220,8)</f>
        <v>#N/A</v>
      </c>
      <c r="DX433" s="45" t="e">
        <f t="shared" ca="1" si="220"/>
        <v>#N/A</v>
      </c>
      <c r="DY433" s="45" t="e">
        <f t="shared" ca="1" si="221"/>
        <v>#N/A</v>
      </c>
      <c r="DZ433" s="45" t="e">
        <f t="shared" ca="1" si="222"/>
        <v>#N/A</v>
      </c>
      <c r="EA433" s="45" t="e">
        <f t="shared" ca="1" si="223"/>
        <v>#N/A</v>
      </c>
      <c r="EB433" s="45" t="e">
        <f t="shared" ca="1" si="224"/>
        <v>#N/A</v>
      </c>
      <c r="EC433" s="45" t="e">
        <f t="shared" ca="1" si="225"/>
        <v>#N/A</v>
      </c>
      <c r="ED433" s="45" t="e">
        <f t="shared" ca="1" si="226"/>
        <v>#N/A</v>
      </c>
      <c r="EE433" s="45" t="e">
        <f t="shared" ca="1" si="227"/>
        <v>#N/A</v>
      </c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DT434" s="45" t="e">
        <f ca="1">VLOOKUP(DS434,$A$14:R1221,18)</f>
        <v>#N/A</v>
      </c>
      <c r="DU434" s="45" t="e">
        <f ca="1">VLOOKUP(DS434,$AH$14:BE1221,24)</f>
        <v>#N/A</v>
      </c>
      <c r="DV434" s="45" t="e">
        <f ca="1">VLOOKUP(DS434,$BY$14:CF1221,8)</f>
        <v>#N/A</v>
      </c>
      <c r="DW434" s="45" t="e">
        <f ca="1">VLOOKUP(DS434,$CR$14:CY1221,8)</f>
        <v>#N/A</v>
      </c>
      <c r="DX434" s="45" t="e">
        <f t="shared" ca="1" si="220"/>
        <v>#N/A</v>
      </c>
      <c r="DY434" s="45" t="e">
        <f t="shared" ca="1" si="221"/>
        <v>#N/A</v>
      </c>
      <c r="DZ434" s="45" t="e">
        <f t="shared" ca="1" si="222"/>
        <v>#N/A</v>
      </c>
      <c r="EA434" s="45" t="e">
        <f t="shared" ca="1" si="223"/>
        <v>#N/A</v>
      </c>
      <c r="EB434" s="45" t="e">
        <f t="shared" ca="1" si="224"/>
        <v>#N/A</v>
      </c>
      <c r="EC434" s="45" t="e">
        <f t="shared" ca="1" si="225"/>
        <v>#N/A</v>
      </c>
      <c r="ED434" s="45" t="e">
        <f t="shared" ca="1" si="226"/>
        <v>#N/A</v>
      </c>
      <c r="EE434" s="45" t="e">
        <f t="shared" ca="1" si="227"/>
        <v>#N/A</v>
      </c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DT435" s="45" t="e">
        <f ca="1">VLOOKUP(DS435,$A$14:R1222,18)</f>
        <v>#N/A</v>
      </c>
      <c r="DU435" s="45" t="e">
        <f ca="1">VLOOKUP(DS435,$AH$14:BE1222,24)</f>
        <v>#N/A</v>
      </c>
      <c r="DV435" s="45" t="e">
        <f ca="1">VLOOKUP(DS435,$BY$14:CF1222,8)</f>
        <v>#N/A</v>
      </c>
      <c r="DW435" s="45" t="e">
        <f ca="1">VLOOKUP(DS435,$CR$14:CY1222,8)</f>
        <v>#N/A</v>
      </c>
      <c r="DX435" s="45" t="e">
        <f t="shared" ca="1" si="220"/>
        <v>#N/A</v>
      </c>
      <c r="DY435" s="45" t="e">
        <f t="shared" ca="1" si="221"/>
        <v>#N/A</v>
      </c>
      <c r="DZ435" s="45" t="e">
        <f t="shared" ca="1" si="222"/>
        <v>#N/A</v>
      </c>
      <c r="EA435" s="45" t="e">
        <f t="shared" ca="1" si="223"/>
        <v>#N/A</v>
      </c>
      <c r="EB435" s="45" t="e">
        <f t="shared" ca="1" si="224"/>
        <v>#N/A</v>
      </c>
      <c r="EC435" s="45" t="e">
        <f t="shared" ca="1" si="225"/>
        <v>#N/A</v>
      </c>
      <c r="ED435" s="45" t="e">
        <f t="shared" ca="1" si="226"/>
        <v>#N/A</v>
      </c>
      <c r="EE435" s="45" t="e">
        <f t="shared" ca="1" si="227"/>
        <v>#N/A</v>
      </c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DT436" s="45" t="e">
        <f ca="1">VLOOKUP(DS436,$A$14:R1223,18)</f>
        <v>#N/A</v>
      </c>
      <c r="DU436" s="45" t="e">
        <f ca="1">VLOOKUP(DS436,$AH$14:BE1223,24)</f>
        <v>#N/A</v>
      </c>
      <c r="DV436" s="45" t="e">
        <f ca="1">VLOOKUP(DS436,$BY$14:CF1223,8)</f>
        <v>#N/A</v>
      </c>
      <c r="DW436" s="45" t="e">
        <f ca="1">VLOOKUP(DS436,$CR$14:CY1223,8)</f>
        <v>#N/A</v>
      </c>
      <c r="DX436" s="45" t="e">
        <f t="shared" ca="1" si="220"/>
        <v>#N/A</v>
      </c>
      <c r="DY436" s="45" t="e">
        <f t="shared" ca="1" si="221"/>
        <v>#N/A</v>
      </c>
      <c r="DZ436" s="45" t="e">
        <f t="shared" ca="1" si="222"/>
        <v>#N/A</v>
      </c>
      <c r="EA436" s="45" t="e">
        <f t="shared" ca="1" si="223"/>
        <v>#N/A</v>
      </c>
      <c r="EB436" s="45" t="e">
        <f t="shared" ca="1" si="224"/>
        <v>#N/A</v>
      </c>
      <c r="EC436" s="45" t="e">
        <f t="shared" ca="1" si="225"/>
        <v>#N/A</v>
      </c>
      <c r="ED436" s="45" t="e">
        <f t="shared" ca="1" si="226"/>
        <v>#N/A</v>
      </c>
      <c r="EE436" s="45" t="e">
        <f t="shared" ca="1" si="227"/>
        <v>#N/A</v>
      </c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DT437" s="45" t="e">
        <f ca="1">VLOOKUP(DS437,$A$14:R1224,18)</f>
        <v>#N/A</v>
      </c>
      <c r="DU437" s="45" t="e">
        <f ca="1">VLOOKUP(DS437,$AH$14:BE1224,24)</f>
        <v>#N/A</v>
      </c>
      <c r="DV437" s="45" t="e">
        <f ca="1">VLOOKUP(DS437,$BY$14:CF1224,8)</f>
        <v>#N/A</v>
      </c>
      <c r="DW437" s="45" t="e">
        <f ca="1">VLOOKUP(DS437,$CR$14:CY1224,8)</f>
        <v>#N/A</v>
      </c>
      <c r="DX437" s="45" t="e">
        <f t="shared" ca="1" si="220"/>
        <v>#N/A</v>
      </c>
      <c r="DY437" s="45" t="e">
        <f t="shared" ca="1" si="221"/>
        <v>#N/A</v>
      </c>
      <c r="DZ437" s="45" t="e">
        <f t="shared" ca="1" si="222"/>
        <v>#N/A</v>
      </c>
      <c r="EA437" s="45" t="e">
        <f t="shared" ca="1" si="223"/>
        <v>#N/A</v>
      </c>
      <c r="EB437" s="45" t="e">
        <f t="shared" ca="1" si="224"/>
        <v>#N/A</v>
      </c>
      <c r="EC437" s="45" t="e">
        <f t="shared" ca="1" si="225"/>
        <v>#N/A</v>
      </c>
      <c r="ED437" s="45" t="e">
        <f t="shared" ca="1" si="226"/>
        <v>#N/A</v>
      </c>
      <c r="EE437" s="45" t="e">
        <f t="shared" ca="1" si="227"/>
        <v>#N/A</v>
      </c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DT438" s="45" t="e">
        <f ca="1">VLOOKUP(DS438,$A$14:R1225,18)</f>
        <v>#N/A</v>
      </c>
      <c r="DU438" s="45" t="e">
        <f ca="1">VLOOKUP(DS438,$AH$14:BE1225,24)</f>
        <v>#N/A</v>
      </c>
      <c r="DV438" s="45" t="e">
        <f ca="1">VLOOKUP(DS438,$BY$14:CF1225,8)</f>
        <v>#N/A</v>
      </c>
      <c r="DW438" s="45" t="e">
        <f ca="1">VLOOKUP(DS438,$CR$14:CY1225,8)</f>
        <v>#N/A</v>
      </c>
      <c r="DX438" s="45" t="e">
        <f t="shared" ca="1" si="220"/>
        <v>#N/A</v>
      </c>
      <c r="DY438" s="45" t="e">
        <f t="shared" ca="1" si="221"/>
        <v>#N/A</v>
      </c>
      <c r="DZ438" s="45" t="e">
        <f t="shared" ca="1" si="222"/>
        <v>#N/A</v>
      </c>
      <c r="EA438" s="45" t="e">
        <f t="shared" ca="1" si="223"/>
        <v>#N/A</v>
      </c>
      <c r="EB438" s="45" t="e">
        <f t="shared" ca="1" si="224"/>
        <v>#N/A</v>
      </c>
      <c r="EC438" s="45" t="e">
        <f t="shared" ca="1" si="225"/>
        <v>#N/A</v>
      </c>
      <c r="ED438" s="45" t="e">
        <f t="shared" ca="1" si="226"/>
        <v>#N/A</v>
      </c>
      <c r="EE438" s="45" t="e">
        <f t="shared" ca="1" si="227"/>
        <v>#N/A</v>
      </c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DT439" s="45" t="e">
        <f ca="1">VLOOKUP(DS439,$A$14:R1226,18)</f>
        <v>#N/A</v>
      </c>
      <c r="DU439" s="45" t="e">
        <f ca="1">VLOOKUP(DS439,$AH$14:BE1226,24)</f>
        <v>#N/A</v>
      </c>
      <c r="DV439" s="45" t="e">
        <f ca="1">VLOOKUP(DS439,$BY$14:CF1226,8)</f>
        <v>#N/A</v>
      </c>
      <c r="DW439" s="45" t="e">
        <f ca="1">VLOOKUP(DS439,$CR$14:CY1226,8)</f>
        <v>#N/A</v>
      </c>
      <c r="DX439" s="45" t="e">
        <f t="shared" ca="1" si="220"/>
        <v>#N/A</v>
      </c>
      <c r="DY439" s="45" t="e">
        <f t="shared" ca="1" si="221"/>
        <v>#N/A</v>
      </c>
      <c r="DZ439" s="45" t="e">
        <f t="shared" ca="1" si="222"/>
        <v>#N/A</v>
      </c>
      <c r="EA439" s="45" t="e">
        <f t="shared" ca="1" si="223"/>
        <v>#N/A</v>
      </c>
      <c r="EB439" s="45" t="e">
        <f t="shared" ca="1" si="224"/>
        <v>#N/A</v>
      </c>
      <c r="EC439" s="45" t="e">
        <f t="shared" ca="1" si="225"/>
        <v>#N/A</v>
      </c>
      <c r="ED439" s="45" t="e">
        <f t="shared" ca="1" si="226"/>
        <v>#N/A</v>
      </c>
      <c r="EE439" s="45" t="e">
        <f t="shared" ca="1" si="227"/>
        <v>#N/A</v>
      </c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DT440" s="45" t="e">
        <f ca="1">VLOOKUP(DS440,$A$14:R1227,18)</f>
        <v>#N/A</v>
      </c>
      <c r="DU440" s="45" t="e">
        <f ca="1">VLOOKUP(DS440,$AH$14:BE1227,24)</f>
        <v>#N/A</v>
      </c>
      <c r="DV440" s="45" t="e">
        <f ca="1">VLOOKUP(DS440,$BY$14:CF1227,8)</f>
        <v>#N/A</v>
      </c>
      <c r="DW440" s="45" t="e">
        <f ca="1">VLOOKUP(DS440,$CR$14:CY1227,8)</f>
        <v>#N/A</v>
      </c>
      <c r="DX440" s="45" t="e">
        <f t="shared" ca="1" si="220"/>
        <v>#N/A</v>
      </c>
      <c r="DY440" s="45" t="e">
        <f t="shared" ca="1" si="221"/>
        <v>#N/A</v>
      </c>
      <c r="DZ440" s="45" t="e">
        <f t="shared" ca="1" si="222"/>
        <v>#N/A</v>
      </c>
      <c r="EA440" s="45" t="e">
        <f t="shared" ca="1" si="223"/>
        <v>#N/A</v>
      </c>
      <c r="EB440" s="45" t="e">
        <f t="shared" ca="1" si="224"/>
        <v>#N/A</v>
      </c>
      <c r="EC440" s="45" t="e">
        <f t="shared" ca="1" si="225"/>
        <v>#N/A</v>
      </c>
      <c r="ED440" s="45" t="e">
        <f t="shared" ca="1" si="226"/>
        <v>#N/A</v>
      </c>
      <c r="EE440" s="45" t="e">
        <f t="shared" ca="1" si="227"/>
        <v>#N/A</v>
      </c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DT441" s="45" t="e">
        <f ca="1">VLOOKUP(DS441,$A$14:R1228,18)</f>
        <v>#N/A</v>
      </c>
      <c r="DU441" s="45" t="e">
        <f ca="1">VLOOKUP(DS441,$AH$14:BE1228,24)</f>
        <v>#N/A</v>
      </c>
      <c r="DV441" s="45" t="e">
        <f ca="1">VLOOKUP(DS441,$BY$14:CF1228,8)</f>
        <v>#N/A</v>
      </c>
      <c r="DW441" s="45" t="e">
        <f ca="1">VLOOKUP(DS441,$CR$14:CY1228,8)</f>
        <v>#N/A</v>
      </c>
      <c r="DX441" s="45" t="e">
        <f t="shared" ca="1" si="220"/>
        <v>#N/A</v>
      </c>
      <c r="DY441" s="45" t="e">
        <f t="shared" ca="1" si="221"/>
        <v>#N/A</v>
      </c>
      <c r="DZ441" s="45" t="e">
        <f t="shared" ca="1" si="222"/>
        <v>#N/A</v>
      </c>
      <c r="EA441" s="45" t="e">
        <f t="shared" ca="1" si="223"/>
        <v>#N/A</v>
      </c>
      <c r="EB441" s="45" t="e">
        <f t="shared" ca="1" si="224"/>
        <v>#N/A</v>
      </c>
      <c r="EC441" s="45" t="e">
        <f t="shared" ca="1" si="225"/>
        <v>#N/A</v>
      </c>
      <c r="ED441" s="45" t="e">
        <f t="shared" ca="1" si="226"/>
        <v>#N/A</v>
      </c>
      <c r="EE441" s="45" t="e">
        <f t="shared" ca="1" si="227"/>
        <v>#N/A</v>
      </c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DT442" s="45" t="e">
        <f ca="1">VLOOKUP(DS442,$A$14:R1229,18)</f>
        <v>#N/A</v>
      </c>
      <c r="DU442" s="45" t="e">
        <f ca="1">VLOOKUP(DS442,$AH$14:BE1229,24)</f>
        <v>#N/A</v>
      </c>
      <c r="DV442" s="45" t="e">
        <f ca="1">VLOOKUP(DS442,$BY$14:CF1229,8)</f>
        <v>#N/A</v>
      </c>
      <c r="DW442" s="45" t="e">
        <f ca="1">VLOOKUP(DS442,$CR$14:CY1229,8)</f>
        <v>#N/A</v>
      </c>
      <c r="DX442" s="45" t="e">
        <f t="shared" ca="1" si="220"/>
        <v>#N/A</v>
      </c>
      <c r="DY442" s="45" t="e">
        <f t="shared" ca="1" si="221"/>
        <v>#N/A</v>
      </c>
      <c r="DZ442" s="45" t="e">
        <f t="shared" ca="1" si="222"/>
        <v>#N/A</v>
      </c>
      <c r="EA442" s="45" t="e">
        <f t="shared" ca="1" si="223"/>
        <v>#N/A</v>
      </c>
      <c r="EB442" s="45" t="e">
        <f t="shared" ca="1" si="224"/>
        <v>#N/A</v>
      </c>
      <c r="EC442" s="45" t="e">
        <f t="shared" ca="1" si="225"/>
        <v>#N/A</v>
      </c>
      <c r="ED442" s="45" t="e">
        <f t="shared" ca="1" si="226"/>
        <v>#N/A</v>
      </c>
      <c r="EE442" s="45" t="e">
        <f t="shared" ca="1" si="227"/>
        <v>#N/A</v>
      </c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DT443" s="45" t="e">
        <f ca="1">VLOOKUP(DS443,$A$14:R1230,18)</f>
        <v>#N/A</v>
      </c>
      <c r="DU443" s="45" t="e">
        <f ca="1">VLOOKUP(DS443,$AH$14:BE1230,24)</f>
        <v>#N/A</v>
      </c>
      <c r="DV443" s="45" t="e">
        <f ca="1">VLOOKUP(DS443,$BY$14:CF1230,8)</f>
        <v>#N/A</v>
      </c>
      <c r="DW443" s="45" t="e">
        <f ca="1">VLOOKUP(DS443,$CR$14:CY1230,8)</f>
        <v>#N/A</v>
      </c>
      <c r="DX443" s="45" t="e">
        <f t="shared" ca="1" si="220"/>
        <v>#N/A</v>
      </c>
      <c r="DY443" s="45" t="e">
        <f t="shared" ca="1" si="221"/>
        <v>#N/A</v>
      </c>
      <c r="DZ443" s="45" t="e">
        <f t="shared" ca="1" si="222"/>
        <v>#N/A</v>
      </c>
      <c r="EA443" s="45" t="e">
        <f t="shared" ca="1" si="223"/>
        <v>#N/A</v>
      </c>
      <c r="EB443" s="45" t="e">
        <f t="shared" ca="1" si="224"/>
        <v>#N/A</v>
      </c>
      <c r="EC443" s="45" t="e">
        <f t="shared" ca="1" si="225"/>
        <v>#N/A</v>
      </c>
      <c r="ED443" s="45" t="e">
        <f t="shared" ca="1" si="226"/>
        <v>#N/A</v>
      </c>
      <c r="EE443" s="45" t="e">
        <f t="shared" ca="1" si="227"/>
        <v>#N/A</v>
      </c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DT444" s="45" t="e">
        <f ca="1">VLOOKUP(DS444,$A$14:R1231,18)</f>
        <v>#N/A</v>
      </c>
      <c r="DU444" s="45" t="e">
        <f ca="1">VLOOKUP(DS444,$AH$14:BE1231,24)</f>
        <v>#N/A</v>
      </c>
      <c r="DV444" s="45" t="e">
        <f ca="1">VLOOKUP(DS444,$BY$14:CF1231,8)</f>
        <v>#N/A</v>
      </c>
      <c r="DW444" s="45" t="e">
        <f ca="1">VLOOKUP(DS444,$CR$14:CY1231,8)</f>
        <v>#N/A</v>
      </c>
      <c r="DX444" s="45" t="e">
        <f t="shared" ca="1" si="220"/>
        <v>#N/A</v>
      </c>
      <c r="DY444" s="45" t="e">
        <f t="shared" ca="1" si="221"/>
        <v>#N/A</v>
      </c>
      <c r="DZ444" s="45" t="e">
        <f t="shared" ca="1" si="222"/>
        <v>#N/A</v>
      </c>
      <c r="EA444" s="45" t="e">
        <f t="shared" ca="1" si="223"/>
        <v>#N/A</v>
      </c>
      <c r="EB444" s="45" t="e">
        <f t="shared" ca="1" si="224"/>
        <v>#N/A</v>
      </c>
      <c r="EC444" s="45" t="e">
        <f t="shared" ca="1" si="225"/>
        <v>#N/A</v>
      </c>
      <c r="ED444" s="45" t="e">
        <f t="shared" ca="1" si="226"/>
        <v>#N/A</v>
      </c>
      <c r="EE444" s="45" t="e">
        <f t="shared" ca="1" si="227"/>
        <v>#N/A</v>
      </c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DT445" s="45" t="e">
        <f ca="1">VLOOKUP(DS445,$A$14:R1232,18)</f>
        <v>#N/A</v>
      </c>
      <c r="DU445" s="45" t="e">
        <f ca="1">VLOOKUP(DS445,$AH$14:BE1232,24)</f>
        <v>#N/A</v>
      </c>
      <c r="DV445" s="45" t="e">
        <f ca="1">VLOOKUP(DS445,$BY$14:CF1232,8)</f>
        <v>#N/A</v>
      </c>
      <c r="DW445" s="45" t="e">
        <f ca="1">VLOOKUP(DS445,$CR$14:CY1232,8)</f>
        <v>#N/A</v>
      </c>
      <c r="DX445" s="45" t="e">
        <f t="shared" ca="1" si="220"/>
        <v>#N/A</v>
      </c>
      <c r="DY445" s="45" t="e">
        <f t="shared" ca="1" si="221"/>
        <v>#N/A</v>
      </c>
      <c r="DZ445" s="45" t="e">
        <f t="shared" ca="1" si="222"/>
        <v>#N/A</v>
      </c>
      <c r="EA445" s="45" t="e">
        <f t="shared" ca="1" si="223"/>
        <v>#N/A</v>
      </c>
      <c r="EB445" s="45" t="e">
        <f t="shared" ca="1" si="224"/>
        <v>#N/A</v>
      </c>
      <c r="EC445" s="45" t="e">
        <f t="shared" ca="1" si="225"/>
        <v>#N/A</v>
      </c>
      <c r="ED445" s="45" t="e">
        <f t="shared" ca="1" si="226"/>
        <v>#N/A</v>
      </c>
      <c r="EE445" s="45" t="e">
        <f t="shared" ca="1" si="227"/>
        <v>#N/A</v>
      </c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DT446" s="45" t="e">
        <f ca="1">VLOOKUP(DS446,$A$14:R1233,18)</f>
        <v>#N/A</v>
      </c>
      <c r="DU446" s="45" t="e">
        <f ca="1">VLOOKUP(DS446,$AH$14:BE1233,24)</f>
        <v>#N/A</v>
      </c>
      <c r="DV446" s="45" t="e">
        <f ca="1">VLOOKUP(DS446,$BY$14:CF1233,8)</f>
        <v>#N/A</v>
      </c>
      <c r="DW446" s="45" t="e">
        <f ca="1">VLOOKUP(DS446,$CR$14:CY1233,8)</f>
        <v>#N/A</v>
      </c>
      <c r="DX446" s="45" t="e">
        <f t="shared" ca="1" si="220"/>
        <v>#N/A</v>
      </c>
      <c r="DY446" s="45" t="e">
        <f t="shared" ca="1" si="221"/>
        <v>#N/A</v>
      </c>
      <c r="DZ446" s="45" t="e">
        <f t="shared" ca="1" si="222"/>
        <v>#N/A</v>
      </c>
      <c r="EA446" s="45" t="e">
        <f t="shared" ca="1" si="223"/>
        <v>#N/A</v>
      </c>
      <c r="EB446" s="45" t="e">
        <f t="shared" ca="1" si="224"/>
        <v>#N/A</v>
      </c>
      <c r="EC446" s="45" t="e">
        <f t="shared" ca="1" si="225"/>
        <v>#N/A</v>
      </c>
      <c r="ED446" s="45" t="e">
        <f t="shared" ca="1" si="226"/>
        <v>#N/A</v>
      </c>
      <c r="EE446" s="45" t="e">
        <f t="shared" ca="1" si="227"/>
        <v>#N/A</v>
      </c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DT447" s="45" t="e">
        <f ca="1">VLOOKUP(DS447,$A$14:R1234,18)</f>
        <v>#N/A</v>
      </c>
      <c r="DU447" s="45" t="e">
        <f ca="1">VLOOKUP(DS447,$AH$14:BE1234,24)</f>
        <v>#N/A</v>
      </c>
      <c r="DV447" s="45" t="e">
        <f ca="1">VLOOKUP(DS447,$BY$14:CF1234,8)</f>
        <v>#N/A</v>
      </c>
      <c r="DW447" s="45" t="e">
        <f ca="1">VLOOKUP(DS447,$CR$14:CY1234,8)</f>
        <v>#N/A</v>
      </c>
      <c r="DX447" s="45" t="e">
        <f t="shared" ca="1" si="220"/>
        <v>#N/A</v>
      </c>
      <c r="DY447" s="45" t="e">
        <f t="shared" ca="1" si="221"/>
        <v>#N/A</v>
      </c>
      <c r="DZ447" s="45" t="e">
        <f t="shared" ca="1" si="222"/>
        <v>#N/A</v>
      </c>
      <c r="EA447" s="45" t="e">
        <f t="shared" ca="1" si="223"/>
        <v>#N/A</v>
      </c>
      <c r="EB447" s="45" t="e">
        <f t="shared" ca="1" si="224"/>
        <v>#N/A</v>
      </c>
      <c r="EC447" s="45" t="e">
        <f t="shared" ca="1" si="225"/>
        <v>#N/A</v>
      </c>
      <c r="ED447" s="45" t="e">
        <f t="shared" ca="1" si="226"/>
        <v>#N/A</v>
      </c>
      <c r="EE447" s="45" t="e">
        <f t="shared" ca="1" si="227"/>
        <v>#N/A</v>
      </c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DT448" s="45" t="e">
        <f ca="1">VLOOKUP(DS448,$A$14:R1235,18)</f>
        <v>#N/A</v>
      </c>
      <c r="DU448" s="45" t="e">
        <f ca="1">VLOOKUP(DS448,$AH$14:BE1235,24)</f>
        <v>#N/A</v>
      </c>
      <c r="DV448" s="45" t="e">
        <f ca="1">VLOOKUP(DS448,$BY$14:CF1235,8)</f>
        <v>#N/A</v>
      </c>
      <c r="DW448" s="45" t="e">
        <f ca="1">VLOOKUP(DS448,$CR$14:CY1235,8)</f>
        <v>#N/A</v>
      </c>
      <c r="DX448" s="45" t="e">
        <f t="shared" ca="1" si="220"/>
        <v>#N/A</v>
      </c>
      <c r="DY448" s="45" t="e">
        <f t="shared" ca="1" si="221"/>
        <v>#N/A</v>
      </c>
      <c r="DZ448" s="45" t="e">
        <f t="shared" ca="1" si="222"/>
        <v>#N/A</v>
      </c>
      <c r="EA448" s="45" t="e">
        <f t="shared" ca="1" si="223"/>
        <v>#N/A</v>
      </c>
      <c r="EB448" s="45" t="e">
        <f t="shared" ca="1" si="224"/>
        <v>#N/A</v>
      </c>
      <c r="EC448" s="45" t="e">
        <f t="shared" ca="1" si="225"/>
        <v>#N/A</v>
      </c>
      <c r="ED448" s="45" t="e">
        <f t="shared" ca="1" si="226"/>
        <v>#N/A</v>
      </c>
      <c r="EE448" s="45" t="e">
        <f t="shared" ca="1" si="227"/>
        <v>#N/A</v>
      </c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DT449" s="45" t="e">
        <f ca="1">VLOOKUP(DS449,$A$14:R1236,18)</f>
        <v>#N/A</v>
      </c>
      <c r="DU449" s="45" t="e">
        <f ca="1">VLOOKUP(DS449,$AH$14:BE1236,24)</f>
        <v>#N/A</v>
      </c>
      <c r="DV449" s="45" t="e">
        <f ca="1">VLOOKUP(DS449,$BY$14:CF1236,8)</f>
        <v>#N/A</v>
      </c>
      <c r="DW449" s="45" t="e">
        <f ca="1">VLOOKUP(DS449,$CR$14:CY1236,8)</f>
        <v>#N/A</v>
      </c>
      <c r="DX449" s="45" t="e">
        <f t="shared" ca="1" si="220"/>
        <v>#N/A</v>
      </c>
      <c r="DY449" s="45" t="e">
        <f t="shared" ca="1" si="221"/>
        <v>#N/A</v>
      </c>
      <c r="DZ449" s="45" t="e">
        <f t="shared" ca="1" si="222"/>
        <v>#N/A</v>
      </c>
      <c r="EA449" s="45" t="e">
        <f t="shared" ca="1" si="223"/>
        <v>#N/A</v>
      </c>
      <c r="EB449" s="45" t="e">
        <f t="shared" ca="1" si="224"/>
        <v>#N/A</v>
      </c>
      <c r="EC449" s="45" t="e">
        <f t="shared" ca="1" si="225"/>
        <v>#N/A</v>
      </c>
      <c r="ED449" s="45" t="e">
        <f t="shared" ca="1" si="226"/>
        <v>#N/A</v>
      </c>
      <c r="EE449" s="45" t="e">
        <f t="shared" ca="1" si="227"/>
        <v>#N/A</v>
      </c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DT450" s="45" t="e">
        <f ca="1">VLOOKUP(DS450,$A$14:R1237,18)</f>
        <v>#N/A</v>
      </c>
      <c r="DU450" s="45" t="e">
        <f ca="1">VLOOKUP(DS450,$AH$14:BE1237,24)</f>
        <v>#N/A</v>
      </c>
      <c r="DV450" s="45" t="e">
        <f ca="1">VLOOKUP(DS450,$BY$14:CF1237,8)</f>
        <v>#N/A</v>
      </c>
      <c r="DW450" s="45" t="e">
        <f ca="1">VLOOKUP(DS450,$CR$14:CY1237,8)</f>
        <v>#N/A</v>
      </c>
      <c r="DX450" s="45" t="e">
        <f t="shared" ca="1" si="220"/>
        <v>#N/A</v>
      </c>
      <c r="DY450" s="45" t="e">
        <f t="shared" ca="1" si="221"/>
        <v>#N/A</v>
      </c>
      <c r="DZ450" s="45" t="e">
        <f t="shared" ca="1" si="222"/>
        <v>#N/A</v>
      </c>
      <c r="EA450" s="45" t="e">
        <f t="shared" ca="1" si="223"/>
        <v>#N/A</v>
      </c>
      <c r="EB450" s="45" t="e">
        <f t="shared" ca="1" si="224"/>
        <v>#N/A</v>
      </c>
      <c r="EC450" s="45" t="e">
        <f t="shared" ca="1" si="225"/>
        <v>#N/A</v>
      </c>
      <c r="ED450" s="45" t="e">
        <f t="shared" ca="1" si="226"/>
        <v>#N/A</v>
      </c>
      <c r="EE450" s="45" t="e">
        <f t="shared" ca="1" si="227"/>
        <v>#N/A</v>
      </c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DT451" s="45" t="e">
        <f ca="1">VLOOKUP(DS451,$A$14:R1238,18)</f>
        <v>#N/A</v>
      </c>
      <c r="DU451" s="45" t="e">
        <f ca="1">VLOOKUP(DS451,$AH$14:BE1238,24)</f>
        <v>#N/A</v>
      </c>
      <c r="DV451" s="45" t="e">
        <f ca="1">VLOOKUP(DS451,$BY$14:CF1238,8)</f>
        <v>#N/A</v>
      </c>
      <c r="DW451" s="45" t="e">
        <f ca="1">VLOOKUP(DS451,$CR$14:CY1238,8)</f>
        <v>#N/A</v>
      </c>
      <c r="DX451" s="45" t="e">
        <f t="shared" ca="1" si="220"/>
        <v>#N/A</v>
      </c>
      <c r="DY451" s="45" t="e">
        <f t="shared" ca="1" si="221"/>
        <v>#N/A</v>
      </c>
      <c r="DZ451" s="45" t="e">
        <f t="shared" ca="1" si="222"/>
        <v>#N/A</v>
      </c>
      <c r="EA451" s="45" t="e">
        <f t="shared" ca="1" si="223"/>
        <v>#N/A</v>
      </c>
      <c r="EB451" s="45" t="e">
        <f t="shared" ca="1" si="224"/>
        <v>#N/A</v>
      </c>
      <c r="EC451" s="45" t="e">
        <f t="shared" ca="1" si="225"/>
        <v>#N/A</v>
      </c>
      <c r="ED451" s="45" t="e">
        <f t="shared" ca="1" si="226"/>
        <v>#N/A</v>
      </c>
      <c r="EE451" s="45" t="e">
        <f t="shared" ca="1" si="227"/>
        <v>#N/A</v>
      </c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DT452" s="45" t="e">
        <f ca="1">VLOOKUP(DS452,$A$14:R1239,18)</f>
        <v>#N/A</v>
      </c>
      <c r="DU452" s="45" t="e">
        <f ca="1">VLOOKUP(DS452,$AH$14:BE1239,24)</f>
        <v>#N/A</v>
      </c>
      <c r="DV452" s="45" t="e">
        <f ca="1">VLOOKUP(DS452,$BY$14:CF1239,8)</f>
        <v>#N/A</v>
      </c>
      <c r="DW452" s="45" t="e">
        <f ca="1">VLOOKUP(DS452,$CR$14:CY1239,8)</f>
        <v>#N/A</v>
      </c>
      <c r="DX452" s="45" t="e">
        <f t="shared" ca="1" si="220"/>
        <v>#N/A</v>
      </c>
      <c r="DY452" s="45" t="e">
        <f t="shared" ca="1" si="221"/>
        <v>#N/A</v>
      </c>
      <c r="DZ452" s="45" t="e">
        <f t="shared" ca="1" si="222"/>
        <v>#N/A</v>
      </c>
      <c r="EA452" s="45" t="e">
        <f t="shared" ca="1" si="223"/>
        <v>#N/A</v>
      </c>
      <c r="EB452" s="45" t="e">
        <f t="shared" ca="1" si="224"/>
        <v>#N/A</v>
      </c>
      <c r="EC452" s="45" t="e">
        <f t="shared" ca="1" si="225"/>
        <v>#N/A</v>
      </c>
      <c r="ED452" s="45" t="e">
        <f t="shared" ca="1" si="226"/>
        <v>#N/A</v>
      </c>
      <c r="EE452" s="45" t="e">
        <f t="shared" ca="1" si="227"/>
        <v>#N/A</v>
      </c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DT453" s="45" t="e">
        <f ca="1">VLOOKUP(DS453,$A$14:R1240,18)</f>
        <v>#N/A</v>
      </c>
      <c r="DU453" s="45" t="e">
        <f ca="1">VLOOKUP(DS453,$AH$14:BE1240,24)</f>
        <v>#N/A</v>
      </c>
      <c r="DV453" s="45" t="e">
        <f ca="1">VLOOKUP(DS453,$BY$14:CF1240,8)</f>
        <v>#N/A</v>
      </c>
      <c r="DW453" s="45" t="e">
        <f ca="1">VLOOKUP(DS453,$CR$14:CY1240,8)</f>
        <v>#N/A</v>
      </c>
      <c r="DX453" s="45" t="e">
        <f t="shared" ca="1" si="220"/>
        <v>#N/A</v>
      </c>
      <c r="DY453" s="45" t="e">
        <f t="shared" ca="1" si="221"/>
        <v>#N/A</v>
      </c>
      <c r="DZ453" s="45" t="e">
        <f t="shared" ca="1" si="222"/>
        <v>#N/A</v>
      </c>
      <c r="EA453" s="45" t="e">
        <f t="shared" ca="1" si="223"/>
        <v>#N/A</v>
      </c>
      <c r="EB453" s="45" t="e">
        <f t="shared" ca="1" si="224"/>
        <v>#N/A</v>
      </c>
      <c r="EC453" s="45" t="e">
        <f t="shared" ca="1" si="225"/>
        <v>#N/A</v>
      </c>
      <c r="ED453" s="45" t="e">
        <f t="shared" ca="1" si="226"/>
        <v>#N/A</v>
      </c>
      <c r="EE453" s="45" t="e">
        <f t="shared" ca="1" si="227"/>
        <v>#N/A</v>
      </c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DT454" s="45" t="e">
        <f ca="1">VLOOKUP(DS454,$A$14:R1241,18)</f>
        <v>#N/A</v>
      </c>
      <c r="DU454" s="45" t="e">
        <f ca="1">VLOOKUP(DS454,$AH$14:BE1241,24)</f>
        <v>#N/A</v>
      </c>
      <c r="DV454" s="45" t="e">
        <f ca="1">VLOOKUP(DS454,$BY$14:CF1241,8)</f>
        <v>#N/A</v>
      </c>
      <c r="DW454" s="45" t="e">
        <f ca="1">VLOOKUP(DS454,$CR$14:CY1241,8)</f>
        <v>#N/A</v>
      </c>
      <c r="DX454" s="45" t="e">
        <f t="shared" ca="1" si="220"/>
        <v>#N/A</v>
      </c>
      <c r="DY454" s="45" t="e">
        <f t="shared" ca="1" si="221"/>
        <v>#N/A</v>
      </c>
      <c r="DZ454" s="45" t="e">
        <f t="shared" ca="1" si="222"/>
        <v>#N/A</v>
      </c>
      <c r="EA454" s="45" t="e">
        <f t="shared" ca="1" si="223"/>
        <v>#N/A</v>
      </c>
      <c r="EB454" s="45" t="e">
        <f t="shared" ca="1" si="224"/>
        <v>#N/A</v>
      </c>
      <c r="EC454" s="45" t="e">
        <f t="shared" ca="1" si="225"/>
        <v>#N/A</v>
      </c>
      <c r="ED454" s="45" t="e">
        <f t="shared" ca="1" si="226"/>
        <v>#N/A</v>
      </c>
      <c r="EE454" s="45" t="e">
        <f t="shared" ca="1" si="227"/>
        <v>#N/A</v>
      </c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DT455" s="45" t="e">
        <f ca="1">VLOOKUP(DS455,$A$14:R1242,18)</f>
        <v>#N/A</v>
      </c>
      <c r="DU455" s="45" t="e">
        <f ca="1">VLOOKUP(DS455,$AH$14:BE1242,24)</f>
        <v>#N/A</v>
      </c>
      <c r="DV455" s="45" t="e">
        <f ca="1">VLOOKUP(DS455,$BY$14:CF1242,8)</f>
        <v>#N/A</v>
      </c>
      <c r="DW455" s="45" t="e">
        <f ca="1">VLOOKUP(DS455,$CR$14:CY1242,8)</f>
        <v>#N/A</v>
      </c>
      <c r="DX455" s="45" t="e">
        <f t="shared" ca="1" si="220"/>
        <v>#N/A</v>
      </c>
      <c r="DY455" s="45" t="e">
        <f t="shared" ca="1" si="221"/>
        <v>#N/A</v>
      </c>
      <c r="DZ455" s="45" t="e">
        <f t="shared" ca="1" si="222"/>
        <v>#N/A</v>
      </c>
      <c r="EA455" s="45" t="e">
        <f t="shared" ca="1" si="223"/>
        <v>#N/A</v>
      </c>
      <c r="EB455" s="45" t="e">
        <f t="shared" ca="1" si="224"/>
        <v>#N/A</v>
      </c>
      <c r="EC455" s="45" t="e">
        <f t="shared" ca="1" si="225"/>
        <v>#N/A</v>
      </c>
      <c r="ED455" s="45" t="e">
        <f t="shared" ca="1" si="226"/>
        <v>#N/A</v>
      </c>
      <c r="EE455" s="45" t="e">
        <f t="shared" ca="1" si="227"/>
        <v>#N/A</v>
      </c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DT456" s="45" t="e">
        <f ca="1">VLOOKUP(DS456,$A$14:R1243,18)</f>
        <v>#N/A</v>
      </c>
      <c r="DU456" s="45" t="e">
        <f ca="1">VLOOKUP(DS456,$AH$14:BE1243,24)</f>
        <v>#N/A</v>
      </c>
      <c r="DV456" s="45" t="e">
        <f ca="1">VLOOKUP(DS456,$BY$14:CF1243,8)</f>
        <v>#N/A</v>
      </c>
      <c r="DW456" s="45" t="e">
        <f ca="1">VLOOKUP(DS456,$CR$14:CY1243,8)</f>
        <v>#N/A</v>
      </c>
      <c r="DX456" s="45" t="e">
        <f t="shared" ca="1" si="220"/>
        <v>#N/A</v>
      </c>
      <c r="DY456" s="45" t="e">
        <f t="shared" ca="1" si="221"/>
        <v>#N/A</v>
      </c>
      <c r="DZ456" s="45" t="e">
        <f t="shared" ca="1" si="222"/>
        <v>#N/A</v>
      </c>
      <c r="EA456" s="45" t="e">
        <f t="shared" ca="1" si="223"/>
        <v>#N/A</v>
      </c>
      <c r="EB456" s="45" t="e">
        <f t="shared" ca="1" si="224"/>
        <v>#N/A</v>
      </c>
      <c r="EC456" s="45" t="e">
        <f t="shared" ca="1" si="225"/>
        <v>#N/A</v>
      </c>
      <c r="ED456" s="45" t="e">
        <f t="shared" ca="1" si="226"/>
        <v>#N/A</v>
      </c>
      <c r="EE456" s="45" t="e">
        <f t="shared" ca="1" si="227"/>
        <v>#N/A</v>
      </c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DT457" s="45" t="e">
        <f ca="1">VLOOKUP(DS457,$A$14:R1244,18)</f>
        <v>#N/A</v>
      </c>
      <c r="DU457" s="45" t="e">
        <f ca="1">VLOOKUP(DS457,$AH$14:BE1244,24)</f>
        <v>#N/A</v>
      </c>
      <c r="DV457" s="45" t="e">
        <f ca="1">VLOOKUP(DS457,$BY$14:CF1244,8)</f>
        <v>#N/A</v>
      </c>
      <c r="DW457" s="45" t="e">
        <f ca="1">VLOOKUP(DS457,$CR$14:CY1244,8)</f>
        <v>#N/A</v>
      </c>
      <c r="DX457" s="45" t="e">
        <f t="shared" ca="1" si="220"/>
        <v>#N/A</v>
      </c>
      <c r="DY457" s="45" t="e">
        <f t="shared" ca="1" si="221"/>
        <v>#N/A</v>
      </c>
      <c r="DZ457" s="45" t="e">
        <f t="shared" ca="1" si="222"/>
        <v>#N/A</v>
      </c>
      <c r="EA457" s="45" t="e">
        <f t="shared" ca="1" si="223"/>
        <v>#N/A</v>
      </c>
      <c r="EB457" s="45" t="e">
        <f t="shared" ca="1" si="224"/>
        <v>#N/A</v>
      </c>
      <c r="EC457" s="45" t="e">
        <f t="shared" ca="1" si="225"/>
        <v>#N/A</v>
      </c>
      <c r="ED457" s="45" t="e">
        <f t="shared" ca="1" si="226"/>
        <v>#N/A</v>
      </c>
      <c r="EE457" s="45" t="e">
        <f t="shared" ca="1" si="227"/>
        <v>#N/A</v>
      </c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DT458" s="45" t="e">
        <f ca="1">VLOOKUP(DS458,$A$14:R1245,18)</f>
        <v>#N/A</v>
      </c>
      <c r="DU458" s="45" t="e">
        <f ca="1">VLOOKUP(DS458,$AH$14:BE1245,24)</f>
        <v>#N/A</v>
      </c>
      <c r="DV458" s="45" t="e">
        <f ca="1">VLOOKUP(DS458,$BY$14:CF1245,8)</f>
        <v>#N/A</v>
      </c>
      <c r="DW458" s="45" t="e">
        <f ca="1">VLOOKUP(DS458,$CR$14:CY1245,8)</f>
        <v>#N/A</v>
      </c>
      <c r="DX458" s="45" t="e">
        <f t="shared" ca="1" si="220"/>
        <v>#N/A</v>
      </c>
      <c r="DY458" s="45" t="e">
        <f t="shared" ca="1" si="221"/>
        <v>#N/A</v>
      </c>
      <c r="DZ458" s="45" t="e">
        <f t="shared" ca="1" si="222"/>
        <v>#N/A</v>
      </c>
      <c r="EA458" s="45" t="e">
        <f t="shared" ca="1" si="223"/>
        <v>#N/A</v>
      </c>
      <c r="EB458" s="45" t="e">
        <f t="shared" ca="1" si="224"/>
        <v>#N/A</v>
      </c>
      <c r="EC458" s="45" t="e">
        <f t="shared" ca="1" si="225"/>
        <v>#N/A</v>
      </c>
      <c r="ED458" s="45" t="e">
        <f t="shared" ca="1" si="226"/>
        <v>#N/A</v>
      </c>
      <c r="EE458" s="45" t="e">
        <f t="shared" ca="1" si="227"/>
        <v>#N/A</v>
      </c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DT459" s="45" t="e">
        <f ca="1">VLOOKUP(DS459,$A$14:R1246,18)</f>
        <v>#N/A</v>
      </c>
      <c r="DU459" s="45" t="e">
        <f ca="1">VLOOKUP(DS459,$AH$14:BE1246,24)</f>
        <v>#N/A</v>
      </c>
      <c r="DV459" s="45" t="e">
        <f ca="1">VLOOKUP(DS459,$BY$14:CF1246,8)</f>
        <v>#N/A</v>
      </c>
      <c r="DW459" s="45" t="e">
        <f ca="1">VLOOKUP(DS459,$CR$14:CY1246,8)</f>
        <v>#N/A</v>
      </c>
      <c r="DX459" s="45" t="e">
        <f t="shared" ca="1" si="220"/>
        <v>#N/A</v>
      </c>
      <c r="DY459" s="45" t="e">
        <f t="shared" ca="1" si="221"/>
        <v>#N/A</v>
      </c>
      <c r="DZ459" s="45" t="e">
        <f t="shared" ca="1" si="222"/>
        <v>#N/A</v>
      </c>
      <c r="EA459" s="45" t="e">
        <f t="shared" ca="1" si="223"/>
        <v>#N/A</v>
      </c>
      <c r="EB459" s="45" t="e">
        <f t="shared" ca="1" si="224"/>
        <v>#N/A</v>
      </c>
      <c r="EC459" s="45" t="e">
        <f t="shared" ca="1" si="225"/>
        <v>#N/A</v>
      </c>
      <c r="ED459" s="45" t="e">
        <f t="shared" ca="1" si="226"/>
        <v>#N/A</v>
      </c>
      <c r="EE459" s="45" t="e">
        <f t="shared" ca="1" si="227"/>
        <v>#N/A</v>
      </c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DT460" s="45" t="e">
        <f ca="1">VLOOKUP(DS460,$A$14:R1247,18)</f>
        <v>#N/A</v>
      </c>
      <c r="DU460" s="45" t="e">
        <f ca="1">VLOOKUP(DS460,$AH$14:BE1247,24)</f>
        <v>#N/A</v>
      </c>
      <c r="DV460" s="45" t="e">
        <f ca="1">VLOOKUP(DS460,$BY$14:CF1247,8)</f>
        <v>#N/A</v>
      </c>
      <c r="DW460" s="45" t="e">
        <f ca="1">VLOOKUP(DS460,$CR$14:CY1247,8)</f>
        <v>#N/A</v>
      </c>
      <c r="DX460" s="45" t="e">
        <f t="shared" ca="1" si="220"/>
        <v>#N/A</v>
      </c>
      <c r="DY460" s="45" t="e">
        <f t="shared" ca="1" si="221"/>
        <v>#N/A</v>
      </c>
      <c r="DZ460" s="45" t="e">
        <f t="shared" ca="1" si="222"/>
        <v>#N/A</v>
      </c>
      <c r="EA460" s="45" t="e">
        <f t="shared" ca="1" si="223"/>
        <v>#N/A</v>
      </c>
      <c r="EB460" s="45" t="e">
        <f t="shared" ca="1" si="224"/>
        <v>#N/A</v>
      </c>
      <c r="EC460" s="45" t="e">
        <f t="shared" ca="1" si="225"/>
        <v>#N/A</v>
      </c>
      <c r="ED460" s="45" t="e">
        <f t="shared" ca="1" si="226"/>
        <v>#N/A</v>
      </c>
      <c r="EE460" s="45" t="e">
        <f t="shared" ca="1" si="227"/>
        <v>#N/A</v>
      </c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DT461" s="45" t="e">
        <f ca="1">VLOOKUP(DS461,$A$14:R1248,18)</f>
        <v>#N/A</v>
      </c>
      <c r="DU461" s="45" t="e">
        <f ca="1">VLOOKUP(DS461,$AH$14:BE1248,24)</f>
        <v>#N/A</v>
      </c>
      <c r="DV461" s="45" t="e">
        <f ca="1">VLOOKUP(DS461,$BY$14:CF1248,8)</f>
        <v>#N/A</v>
      </c>
      <c r="DW461" s="45" t="e">
        <f ca="1">VLOOKUP(DS461,$CR$14:CY1248,8)</f>
        <v>#N/A</v>
      </c>
      <c r="DX461" s="45" t="e">
        <f t="shared" ca="1" si="220"/>
        <v>#N/A</v>
      </c>
      <c r="DY461" s="45" t="e">
        <f t="shared" ca="1" si="221"/>
        <v>#N/A</v>
      </c>
      <c r="DZ461" s="45" t="e">
        <f t="shared" ca="1" si="222"/>
        <v>#N/A</v>
      </c>
      <c r="EA461" s="45" t="e">
        <f t="shared" ca="1" si="223"/>
        <v>#N/A</v>
      </c>
      <c r="EB461" s="45" t="e">
        <f t="shared" ca="1" si="224"/>
        <v>#N/A</v>
      </c>
      <c r="EC461" s="45" t="e">
        <f t="shared" ca="1" si="225"/>
        <v>#N/A</v>
      </c>
      <c r="ED461" s="45" t="e">
        <f t="shared" ca="1" si="226"/>
        <v>#N/A</v>
      </c>
      <c r="EE461" s="45" t="e">
        <f t="shared" ca="1" si="227"/>
        <v>#N/A</v>
      </c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DT462" s="45" t="e">
        <f ca="1">VLOOKUP(DS462,$A$14:R1249,18)</f>
        <v>#N/A</v>
      </c>
      <c r="DU462" s="45" t="e">
        <f ca="1">VLOOKUP(DS462,$AH$14:BE1249,24)</f>
        <v>#N/A</v>
      </c>
      <c r="DV462" s="45" t="e">
        <f ca="1">VLOOKUP(DS462,$BY$14:CF1249,8)</f>
        <v>#N/A</v>
      </c>
      <c r="DW462" s="45" t="e">
        <f ca="1">VLOOKUP(DS462,$CR$14:CY1249,8)</f>
        <v>#N/A</v>
      </c>
      <c r="DX462" s="45" t="e">
        <f t="shared" ca="1" si="220"/>
        <v>#N/A</v>
      </c>
      <c r="DY462" s="45" t="e">
        <f t="shared" ca="1" si="221"/>
        <v>#N/A</v>
      </c>
      <c r="DZ462" s="45" t="e">
        <f t="shared" ca="1" si="222"/>
        <v>#N/A</v>
      </c>
      <c r="EA462" s="45" t="e">
        <f t="shared" ca="1" si="223"/>
        <v>#N/A</v>
      </c>
      <c r="EB462" s="45" t="e">
        <f t="shared" ca="1" si="224"/>
        <v>#N/A</v>
      </c>
      <c r="EC462" s="45" t="e">
        <f t="shared" ca="1" si="225"/>
        <v>#N/A</v>
      </c>
      <c r="ED462" s="45" t="e">
        <f t="shared" ca="1" si="226"/>
        <v>#N/A</v>
      </c>
      <c r="EE462" s="45" t="e">
        <f t="shared" ca="1" si="227"/>
        <v>#N/A</v>
      </c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DT463" s="45" t="e">
        <f ca="1">VLOOKUP(DS463,$A$14:R1250,18)</f>
        <v>#N/A</v>
      </c>
      <c r="DU463" s="45" t="e">
        <f ca="1">VLOOKUP(DS463,$AH$14:BE1250,24)</f>
        <v>#N/A</v>
      </c>
      <c r="DV463" s="45" t="e">
        <f ca="1">VLOOKUP(DS463,$BY$14:CF1250,8)</f>
        <v>#N/A</v>
      </c>
      <c r="DW463" s="45" t="e">
        <f ca="1">VLOOKUP(DS463,$CR$14:CY1250,8)</f>
        <v>#N/A</v>
      </c>
      <c r="DX463" s="45" t="e">
        <f t="shared" ca="1" si="220"/>
        <v>#N/A</v>
      </c>
      <c r="DY463" s="45" t="e">
        <f t="shared" ca="1" si="221"/>
        <v>#N/A</v>
      </c>
      <c r="DZ463" s="45" t="e">
        <f t="shared" ca="1" si="222"/>
        <v>#N/A</v>
      </c>
      <c r="EA463" s="45" t="e">
        <f t="shared" ca="1" si="223"/>
        <v>#N/A</v>
      </c>
      <c r="EB463" s="45" t="e">
        <f t="shared" ca="1" si="224"/>
        <v>#N/A</v>
      </c>
      <c r="EC463" s="45" t="e">
        <f t="shared" ca="1" si="225"/>
        <v>#N/A</v>
      </c>
      <c r="ED463" s="45" t="e">
        <f t="shared" ca="1" si="226"/>
        <v>#N/A</v>
      </c>
      <c r="EE463" s="45" t="e">
        <f t="shared" ca="1" si="227"/>
        <v>#N/A</v>
      </c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DT464" s="45" t="e">
        <f ca="1">VLOOKUP(DS464,$A$14:R1251,18)</f>
        <v>#N/A</v>
      </c>
      <c r="DU464" s="45" t="e">
        <f ca="1">VLOOKUP(DS464,$AH$14:BE1251,24)</f>
        <v>#N/A</v>
      </c>
      <c r="DV464" s="45" t="e">
        <f ca="1">VLOOKUP(DS464,$BY$14:CF1251,8)</f>
        <v>#N/A</v>
      </c>
      <c r="DW464" s="45" t="e">
        <f ca="1">VLOOKUP(DS464,$CR$14:CY1251,8)</f>
        <v>#N/A</v>
      </c>
      <c r="DX464" s="45" t="e">
        <f t="shared" ca="1" si="220"/>
        <v>#N/A</v>
      </c>
      <c r="DY464" s="45" t="e">
        <f t="shared" ca="1" si="221"/>
        <v>#N/A</v>
      </c>
      <c r="DZ464" s="45" t="e">
        <f t="shared" ca="1" si="222"/>
        <v>#N/A</v>
      </c>
      <c r="EA464" s="45" t="e">
        <f t="shared" ca="1" si="223"/>
        <v>#N/A</v>
      </c>
      <c r="EB464" s="45" t="e">
        <f t="shared" ca="1" si="224"/>
        <v>#N/A</v>
      </c>
      <c r="EC464" s="45" t="e">
        <f t="shared" ca="1" si="225"/>
        <v>#N/A</v>
      </c>
      <c r="ED464" s="45" t="e">
        <f t="shared" ca="1" si="226"/>
        <v>#N/A</v>
      </c>
      <c r="EE464" s="45" t="e">
        <f t="shared" ca="1" si="227"/>
        <v>#N/A</v>
      </c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DT465" s="45" t="e">
        <f ca="1">VLOOKUP(DS465,$A$14:R1252,18)</f>
        <v>#N/A</v>
      </c>
      <c r="DU465" s="45" t="e">
        <f ca="1">VLOOKUP(DS465,$AH$14:BE1252,24)</f>
        <v>#N/A</v>
      </c>
      <c r="DV465" s="45" t="e">
        <f ca="1">VLOOKUP(DS465,$BY$14:CF1252,8)</f>
        <v>#N/A</v>
      </c>
      <c r="DW465" s="45" t="e">
        <f ca="1">VLOOKUP(DS465,$CR$14:CY1252,8)</f>
        <v>#N/A</v>
      </c>
      <c r="DX465" s="45" t="e">
        <f t="shared" ca="1" si="220"/>
        <v>#N/A</v>
      </c>
      <c r="DY465" s="45" t="e">
        <f t="shared" ca="1" si="221"/>
        <v>#N/A</v>
      </c>
      <c r="DZ465" s="45" t="e">
        <f t="shared" ca="1" si="222"/>
        <v>#N/A</v>
      </c>
      <c r="EA465" s="45" t="e">
        <f t="shared" ca="1" si="223"/>
        <v>#N/A</v>
      </c>
      <c r="EB465" s="45" t="e">
        <f t="shared" ca="1" si="224"/>
        <v>#N/A</v>
      </c>
      <c r="EC465" s="45" t="e">
        <f t="shared" ca="1" si="225"/>
        <v>#N/A</v>
      </c>
      <c r="ED465" s="45" t="e">
        <f t="shared" ca="1" si="226"/>
        <v>#N/A</v>
      </c>
      <c r="EE465" s="45" t="e">
        <f t="shared" ca="1" si="227"/>
        <v>#N/A</v>
      </c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DT466" s="45" t="e">
        <f ca="1">VLOOKUP(DS466,$A$14:R1253,18)</f>
        <v>#N/A</v>
      </c>
      <c r="DU466" s="45" t="e">
        <f ca="1">VLOOKUP(DS466,$AH$14:BE1253,24)</f>
        <v>#N/A</v>
      </c>
      <c r="DV466" s="45" t="e">
        <f ca="1">VLOOKUP(DS466,$BY$14:CF1253,8)</f>
        <v>#N/A</v>
      </c>
      <c r="DW466" s="45" t="e">
        <f ca="1">VLOOKUP(DS466,$CR$14:CY1253,8)</f>
        <v>#N/A</v>
      </c>
      <c r="DX466" s="45" t="e">
        <f t="shared" ca="1" si="220"/>
        <v>#N/A</v>
      </c>
      <c r="DY466" s="45" t="e">
        <f t="shared" ca="1" si="221"/>
        <v>#N/A</v>
      </c>
      <c r="DZ466" s="45" t="e">
        <f t="shared" ca="1" si="222"/>
        <v>#N/A</v>
      </c>
      <c r="EA466" s="45" t="e">
        <f t="shared" ca="1" si="223"/>
        <v>#N/A</v>
      </c>
      <c r="EB466" s="45" t="e">
        <f t="shared" ca="1" si="224"/>
        <v>#N/A</v>
      </c>
      <c r="EC466" s="45" t="e">
        <f t="shared" ca="1" si="225"/>
        <v>#N/A</v>
      </c>
      <c r="ED466" s="45" t="e">
        <f t="shared" ca="1" si="226"/>
        <v>#N/A</v>
      </c>
      <c r="EE466" s="45" t="e">
        <f t="shared" ca="1" si="227"/>
        <v>#N/A</v>
      </c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DT467" s="45" t="e">
        <f ca="1">VLOOKUP(DS467,$A$14:R1254,18)</f>
        <v>#N/A</v>
      </c>
      <c r="DU467" s="45" t="e">
        <f ca="1">VLOOKUP(DS467,$AH$14:BE1254,24)</f>
        <v>#N/A</v>
      </c>
      <c r="DV467" s="45" t="e">
        <f ca="1">VLOOKUP(DS467,$BY$14:CF1254,8)</f>
        <v>#N/A</v>
      </c>
      <c r="DW467" s="45" t="e">
        <f ca="1">VLOOKUP(DS467,$CR$14:CY1254,8)</f>
        <v>#N/A</v>
      </c>
      <c r="DX467" s="45" t="e">
        <f t="shared" ca="1" si="220"/>
        <v>#N/A</v>
      </c>
      <c r="DY467" s="45" t="e">
        <f t="shared" ca="1" si="221"/>
        <v>#N/A</v>
      </c>
      <c r="DZ467" s="45" t="e">
        <f t="shared" ca="1" si="222"/>
        <v>#N/A</v>
      </c>
      <c r="EA467" s="45" t="e">
        <f t="shared" ca="1" si="223"/>
        <v>#N/A</v>
      </c>
      <c r="EB467" s="45" t="e">
        <f t="shared" ca="1" si="224"/>
        <v>#N/A</v>
      </c>
      <c r="EC467" s="45" t="e">
        <f t="shared" ca="1" si="225"/>
        <v>#N/A</v>
      </c>
      <c r="ED467" s="45" t="e">
        <f t="shared" ca="1" si="226"/>
        <v>#N/A</v>
      </c>
      <c r="EE467" s="45" t="e">
        <f t="shared" ca="1" si="227"/>
        <v>#N/A</v>
      </c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DT468" s="45" t="e">
        <f ca="1">VLOOKUP(DS468,$A$14:R1255,18)</f>
        <v>#N/A</v>
      </c>
      <c r="DU468" s="45" t="e">
        <f ca="1">VLOOKUP(DS468,$AH$14:BE1255,24)</f>
        <v>#N/A</v>
      </c>
      <c r="DV468" s="45" t="e">
        <f ca="1">VLOOKUP(DS468,$BY$14:CF1255,8)</f>
        <v>#N/A</v>
      </c>
      <c r="DW468" s="45" t="e">
        <f ca="1">VLOOKUP(DS468,$CR$14:CY1255,8)</f>
        <v>#N/A</v>
      </c>
      <c r="DX468" s="45" t="e">
        <f t="shared" ca="1" si="220"/>
        <v>#N/A</v>
      </c>
      <c r="DY468" s="45" t="e">
        <f t="shared" ca="1" si="221"/>
        <v>#N/A</v>
      </c>
      <c r="DZ468" s="45" t="e">
        <f t="shared" ca="1" si="222"/>
        <v>#N/A</v>
      </c>
      <c r="EA468" s="45" t="e">
        <f t="shared" ca="1" si="223"/>
        <v>#N/A</v>
      </c>
      <c r="EB468" s="45" t="e">
        <f t="shared" ca="1" si="224"/>
        <v>#N/A</v>
      </c>
      <c r="EC468" s="45" t="e">
        <f t="shared" ca="1" si="225"/>
        <v>#N/A</v>
      </c>
      <c r="ED468" s="45" t="e">
        <f t="shared" ca="1" si="226"/>
        <v>#N/A</v>
      </c>
      <c r="EE468" s="45" t="e">
        <f t="shared" ca="1" si="227"/>
        <v>#N/A</v>
      </c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DT469" s="45" t="e">
        <f ca="1">VLOOKUP(DS469,$A$14:R1256,18)</f>
        <v>#N/A</v>
      </c>
      <c r="DU469" s="45" t="e">
        <f ca="1">VLOOKUP(DS469,$AH$14:BE1256,24)</f>
        <v>#N/A</v>
      </c>
      <c r="DV469" s="45" t="e">
        <f ca="1">VLOOKUP(DS469,$BY$14:CF1256,8)</f>
        <v>#N/A</v>
      </c>
      <c r="DW469" s="45" t="e">
        <f ca="1">VLOOKUP(DS469,$CR$14:CY1256,8)</f>
        <v>#N/A</v>
      </c>
      <c r="DX469" s="45" t="e">
        <f t="shared" ref="DX469:DX532" ca="1" si="228">DT469-DT468</f>
        <v>#N/A</v>
      </c>
      <c r="DY469" s="45" t="e">
        <f t="shared" ref="DY469:DY532" ca="1" si="229">DU469-DU468</f>
        <v>#N/A</v>
      </c>
      <c r="DZ469" s="45" t="e">
        <f t="shared" ref="DZ469:DZ532" ca="1" si="230">DV469-DV468</f>
        <v>#N/A</v>
      </c>
      <c r="EA469" s="45" t="e">
        <f t="shared" ref="EA469:EA532" ca="1" si="231">DW469-DW468</f>
        <v>#N/A</v>
      </c>
      <c r="EB469" s="45" t="e">
        <f t="shared" ref="EB469:EB532" ca="1" si="232">DX$11*DX469</f>
        <v>#N/A</v>
      </c>
      <c r="EC469" s="45" t="e">
        <f t="shared" ref="EC469:EC532" ca="1" si="233">DY$11*DY469</f>
        <v>#N/A</v>
      </c>
      <c r="ED469" s="45" t="e">
        <f t="shared" ref="ED469:ED532" ca="1" si="234">DZ$11*DZ469</f>
        <v>#N/A</v>
      </c>
      <c r="EE469" s="45" t="e">
        <f t="shared" ref="EE469:EE532" ca="1" si="235">EA$11*EA469</f>
        <v>#N/A</v>
      </c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DT470" s="45" t="e">
        <f ca="1">VLOOKUP(DS470,$A$14:R1257,18)</f>
        <v>#N/A</v>
      </c>
      <c r="DU470" s="45" t="e">
        <f ca="1">VLOOKUP(DS470,$AH$14:BE1257,24)</f>
        <v>#N/A</v>
      </c>
      <c r="DV470" s="45" t="e">
        <f ca="1">VLOOKUP(DS470,$BY$14:CF1257,8)</f>
        <v>#N/A</v>
      </c>
      <c r="DW470" s="45" t="e">
        <f ca="1">VLOOKUP(DS470,$CR$14:CY1257,8)</f>
        <v>#N/A</v>
      </c>
      <c r="DX470" s="45" t="e">
        <f t="shared" ca="1" si="228"/>
        <v>#N/A</v>
      </c>
      <c r="DY470" s="45" t="e">
        <f t="shared" ca="1" si="229"/>
        <v>#N/A</v>
      </c>
      <c r="DZ470" s="45" t="e">
        <f t="shared" ca="1" si="230"/>
        <v>#N/A</v>
      </c>
      <c r="EA470" s="45" t="e">
        <f t="shared" ca="1" si="231"/>
        <v>#N/A</v>
      </c>
      <c r="EB470" s="45" t="e">
        <f t="shared" ca="1" si="232"/>
        <v>#N/A</v>
      </c>
      <c r="EC470" s="45" t="e">
        <f t="shared" ca="1" si="233"/>
        <v>#N/A</v>
      </c>
      <c r="ED470" s="45" t="e">
        <f t="shared" ca="1" si="234"/>
        <v>#N/A</v>
      </c>
      <c r="EE470" s="45" t="e">
        <f t="shared" ca="1" si="235"/>
        <v>#N/A</v>
      </c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DT471" s="45" t="e">
        <f ca="1">VLOOKUP(DS471,$A$14:R1258,18)</f>
        <v>#N/A</v>
      </c>
      <c r="DU471" s="45" t="e">
        <f ca="1">VLOOKUP(DS471,$AH$14:BE1258,24)</f>
        <v>#N/A</v>
      </c>
      <c r="DV471" s="45" t="e">
        <f ca="1">VLOOKUP(DS471,$BY$14:CF1258,8)</f>
        <v>#N/A</v>
      </c>
      <c r="DW471" s="45" t="e">
        <f ca="1">VLOOKUP(DS471,$CR$14:CY1258,8)</f>
        <v>#N/A</v>
      </c>
      <c r="DX471" s="45" t="e">
        <f t="shared" ca="1" si="228"/>
        <v>#N/A</v>
      </c>
      <c r="DY471" s="45" t="e">
        <f t="shared" ca="1" si="229"/>
        <v>#N/A</v>
      </c>
      <c r="DZ471" s="45" t="e">
        <f t="shared" ca="1" si="230"/>
        <v>#N/A</v>
      </c>
      <c r="EA471" s="45" t="e">
        <f t="shared" ca="1" si="231"/>
        <v>#N/A</v>
      </c>
      <c r="EB471" s="45" t="e">
        <f t="shared" ca="1" si="232"/>
        <v>#N/A</v>
      </c>
      <c r="EC471" s="45" t="e">
        <f t="shared" ca="1" si="233"/>
        <v>#N/A</v>
      </c>
      <c r="ED471" s="45" t="e">
        <f t="shared" ca="1" si="234"/>
        <v>#N/A</v>
      </c>
      <c r="EE471" s="45" t="e">
        <f t="shared" ca="1" si="235"/>
        <v>#N/A</v>
      </c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DT472" s="45" t="e">
        <f ca="1">VLOOKUP(DS472,$A$14:R1259,18)</f>
        <v>#N/A</v>
      </c>
      <c r="DU472" s="45" t="e">
        <f ca="1">VLOOKUP(DS472,$AH$14:BE1259,24)</f>
        <v>#N/A</v>
      </c>
      <c r="DV472" s="45" t="e">
        <f ca="1">VLOOKUP(DS472,$BY$14:CF1259,8)</f>
        <v>#N/A</v>
      </c>
      <c r="DW472" s="45" t="e">
        <f ca="1">VLOOKUP(DS472,$CR$14:CY1259,8)</f>
        <v>#N/A</v>
      </c>
      <c r="DX472" s="45" t="e">
        <f t="shared" ca="1" si="228"/>
        <v>#N/A</v>
      </c>
      <c r="DY472" s="45" t="e">
        <f t="shared" ca="1" si="229"/>
        <v>#N/A</v>
      </c>
      <c r="DZ472" s="45" t="e">
        <f t="shared" ca="1" si="230"/>
        <v>#N/A</v>
      </c>
      <c r="EA472" s="45" t="e">
        <f t="shared" ca="1" si="231"/>
        <v>#N/A</v>
      </c>
      <c r="EB472" s="45" t="e">
        <f t="shared" ca="1" si="232"/>
        <v>#N/A</v>
      </c>
      <c r="EC472" s="45" t="e">
        <f t="shared" ca="1" si="233"/>
        <v>#N/A</v>
      </c>
      <c r="ED472" s="45" t="e">
        <f t="shared" ca="1" si="234"/>
        <v>#N/A</v>
      </c>
      <c r="EE472" s="45" t="e">
        <f t="shared" ca="1" si="235"/>
        <v>#N/A</v>
      </c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DT473" s="45" t="e">
        <f ca="1">VLOOKUP(DS473,$A$14:R1260,18)</f>
        <v>#N/A</v>
      </c>
      <c r="DU473" s="45" t="e">
        <f ca="1">VLOOKUP(DS473,$AH$14:BE1260,24)</f>
        <v>#N/A</v>
      </c>
      <c r="DV473" s="45" t="e">
        <f ca="1">VLOOKUP(DS473,$BY$14:CF1260,8)</f>
        <v>#N/A</v>
      </c>
      <c r="DW473" s="45" t="e">
        <f ca="1">VLOOKUP(DS473,$CR$14:CY1260,8)</f>
        <v>#N/A</v>
      </c>
      <c r="DX473" s="45" t="e">
        <f t="shared" ca="1" si="228"/>
        <v>#N/A</v>
      </c>
      <c r="DY473" s="45" t="e">
        <f t="shared" ca="1" si="229"/>
        <v>#N/A</v>
      </c>
      <c r="DZ473" s="45" t="e">
        <f t="shared" ca="1" si="230"/>
        <v>#N/A</v>
      </c>
      <c r="EA473" s="45" t="e">
        <f t="shared" ca="1" si="231"/>
        <v>#N/A</v>
      </c>
      <c r="EB473" s="45" t="e">
        <f t="shared" ca="1" si="232"/>
        <v>#N/A</v>
      </c>
      <c r="EC473" s="45" t="e">
        <f t="shared" ca="1" si="233"/>
        <v>#N/A</v>
      </c>
      <c r="ED473" s="45" t="e">
        <f t="shared" ca="1" si="234"/>
        <v>#N/A</v>
      </c>
      <c r="EE473" s="45" t="e">
        <f t="shared" ca="1" si="235"/>
        <v>#N/A</v>
      </c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DT474" s="45" t="e">
        <f ca="1">VLOOKUP(DS474,$A$14:R1261,18)</f>
        <v>#N/A</v>
      </c>
      <c r="DU474" s="45" t="e">
        <f ca="1">VLOOKUP(DS474,$AH$14:BE1261,24)</f>
        <v>#N/A</v>
      </c>
      <c r="DV474" s="45" t="e">
        <f ca="1">VLOOKUP(DS474,$BY$14:CF1261,8)</f>
        <v>#N/A</v>
      </c>
      <c r="DW474" s="45" t="e">
        <f ca="1">VLOOKUP(DS474,$CR$14:CY1261,8)</f>
        <v>#N/A</v>
      </c>
      <c r="DX474" s="45" t="e">
        <f t="shared" ca="1" si="228"/>
        <v>#N/A</v>
      </c>
      <c r="DY474" s="45" t="e">
        <f t="shared" ca="1" si="229"/>
        <v>#N/A</v>
      </c>
      <c r="DZ474" s="45" t="e">
        <f t="shared" ca="1" si="230"/>
        <v>#N/A</v>
      </c>
      <c r="EA474" s="45" t="e">
        <f t="shared" ca="1" si="231"/>
        <v>#N/A</v>
      </c>
      <c r="EB474" s="45" t="e">
        <f t="shared" ca="1" si="232"/>
        <v>#N/A</v>
      </c>
      <c r="EC474" s="45" t="e">
        <f t="shared" ca="1" si="233"/>
        <v>#N/A</v>
      </c>
      <c r="ED474" s="45" t="e">
        <f t="shared" ca="1" si="234"/>
        <v>#N/A</v>
      </c>
      <c r="EE474" s="45" t="e">
        <f t="shared" ca="1" si="235"/>
        <v>#N/A</v>
      </c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DT475" s="45" t="e">
        <f ca="1">VLOOKUP(DS475,$A$14:R1262,18)</f>
        <v>#N/A</v>
      </c>
      <c r="DU475" s="45" t="e">
        <f ca="1">VLOOKUP(DS475,$AH$14:BE1262,24)</f>
        <v>#N/A</v>
      </c>
      <c r="DV475" s="45" t="e">
        <f ca="1">VLOOKUP(DS475,$BY$14:CF1262,8)</f>
        <v>#N/A</v>
      </c>
      <c r="DW475" s="45" t="e">
        <f ca="1">VLOOKUP(DS475,$CR$14:CY1262,8)</f>
        <v>#N/A</v>
      </c>
      <c r="DX475" s="45" t="e">
        <f t="shared" ca="1" si="228"/>
        <v>#N/A</v>
      </c>
      <c r="DY475" s="45" t="e">
        <f t="shared" ca="1" si="229"/>
        <v>#N/A</v>
      </c>
      <c r="DZ475" s="45" t="e">
        <f t="shared" ca="1" si="230"/>
        <v>#N/A</v>
      </c>
      <c r="EA475" s="45" t="e">
        <f t="shared" ca="1" si="231"/>
        <v>#N/A</v>
      </c>
      <c r="EB475" s="45" t="e">
        <f t="shared" ca="1" si="232"/>
        <v>#N/A</v>
      </c>
      <c r="EC475" s="45" t="e">
        <f t="shared" ca="1" si="233"/>
        <v>#N/A</v>
      </c>
      <c r="ED475" s="45" t="e">
        <f t="shared" ca="1" si="234"/>
        <v>#N/A</v>
      </c>
      <c r="EE475" s="45" t="e">
        <f t="shared" ca="1" si="235"/>
        <v>#N/A</v>
      </c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DT476" s="45" t="e">
        <f ca="1">VLOOKUP(DS476,$A$14:R1263,18)</f>
        <v>#N/A</v>
      </c>
      <c r="DU476" s="45" t="e">
        <f ca="1">VLOOKUP(DS476,$AH$14:BE1263,24)</f>
        <v>#N/A</v>
      </c>
      <c r="DV476" s="45" t="e">
        <f ca="1">VLOOKUP(DS476,$BY$14:CF1263,8)</f>
        <v>#N/A</v>
      </c>
      <c r="DW476" s="45" t="e">
        <f ca="1">VLOOKUP(DS476,$CR$14:CY1263,8)</f>
        <v>#N/A</v>
      </c>
      <c r="DX476" s="45" t="e">
        <f t="shared" ca="1" si="228"/>
        <v>#N/A</v>
      </c>
      <c r="DY476" s="45" t="e">
        <f t="shared" ca="1" si="229"/>
        <v>#N/A</v>
      </c>
      <c r="DZ476" s="45" t="e">
        <f t="shared" ca="1" si="230"/>
        <v>#N/A</v>
      </c>
      <c r="EA476" s="45" t="e">
        <f t="shared" ca="1" si="231"/>
        <v>#N/A</v>
      </c>
      <c r="EB476" s="45" t="e">
        <f t="shared" ca="1" si="232"/>
        <v>#N/A</v>
      </c>
      <c r="EC476" s="45" t="e">
        <f t="shared" ca="1" si="233"/>
        <v>#N/A</v>
      </c>
      <c r="ED476" s="45" t="e">
        <f t="shared" ca="1" si="234"/>
        <v>#N/A</v>
      </c>
      <c r="EE476" s="45" t="e">
        <f t="shared" ca="1" si="235"/>
        <v>#N/A</v>
      </c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DT477" s="45" t="e">
        <f ca="1">VLOOKUP(DS477,$A$14:R1264,18)</f>
        <v>#N/A</v>
      </c>
      <c r="DU477" s="45" t="e">
        <f ca="1">VLOOKUP(DS477,$AH$14:BE1264,24)</f>
        <v>#N/A</v>
      </c>
      <c r="DV477" s="45" t="e">
        <f ca="1">VLOOKUP(DS477,$BY$14:CF1264,8)</f>
        <v>#N/A</v>
      </c>
      <c r="DW477" s="45" t="e">
        <f ca="1">VLOOKUP(DS477,$CR$14:CY1264,8)</f>
        <v>#N/A</v>
      </c>
      <c r="DX477" s="45" t="e">
        <f t="shared" ca="1" si="228"/>
        <v>#N/A</v>
      </c>
      <c r="DY477" s="45" t="e">
        <f t="shared" ca="1" si="229"/>
        <v>#N/A</v>
      </c>
      <c r="DZ477" s="45" t="e">
        <f t="shared" ca="1" si="230"/>
        <v>#N/A</v>
      </c>
      <c r="EA477" s="45" t="e">
        <f t="shared" ca="1" si="231"/>
        <v>#N/A</v>
      </c>
      <c r="EB477" s="45" t="e">
        <f t="shared" ca="1" si="232"/>
        <v>#N/A</v>
      </c>
      <c r="EC477" s="45" t="e">
        <f t="shared" ca="1" si="233"/>
        <v>#N/A</v>
      </c>
      <c r="ED477" s="45" t="e">
        <f t="shared" ca="1" si="234"/>
        <v>#N/A</v>
      </c>
      <c r="EE477" s="45" t="e">
        <f t="shared" ca="1" si="235"/>
        <v>#N/A</v>
      </c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DT478" s="45" t="e">
        <f ca="1">VLOOKUP(DS478,$A$14:R1265,18)</f>
        <v>#N/A</v>
      </c>
      <c r="DU478" s="45" t="e">
        <f ca="1">VLOOKUP(DS478,$AH$14:BE1265,24)</f>
        <v>#N/A</v>
      </c>
      <c r="DV478" s="45" t="e">
        <f ca="1">VLOOKUP(DS478,$BY$14:CF1265,8)</f>
        <v>#N/A</v>
      </c>
      <c r="DW478" s="45" t="e">
        <f ca="1">VLOOKUP(DS478,$CR$14:CY1265,8)</f>
        <v>#N/A</v>
      </c>
      <c r="DX478" s="45" t="e">
        <f t="shared" ca="1" si="228"/>
        <v>#N/A</v>
      </c>
      <c r="DY478" s="45" t="e">
        <f t="shared" ca="1" si="229"/>
        <v>#N/A</v>
      </c>
      <c r="DZ478" s="45" t="e">
        <f t="shared" ca="1" si="230"/>
        <v>#N/A</v>
      </c>
      <c r="EA478" s="45" t="e">
        <f t="shared" ca="1" si="231"/>
        <v>#N/A</v>
      </c>
      <c r="EB478" s="45" t="e">
        <f t="shared" ca="1" si="232"/>
        <v>#N/A</v>
      </c>
      <c r="EC478" s="45" t="e">
        <f t="shared" ca="1" si="233"/>
        <v>#N/A</v>
      </c>
      <c r="ED478" s="45" t="e">
        <f t="shared" ca="1" si="234"/>
        <v>#N/A</v>
      </c>
      <c r="EE478" s="45" t="e">
        <f t="shared" ca="1" si="235"/>
        <v>#N/A</v>
      </c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DT479" s="45" t="e">
        <f ca="1">VLOOKUP(DS479,$A$14:R1266,18)</f>
        <v>#N/A</v>
      </c>
      <c r="DU479" s="45" t="e">
        <f ca="1">VLOOKUP(DS479,$AH$14:BE1266,24)</f>
        <v>#N/A</v>
      </c>
      <c r="DV479" s="45" t="e">
        <f ca="1">VLOOKUP(DS479,$BY$14:CF1266,8)</f>
        <v>#N/A</v>
      </c>
      <c r="DW479" s="45" t="e">
        <f ca="1">VLOOKUP(DS479,$CR$14:CY1266,8)</f>
        <v>#N/A</v>
      </c>
      <c r="DX479" s="45" t="e">
        <f t="shared" ca="1" si="228"/>
        <v>#N/A</v>
      </c>
      <c r="DY479" s="45" t="e">
        <f t="shared" ca="1" si="229"/>
        <v>#N/A</v>
      </c>
      <c r="DZ479" s="45" t="e">
        <f t="shared" ca="1" si="230"/>
        <v>#N/A</v>
      </c>
      <c r="EA479" s="45" t="e">
        <f t="shared" ca="1" si="231"/>
        <v>#N/A</v>
      </c>
      <c r="EB479" s="45" t="e">
        <f t="shared" ca="1" si="232"/>
        <v>#N/A</v>
      </c>
      <c r="EC479" s="45" t="e">
        <f t="shared" ca="1" si="233"/>
        <v>#N/A</v>
      </c>
      <c r="ED479" s="45" t="e">
        <f t="shared" ca="1" si="234"/>
        <v>#N/A</v>
      </c>
      <c r="EE479" s="45" t="e">
        <f t="shared" ca="1" si="235"/>
        <v>#N/A</v>
      </c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DT480" s="45" t="e">
        <f ca="1">VLOOKUP(DS480,$A$14:R1267,18)</f>
        <v>#N/A</v>
      </c>
      <c r="DU480" s="45" t="e">
        <f ca="1">VLOOKUP(DS480,$AH$14:BE1267,24)</f>
        <v>#N/A</v>
      </c>
      <c r="DV480" s="45" t="e">
        <f ca="1">VLOOKUP(DS480,$BY$14:CF1267,8)</f>
        <v>#N/A</v>
      </c>
      <c r="DW480" s="45" t="e">
        <f ca="1">VLOOKUP(DS480,$CR$14:CY1267,8)</f>
        <v>#N/A</v>
      </c>
      <c r="DX480" s="45" t="e">
        <f t="shared" ca="1" si="228"/>
        <v>#N/A</v>
      </c>
      <c r="DY480" s="45" t="e">
        <f t="shared" ca="1" si="229"/>
        <v>#N/A</v>
      </c>
      <c r="DZ480" s="45" t="e">
        <f t="shared" ca="1" si="230"/>
        <v>#N/A</v>
      </c>
      <c r="EA480" s="45" t="e">
        <f t="shared" ca="1" si="231"/>
        <v>#N/A</v>
      </c>
      <c r="EB480" s="45" t="e">
        <f t="shared" ca="1" si="232"/>
        <v>#N/A</v>
      </c>
      <c r="EC480" s="45" t="e">
        <f t="shared" ca="1" si="233"/>
        <v>#N/A</v>
      </c>
      <c r="ED480" s="45" t="e">
        <f t="shared" ca="1" si="234"/>
        <v>#N/A</v>
      </c>
      <c r="EE480" s="45" t="e">
        <f t="shared" ca="1" si="235"/>
        <v>#N/A</v>
      </c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DT481" s="45" t="e">
        <f ca="1">VLOOKUP(DS481,$A$14:R1268,18)</f>
        <v>#N/A</v>
      </c>
      <c r="DU481" s="45" t="e">
        <f ca="1">VLOOKUP(DS481,$AH$14:BE1268,24)</f>
        <v>#N/A</v>
      </c>
      <c r="DV481" s="45" t="e">
        <f ca="1">VLOOKUP(DS481,$BY$14:CF1268,8)</f>
        <v>#N/A</v>
      </c>
      <c r="DW481" s="45" t="e">
        <f ca="1">VLOOKUP(DS481,$CR$14:CY1268,8)</f>
        <v>#N/A</v>
      </c>
      <c r="DX481" s="45" t="e">
        <f t="shared" ca="1" si="228"/>
        <v>#N/A</v>
      </c>
      <c r="DY481" s="45" t="e">
        <f t="shared" ca="1" si="229"/>
        <v>#N/A</v>
      </c>
      <c r="DZ481" s="45" t="e">
        <f t="shared" ca="1" si="230"/>
        <v>#N/A</v>
      </c>
      <c r="EA481" s="45" t="e">
        <f t="shared" ca="1" si="231"/>
        <v>#N/A</v>
      </c>
      <c r="EB481" s="45" t="e">
        <f t="shared" ca="1" si="232"/>
        <v>#N/A</v>
      </c>
      <c r="EC481" s="45" t="e">
        <f t="shared" ca="1" si="233"/>
        <v>#N/A</v>
      </c>
      <c r="ED481" s="45" t="e">
        <f t="shared" ca="1" si="234"/>
        <v>#N/A</v>
      </c>
      <c r="EE481" s="45" t="e">
        <f t="shared" ca="1" si="235"/>
        <v>#N/A</v>
      </c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DT482" s="45" t="e">
        <f ca="1">VLOOKUP(DS482,$A$14:R1269,18)</f>
        <v>#N/A</v>
      </c>
      <c r="DU482" s="45" t="e">
        <f ca="1">VLOOKUP(DS482,$AH$14:BE1269,24)</f>
        <v>#N/A</v>
      </c>
      <c r="DV482" s="45" t="e">
        <f ca="1">VLOOKUP(DS482,$BY$14:CF1269,8)</f>
        <v>#N/A</v>
      </c>
      <c r="DW482" s="45" t="e">
        <f ca="1">VLOOKUP(DS482,$CR$14:CY1269,8)</f>
        <v>#N/A</v>
      </c>
      <c r="DX482" s="45" t="e">
        <f t="shared" ca="1" si="228"/>
        <v>#N/A</v>
      </c>
      <c r="DY482" s="45" t="e">
        <f t="shared" ca="1" si="229"/>
        <v>#N/A</v>
      </c>
      <c r="DZ482" s="45" t="e">
        <f t="shared" ca="1" si="230"/>
        <v>#N/A</v>
      </c>
      <c r="EA482" s="45" t="e">
        <f t="shared" ca="1" si="231"/>
        <v>#N/A</v>
      </c>
      <c r="EB482" s="45" t="e">
        <f t="shared" ca="1" si="232"/>
        <v>#N/A</v>
      </c>
      <c r="EC482" s="45" t="e">
        <f t="shared" ca="1" si="233"/>
        <v>#N/A</v>
      </c>
      <c r="ED482" s="45" t="e">
        <f t="shared" ca="1" si="234"/>
        <v>#N/A</v>
      </c>
      <c r="EE482" s="45" t="e">
        <f t="shared" ca="1" si="235"/>
        <v>#N/A</v>
      </c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DT483" s="45" t="e">
        <f ca="1">VLOOKUP(DS483,$A$14:R1270,18)</f>
        <v>#N/A</v>
      </c>
      <c r="DU483" s="45" t="e">
        <f ca="1">VLOOKUP(DS483,$AH$14:BE1270,24)</f>
        <v>#N/A</v>
      </c>
      <c r="DV483" s="45" t="e">
        <f ca="1">VLOOKUP(DS483,$BY$14:CF1270,8)</f>
        <v>#N/A</v>
      </c>
      <c r="DW483" s="45" t="e">
        <f ca="1">VLOOKUP(DS483,$CR$14:CY1270,8)</f>
        <v>#N/A</v>
      </c>
      <c r="DX483" s="45" t="e">
        <f t="shared" ca="1" si="228"/>
        <v>#N/A</v>
      </c>
      <c r="DY483" s="45" t="e">
        <f t="shared" ca="1" si="229"/>
        <v>#N/A</v>
      </c>
      <c r="DZ483" s="45" t="e">
        <f t="shared" ca="1" si="230"/>
        <v>#N/A</v>
      </c>
      <c r="EA483" s="45" t="e">
        <f t="shared" ca="1" si="231"/>
        <v>#N/A</v>
      </c>
      <c r="EB483" s="45" t="e">
        <f t="shared" ca="1" si="232"/>
        <v>#N/A</v>
      </c>
      <c r="EC483" s="45" t="e">
        <f t="shared" ca="1" si="233"/>
        <v>#N/A</v>
      </c>
      <c r="ED483" s="45" t="e">
        <f t="shared" ca="1" si="234"/>
        <v>#N/A</v>
      </c>
      <c r="EE483" s="45" t="e">
        <f t="shared" ca="1" si="235"/>
        <v>#N/A</v>
      </c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DT484" s="45" t="e">
        <f ca="1">VLOOKUP(DS484,$A$14:R1271,18)</f>
        <v>#N/A</v>
      </c>
      <c r="DU484" s="45" t="e">
        <f ca="1">VLOOKUP(DS484,$AH$14:BE1271,24)</f>
        <v>#N/A</v>
      </c>
      <c r="DV484" s="45" t="e">
        <f ca="1">VLOOKUP(DS484,$BY$14:CF1271,8)</f>
        <v>#N/A</v>
      </c>
      <c r="DW484" s="45" t="e">
        <f ca="1">VLOOKUP(DS484,$CR$14:CY1271,8)</f>
        <v>#N/A</v>
      </c>
      <c r="DX484" s="45" t="e">
        <f t="shared" ca="1" si="228"/>
        <v>#N/A</v>
      </c>
      <c r="DY484" s="45" t="e">
        <f t="shared" ca="1" si="229"/>
        <v>#N/A</v>
      </c>
      <c r="DZ484" s="45" t="e">
        <f t="shared" ca="1" si="230"/>
        <v>#N/A</v>
      </c>
      <c r="EA484" s="45" t="e">
        <f t="shared" ca="1" si="231"/>
        <v>#N/A</v>
      </c>
      <c r="EB484" s="45" t="e">
        <f t="shared" ca="1" si="232"/>
        <v>#N/A</v>
      </c>
      <c r="EC484" s="45" t="e">
        <f t="shared" ca="1" si="233"/>
        <v>#N/A</v>
      </c>
      <c r="ED484" s="45" t="e">
        <f t="shared" ca="1" si="234"/>
        <v>#N/A</v>
      </c>
      <c r="EE484" s="45" t="e">
        <f t="shared" ca="1" si="235"/>
        <v>#N/A</v>
      </c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DT485" s="45" t="e">
        <f ca="1">VLOOKUP(DS485,$A$14:R1272,18)</f>
        <v>#N/A</v>
      </c>
      <c r="DU485" s="45" t="e">
        <f ca="1">VLOOKUP(DS485,$AH$14:BE1272,24)</f>
        <v>#N/A</v>
      </c>
      <c r="DV485" s="45" t="e">
        <f ca="1">VLOOKUP(DS485,$BY$14:CF1272,8)</f>
        <v>#N/A</v>
      </c>
      <c r="DW485" s="45" t="e">
        <f ca="1">VLOOKUP(DS485,$CR$14:CY1272,8)</f>
        <v>#N/A</v>
      </c>
      <c r="DX485" s="45" t="e">
        <f t="shared" ca="1" si="228"/>
        <v>#N/A</v>
      </c>
      <c r="DY485" s="45" t="e">
        <f t="shared" ca="1" si="229"/>
        <v>#N/A</v>
      </c>
      <c r="DZ485" s="45" t="e">
        <f t="shared" ca="1" si="230"/>
        <v>#N/A</v>
      </c>
      <c r="EA485" s="45" t="e">
        <f t="shared" ca="1" si="231"/>
        <v>#N/A</v>
      </c>
      <c r="EB485" s="45" t="e">
        <f t="shared" ca="1" si="232"/>
        <v>#N/A</v>
      </c>
      <c r="EC485" s="45" t="e">
        <f t="shared" ca="1" si="233"/>
        <v>#N/A</v>
      </c>
      <c r="ED485" s="45" t="e">
        <f t="shared" ca="1" si="234"/>
        <v>#N/A</v>
      </c>
      <c r="EE485" s="45" t="e">
        <f t="shared" ca="1" si="235"/>
        <v>#N/A</v>
      </c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DT486" s="45" t="e">
        <f ca="1">VLOOKUP(DS486,$A$14:R1273,18)</f>
        <v>#N/A</v>
      </c>
      <c r="DU486" s="45" t="e">
        <f ca="1">VLOOKUP(DS486,$AH$14:BE1273,24)</f>
        <v>#N/A</v>
      </c>
      <c r="DV486" s="45" t="e">
        <f ca="1">VLOOKUP(DS486,$BY$14:CF1273,8)</f>
        <v>#N/A</v>
      </c>
      <c r="DW486" s="45" t="e">
        <f ca="1">VLOOKUP(DS486,$CR$14:CY1273,8)</f>
        <v>#N/A</v>
      </c>
      <c r="DX486" s="45" t="e">
        <f t="shared" ca="1" si="228"/>
        <v>#N/A</v>
      </c>
      <c r="DY486" s="45" t="e">
        <f t="shared" ca="1" si="229"/>
        <v>#N/A</v>
      </c>
      <c r="DZ486" s="45" t="e">
        <f t="shared" ca="1" si="230"/>
        <v>#N/A</v>
      </c>
      <c r="EA486" s="45" t="e">
        <f t="shared" ca="1" si="231"/>
        <v>#N/A</v>
      </c>
      <c r="EB486" s="45" t="e">
        <f t="shared" ca="1" si="232"/>
        <v>#N/A</v>
      </c>
      <c r="EC486" s="45" t="e">
        <f t="shared" ca="1" si="233"/>
        <v>#N/A</v>
      </c>
      <c r="ED486" s="45" t="e">
        <f t="shared" ca="1" si="234"/>
        <v>#N/A</v>
      </c>
      <c r="EE486" s="45" t="e">
        <f t="shared" ca="1" si="235"/>
        <v>#N/A</v>
      </c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DT487" s="45" t="e">
        <f ca="1">VLOOKUP(DS487,$A$14:R1274,18)</f>
        <v>#N/A</v>
      </c>
      <c r="DU487" s="45" t="e">
        <f ca="1">VLOOKUP(DS487,$AH$14:BE1274,24)</f>
        <v>#N/A</v>
      </c>
      <c r="DV487" s="45" t="e">
        <f ca="1">VLOOKUP(DS487,$BY$14:CF1274,8)</f>
        <v>#N/A</v>
      </c>
      <c r="DW487" s="45" t="e">
        <f ca="1">VLOOKUP(DS487,$CR$14:CY1274,8)</f>
        <v>#N/A</v>
      </c>
      <c r="DX487" s="45" t="e">
        <f t="shared" ca="1" si="228"/>
        <v>#N/A</v>
      </c>
      <c r="DY487" s="45" t="e">
        <f t="shared" ca="1" si="229"/>
        <v>#N/A</v>
      </c>
      <c r="DZ487" s="45" t="e">
        <f t="shared" ca="1" si="230"/>
        <v>#N/A</v>
      </c>
      <c r="EA487" s="45" t="e">
        <f t="shared" ca="1" si="231"/>
        <v>#N/A</v>
      </c>
      <c r="EB487" s="45" t="e">
        <f t="shared" ca="1" si="232"/>
        <v>#N/A</v>
      </c>
      <c r="EC487" s="45" t="e">
        <f t="shared" ca="1" si="233"/>
        <v>#N/A</v>
      </c>
      <c r="ED487" s="45" t="e">
        <f t="shared" ca="1" si="234"/>
        <v>#N/A</v>
      </c>
      <c r="EE487" s="45" t="e">
        <f t="shared" ca="1" si="235"/>
        <v>#N/A</v>
      </c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DT488" s="45" t="e">
        <f ca="1">VLOOKUP(DS488,$A$14:R1275,18)</f>
        <v>#N/A</v>
      </c>
      <c r="DU488" s="45" t="e">
        <f ca="1">VLOOKUP(DS488,$AH$14:BE1275,24)</f>
        <v>#N/A</v>
      </c>
      <c r="DV488" s="45" t="e">
        <f ca="1">VLOOKUP(DS488,$BY$14:CF1275,8)</f>
        <v>#N/A</v>
      </c>
      <c r="DW488" s="45" t="e">
        <f ca="1">VLOOKUP(DS488,$CR$14:CY1275,8)</f>
        <v>#N/A</v>
      </c>
      <c r="DX488" s="45" t="e">
        <f t="shared" ca="1" si="228"/>
        <v>#N/A</v>
      </c>
      <c r="DY488" s="45" t="e">
        <f t="shared" ca="1" si="229"/>
        <v>#N/A</v>
      </c>
      <c r="DZ488" s="45" t="e">
        <f t="shared" ca="1" si="230"/>
        <v>#N/A</v>
      </c>
      <c r="EA488" s="45" t="e">
        <f t="shared" ca="1" si="231"/>
        <v>#N/A</v>
      </c>
      <c r="EB488" s="45" t="e">
        <f t="shared" ca="1" si="232"/>
        <v>#N/A</v>
      </c>
      <c r="EC488" s="45" t="e">
        <f t="shared" ca="1" si="233"/>
        <v>#N/A</v>
      </c>
      <c r="ED488" s="45" t="e">
        <f t="shared" ca="1" si="234"/>
        <v>#N/A</v>
      </c>
      <c r="EE488" s="45" t="e">
        <f t="shared" ca="1" si="235"/>
        <v>#N/A</v>
      </c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DT489" s="45" t="e">
        <f ca="1">VLOOKUP(DS489,$A$14:R1276,18)</f>
        <v>#N/A</v>
      </c>
      <c r="DU489" s="45" t="e">
        <f ca="1">VLOOKUP(DS489,$AH$14:BE1276,24)</f>
        <v>#N/A</v>
      </c>
      <c r="DV489" s="45" t="e">
        <f ca="1">VLOOKUP(DS489,$BY$14:CF1276,8)</f>
        <v>#N/A</v>
      </c>
      <c r="DW489" s="45" t="e">
        <f ca="1">VLOOKUP(DS489,$CR$14:CY1276,8)</f>
        <v>#N/A</v>
      </c>
      <c r="DX489" s="45" t="e">
        <f t="shared" ca="1" si="228"/>
        <v>#N/A</v>
      </c>
      <c r="DY489" s="45" t="e">
        <f t="shared" ca="1" si="229"/>
        <v>#N/A</v>
      </c>
      <c r="DZ489" s="45" t="e">
        <f t="shared" ca="1" si="230"/>
        <v>#N/A</v>
      </c>
      <c r="EA489" s="45" t="e">
        <f t="shared" ca="1" si="231"/>
        <v>#N/A</v>
      </c>
      <c r="EB489" s="45" t="e">
        <f t="shared" ca="1" si="232"/>
        <v>#N/A</v>
      </c>
      <c r="EC489" s="45" t="e">
        <f t="shared" ca="1" si="233"/>
        <v>#N/A</v>
      </c>
      <c r="ED489" s="45" t="e">
        <f t="shared" ca="1" si="234"/>
        <v>#N/A</v>
      </c>
      <c r="EE489" s="45" t="e">
        <f t="shared" ca="1" si="235"/>
        <v>#N/A</v>
      </c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DT490" s="45" t="e">
        <f ca="1">VLOOKUP(DS490,$A$14:R1277,18)</f>
        <v>#N/A</v>
      </c>
      <c r="DU490" s="45" t="e">
        <f ca="1">VLOOKUP(DS490,$AH$14:BE1277,24)</f>
        <v>#N/A</v>
      </c>
      <c r="DV490" s="45" t="e">
        <f ca="1">VLOOKUP(DS490,$BY$14:CF1277,8)</f>
        <v>#N/A</v>
      </c>
      <c r="DW490" s="45" t="e">
        <f ca="1">VLOOKUP(DS490,$CR$14:CY1277,8)</f>
        <v>#N/A</v>
      </c>
      <c r="DX490" s="45" t="e">
        <f t="shared" ca="1" si="228"/>
        <v>#N/A</v>
      </c>
      <c r="DY490" s="45" t="e">
        <f t="shared" ca="1" si="229"/>
        <v>#N/A</v>
      </c>
      <c r="DZ490" s="45" t="e">
        <f t="shared" ca="1" si="230"/>
        <v>#N/A</v>
      </c>
      <c r="EA490" s="45" t="e">
        <f t="shared" ca="1" si="231"/>
        <v>#N/A</v>
      </c>
      <c r="EB490" s="45" t="e">
        <f t="shared" ca="1" si="232"/>
        <v>#N/A</v>
      </c>
      <c r="EC490" s="45" t="e">
        <f t="shared" ca="1" si="233"/>
        <v>#N/A</v>
      </c>
      <c r="ED490" s="45" t="e">
        <f t="shared" ca="1" si="234"/>
        <v>#N/A</v>
      </c>
      <c r="EE490" s="45" t="e">
        <f t="shared" ca="1" si="235"/>
        <v>#N/A</v>
      </c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DT491" s="45" t="e">
        <f ca="1">VLOOKUP(DS491,$A$14:R1278,18)</f>
        <v>#N/A</v>
      </c>
      <c r="DU491" s="45" t="e">
        <f ca="1">VLOOKUP(DS491,$AH$14:BE1278,24)</f>
        <v>#N/A</v>
      </c>
      <c r="DV491" s="45" t="e">
        <f ca="1">VLOOKUP(DS491,$BY$14:CF1278,8)</f>
        <v>#N/A</v>
      </c>
      <c r="DW491" s="45" t="e">
        <f ca="1">VLOOKUP(DS491,$CR$14:CY1278,8)</f>
        <v>#N/A</v>
      </c>
      <c r="DX491" s="45" t="e">
        <f t="shared" ca="1" si="228"/>
        <v>#N/A</v>
      </c>
      <c r="DY491" s="45" t="e">
        <f t="shared" ca="1" si="229"/>
        <v>#N/A</v>
      </c>
      <c r="DZ491" s="45" t="e">
        <f t="shared" ca="1" si="230"/>
        <v>#N/A</v>
      </c>
      <c r="EA491" s="45" t="e">
        <f t="shared" ca="1" si="231"/>
        <v>#N/A</v>
      </c>
      <c r="EB491" s="45" t="e">
        <f t="shared" ca="1" si="232"/>
        <v>#N/A</v>
      </c>
      <c r="EC491" s="45" t="e">
        <f t="shared" ca="1" si="233"/>
        <v>#N/A</v>
      </c>
      <c r="ED491" s="45" t="e">
        <f t="shared" ca="1" si="234"/>
        <v>#N/A</v>
      </c>
      <c r="EE491" s="45" t="e">
        <f t="shared" ca="1" si="235"/>
        <v>#N/A</v>
      </c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DT492" s="45" t="e">
        <f ca="1">VLOOKUP(DS492,$A$14:R1279,18)</f>
        <v>#N/A</v>
      </c>
      <c r="DU492" s="45" t="e">
        <f ca="1">VLOOKUP(DS492,$AH$14:BE1279,24)</f>
        <v>#N/A</v>
      </c>
      <c r="DV492" s="45" t="e">
        <f ca="1">VLOOKUP(DS492,$BY$14:CF1279,8)</f>
        <v>#N/A</v>
      </c>
      <c r="DW492" s="45" t="e">
        <f ca="1">VLOOKUP(DS492,$CR$14:CY1279,8)</f>
        <v>#N/A</v>
      </c>
      <c r="DX492" s="45" t="e">
        <f t="shared" ca="1" si="228"/>
        <v>#N/A</v>
      </c>
      <c r="DY492" s="45" t="e">
        <f t="shared" ca="1" si="229"/>
        <v>#N/A</v>
      </c>
      <c r="DZ492" s="45" t="e">
        <f t="shared" ca="1" si="230"/>
        <v>#N/A</v>
      </c>
      <c r="EA492" s="45" t="e">
        <f t="shared" ca="1" si="231"/>
        <v>#N/A</v>
      </c>
      <c r="EB492" s="45" t="e">
        <f t="shared" ca="1" si="232"/>
        <v>#N/A</v>
      </c>
      <c r="EC492" s="45" t="e">
        <f t="shared" ca="1" si="233"/>
        <v>#N/A</v>
      </c>
      <c r="ED492" s="45" t="e">
        <f t="shared" ca="1" si="234"/>
        <v>#N/A</v>
      </c>
      <c r="EE492" s="45" t="e">
        <f t="shared" ca="1" si="235"/>
        <v>#N/A</v>
      </c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DT493" s="45" t="e">
        <f ca="1">VLOOKUP(DS493,$A$14:R1280,18)</f>
        <v>#N/A</v>
      </c>
      <c r="DU493" s="45" t="e">
        <f ca="1">VLOOKUP(DS493,$AH$14:BE1280,24)</f>
        <v>#N/A</v>
      </c>
      <c r="DV493" s="45" t="e">
        <f ca="1">VLOOKUP(DS493,$BY$14:CF1280,8)</f>
        <v>#N/A</v>
      </c>
      <c r="DW493" s="45" t="e">
        <f ca="1">VLOOKUP(DS493,$CR$14:CY1280,8)</f>
        <v>#N/A</v>
      </c>
      <c r="DX493" s="45" t="e">
        <f t="shared" ca="1" si="228"/>
        <v>#N/A</v>
      </c>
      <c r="DY493" s="45" t="e">
        <f t="shared" ca="1" si="229"/>
        <v>#N/A</v>
      </c>
      <c r="DZ493" s="45" t="e">
        <f t="shared" ca="1" si="230"/>
        <v>#N/A</v>
      </c>
      <c r="EA493" s="45" t="e">
        <f t="shared" ca="1" si="231"/>
        <v>#N/A</v>
      </c>
      <c r="EB493" s="45" t="e">
        <f t="shared" ca="1" si="232"/>
        <v>#N/A</v>
      </c>
      <c r="EC493" s="45" t="e">
        <f t="shared" ca="1" si="233"/>
        <v>#N/A</v>
      </c>
      <c r="ED493" s="45" t="e">
        <f t="shared" ca="1" si="234"/>
        <v>#N/A</v>
      </c>
      <c r="EE493" s="45" t="e">
        <f t="shared" ca="1" si="235"/>
        <v>#N/A</v>
      </c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DT494" s="45" t="e">
        <f ca="1">VLOOKUP(DS494,$A$14:R1281,18)</f>
        <v>#N/A</v>
      </c>
      <c r="DU494" s="45" t="e">
        <f ca="1">VLOOKUP(DS494,$AH$14:BE1281,24)</f>
        <v>#N/A</v>
      </c>
      <c r="DV494" s="45" t="e">
        <f ca="1">VLOOKUP(DS494,$BY$14:CF1281,8)</f>
        <v>#N/A</v>
      </c>
      <c r="DW494" s="45" t="e">
        <f ca="1">VLOOKUP(DS494,$CR$14:CY1281,8)</f>
        <v>#N/A</v>
      </c>
      <c r="DX494" s="45" t="e">
        <f t="shared" ca="1" si="228"/>
        <v>#N/A</v>
      </c>
      <c r="DY494" s="45" t="e">
        <f t="shared" ca="1" si="229"/>
        <v>#N/A</v>
      </c>
      <c r="DZ494" s="45" t="e">
        <f t="shared" ca="1" si="230"/>
        <v>#N/A</v>
      </c>
      <c r="EA494" s="45" t="e">
        <f t="shared" ca="1" si="231"/>
        <v>#N/A</v>
      </c>
      <c r="EB494" s="45" t="e">
        <f t="shared" ca="1" si="232"/>
        <v>#N/A</v>
      </c>
      <c r="EC494" s="45" t="e">
        <f t="shared" ca="1" si="233"/>
        <v>#N/A</v>
      </c>
      <c r="ED494" s="45" t="e">
        <f t="shared" ca="1" si="234"/>
        <v>#N/A</v>
      </c>
      <c r="EE494" s="45" t="e">
        <f t="shared" ca="1" si="235"/>
        <v>#N/A</v>
      </c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DT495" s="45" t="e">
        <f ca="1">VLOOKUP(DS495,$A$14:R1282,18)</f>
        <v>#N/A</v>
      </c>
      <c r="DU495" s="45" t="e">
        <f ca="1">VLOOKUP(DS495,$AH$14:BE1282,24)</f>
        <v>#N/A</v>
      </c>
      <c r="DV495" s="45" t="e">
        <f ca="1">VLOOKUP(DS495,$BY$14:CF1282,8)</f>
        <v>#N/A</v>
      </c>
      <c r="DW495" s="45" t="e">
        <f ca="1">VLOOKUP(DS495,$CR$14:CY1282,8)</f>
        <v>#N/A</v>
      </c>
      <c r="DX495" s="45" t="e">
        <f t="shared" ca="1" si="228"/>
        <v>#N/A</v>
      </c>
      <c r="DY495" s="45" t="e">
        <f t="shared" ca="1" si="229"/>
        <v>#N/A</v>
      </c>
      <c r="DZ495" s="45" t="e">
        <f t="shared" ca="1" si="230"/>
        <v>#N/A</v>
      </c>
      <c r="EA495" s="45" t="e">
        <f t="shared" ca="1" si="231"/>
        <v>#N/A</v>
      </c>
      <c r="EB495" s="45" t="e">
        <f t="shared" ca="1" si="232"/>
        <v>#N/A</v>
      </c>
      <c r="EC495" s="45" t="e">
        <f t="shared" ca="1" si="233"/>
        <v>#N/A</v>
      </c>
      <c r="ED495" s="45" t="e">
        <f t="shared" ca="1" si="234"/>
        <v>#N/A</v>
      </c>
      <c r="EE495" s="45" t="e">
        <f t="shared" ca="1" si="235"/>
        <v>#N/A</v>
      </c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DT496" s="45" t="e">
        <f ca="1">VLOOKUP(DS496,$A$14:R1283,18)</f>
        <v>#N/A</v>
      </c>
      <c r="DU496" s="45" t="e">
        <f ca="1">VLOOKUP(DS496,$AH$14:BE1283,24)</f>
        <v>#N/A</v>
      </c>
      <c r="DV496" s="45" t="e">
        <f ca="1">VLOOKUP(DS496,$BY$14:CF1283,8)</f>
        <v>#N/A</v>
      </c>
      <c r="DW496" s="45" t="e">
        <f ca="1">VLOOKUP(DS496,$CR$14:CY1283,8)</f>
        <v>#N/A</v>
      </c>
      <c r="DX496" s="45" t="e">
        <f t="shared" ca="1" si="228"/>
        <v>#N/A</v>
      </c>
      <c r="DY496" s="45" t="e">
        <f t="shared" ca="1" si="229"/>
        <v>#N/A</v>
      </c>
      <c r="DZ496" s="45" t="e">
        <f t="shared" ca="1" si="230"/>
        <v>#N/A</v>
      </c>
      <c r="EA496" s="45" t="e">
        <f t="shared" ca="1" si="231"/>
        <v>#N/A</v>
      </c>
      <c r="EB496" s="45" t="e">
        <f t="shared" ca="1" si="232"/>
        <v>#N/A</v>
      </c>
      <c r="EC496" s="45" t="e">
        <f t="shared" ca="1" si="233"/>
        <v>#N/A</v>
      </c>
      <c r="ED496" s="45" t="e">
        <f t="shared" ca="1" si="234"/>
        <v>#N/A</v>
      </c>
      <c r="EE496" s="45" t="e">
        <f t="shared" ca="1" si="235"/>
        <v>#N/A</v>
      </c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DT497" s="45" t="e">
        <f ca="1">VLOOKUP(DS497,$A$14:R1284,18)</f>
        <v>#N/A</v>
      </c>
      <c r="DU497" s="45" t="e">
        <f ca="1">VLOOKUP(DS497,$AH$14:BE1284,24)</f>
        <v>#N/A</v>
      </c>
      <c r="DV497" s="45" t="e">
        <f ca="1">VLOOKUP(DS497,$BY$14:CF1284,8)</f>
        <v>#N/A</v>
      </c>
      <c r="DW497" s="45" t="e">
        <f ca="1">VLOOKUP(DS497,$CR$14:CY1284,8)</f>
        <v>#N/A</v>
      </c>
      <c r="DX497" s="45" t="e">
        <f t="shared" ca="1" si="228"/>
        <v>#N/A</v>
      </c>
      <c r="DY497" s="45" t="e">
        <f t="shared" ca="1" si="229"/>
        <v>#N/A</v>
      </c>
      <c r="DZ497" s="45" t="e">
        <f t="shared" ca="1" si="230"/>
        <v>#N/A</v>
      </c>
      <c r="EA497" s="45" t="e">
        <f t="shared" ca="1" si="231"/>
        <v>#N/A</v>
      </c>
      <c r="EB497" s="45" t="e">
        <f t="shared" ca="1" si="232"/>
        <v>#N/A</v>
      </c>
      <c r="EC497" s="45" t="e">
        <f t="shared" ca="1" si="233"/>
        <v>#N/A</v>
      </c>
      <c r="ED497" s="45" t="e">
        <f t="shared" ca="1" si="234"/>
        <v>#N/A</v>
      </c>
      <c r="EE497" s="45" t="e">
        <f t="shared" ca="1" si="235"/>
        <v>#N/A</v>
      </c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DT498" s="45" t="e">
        <f ca="1">VLOOKUP(DS498,$A$14:R1285,18)</f>
        <v>#N/A</v>
      </c>
      <c r="DU498" s="45" t="e">
        <f ca="1">VLOOKUP(DS498,$AH$14:BE1285,24)</f>
        <v>#N/A</v>
      </c>
      <c r="DV498" s="45" t="e">
        <f ca="1">VLOOKUP(DS498,$BY$14:CF1285,8)</f>
        <v>#N/A</v>
      </c>
      <c r="DW498" s="45" t="e">
        <f ca="1">VLOOKUP(DS498,$CR$14:CY1285,8)</f>
        <v>#N/A</v>
      </c>
      <c r="DX498" s="45" t="e">
        <f t="shared" ca="1" si="228"/>
        <v>#N/A</v>
      </c>
      <c r="DY498" s="45" t="e">
        <f t="shared" ca="1" si="229"/>
        <v>#N/A</v>
      </c>
      <c r="DZ498" s="45" t="e">
        <f t="shared" ca="1" si="230"/>
        <v>#N/A</v>
      </c>
      <c r="EA498" s="45" t="e">
        <f t="shared" ca="1" si="231"/>
        <v>#N/A</v>
      </c>
      <c r="EB498" s="45" t="e">
        <f t="shared" ca="1" si="232"/>
        <v>#N/A</v>
      </c>
      <c r="EC498" s="45" t="e">
        <f t="shared" ca="1" si="233"/>
        <v>#N/A</v>
      </c>
      <c r="ED498" s="45" t="e">
        <f t="shared" ca="1" si="234"/>
        <v>#N/A</v>
      </c>
      <c r="EE498" s="45" t="e">
        <f t="shared" ca="1" si="235"/>
        <v>#N/A</v>
      </c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DT499" s="45" t="e">
        <f ca="1">VLOOKUP(DS499,$A$14:R1286,18)</f>
        <v>#N/A</v>
      </c>
      <c r="DU499" s="45" t="e">
        <f ca="1">VLOOKUP(DS499,$AH$14:BE1286,24)</f>
        <v>#N/A</v>
      </c>
      <c r="DV499" s="45" t="e">
        <f ca="1">VLOOKUP(DS499,$BY$14:CF1286,8)</f>
        <v>#N/A</v>
      </c>
      <c r="DW499" s="45" t="e">
        <f ca="1">VLOOKUP(DS499,$CR$14:CY1286,8)</f>
        <v>#N/A</v>
      </c>
      <c r="DX499" s="45" t="e">
        <f t="shared" ca="1" si="228"/>
        <v>#N/A</v>
      </c>
      <c r="DY499" s="45" t="e">
        <f t="shared" ca="1" si="229"/>
        <v>#N/A</v>
      </c>
      <c r="DZ499" s="45" t="e">
        <f t="shared" ca="1" si="230"/>
        <v>#N/A</v>
      </c>
      <c r="EA499" s="45" t="e">
        <f t="shared" ca="1" si="231"/>
        <v>#N/A</v>
      </c>
      <c r="EB499" s="45" t="e">
        <f t="shared" ca="1" si="232"/>
        <v>#N/A</v>
      </c>
      <c r="EC499" s="45" t="e">
        <f t="shared" ca="1" si="233"/>
        <v>#N/A</v>
      </c>
      <c r="ED499" s="45" t="e">
        <f t="shared" ca="1" si="234"/>
        <v>#N/A</v>
      </c>
      <c r="EE499" s="45" t="e">
        <f t="shared" ca="1" si="235"/>
        <v>#N/A</v>
      </c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DT500" s="45" t="e">
        <f ca="1">VLOOKUP(DS500,$A$14:R1287,18)</f>
        <v>#N/A</v>
      </c>
      <c r="DU500" s="45" t="e">
        <f ca="1">VLOOKUP(DS500,$AH$14:BE1287,24)</f>
        <v>#N/A</v>
      </c>
      <c r="DV500" s="45" t="e">
        <f ca="1">VLOOKUP(DS500,$BY$14:CF1287,8)</f>
        <v>#N/A</v>
      </c>
      <c r="DW500" s="45" t="e">
        <f ca="1">VLOOKUP(DS500,$CR$14:CY1287,8)</f>
        <v>#N/A</v>
      </c>
      <c r="DX500" s="45" t="e">
        <f t="shared" ca="1" si="228"/>
        <v>#N/A</v>
      </c>
      <c r="DY500" s="45" t="e">
        <f t="shared" ca="1" si="229"/>
        <v>#N/A</v>
      </c>
      <c r="DZ500" s="45" t="e">
        <f t="shared" ca="1" si="230"/>
        <v>#N/A</v>
      </c>
      <c r="EA500" s="45" t="e">
        <f t="shared" ca="1" si="231"/>
        <v>#N/A</v>
      </c>
      <c r="EB500" s="45" t="e">
        <f t="shared" ca="1" si="232"/>
        <v>#N/A</v>
      </c>
      <c r="EC500" s="45" t="e">
        <f t="shared" ca="1" si="233"/>
        <v>#N/A</v>
      </c>
      <c r="ED500" s="45" t="e">
        <f t="shared" ca="1" si="234"/>
        <v>#N/A</v>
      </c>
      <c r="EE500" s="45" t="e">
        <f t="shared" ca="1" si="235"/>
        <v>#N/A</v>
      </c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DT501" s="45" t="e">
        <f ca="1">VLOOKUP(DS501,$A$14:R1288,18)</f>
        <v>#N/A</v>
      </c>
      <c r="DU501" s="45" t="e">
        <f ca="1">VLOOKUP(DS501,$AH$14:BE1288,24)</f>
        <v>#N/A</v>
      </c>
      <c r="DV501" s="45" t="e">
        <f ca="1">VLOOKUP(DS501,$BY$14:CF1288,8)</f>
        <v>#N/A</v>
      </c>
      <c r="DW501" s="45" t="e">
        <f ca="1">VLOOKUP(DS501,$CR$14:CY1288,8)</f>
        <v>#N/A</v>
      </c>
      <c r="DX501" s="45" t="e">
        <f t="shared" ca="1" si="228"/>
        <v>#N/A</v>
      </c>
      <c r="DY501" s="45" t="e">
        <f t="shared" ca="1" si="229"/>
        <v>#N/A</v>
      </c>
      <c r="DZ501" s="45" t="e">
        <f t="shared" ca="1" si="230"/>
        <v>#N/A</v>
      </c>
      <c r="EA501" s="45" t="e">
        <f t="shared" ca="1" si="231"/>
        <v>#N/A</v>
      </c>
      <c r="EB501" s="45" t="e">
        <f t="shared" ca="1" si="232"/>
        <v>#N/A</v>
      </c>
      <c r="EC501" s="45" t="e">
        <f t="shared" ca="1" si="233"/>
        <v>#N/A</v>
      </c>
      <c r="ED501" s="45" t="e">
        <f t="shared" ca="1" si="234"/>
        <v>#N/A</v>
      </c>
      <c r="EE501" s="45" t="e">
        <f t="shared" ca="1" si="235"/>
        <v>#N/A</v>
      </c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DT502" s="45" t="e">
        <f ca="1">VLOOKUP(DS502,$A$14:R1289,18)</f>
        <v>#N/A</v>
      </c>
      <c r="DU502" s="45" t="e">
        <f ca="1">VLOOKUP(DS502,$AH$14:BE1289,24)</f>
        <v>#N/A</v>
      </c>
      <c r="DV502" s="45" t="e">
        <f ca="1">VLOOKUP(DS502,$BY$14:CF1289,8)</f>
        <v>#N/A</v>
      </c>
      <c r="DW502" s="45" t="e">
        <f ca="1">VLOOKUP(DS502,$CR$14:CY1289,8)</f>
        <v>#N/A</v>
      </c>
      <c r="DX502" s="45" t="e">
        <f t="shared" ca="1" si="228"/>
        <v>#N/A</v>
      </c>
      <c r="DY502" s="45" t="e">
        <f t="shared" ca="1" si="229"/>
        <v>#N/A</v>
      </c>
      <c r="DZ502" s="45" t="e">
        <f t="shared" ca="1" si="230"/>
        <v>#N/A</v>
      </c>
      <c r="EA502" s="45" t="e">
        <f t="shared" ca="1" si="231"/>
        <v>#N/A</v>
      </c>
      <c r="EB502" s="45" t="e">
        <f t="shared" ca="1" si="232"/>
        <v>#N/A</v>
      </c>
      <c r="EC502" s="45" t="e">
        <f t="shared" ca="1" si="233"/>
        <v>#N/A</v>
      </c>
      <c r="ED502" s="45" t="e">
        <f t="shared" ca="1" si="234"/>
        <v>#N/A</v>
      </c>
      <c r="EE502" s="45" t="e">
        <f t="shared" ca="1" si="235"/>
        <v>#N/A</v>
      </c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DT503" s="45" t="e">
        <f ca="1">VLOOKUP(DS503,$A$14:R1290,18)</f>
        <v>#N/A</v>
      </c>
      <c r="DU503" s="45" t="e">
        <f ca="1">VLOOKUP(DS503,$AH$14:BE1290,24)</f>
        <v>#N/A</v>
      </c>
      <c r="DV503" s="45" t="e">
        <f ca="1">VLOOKUP(DS503,$BY$14:CF1290,8)</f>
        <v>#N/A</v>
      </c>
      <c r="DW503" s="45" t="e">
        <f ca="1">VLOOKUP(DS503,$CR$14:CY1290,8)</f>
        <v>#N/A</v>
      </c>
      <c r="DX503" s="45" t="e">
        <f t="shared" ca="1" si="228"/>
        <v>#N/A</v>
      </c>
      <c r="DY503" s="45" t="e">
        <f t="shared" ca="1" si="229"/>
        <v>#N/A</v>
      </c>
      <c r="DZ503" s="45" t="e">
        <f t="shared" ca="1" si="230"/>
        <v>#N/A</v>
      </c>
      <c r="EA503" s="45" t="e">
        <f t="shared" ca="1" si="231"/>
        <v>#N/A</v>
      </c>
      <c r="EB503" s="45" t="e">
        <f t="shared" ca="1" si="232"/>
        <v>#N/A</v>
      </c>
      <c r="EC503" s="45" t="e">
        <f t="shared" ca="1" si="233"/>
        <v>#N/A</v>
      </c>
      <c r="ED503" s="45" t="e">
        <f t="shared" ca="1" si="234"/>
        <v>#N/A</v>
      </c>
      <c r="EE503" s="45" t="e">
        <f t="shared" ca="1" si="235"/>
        <v>#N/A</v>
      </c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DT504" s="45" t="e">
        <f ca="1">VLOOKUP(DS504,$A$14:R1291,18)</f>
        <v>#N/A</v>
      </c>
      <c r="DU504" s="45" t="e">
        <f ca="1">VLOOKUP(DS504,$AH$14:BE1291,24)</f>
        <v>#N/A</v>
      </c>
      <c r="DV504" s="45" t="e">
        <f ca="1">VLOOKUP(DS504,$BY$14:CF1291,8)</f>
        <v>#N/A</v>
      </c>
      <c r="DW504" s="45" t="e">
        <f ca="1">VLOOKUP(DS504,$CR$14:CY1291,8)</f>
        <v>#N/A</v>
      </c>
      <c r="DX504" s="45" t="e">
        <f t="shared" ca="1" si="228"/>
        <v>#N/A</v>
      </c>
      <c r="DY504" s="45" t="e">
        <f t="shared" ca="1" si="229"/>
        <v>#N/A</v>
      </c>
      <c r="DZ504" s="45" t="e">
        <f t="shared" ca="1" si="230"/>
        <v>#N/A</v>
      </c>
      <c r="EA504" s="45" t="e">
        <f t="shared" ca="1" si="231"/>
        <v>#N/A</v>
      </c>
      <c r="EB504" s="45" t="e">
        <f t="shared" ca="1" si="232"/>
        <v>#N/A</v>
      </c>
      <c r="EC504" s="45" t="e">
        <f t="shared" ca="1" si="233"/>
        <v>#N/A</v>
      </c>
      <c r="ED504" s="45" t="e">
        <f t="shared" ca="1" si="234"/>
        <v>#N/A</v>
      </c>
      <c r="EE504" s="45" t="e">
        <f t="shared" ca="1" si="235"/>
        <v>#N/A</v>
      </c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DT505" s="45" t="e">
        <f ca="1">VLOOKUP(DS505,$A$14:R1292,18)</f>
        <v>#N/A</v>
      </c>
      <c r="DU505" s="45" t="e">
        <f ca="1">VLOOKUP(DS505,$AH$14:BE1292,24)</f>
        <v>#N/A</v>
      </c>
      <c r="DV505" s="45" t="e">
        <f ca="1">VLOOKUP(DS505,$BY$14:CF1292,8)</f>
        <v>#N/A</v>
      </c>
      <c r="DW505" s="45" t="e">
        <f ca="1">VLOOKUP(DS505,$CR$14:CY1292,8)</f>
        <v>#N/A</v>
      </c>
      <c r="DX505" s="45" t="e">
        <f t="shared" ca="1" si="228"/>
        <v>#N/A</v>
      </c>
      <c r="DY505" s="45" t="e">
        <f t="shared" ca="1" si="229"/>
        <v>#N/A</v>
      </c>
      <c r="DZ505" s="45" t="e">
        <f t="shared" ca="1" si="230"/>
        <v>#N/A</v>
      </c>
      <c r="EA505" s="45" t="e">
        <f t="shared" ca="1" si="231"/>
        <v>#N/A</v>
      </c>
      <c r="EB505" s="45" t="e">
        <f t="shared" ca="1" si="232"/>
        <v>#N/A</v>
      </c>
      <c r="EC505" s="45" t="e">
        <f t="shared" ca="1" si="233"/>
        <v>#N/A</v>
      </c>
      <c r="ED505" s="45" t="e">
        <f t="shared" ca="1" si="234"/>
        <v>#N/A</v>
      </c>
      <c r="EE505" s="45" t="e">
        <f t="shared" ca="1" si="235"/>
        <v>#N/A</v>
      </c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DT506" s="45" t="e">
        <f ca="1">VLOOKUP(DS506,$A$14:R1293,18)</f>
        <v>#N/A</v>
      </c>
      <c r="DU506" s="45" t="e">
        <f ca="1">VLOOKUP(DS506,$AH$14:BE1293,24)</f>
        <v>#N/A</v>
      </c>
      <c r="DV506" s="45" t="e">
        <f ca="1">VLOOKUP(DS506,$BY$14:CF1293,8)</f>
        <v>#N/A</v>
      </c>
      <c r="DW506" s="45" t="e">
        <f ca="1">VLOOKUP(DS506,$CR$14:CY1293,8)</f>
        <v>#N/A</v>
      </c>
      <c r="DX506" s="45" t="e">
        <f t="shared" ca="1" si="228"/>
        <v>#N/A</v>
      </c>
      <c r="DY506" s="45" t="e">
        <f t="shared" ca="1" si="229"/>
        <v>#N/A</v>
      </c>
      <c r="DZ506" s="45" t="e">
        <f t="shared" ca="1" si="230"/>
        <v>#N/A</v>
      </c>
      <c r="EA506" s="45" t="e">
        <f t="shared" ca="1" si="231"/>
        <v>#N/A</v>
      </c>
      <c r="EB506" s="45" t="e">
        <f t="shared" ca="1" si="232"/>
        <v>#N/A</v>
      </c>
      <c r="EC506" s="45" t="e">
        <f t="shared" ca="1" si="233"/>
        <v>#N/A</v>
      </c>
      <c r="ED506" s="45" t="e">
        <f t="shared" ca="1" si="234"/>
        <v>#N/A</v>
      </c>
      <c r="EE506" s="45" t="e">
        <f t="shared" ca="1" si="235"/>
        <v>#N/A</v>
      </c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DT507" s="45" t="e">
        <f ca="1">VLOOKUP(DS507,$A$14:R1294,18)</f>
        <v>#N/A</v>
      </c>
      <c r="DU507" s="45" t="e">
        <f ca="1">VLOOKUP(DS507,$AH$14:BE1294,24)</f>
        <v>#N/A</v>
      </c>
      <c r="DV507" s="45" t="e">
        <f ca="1">VLOOKUP(DS507,$BY$14:CF1294,8)</f>
        <v>#N/A</v>
      </c>
      <c r="DW507" s="45" t="e">
        <f ca="1">VLOOKUP(DS507,$CR$14:CY1294,8)</f>
        <v>#N/A</v>
      </c>
      <c r="DX507" s="45" t="e">
        <f t="shared" ca="1" si="228"/>
        <v>#N/A</v>
      </c>
      <c r="DY507" s="45" t="e">
        <f t="shared" ca="1" si="229"/>
        <v>#N/A</v>
      </c>
      <c r="DZ507" s="45" t="e">
        <f t="shared" ca="1" si="230"/>
        <v>#N/A</v>
      </c>
      <c r="EA507" s="45" t="e">
        <f t="shared" ca="1" si="231"/>
        <v>#N/A</v>
      </c>
      <c r="EB507" s="45" t="e">
        <f t="shared" ca="1" si="232"/>
        <v>#N/A</v>
      </c>
      <c r="EC507" s="45" t="e">
        <f t="shared" ca="1" si="233"/>
        <v>#N/A</v>
      </c>
      <c r="ED507" s="45" t="e">
        <f t="shared" ca="1" si="234"/>
        <v>#N/A</v>
      </c>
      <c r="EE507" s="45" t="e">
        <f t="shared" ca="1" si="235"/>
        <v>#N/A</v>
      </c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DT508" s="45" t="e">
        <f ca="1">VLOOKUP(DS508,$A$14:R1295,18)</f>
        <v>#N/A</v>
      </c>
      <c r="DU508" s="45" t="e">
        <f ca="1">VLOOKUP(DS508,$AH$14:BE1295,24)</f>
        <v>#N/A</v>
      </c>
      <c r="DV508" s="45" t="e">
        <f ca="1">VLOOKUP(DS508,$BY$14:CF1295,8)</f>
        <v>#N/A</v>
      </c>
      <c r="DW508" s="45" t="e">
        <f ca="1">VLOOKUP(DS508,$CR$14:CY1295,8)</f>
        <v>#N/A</v>
      </c>
      <c r="DX508" s="45" t="e">
        <f t="shared" ca="1" si="228"/>
        <v>#N/A</v>
      </c>
      <c r="DY508" s="45" t="e">
        <f t="shared" ca="1" si="229"/>
        <v>#N/A</v>
      </c>
      <c r="DZ508" s="45" t="e">
        <f t="shared" ca="1" si="230"/>
        <v>#N/A</v>
      </c>
      <c r="EA508" s="45" t="e">
        <f t="shared" ca="1" si="231"/>
        <v>#N/A</v>
      </c>
      <c r="EB508" s="45" t="e">
        <f t="shared" ca="1" si="232"/>
        <v>#N/A</v>
      </c>
      <c r="EC508" s="45" t="e">
        <f t="shared" ca="1" si="233"/>
        <v>#N/A</v>
      </c>
      <c r="ED508" s="45" t="e">
        <f t="shared" ca="1" si="234"/>
        <v>#N/A</v>
      </c>
      <c r="EE508" s="45" t="e">
        <f t="shared" ca="1" si="235"/>
        <v>#N/A</v>
      </c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DT509" s="45" t="e">
        <f ca="1">VLOOKUP(DS509,$A$14:R1296,18)</f>
        <v>#N/A</v>
      </c>
      <c r="DU509" s="45" t="e">
        <f ca="1">VLOOKUP(DS509,$AH$14:BE1296,24)</f>
        <v>#N/A</v>
      </c>
      <c r="DV509" s="45" t="e">
        <f ca="1">VLOOKUP(DS509,$BY$14:CF1296,8)</f>
        <v>#N/A</v>
      </c>
      <c r="DW509" s="45" t="e">
        <f ca="1">VLOOKUP(DS509,$CR$14:CY1296,8)</f>
        <v>#N/A</v>
      </c>
      <c r="DX509" s="45" t="e">
        <f t="shared" ca="1" si="228"/>
        <v>#N/A</v>
      </c>
      <c r="DY509" s="45" t="e">
        <f t="shared" ca="1" si="229"/>
        <v>#N/A</v>
      </c>
      <c r="DZ509" s="45" t="e">
        <f t="shared" ca="1" si="230"/>
        <v>#N/A</v>
      </c>
      <c r="EA509" s="45" t="e">
        <f t="shared" ca="1" si="231"/>
        <v>#N/A</v>
      </c>
      <c r="EB509" s="45" t="e">
        <f t="shared" ca="1" si="232"/>
        <v>#N/A</v>
      </c>
      <c r="EC509" s="45" t="e">
        <f t="shared" ca="1" si="233"/>
        <v>#N/A</v>
      </c>
      <c r="ED509" s="45" t="e">
        <f t="shared" ca="1" si="234"/>
        <v>#N/A</v>
      </c>
      <c r="EE509" s="45" t="e">
        <f t="shared" ca="1" si="235"/>
        <v>#N/A</v>
      </c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DT510" s="45" t="e">
        <f ca="1">VLOOKUP(DS510,$A$14:R1297,18)</f>
        <v>#N/A</v>
      </c>
      <c r="DU510" s="45" t="e">
        <f ca="1">VLOOKUP(DS510,$AH$14:BE1297,24)</f>
        <v>#N/A</v>
      </c>
      <c r="DV510" s="45" t="e">
        <f ca="1">VLOOKUP(DS510,$BY$14:CF1297,8)</f>
        <v>#N/A</v>
      </c>
      <c r="DW510" s="45" t="e">
        <f ca="1">VLOOKUP(DS510,$CR$14:CY1297,8)</f>
        <v>#N/A</v>
      </c>
      <c r="DX510" s="45" t="e">
        <f t="shared" ca="1" si="228"/>
        <v>#N/A</v>
      </c>
      <c r="DY510" s="45" t="e">
        <f t="shared" ca="1" si="229"/>
        <v>#N/A</v>
      </c>
      <c r="DZ510" s="45" t="e">
        <f t="shared" ca="1" si="230"/>
        <v>#N/A</v>
      </c>
      <c r="EA510" s="45" t="e">
        <f t="shared" ca="1" si="231"/>
        <v>#N/A</v>
      </c>
      <c r="EB510" s="45" t="e">
        <f t="shared" ca="1" si="232"/>
        <v>#N/A</v>
      </c>
      <c r="EC510" s="45" t="e">
        <f t="shared" ca="1" si="233"/>
        <v>#N/A</v>
      </c>
      <c r="ED510" s="45" t="e">
        <f t="shared" ca="1" si="234"/>
        <v>#N/A</v>
      </c>
      <c r="EE510" s="45" t="e">
        <f t="shared" ca="1" si="235"/>
        <v>#N/A</v>
      </c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DT511" s="45" t="e">
        <f ca="1">VLOOKUP(DS511,$A$14:R1298,18)</f>
        <v>#N/A</v>
      </c>
      <c r="DU511" s="45" t="e">
        <f ca="1">VLOOKUP(DS511,$AH$14:BE1298,24)</f>
        <v>#N/A</v>
      </c>
      <c r="DV511" s="45" t="e">
        <f ca="1">VLOOKUP(DS511,$BY$14:CF1298,8)</f>
        <v>#N/A</v>
      </c>
      <c r="DW511" s="45" t="e">
        <f ca="1">VLOOKUP(DS511,$CR$14:CY1298,8)</f>
        <v>#N/A</v>
      </c>
      <c r="DX511" s="45" t="e">
        <f t="shared" ca="1" si="228"/>
        <v>#N/A</v>
      </c>
      <c r="DY511" s="45" t="e">
        <f t="shared" ca="1" si="229"/>
        <v>#N/A</v>
      </c>
      <c r="DZ511" s="45" t="e">
        <f t="shared" ca="1" si="230"/>
        <v>#N/A</v>
      </c>
      <c r="EA511" s="45" t="e">
        <f t="shared" ca="1" si="231"/>
        <v>#N/A</v>
      </c>
      <c r="EB511" s="45" t="e">
        <f t="shared" ca="1" si="232"/>
        <v>#N/A</v>
      </c>
      <c r="EC511" s="45" t="e">
        <f t="shared" ca="1" si="233"/>
        <v>#N/A</v>
      </c>
      <c r="ED511" s="45" t="e">
        <f t="shared" ca="1" si="234"/>
        <v>#N/A</v>
      </c>
      <c r="EE511" s="45" t="e">
        <f t="shared" ca="1" si="235"/>
        <v>#N/A</v>
      </c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DT512" s="45" t="e">
        <f ca="1">VLOOKUP(DS512,$A$14:R1299,18)</f>
        <v>#N/A</v>
      </c>
      <c r="DU512" s="45" t="e">
        <f ca="1">VLOOKUP(DS512,$AH$14:BE1299,24)</f>
        <v>#N/A</v>
      </c>
      <c r="DV512" s="45" t="e">
        <f ca="1">VLOOKUP(DS512,$BY$14:CF1299,8)</f>
        <v>#N/A</v>
      </c>
      <c r="DW512" s="45" t="e">
        <f ca="1">VLOOKUP(DS512,$CR$14:CY1299,8)</f>
        <v>#N/A</v>
      </c>
      <c r="DX512" s="45" t="e">
        <f t="shared" ca="1" si="228"/>
        <v>#N/A</v>
      </c>
      <c r="DY512" s="45" t="e">
        <f t="shared" ca="1" si="229"/>
        <v>#N/A</v>
      </c>
      <c r="DZ512" s="45" t="e">
        <f t="shared" ca="1" si="230"/>
        <v>#N/A</v>
      </c>
      <c r="EA512" s="45" t="e">
        <f t="shared" ca="1" si="231"/>
        <v>#N/A</v>
      </c>
      <c r="EB512" s="45" t="e">
        <f t="shared" ca="1" si="232"/>
        <v>#N/A</v>
      </c>
      <c r="EC512" s="45" t="e">
        <f t="shared" ca="1" si="233"/>
        <v>#N/A</v>
      </c>
      <c r="ED512" s="45" t="e">
        <f t="shared" ca="1" si="234"/>
        <v>#N/A</v>
      </c>
      <c r="EE512" s="45" t="e">
        <f t="shared" ca="1" si="235"/>
        <v>#N/A</v>
      </c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DT513" s="45" t="e">
        <f ca="1">VLOOKUP(DS513,$A$14:R1300,18)</f>
        <v>#N/A</v>
      </c>
      <c r="DU513" s="45" t="e">
        <f ca="1">VLOOKUP(DS513,$AH$14:BE1300,24)</f>
        <v>#N/A</v>
      </c>
      <c r="DV513" s="45" t="e">
        <f ca="1">VLOOKUP(DS513,$BY$14:CF1300,8)</f>
        <v>#N/A</v>
      </c>
      <c r="DW513" s="45" t="e">
        <f ca="1">VLOOKUP(DS513,$CR$14:CY1300,8)</f>
        <v>#N/A</v>
      </c>
      <c r="DX513" s="45" t="e">
        <f t="shared" ca="1" si="228"/>
        <v>#N/A</v>
      </c>
      <c r="DY513" s="45" t="e">
        <f t="shared" ca="1" si="229"/>
        <v>#N/A</v>
      </c>
      <c r="DZ513" s="45" t="e">
        <f t="shared" ca="1" si="230"/>
        <v>#N/A</v>
      </c>
      <c r="EA513" s="45" t="e">
        <f t="shared" ca="1" si="231"/>
        <v>#N/A</v>
      </c>
      <c r="EB513" s="45" t="e">
        <f t="shared" ca="1" si="232"/>
        <v>#N/A</v>
      </c>
      <c r="EC513" s="45" t="e">
        <f t="shared" ca="1" si="233"/>
        <v>#N/A</v>
      </c>
      <c r="ED513" s="45" t="e">
        <f t="shared" ca="1" si="234"/>
        <v>#N/A</v>
      </c>
      <c r="EE513" s="45" t="e">
        <f t="shared" ca="1" si="235"/>
        <v>#N/A</v>
      </c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DT514" s="45" t="e">
        <f ca="1">VLOOKUP(DS514,$A$14:R1301,18)</f>
        <v>#N/A</v>
      </c>
      <c r="DU514" s="45" t="e">
        <f ca="1">VLOOKUP(DS514,$AH$14:BE1301,24)</f>
        <v>#N/A</v>
      </c>
      <c r="DV514" s="45" t="e">
        <f ca="1">VLOOKUP(DS514,$BY$14:CF1301,8)</f>
        <v>#N/A</v>
      </c>
      <c r="DW514" s="45" t="e">
        <f ca="1">VLOOKUP(DS514,$CR$14:CY1301,8)</f>
        <v>#N/A</v>
      </c>
      <c r="DX514" s="45" t="e">
        <f t="shared" ca="1" si="228"/>
        <v>#N/A</v>
      </c>
      <c r="DY514" s="45" t="e">
        <f t="shared" ca="1" si="229"/>
        <v>#N/A</v>
      </c>
      <c r="DZ514" s="45" t="e">
        <f t="shared" ca="1" si="230"/>
        <v>#N/A</v>
      </c>
      <c r="EA514" s="45" t="e">
        <f t="shared" ca="1" si="231"/>
        <v>#N/A</v>
      </c>
      <c r="EB514" s="45" t="e">
        <f t="shared" ca="1" si="232"/>
        <v>#N/A</v>
      </c>
      <c r="EC514" s="45" t="e">
        <f t="shared" ca="1" si="233"/>
        <v>#N/A</v>
      </c>
      <c r="ED514" s="45" t="e">
        <f t="shared" ca="1" si="234"/>
        <v>#N/A</v>
      </c>
      <c r="EE514" s="45" t="e">
        <f t="shared" ca="1" si="235"/>
        <v>#N/A</v>
      </c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DT515" s="45" t="e">
        <f ca="1">VLOOKUP(DS515,$A$14:R1302,18)</f>
        <v>#N/A</v>
      </c>
      <c r="DU515" s="45" t="e">
        <f ca="1">VLOOKUP(DS515,$AH$14:BE1302,24)</f>
        <v>#N/A</v>
      </c>
      <c r="DV515" s="45" t="e">
        <f ca="1">VLOOKUP(DS515,$BY$14:CF1302,8)</f>
        <v>#N/A</v>
      </c>
      <c r="DW515" s="45" t="e">
        <f ca="1">VLOOKUP(DS515,$CR$14:CY1302,8)</f>
        <v>#N/A</v>
      </c>
      <c r="DX515" s="45" t="e">
        <f t="shared" ca="1" si="228"/>
        <v>#N/A</v>
      </c>
      <c r="DY515" s="45" t="e">
        <f t="shared" ca="1" si="229"/>
        <v>#N/A</v>
      </c>
      <c r="DZ515" s="45" t="e">
        <f t="shared" ca="1" si="230"/>
        <v>#N/A</v>
      </c>
      <c r="EA515" s="45" t="e">
        <f t="shared" ca="1" si="231"/>
        <v>#N/A</v>
      </c>
      <c r="EB515" s="45" t="e">
        <f t="shared" ca="1" si="232"/>
        <v>#N/A</v>
      </c>
      <c r="EC515" s="45" t="e">
        <f t="shared" ca="1" si="233"/>
        <v>#N/A</v>
      </c>
      <c r="ED515" s="45" t="e">
        <f t="shared" ca="1" si="234"/>
        <v>#N/A</v>
      </c>
      <c r="EE515" s="45" t="e">
        <f t="shared" ca="1" si="235"/>
        <v>#N/A</v>
      </c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DT516" s="45" t="e">
        <f ca="1">VLOOKUP(DS516,$A$14:R1303,18)</f>
        <v>#N/A</v>
      </c>
      <c r="DU516" s="45" t="e">
        <f ca="1">VLOOKUP(DS516,$AH$14:BE1303,24)</f>
        <v>#N/A</v>
      </c>
      <c r="DV516" s="45" t="e">
        <f ca="1">VLOOKUP(DS516,$BY$14:CF1303,8)</f>
        <v>#N/A</v>
      </c>
      <c r="DW516" s="45" t="e">
        <f ca="1">VLOOKUP(DS516,$CR$14:CY1303,8)</f>
        <v>#N/A</v>
      </c>
      <c r="DX516" s="45" t="e">
        <f t="shared" ca="1" si="228"/>
        <v>#N/A</v>
      </c>
      <c r="DY516" s="45" t="e">
        <f t="shared" ca="1" si="229"/>
        <v>#N/A</v>
      </c>
      <c r="DZ516" s="45" t="e">
        <f t="shared" ca="1" si="230"/>
        <v>#N/A</v>
      </c>
      <c r="EA516" s="45" t="e">
        <f t="shared" ca="1" si="231"/>
        <v>#N/A</v>
      </c>
      <c r="EB516" s="45" t="e">
        <f t="shared" ca="1" si="232"/>
        <v>#N/A</v>
      </c>
      <c r="EC516" s="45" t="e">
        <f t="shared" ca="1" si="233"/>
        <v>#N/A</v>
      </c>
      <c r="ED516" s="45" t="e">
        <f t="shared" ca="1" si="234"/>
        <v>#N/A</v>
      </c>
      <c r="EE516" s="45" t="e">
        <f t="shared" ca="1" si="235"/>
        <v>#N/A</v>
      </c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DT517" s="45" t="e">
        <f ca="1">VLOOKUP(DS517,$A$14:R1304,18)</f>
        <v>#N/A</v>
      </c>
      <c r="DU517" s="45" t="e">
        <f ca="1">VLOOKUP(DS517,$AH$14:BE1304,24)</f>
        <v>#N/A</v>
      </c>
      <c r="DV517" s="45" t="e">
        <f ca="1">VLOOKUP(DS517,$BY$14:CF1304,8)</f>
        <v>#N/A</v>
      </c>
      <c r="DW517" s="45" t="e">
        <f ca="1">VLOOKUP(DS517,$CR$14:CY1304,8)</f>
        <v>#N/A</v>
      </c>
      <c r="DX517" s="45" t="e">
        <f t="shared" ca="1" si="228"/>
        <v>#N/A</v>
      </c>
      <c r="DY517" s="45" t="e">
        <f t="shared" ca="1" si="229"/>
        <v>#N/A</v>
      </c>
      <c r="DZ517" s="45" t="e">
        <f t="shared" ca="1" si="230"/>
        <v>#N/A</v>
      </c>
      <c r="EA517" s="45" t="e">
        <f t="shared" ca="1" si="231"/>
        <v>#N/A</v>
      </c>
      <c r="EB517" s="45" t="e">
        <f t="shared" ca="1" si="232"/>
        <v>#N/A</v>
      </c>
      <c r="EC517" s="45" t="e">
        <f t="shared" ca="1" si="233"/>
        <v>#N/A</v>
      </c>
      <c r="ED517" s="45" t="e">
        <f t="shared" ca="1" si="234"/>
        <v>#N/A</v>
      </c>
      <c r="EE517" s="45" t="e">
        <f t="shared" ca="1" si="235"/>
        <v>#N/A</v>
      </c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DT518" s="45" t="e">
        <f ca="1">VLOOKUP(DS518,$A$14:R1305,18)</f>
        <v>#N/A</v>
      </c>
      <c r="DU518" s="45" t="e">
        <f ca="1">VLOOKUP(DS518,$AH$14:BE1305,24)</f>
        <v>#N/A</v>
      </c>
      <c r="DV518" s="45" t="e">
        <f ca="1">VLOOKUP(DS518,$BY$14:CF1305,8)</f>
        <v>#N/A</v>
      </c>
      <c r="DW518" s="45" t="e">
        <f ca="1">VLOOKUP(DS518,$CR$14:CY1305,8)</f>
        <v>#N/A</v>
      </c>
      <c r="DX518" s="45" t="e">
        <f t="shared" ca="1" si="228"/>
        <v>#N/A</v>
      </c>
      <c r="DY518" s="45" t="e">
        <f t="shared" ca="1" si="229"/>
        <v>#N/A</v>
      </c>
      <c r="DZ518" s="45" t="e">
        <f t="shared" ca="1" si="230"/>
        <v>#N/A</v>
      </c>
      <c r="EA518" s="45" t="e">
        <f t="shared" ca="1" si="231"/>
        <v>#N/A</v>
      </c>
      <c r="EB518" s="45" t="e">
        <f t="shared" ca="1" si="232"/>
        <v>#N/A</v>
      </c>
      <c r="EC518" s="45" t="e">
        <f t="shared" ca="1" si="233"/>
        <v>#N/A</v>
      </c>
      <c r="ED518" s="45" t="e">
        <f t="shared" ca="1" si="234"/>
        <v>#N/A</v>
      </c>
      <c r="EE518" s="45" t="e">
        <f t="shared" ca="1" si="235"/>
        <v>#N/A</v>
      </c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DT519" s="45" t="e">
        <f ca="1">VLOOKUP(DS519,$A$14:R1306,18)</f>
        <v>#N/A</v>
      </c>
      <c r="DU519" s="45" t="e">
        <f ca="1">VLOOKUP(DS519,$AH$14:BE1306,24)</f>
        <v>#N/A</v>
      </c>
      <c r="DV519" s="45" t="e">
        <f ca="1">VLOOKUP(DS519,$BY$14:CF1306,8)</f>
        <v>#N/A</v>
      </c>
      <c r="DW519" s="45" t="e">
        <f ca="1">VLOOKUP(DS519,$CR$14:CY1306,8)</f>
        <v>#N/A</v>
      </c>
      <c r="DX519" s="45" t="e">
        <f t="shared" ca="1" si="228"/>
        <v>#N/A</v>
      </c>
      <c r="DY519" s="45" t="e">
        <f t="shared" ca="1" si="229"/>
        <v>#N/A</v>
      </c>
      <c r="DZ519" s="45" t="e">
        <f t="shared" ca="1" si="230"/>
        <v>#N/A</v>
      </c>
      <c r="EA519" s="45" t="e">
        <f t="shared" ca="1" si="231"/>
        <v>#N/A</v>
      </c>
      <c r="EB519" s="45" t="e">
        <f t="shared" ca="1" si="232"/>
        <v>#N/A</v>
      </c>
      <c r="EC519" s="45" t="e">
        <f t="shared" ca="1" si="233"/>
        <v>#N/A</v>
      </c>
      <c r="ED519" s="45" t="e">
        <f t="shared" ca="1" si="234"/>
        <v>#N/A</v>
      </c>
      <c r="EE519" s="45" t="e">
        <f t="shared" ca="1" si="235"/>
        <v>#N/A</v>
      </c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DT520" s="45" t="e">
        <f ca="1">VLOOKUP(DS520,$A$14:R1307,18)</f>
        <v>#N/A</v>
      </c>
      <c r="DU520" s="45" t="e">
        <f ca="1">VLOOKUP(DS520,$AH$14:BE1307,24)</f>
        <v>#N/A</v>
      </c>
      <c r="DV520" s="45" t="e">
        <f ca="1">VLOOKUP(DS520,$BY$14:CF1307,8)</f>
        <v>#N/A</v>
      </c>
      <c r="DW520" s="45" t="e">
        <f ca="1">VLOOKUP(DS520,$CR$14:CY1307,8)</f>
        <v>#N/A</v>
      </c>
      <c r="DX520" s="45" t="e">
        <f t="shared" ca="1" si="228"/>
        <v>#N/A</v>
      </c>
      <c r="DY520" s="45" t="e">
        <f t="shared" ca="1" si="229"/>
        <v>#N/A</v>
      </c>
      <c r="DZ520" s="45" t="e">
        <f t="shared" ca="1" si="230"/>
        <v>#N/A</v>
      </c>
      <c r="EA520" s="45" t="e">
        <f t="shared" ca="1" si="231"/>
        <v>#N/A</v>
      </c>
      <c r="EB520" s="45" t="e">
        <f t="shared" ca="1" si="232"/>
        <v>#N/A</v>
      </c>
      <c r="EC520" s="45" t="e">
        <f t="shared" ca="1" si="233"/>
        <v>#N/A</v>
      </c>
      <c r="ED520" s="45" t="e">
        <f t="shared" ca="1" si="234"/>
        <v>#N/A</v>
      </c>
      <c r="EE520" s="45" t="e">
        <f t="shared" ca="1" si="235"/>
        <v>#N/A</v>
      </c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DT521" s="45" t="e">
        <f ca="1">VLOOKUP(DS521,$A$14:R1308,18)</f>
        <v>#N/A</v>
      </c>
      <c r="DU521" s="45" t="e">
        <f ca="1">VLOOKUP(DS521,$AH$14:BE1308,24)</f>
        <v>#N/A</v>
      </c>
      <c r="DV521" s="45" t="e">
        <f ca="1">VLOOKUP(DS521,$BY$14:CF1308,8)</f>
        <v>#N/A</v>
      </c>
      <c r="DW521" s="45" t="e">
        <f ca="1">VLOOKUP(DS521,$CR$14:CY1308,8)</f>
        <v>#N/A</v>
      </c>
      <c r="DX521" s="45" t="e">
        <f t="shared" ca="1" si="228"/>
        <v>#N/A</v>
      </c>
      <c r="DY521" s="45" t="e">
        <f t="shared" ca="1" si="229"/>
        <v>#N/A</v>
      </c>
      <c r="DZ521" s="45" t="e">
        <f t="shared" ca="1" si="230"/>
        <v>#N/A</v>
      </c>
      <c r="EA521" s="45" t="e">
        <f t="shared" ca="1" si="231"/>
        <v>#N/A</v>
      </c>
      <c r="EB521" s="45" t="e">
        <f t="shared" ca="1" si="232"/>
        <v>#N/A</v>
      </c>
      <c r="EC521" s="45" t="e">
        <f t="shared" ca="1" si="233"/>
        <v>#N/A</v>
      </c>
      <c r="ED521" s="45" t="e">
        <f t="shared" ca="1" si="234"/>
        <v>#N/A</v>
      </c>
      <c r="EE521" s="45" t="e">
        <f t="shared" ca="1" si="235"/>
        <v>#N/A</v>
      </c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DT522" s="45" t="e">
        <f ca="1">VLOOKUP(DS522,$A$14:R1309,18)</f>
        <v>#N/A</v>
      </c>
      <c r="DU522" s="45" t="e">
        <f ca="1">VLOOKUP(DS522,$AH$14:BE1309,24)</f>
        <v>#N/A</v>
      </c>
      <c r="DV522" s="45" t="e">
        <f ca="1">VLOOKUP(DS522,$BY$14:CF1309,8)</f>
        <v>#N/A</v>
      </c>
      <c r="DW522" s="45" t="e">
        <f ca="1">VLOOKUP(DS522,$CR$14:CY1309,8)</f>
        <v>#N/A</v>
      </c>
      <c r="DX522" s="45" t="e">
        <f t="shared" ca="1" si="228"/>
        <v>#N/A</v>
      </c>
      <c r="DY522" s="45" t="e">
        <f t="shared" ca="1" si="229"/>
        <v>#N/A</v>
      </c>
      <c r="DZ522" s="45" t="e">
        <f t="shared" ca="1" si="230"/>
        <v>#N/A</v>
      </c>
      <c r="EA522" s="45" t="e">
        <f t="shared" ca="1" si="231"/>
        <v>#N/A</v>
      </c>
      <c r="EB522" s="45" t="e">
        <f t="shared" ca="1" si="232"/>
        <v>#N/A</v>
      </c>
      <c r="EC522" s="45" t="e">
        <f t="shared" ca="1" si="233"/>
        <v>#N/A</v>
      </c>
      <c r="ED522" s="45" t="e">
        <f t="shared" ca="1" si="234"/>
        <v>#N/A</v>
      </c>
      <c r="EE522" s="45" t="e">
        <f t="shared" ca="1" si="235"/>
        <v>#N/A</v>
      </c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DT523" s="45" t="e">
        <f ca="1">VLOOKUP(DS523,$A$14:R1310,18)</f>
        <v>#N/A</v>
      </c>
      <c r="DU523" s="45" t="e">
        <f ca="1">VLOOKUP(DS523,$AH$14:BE1310,24)</f>
        <v>#N/A</v>
      </c>
      <c r="DV523" s="45" t="e">
        <f ca="1">VLOOKUP(DS523,$BY$14:CF1310,8)</f>
        <v>#N/A</v>
      </c>
      <c r="DW523" s="45" t="e">
        <f ca="1">VLOOKUP(DS523,$CR$14:CY1310,8)</f>
        <v>#N/A</v>
      </c>
      <c r="DX523" s="45" t="e">
        <f t="shared" ca="1" si="228"/>
        <v>#N/A</v>
      </c>
      <c r="DY523" s="45" t="e">
        <f t="shared" ca="1" si="229"/>
        <v>#N/A</v>
      </c>
      <c r="DZ523" s="45" t="e">
        <f t="shared" ca="1" si="230"/>
        <v>#N/A</v>
      </c>
      <c r="EA523" s="45" t="e">
        <f t="shared" ca="1" si="231"/>
        <v>#N/A</v>
      </c>
      <c r="EB523" s="45" t="e">
        <f t="shared" ca="1" si="232"/>
        <v>#N/A</v>
      </c>
      <c r="EC523" s="45" t="e">
        <f t="shared" ca="1" si="233"/>
        <v>#N/A</v>
      </c>
      <c r="ED523" s="45" t="e">
        <f t="shared" ca="1" si="234"/>
        <v>#N/A</v>
      </c>
      <c r="EE523" s="45" t="e">
        <f t="shared" ca="1" si="235"/>
        <v>#N/A</v>
      </c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DT524" s="45" t="e">
        <f ca="1">VLOOKUP(DS524,$A$14:R1311,18)</f>
        <v>#N/A</v>
      </c>
      <c r="DU524" s="45" t="e">
        <f ca="1">VLOOKUP(DS524,$AH$14:BE1311,24)</f>
        <v>#N/A</v>
      </c>
      <c r="DV524" s="45" t="e">
        <f ca="1">VLOOKUP(DS524,$BY$14:CF1311,8)</f>
        <v>#N/A</v>
      </c>
      <c r="DW524" s="45" t="e">
        <f ca="1">VLOOKUP(DS524,$CR$14:CY1311,8)</f>
        <v>#N/A</v>
      </c>
      <c r="DX524" s="45" t="e">
        <f t="shared" ca="1" si="228"/>
        <v>#N/A</v>
      </c>
      <c r="DY524" s="45" t="e">
        <f t="shared" ca="1" si="229"/>
        <v>#N/A</v>
      </c>
      <c r="DZ524" s="45" t="e">
        <f t="shared" ca="1" si="230"/>
        <v>#N/A</v>
      </c>
      <c r="EA524" s="45" t="e">
        <f t="shared" ca="1" si="231"/>
        <v>#N/A</v>
      </c>
      <c r="EB524" s="45" t="e">
        <f t="shared" ca="1" si="232"/>
        <v>#N/A</v>
      </c>
      <c r="EC524" s="45" t="e">
        <f t="shared" ca="1" si="233"/>
        <v>#N/A</v>
      </c>
      <c r="ED524" s="45" t="e">
        <f t="shared" ca="1" si="234"/>
        <v>#N/A</v>
      </c>
      <c r="EE524" s="45" t="e">
        <f t="shared" ca="1" si="235"/>
        <v>#N/A</v>
      </c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DT525" s="45" t="e">
        <f ca="1">VLOOKUP(DS525,$A$14:R1312,18)</f>
        <v>#N/A</v>
      </c>
      <c r="DU525" s="45" t="e">
        <f ca="1">VLOOKUP(DS525,$AH$14:BE1312,24)</f>
        <v>#N/A</v>
      </c>
      <c r="DV525" s="45" t="e">
        <f ca="1">VLOOKUP(DS525,$BY$14:CF1312,8)</f>
        <v>#N/A</v>
      </c>
      <c r="DW525" s="45" t="e">
        <f ca="1">VLOOKUP(DS525,$CR$14:CY1312,8)</f>
        <v>#N/A</v>
      </c>
      <c r="DX525" s="45" t="e">
        <f t="shared" ca="1" si="228"/>
        <v>#N/A</v>
      </c>
      <c r="DY525" s="45" t="e">
        <f t="shared" ca="1" si="229"/>
        <v>#N/A</v>
      </c>
      <c r="DZ525" s="45" t="e">
        <f t="shared" ca="1" si="230"/>
        <v>#N/A</v>
      </c>
      <c r="EA525" s="45" t="e">
        <f t="shared" ca="1" si="231"/>
        <v>#N/A</v>
      </c>
      <c r="EB525" s="45" t="e">
        <f t="shared" ca="1" si="232"/>
        <v>#N/A</v>
      </c>
      <c r="EC525" s="45" t="e">
        <f t="shared" ca="1" si="233"/>
        <v>#N/A</v>
      </c>
      <c r="ED525" s="45" t="e">
        <f t="shared" ca="1" si="234"/>
        <v>#N/A</v>
      </c>
      <c r="EE525" s="45" t="e">
        <f t="shared" ca="1" si="235"/>
        <v>#N/A</v>
      </c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DT526" s="45" t="e">
        <f ca="1">VLOOKUP(DS526,$A$14:R1313,18)</f>
        <v>#N/A</v>
      </c>
      <c r="DU526" s="45" t="e">
        <f ca="1">VLOOKUP(DS526,$AH$14:BE1313,24)</f>
        <v>#N/A</v>
      </c>
      <c r="DV526" s="45" t="e">
        <f ca="1">VLOOKUP(DS526,$BY$14:CF1313,8)</f>
        <v>#N/A</v>
      </c>
      <c r="DW526" s="45" t="e">
        <f ca="1">VLOOKUP(DS526,$CR$14:CY1313,8)</f>
        <v>#N/A</v>
      </c>
      <c r="DX526" s="45" t="e">
        <f t="shared" ca="1" si="228"/>
        <v>#N/A</v>
      </c>
      <c r="DY526" s="45" t="e">
        <f t="shared" ca="1" si="229"/>
        <v>#N/A</v>
      </c>
      <c r="DZ526" s="45" t="e">
        <f t="shared" ca="1" si="230"/>
        <v>#N/A</v>
      </c>
      <c r="EA526" s="45" t="e">
        <f t="shared" ca="1" si="231"/>
        <v>#N/A</v>
      </c>
      <c r="EB526" s="45" t="e">
        <f t="shared" ca="1" si="232"/>
        <v>#N/A</v>
      </c>
      <c r="EC526" s="45" t="e">
        <f t="shared" ca="1" si="233"/>
        <v>#N/A</v>
      </c>
      <c r="ED526" s="45" t="e">
        <f t="shared" ca="1" si="234"/>
        <v>#N/A</v>
      </c>
      <c r="EE526" s="45" t="e">
        <f t="shared" ca="1" si="235"/>
        <v>#N/A</v>
      </c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DT527" s="45" t="e">
        <f ca="1">VLOOKUP(DS527,$A$14:R1314,18)</f>
        <v>#N/A</v>
      </c>
      <c r="DU527" s="45" t="e">
        <f ca="1">VLOOKUP(DS527,$AH$14:BE1314,24)</f>
        <v>#N/A</v>
      </c>
      <c r="DV527" s="45" t="e">
        <f ca="1">VLOOKUP(DS527,$BY$14:CF1314,8)</f>
        <v>#N/A</v>
      </c>
      <c r="DW527" s="45" t="e">
        <f ca="1">VLOOKUP(DS527,$CR$14:CY1314,8)</f>
        <v>#N/A</v>
      </c>
      <c r="DX527" s="45" t="e">
        <f t="shared" ca="1" si="228"/>
        <v>#N/A</v>
      </c>
      <c r="DY527" s="45" t="e">
        <f t="shared" ca="1" si="229"/>
        <v>#N/A</v>
      </c>
      <c r="DZ527" s="45" t="e">
        <f t="shared" ca="1" si="230"/>
        <v>#N/A</v>
      </c>
      <c r="EA527" s="45" t="e">
        <f t="shared" ca="1" si="231"/>
        <v>#N/A</v>
      </c>
      <c r="EB527" s="45" t="e">
        <f t="shared" ca="1" si="232"/>
        <v>#N/A</v>
      </c>
      <c r="EC527" s="45" t="e">
        <f t="shared" ca="1" si="233"/>
        <v>#N/A</v>
      </c>
      <c r="ED527" s="45" t="e">
        <f t="shared" ca="1" si="234"/>
        <v>#N/A</v>
      </c>
      <c r="EE527" s="45" t="e">
        <f t="shared" ca="1" si="235"/>
        <v>#N/A</v>
      </c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DT528" s="45" t="e">
        <f ca="1">VLOOKUP(DS528,$A$14:R1315,18)</f>
        <v>#N/A</v>
      </c>
      <c r="DU528" s="45" t="e">
        <f ca="1">VLOOKUP(DS528,$AH$14:BE1315,24)</f>
        <v>#N/A</v>
      </c>
      <c r="DV528" s="45" t="e">
        <f ca="1">VLOOKUP(DS528,$BY$14:CF1315,8)</f>
        <v>#N/A</v>
      </c>
      <c r="DW528" s="45" t="e">
        <f ca="1">VLOOKUP(DS528,$CR$14:CY1315,8)</f>
        <v>#N/A</v>
      </c>
      <c r="DX528" s="45" t="e">
        <f t="shared" ca="1" si="228"/>
        <v>#N/A</v>
      </c>
      <c r="DY528" s="45" t="e">
        <f t="shared" ca="1" si="229"/>
        <v>#N/A</v>
      </c>
      <c r="DZ528" s="45" t="e">
        <f t="shared" ca="1" si="230"/>
        <v>#N/A</v>
      </c>
      <c r="EA528" s="45" t="e">
        <f t="shared" ca="1" si="231"/>
        <v>#N/A</v>
      </c>
      <c r="EB528" s="45" t="e">
        <f t="shared" ca="1" si="232"/>
        <v>#N/A</v>
      </c>
      <c r="EC528" s="45" t="e">
        <f t="shared" ca="1" si="233"/>
        <v>#N/A</v>
      </c>
      <c r="ED528" s="45" t="e">
        <f t="shared" ca="1" si="234"/>
        <v>#N/A</v>
      </c>
      <c r="EE528" s="45" t="e">
        <f t="shared" ca="1" si="235"/>
        <v>#N/A</v>
      </c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DT529" s="45" t="e">
        <f ca="1">VLOOKUP(DS529,$A$14:R1316,18)</f>
        <v>#N/A</v>
      </c>
      <c r="DU529" s="45" t="e">
        <f ca="1">VLOOKUP(DS529,$AH$14:BE1316,24)</f>
        <v>#N/A</v>
      </c>
      <c r="DV529" s="45" t="e">
        <f ca="1">VLOOKUP(DS529,$BY$14:CF1316,8)</f>
        <v>#N/A</v>
      </c>
      <c r="DW529" s="45" t="e">
        <f ca="1">VLOOKUP(DS529,$CR$14:CY1316,8)</f>
        <v>#N/A</v>
      </c>
      <c r="DX529" s="45" t="e">
        <f t="shared" ca="1" si="228"/>
        <v>#N/A</v>
      </c>
      <c r="DY529" s="45" t="e">
        <f t="shared" ca="1" si="229"/>
        <v>#N/A</v>
      </c>
      <c r="DZ529" s="45" t="e">
        <f t="shared" ca="1" si="230"/>
        <v>#N/A</v>
      </c>
      <c r="EA529" s="45" t="e">
        <f t="shared" ca="1" si="231"/>
        <v>#N/A</v>
      </c>
      <c r="EB529" s="45" t="e">
        <f t="shared" ca="1" si="232"/>
        <v>#N/A</v>
      </c>
      <c r="EC529" s="45" t="e">
        <f t="shared" ca="1" si="233"/>
        <v>#N/A</v>
      </c>
      <c r="ED529" s="45" t="e">
        <f t="shared" ca="1" si="234"/>
        <v>#N/A</v>
      </c>
      <c r="EE529" s="45" t="e">
        <f t="shared" ca="1" si="235"/>
        <v>#N/A</v>
      </c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DT530" s="45" t="e">
        <f ca="1">VLOOKUP(DS530,$A$14:R1317,18)</f>
        <v>#N/A</v>
      </c>
      <c r="DU530" s="45" t="e">
        <f ca="1">VLOOKUP(DS530,$AH$14:BE1317,24)</f>
        <v>#N/A</v>
      </c>
      <c r="DV530" s="45" t="e">
        <f ca="1">VLOOKUP(DS530,$BY$14:CF1317,8)</f>
        <v>#N/A</v>
      </c>
      <c r="DW530" s="45" t="e">
        <f ca="1">VLOOKUP(DS530,$CR$14:CY1317,8)</f>
        <v>#N/A</v>
      </c>
      <c r="DX530" s="45" t="e">
        <f t="shared" ca="1" si="228"/>
        <v>#N/A</v>
      </c>
      <c r="DY530" s="45" t="e">
        <f t="shared" ca="1" si="229"/>
        <v>#N/A</v>
      </c>
      <c r="DZ530" s="45" t="e">
        <f t="shared" ca="1" si="230"/>
        <v>#N/A</v>
      </c>
      <c r="EA530" s="45" t="e">
        <f t="shared" ca="1" si="231"/>
        <v>#N/A</v>
      </c>
      <c r="EB530" s="45" t="e">
        <f t="shared" ca="1" si="232"/>
        <v>#N/A</v>
      </c>
      <c r="EC530" s="45" t="e">
        <f t="shared" ca="1" si="233"/>
        <v>#N/A</v>
      </c>
      <c r="ED530" s="45" t="e">
        <f t="shared" ca="1" si="234"/>
        <v>#N/A</v>
      </c>
      <c r="EE530" s="45" t="e">
        <f t="shared" ca="1" si="235"/>
        <v>#N/A</v>
      </c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DT531" s="45" t="e">
        <f ca="1">VLOOKUP(DS531,$A$14:R1318,18)</f>
        <v>#N/A</v>
      </c>
      <c r="DU531" s="45" t="e">
        <f ca="1">VLOOKUP(DS531,$AH$14:BE1318,24)</f>
        <v>#N/A</v>
      </c>
      <c r="DV531" s="45" t="e">
        <f ca="1">VLOOKUP(DS531,$BY$14:CF1318,8)</f>
        <v>#N/A</v>
      </c>
      <c r="DW531" s="45" t="e">
        <f ca="1">VLOOKUP(DS531,$CR$14:CY1318,8)</f>
        <v>#N/A</v>
      </c>
      <c r="DX531" s="45" t="e">
        <f t="shared" ca="1" si="228"/>
        <v>#N/A</v>
      </c>
      <c r="DY531" s="45" t="e">
        <f t="shared" ca="1" si="229"/>
        <v>#N/A</v>
      </c>
      <c r="DZ531" s="45" t="e">
        <f t="shared" ca="1" si="230"/>
        <v>#N/A</v>
      </c>
      <c r="EA531" s="45" t="e">
        <f t="shared" ca="1" si="231"/>
        <v>#N/A</v>
      </c>
      <c r="EB531" s="45" t="e">
        <f t="shared" ca="1" si="232"/>
        <v>#N/A</v>
      </c>
      <c r="EC531" s="45" t="e">
        <f t="shared" ca="1" si="233"/>
        <v>#N/A</v>
      </c>
      <c r="ED531" s="45" t="e">
        <f t="shared" ca="1" si="234"/>
        <v>#N/A</v>
      </c>
      <c r="EE531" s="45" t="e">
        <f t="shared" ca="1" si="235"/>
        <v>#N/A</v>
      </c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DT532" s="45" t="e">
        <f ca="1">VLOOKUP(DS532,$A$14:R1319,18)</f>
        <v>#N/A</v>
      </c>
      <c r="DU532" s="45" t="e">
        <f ca="1">VLOOKUP(DS532,$AH$14:BE1319,24)</f>
        <v>#N/A</v>
      </c>
      <c r="DV532" s="45" t="e">
        <f ca="1">VLOOKUP(DS532,$BY$14:CF1319,8)</f>
        <v>#N/A</v>
      </c>
      <c r="DW532" s="45" t="e">
        <f ca="1">VLOOKUP(DS532,$CR$14:CY1319,8)</f>
        <v>#N/A</v>
      </c>
      <c r="DX532" s="45" t="e">
        <f t="shared" ca="1" si="228"/>
        <v>#N/A</v>
      </c>
      <c r="DY532" s="45" t="e">
        <f t="shared" ca="1" si="229"/>
        <v>#N/A</v>
      </c>
      <c r="DZ532" s="45" t="e">
        <f t="shared" ca="1" si="230"/>
        <v>#N/A</v>
      </c>
      <c r="EA532" s="45" t="e">
        <f t="shared" ca="1" si="231"/>
        <v>#N/A</v>
      </c>
      <c r="EB532" s="45" t="e">
        <f t="shared" ca="1" si="232"/>
        <v>#N/A</v>
      </c>
      <c r="EC532" s="45" t="e">
        <f t="shared" ca="1" si="233"/>
        <v>#N/A</v>
      </c>
      <c r="ED532" s="45" t="e">
        <f t="shared" ca="1" si="234"/>
        <v>#N/A</v>
      </c>
      <c r="EE532" s="45" t="e">
        <f t="shared" ca="1" si="235"/>
        <v>#N/A</v>
      </c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DT533" s="45" t="e">
        <f ca="1">VLOOKUP(DS533,$A$14:R1320,18)</f>
        <v>#N/A</v>
      </c>
      <c r="DU533" s="45" t="e">
        <f ca="1">VLOOKUP(DS533,$AH$14:BE1320,24)</f>
        <v>#N/A</v>
      </c>
      <c r="DV533" s="45" t="e">
        <f ca="1">VLOOKUP(DS533,$BY$14:CF1320,8)</f>
        <v>#N/A</v>
      </c>
      <c r="DW533" s="45" t="e">
        <f ca="1">VLOOKUP(DS533,$CR$14:CY1320,8)</f>
        <v>#N/A</v>
      </c>
      <c r="DX533" s="45" t="e">
        <f t="shared" ref="DX533:DX596" ca="1" si="236">DT533-DT532</f>
        <v>#N/A</v>
      </c>
      <c r="DY533" s="45" t="e">
        <f t="shared" ref="DY533:DY596" ca="1" si="237">DU533-DU532</f>
        <v>#N/A</v>
      </c>
      <c r="DZ533" s="45" t="e">
        <f t="shared" ref="DZ533:DZ596" ca="1" si="238">DV533-DV532</f>
        <v>#N/A</v>
      </c>
      <c r="EA533" s="45" t="e">
        <f t="shared" ref="EA533:EA596" ca="1" si="239">DW533-DW532</f>
        <v>#N/A</v>
      </c>
      <c r="EB533" s="45" t="e">
        <f t="shared" ref="EB533:EB596" ca="1" si="240">DX$11*DX533</f>
        <v>#N/A</v>
      </c>
      <c r="EC533" s="45" t="e">
        <f t="shared" ref="EC533:EC596" ca="1" si="241">DY$11*DY533</f>
        <v>#N/A</v>
      </c>
      <c r="ED533" s="45" t="e">
        <f t="shared" ref="ED533:ED596" ca="1" si="242">DZ$11*DZ533</f>
        <v>#N/A</v>
      </c>
      <c r="EE533" s="45" t="e">
        <f t="shared" ref="EE533:EE596" ca="1" si="243">EA$11*EA533</f>
        <v>#N/A</v>
      </c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DT534" s="45" t="e">
        <f ca="1">VLOOKUP(DS534,$A$14:R1321,18)</f>
        <v>#N/A</v>
      </c>
      <c r="DU534" s="45" t="e">
        <f ca="1">VLOOKUP(DS534,$AH$14:BE1321,24)</f>
        <v>#N/A</v>
      </c>
      <c r="DV534" s="45" t="e">
        <f ca="1">VLOOKUP(DS534,$BY$14:CF1321,8)</f>
        <v>#N/A</v>
      </c>
      <c r="DW534" s="45" t="e">
        <f ca="1">VLOOKUP(DS534,$CR$14:CY1321,8)</f>
        <v>#N/A</v>
      </c>
      <c r="DX534" s="45" t="e">
        <f t="shared" ca="1" si="236"/>
        <v>#N/A</v>
      </c>
      <c r="DY534" s="45" t="e">
        <f t="shared" ca="1" si="237"/>
        <v>#N/A</v>
      </c>
      <c r="DZ534" s="45" t="e">
        <f t="shared" ca="1" si="238"/>
        <v>#N/A</v>
      </c>
      <c r="EA534" s="45" t="e">
        <f t="shared" ca="1" si="239"/>
        <v>#N/A</v>
      </c>
      <c r="EB534" s="45" t="e">
        <f t="shared" ca="1" si="240"/>
        <v>#N/A</v>
      </c>
      <c r="EC534" s="45" t="e">
        <f t="shared" ca="1" si="241"/>
        <v>#N/A</v>
      </c>
      <c r="ED534" s="45" t="e">
        <f t="shared" ca="1" si="242"/>
        <v>#N/A</v>
      </c>
      <c r="EE534" s="45" t="e">
        <f t="shared" ca="1" si="243"/>
        <v>#N/A</v>
      </c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DT535" s="45" t="e">
        <f ca="1">VLOOKUP(DS535,$A$14:R1322,18)</f>
        <v>#N/A</v>
      </c>
      <c r="DU535" s="45" t="e">
        <f ca="1">VLOOKUP(DS535,$AH$14:BE1322,24)</f>
        <v>#N/A</v>
      </c>
      <c r="DV535" s="45" t="e">
        <f ca="1">VLOOKUP(DS535,$BY$14:CF1322,8)</f>
        <v>#N/A</v>
      </c>
      <c r="DW535" s="45" t="e">
        <f ca="1">VLOOKUP(DS535,$CR$14:CY1322,8)</f>
        <v>#N/A</v>
      </c>
      <c r="DX535" s="45" t="e">
        <f t="shared" ca="1" si="236"/>
        <v>#N/A</v>
      </c>
      <c r="DY535" s="45" t="e">
        <f t="shared" ca="1" si="237"/>
        <v>#N/A</v>
      </c>
      <c r="DZ535" s="45" t="e">
        <f t="shared" ca="1" si="238"/>
        <v>#N/A</v>
      </c>
      <c r="EA535" s="45" t="e">
        <f t="shared" ca="1" si="239"/>
        <v>#N/A</v>
      </c>
      <c r="EB535" s="45" t="e">
        <f t="shared" ca="1" si="240"/>
        <v>#N/A</v>
      </c>
      <c r="EC535" s="45" t="e">
        <f t="shared" ca="1" si="241"/>
        <v>#N/A</v>
      </c>
      <c r="ED535" s="45" t="e">
        <f t="shared" ca="1" si="242"/>
        <v>#N/A</v>
      </c>
      <c r="EE535" s="45" t="e">
        <f t="shared" ca="1" si="243"/>
        <v>#N/A</v>
      </c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DT536" s="45" t="e">
        <f ca="1">VLOOKUP(DS536,$A$14:R1323,18)</f>
        <v>#N/A</v>
      </c>
      <c r="DU536" s="45" t="e">
        <f ca="1">VLOOKUP(DS536,$AH$14:BE1323,24)</f>
        <v>#N/A</v>
      </c>
      <c r="DV536" s="45" t="e">
        <f ca="1">VLOOKUP(DS536,$BY$14:CF1323,8)</f>
        <v>#N/A</v>
      </c>
      <c r="DW536" s="45" t="e">
        <f ca="1">VLOOKUP(DS536,$CR$14:CY1323,8)</f>
        <v>#N/A</v>
      </c>
      <c r="DX536" s="45" t="e">
        <f t="shared" ca="1" si="236"/>
        <v>#N/A</v>
      </c>
      <c r="DY536" s="45" t="e">
        <f t="shared" ca="1" si="237"/>
        <v>#N/A</v>
      </c>
      <c r="DZ536" s="45" t="e">
        <f t="shared" ca="1" si="238"/>
        <v>#N/A</v>
      </c>
      <c r="EA536" s="45" t="e">
        <f t="shared" ca="1" si="239"/>
        <v>#N/A</v>
      </c>
      <c r="EB536" s="45" t="e">
        <f t="shared" ca="1" si="240"/>
        <v>#N/A</v>
      </c>
      <c r="EC536" s="45" t="e">
        <f t="shared" ca="1" si="241"/>
        <v>#N/A</v>
      </c>
      <c r="ED536" s="45" t="e">
        <f t="shared" ca="1" si="242"/>
        <v>#N/A</v>
      </c>
      <c r="EE536" s="45" t="e">
        <f t="shared" ca="1" si="243"/>
        <v>#N/A</v>
      </c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DT537" s="45" t="e">
        <f ca="1">VLOOKUP(DS537,$A$14:R1324,18)</f>
        <v>#N/A</v>
      </c>
      <c r="DU537" s="45" t="e">
        <f ca="1">VLOOKUP(DS537,$AH$14:BE1324,24)</f>
        <v>#N/A</v>
      </c>
      <c r="DV537" s="45" t="e">
        <f ca="1">VLOOKUP(DS537,$BY$14:CF1324,8)</f>
        <v>#N/A</v>
      </c>
      <c r="DW537" s="45" t="e">
        <f ca="1">VLOOKUP(DS537,$CR$14:CY1324,8)</f>
        <v>#N/A</v>
      </c>
      <c r="DX537" s="45" t="e">
        <f t="shared" ca="1" si="236"/>
        <v>#N/A</v>
      </c>
      <c r="DY537" s="45" t="e">
        <f t="shared" ca="1" si="237"/>
        <v>#N/A</v>
      </c>
      <c r="DZ537" s="45" t="e">
        <f t="shared" ca="1" si="238"/>
        <v>#N/A</v>
      </c>
      <c r="EA537" s="45" t="e">
        <f t="shared" ca="1" si="239"/>
        <v>#N/A</v>
      </c>
      <c r="EB537" s="45" t="e">
        <f t="shared" ca="1" si="240"/>
        <v>#N/A</v>
      </c>
      <c r="EC537" s="45" t="e">
        <f t="shared" ca="1" si="241"/>
        <v>#N/A</v>
      </c>
      <c r="ED537" s="45" t="e">
        <f t="shared" ca="1" si="242"/>
        <v>#N/A</v>
      </c>
      <c r="EE537" s="45" t="e">
        <f t="shared" ca="1" si="243"/>
        <v>#N/A</v>
      </c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DT538" s="45" t="e">
        <f ca="1">VLOOKUP(DS538,$A$14:R1325,18)</f>
        <v>#N/A</v>
      </c>
      <c r="DU538" s="45" t="e">
        <f ca="1">VLOOKUP(DS538,$AH$14:BE1325,24)</f>
        <v>#N/A</v>
      </c>
      <c r="DV538" s="45" t="e">
        <f ca="1">VLOOKUP(DS538,$BY$14:CF1325,8)</f>
        <v>#N/A</v>
      </c>
      <c r="DW538" s="45" t="e">
        <f ca="1">VLOOKUP(DS538,$CR$14:CY1325,8)</f>
        <v>#N/A</v>
      </c>
      <c r="DX538" s="45" t="e">
        <f t="shared" ca="1" si="236"/>
        <v>#N/A</v>
      </c>
      <c r="DY538" s="45" t="e">
        <f t="shared" ca="1" si="237"/>
        <v>#N/A</v>
      </c>
      <c r="DZ538" s="45" t="e">
        <f t="shared" ca="1" si="238"/>
        <v>#N/A</v>
      </c>
      <c r="EA538" s="45" t="e">
        <f t="shared" ca="1" si="239"/>
        <v>#N/A</v>
      </c>
      <c r="EB538" s="45" t="e">
        <f t="shared" ca="1" si="240"/>
        <v>#N/A</v>
      </c>
      <c r="EC538" s="45" t="e">
        <f t="shared" ca="1" si="241"/>
        <v>#N/A</v>
      </c>
      <c r="ED538" s="45" t="e">
        <f t="shared" ca="1" si="242"/>
        <v>#N/A</v>
      </c>
      <c r="EE538" s="45" t="e">
        <f t="shared" ca="1" si="243"/>
        <v>#N/A</v>
      </c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DT539" s="45" t="e">
        <f ca="1">VLOOKUP(DS539,$A$14:R1326,18)</f>
        <v>#N/A</v>
      </c>
      <c r="DU539" s="45" t="e">
        <f ca="1">VLOOKUP(DS539,$AH$14:BE1326,24)</f>
        <v>#N/A</v>
      </c>
      <c r="DV539" s="45" t="e">
        <f ca="1">VLOOKUP(DS539,$BY$14:CF1326,8)</f>
        <v>#N/A</v>
      </c>
      <c r="DW539" s="45" t="e">
        <f ca="1">VLOOKUP(DS539,$CR$14:CY1326,8)</f>
        <v>#N/A</v>
      </c>
      <c r="DX539" s="45" t="e">
        <f t="shared" ca="1" si="236"/>
        <v>#N/A</v>
      </c>
      <c r="DY539" s="45" t="e">
        <f t="shared" ca="1" si="237"/>
        <v>#N/A</v>
      </c>
      <c r="DZ539" s="45" t="e">
        <f t="shared" ca="1" si="238"/>
        <v>#N/A</v>
      </c>
      <c r="EA539" s="45" t="e">
        <f t="shared" ca="1" si="239"/>
        <v>#N/A</v>
      </c>
      <c r="EB539" s="45" t="e">
        <f t="shared" ca="1" si="240"/>
        <v>#N/A</v>
      </c>
      <c r="EC539" s="45" t="e">
        <f t="shared" ca="1" si="241"/>
        <v>#N/A</v>
      </c>
      <c r="ED539" s="45" t="e">
        <f t="shared" ca="1" si="242"/>
        <v>#N/A</v>
      </c>
      <c r="EE539" s="45" t="e">
        <f t="shared" ca="1" si="243"/>
        <v>#N/A</v>
      </c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DT540" s="45" t="e">
        <f ca="1">VLOOKUP(DS540,$A$14:R1327,18)</f>
        <v>#N/A</v>
      </c>
      <c r="DU540" s="45" t="e">
        <f ca="1">VLOOKUP(DS540,$AH$14:BE1327,24)</f>
        <v>#N/A</v>
      </c>
      <c r="DV540" s="45" t="e">
        <f ca="1">VLOOKUP(DS540,$BY$14:CF1327,8)</f>
        <v>#N/A</v>
      </c>
      <c r="DW540" s="45" t="e">
        <f ca="1">VLOOKUP(DS540,$CR$14:CY1327,8)</f>
        <v>#N/A</v>
      </c>
      <c r="DX540" s="45" t="e">
        <f t="shared" ca="1" si="236"/>
        <v>#N/A</v>
      </c>
      <c r="DY540" s="45" t="e">
        <f t="shared" ca="1" si="237"/>
        <v>#N/A</v>
      </c>
      <c r="DZ540" s="45" t="e">
        <f t="shared" ca="1" si="238"/>
        <v>#N/A</v>
      </c>
      <c r="EA540" s="45" t="e">
        <f t="shared" ca="1" si="239"/>
        <v>#N/A</v>
      </c>
      <c r="EB540" s="45" t="e">
        <f t="shared" ca="1" si="240"/>
        <v>#N/A</v>
      </c>
      <c r="EC540" s="45" t="e">
        <f t="shared" ca="1" si="241"/>
        <v>#N/A</v>
      </c>
      <c r="ED540" s="45" t="e">
        <f t="shared" ca="1" si="242"/>
        <v>#N/A</v>
      </c>
      <c r="EE540" s="45" t="e">
        <f t="shared" ca="1" si="243"/>
        <v>#N/A</v>
      </c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DT541" s="45" t="e">
        <f ca="1">VLOOKUP(DS541,$A$14:R1328,18)</f>
        <v>#N/A</v>
      </c>
      <c r="DU541" s="45" t="e">
        <f ca="1">VLOOKUP(DS541,$AH$14:BE1328,24)</f>
        <v>#N/A</v>
      </c>
      <c r="DV541" s="45" t="e">
        <f ca="1">VLOOKUP(DS541,$BY$14:CF1328,8)</f>
        <v>#N/A</v>
      </c>
      <c r="DW541" s="45" t="e">
        <f ca="1">VLOOKUP(DS541,$CR$14:CY1328,8)</f>
        <v>#N/A</v>
      </c>
      <c r="DX541" s="45" t="e">
        <f t="shared" ca="1" si="236"/>
        <v>#N/A</v>
      </c>
      <c r="DY541" s="45" t="e">
        <f t="shared" ca="1" si="237"/>
        <v>#N/A</v>
      </c>
      <c r="DZ541" s="45" t="e">
        <f t="shared" ca="1" si="238"/>
        <v>#N/A</v>
      </c>
      <c r="EA541" s="45" t="e">
        <f t="shared" ca="1" si="239"/>
        <v>#N/A</v>
      </c>
      <c r="EB541" s="45" t="e">
        <f t="shared" ca="1" si="240"/>
        <v>#N/A</v>
      </c>
      <c r="EC541" s="45" t="e">
        <f t="shared" ca="1" si="241"/>
        <v>#N/A</v>
      </c>
      <c r="ED541" s="45" t="e">
        <f t="shared" ca="1" si="242"/>
        <v>#N/A</v>
      </c>
      <c r="EE541" s="45" t="e">
        <f t="shared" ca="1" si="243"/>
        <v>#N/A</v>
      </c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DT542" s="45" t="e">
        <f ca="1">VLOOKUP(DS542,$A$14:R1329,18)</f>
        <v>#N/A</v>
      </c>
      <c r="DU542" s="45" t="e">
        <f ca="1">VLOOKUP(DS542,$AH$14:BE1329,24)</f>
        <v>#N/A</v>
      </c>
      <c r="DV542" s="45" t="e">
        <f ca="1">VLOOKUP(DS542,$BY$14:CF1329,8)</f>
        <v>#N/A</v>
      </c>
      <c r="DW542" s="45" t="e">
        <f ca="1">VLOOKUP(DS542,$CR$14:CY1329,8)</f>
        <v>#N/A</v>
      </c>
      <c r="DX542" s="45" t="e">
        <f t="shared" ca="1" si="236"/>
        <v>#N/A</v>
      </c>
      <c r="DY542" s="45" t="e">
        <f t="shared" ca="1" si="237"/>
        <v>#N/A</v>
      </c>
      <c r="DZ542" s="45" t="e">
        <f t="shared" ca="1" si="238"/>
        <v>#N/A</v>
      </c>
      <c r="EA542" s="45" t="e">
        <f t="shared" ca="1" si="239"/>
        <v>#N/A</v>
      </c>
      <c r="EB542" s="45" t="e">
        <f t="shared" ca="1" si="240"/>
        <v>#N/A</v>
      </c>
      <c r="EC542" s="45" t="e">
        <f t="shared" ca="1" si="241"/>
        <v>#N/A</v>
      </c>
      <c r="ED542" s="45" t="e">
        <f t="shared" ca="1" si="242"/>
        <v>#N/A</v>
      </c>
      <c r="EE542" s="45" t="e">
        <f t="shared" ca="1" si="243"/>
        <v>#N/A</v>
      </c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DT543" s="45" t="e">
        <f ca="1">VLOOKUP(DS543,$A$14:R1330,18)</f>
        <v>#N/A</v>
      </c>
      <c r="DU543" s="45" t="e">
        <f ca="1">VLOOKUP(DS543,$AH$14:BE1330,24)</f>
        <v>#N/A</v>
      </c>
      <c r="DV543" s="45" t="e">
        <f ca="1">VLOOKUP(DS543,$BY$14:CF1330,8)</f>
        <v>#N/A</v>
      </c>
      <c r="DW543" s="45" t="e">
        <f ca="1">VLOOKUP(DS543,$CR$14:CY1330,8)</f>
        <v>#N/A</v>
      </c>
      <c r="DX543" s="45" t="e">
        <f t="shared" ca="1" si="236"/>
        <v>#N/A</v>
      </c>
      <c r="DY543" s="45" t="e">
        <f t="shared" ca="1" si="237"/>
        <v>#N/A</v>
      </c>
      <c r="DZ543" s="45" t="e">
        <f t="shared" ca="1" si="238"/>
        <v>#N/A</v>
      </c>
      <c r="EA543" s="45" t="e">
        <f t="shared" ca="1" si="239"/>
        <v>#N/A</v>
      </c>
      <c r="EB543" s="45" t="e">
        <f t="shared" ca="1" si="240"/>
        <v>#N/A</v>
      </c>
      <c r="EC543" s="45" t="e">
        <f t="shared" ca="1" si="241"/>
        <v>#N/A</v>
      </c>
      <c r="ED543" s="45" t="e">
        <f t="shared" ca="1" si="242"/>
        <v>#N/A</v>
      </c>
      <c r="EE543" s="45" t="e">
        <f t="shared" ca="1" si="243"/>
        <v>#N/A</v>
      </c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DT544" s="45" t="e">
        <f ca="1">VLOOKUP(DS544,$A$14:R1331,18)</f>
        <v>#N/A</v>
      </c>
      <c r="DU544" s="45" t="e">
        <f ca="1">VLOOKUP(DS544,$AH$14:BE1331,24)</f>
        <v>#N/A</v>
      </c>
      <c r="DV544" s="45" t="e">
        <f ca="1">VLOOKUP(DS544,$BY$14:CF1331,8)</f>
        <v>#N/A</v>
      </c>
      <c r="DW544" s="45" t="e">
        <f ca="1">VLOOKUP(DS544,$CR$14:CY1331,8)</f>
        <v>#N/A</v>
      </c>
      <c r="DX544" s="45" t="e">
        <f t="shared" ca="1" si="236"/>
        <v>#N/A</v>
      </c>
      <c r="DY544" s="45" t="e">
        <f t="shared" ca="1" si="237"/>
        <v>#N/A</v>
      </c>
      <c r="DZ544" s="45" t="e">
        <f t="shared" ca="1" si="238"/>
        <v>#N/A</v>
      </c>
      <c r="EA544" s="45" t="e">
        <f t="shared" ca="1" si="239"/>
        <v>#N/A</v>
      </c>
      <c r="EB544" s="45" t="e">
        <f t="shared" ca="1" si="240"/>
        <v>#N/A</v>
      </c>
      <c r="EC544" s="45" t="e">
        <f t="shared" ca="1" si="241"/>
        <v>#N/A</v>
      </c>
      <c r="ED544" s="45" t="e">
        <f t="shared" ca="1" si="242"/>
        <v>#N/A</v>
      </c>
      <c r="EE544" s="45" t="e">
        <f t="shared" ca="1" si="243"/>
        <v>#N/A</v>
      </c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DT545" s="45" t="e">
        <f ca="1">VLOOKUP(DS545,$A$14:R1332,18)</f>
        <v>#N/A</v>
      </c>
      <c r="DU545" s="45" t="e">
        <f ca="1">VLOOKUP(DS545,$AH$14:BE1332,24)</f>
        <v>#N/A</v>
      </c>
      <c r="DV545" s="45" t="e">
        <f ca="1">VLOOKUP(DS545,$BY$14:CF1332,8)</f>
        <v>#N/A</v>
      </c>
      <c r="DW545" s="45" t="e">
        <f ca="1">VLOOKUP(DS545,$CR$14:CY1332,8)</f>
        <v>#N/A</v>
      </c>
      <c r="DX545" s="45" t="e">
        <f t="shared" ca="1" si="236"/>
        <v>#N/A</v>
      </c>
      <c r="DY545" s="45" t="e">
        <f t="shared" ca="1" si="237"/>
        <v>#N/A</v>
      </c>
      <c r="DZ545" s="45" t="e">
        <f t="shared" ca="1" si="238"/>
        <v>#N/A</v>
      </c>
      <c r="EA545" s="45" t="e">
        <f t="shared" ca="1" si="239"/>
        <v>#N/A</v>
      </c>
      <c r="EB545" s="45" t="e">
        <f t="shared" ca="1" si="240"/>
        <v>#N/A</v>
      </c>
      <c r="EC545" s="45" t="e">
        <f t="shared" ca="1" si="241"/>
        <v>#N/A</v>
      </c>
      <c r="ED545" s="45" t="e">
        <f t="shared" ca="1" si="242"/>
        <v>#N/A</v>
      </c>
      <c r="EE545" s="45" t="e">
        <f t="shared" ca="1" si="243"/>
        <v>#N/A</v>
      </c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DT546" s="45" t="e">
        <f ca="1">VLOOKUP(DS546,$A$14:R1333,18)</f>
        <v>#N/A</v>
      </c>
      <c r="DU546" s="45" t="e">
        <f ca="1">VLOOKUP(DS546,$AH$14:BE1333,24)</f>
        <v>#N/A</v>
      </c>
      <c r="DV546" s="45" t="e">
        <f ca="1">VLOOKUP(DS546,$BY$14:CF1333,8)</f>
        <v>#N/A</v>
      </c>
      <c r="DW546" s="45" t="e">
        <f ca="1">VLOOKUP(DS546,$CR$14:CY1333,8)</f>
        <v>#N/A</v>
      </c>
      <c r="DX546" s="45" t="e">
        <f t="shared" ca="1" si="236"/>
        <v>#N/A</v>
      </c>
      <c r="DY546" s="45" t="e">
        <f t="shared" ca="1" si="237"/>
        <v>#N/A</v>
      </c>
      <c r="DZ546" s="45" t="e">
        <f t="shared" ca="1" si="238"/>
        <v>#N/A</v>
      </c>
      <c r="EA546" s="45" t="e">
        <f t="shared" ca="1" si="239"/>
        <v>#N/A</v>
      </c>
      <c r="EB546" s="45" t="e">
        <f t="shared" ca="1" si="240"/>
        <v>#N/A</v>
      </c>
      <c r="EC546" s="45" t="e">
        <f t="shared" ca="1" si="241"/>
        <v>#N/A</v>
      </c>
      <c r="ED546" s="45" t="e">
        <f t="shared" ca="1" si="242"/>
        <v>#N/A</v>
      </c>
      <c r="EE546" s="45" t="e">
        <f t="shared" ca="1" si="243"/>
        <v>#N/A</v>
      </c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DT547" s="45" t="e">
        <f ca="1">VLOOKUP(DS547,$A$14:R1334,18)</f>
        <v>#N/A</v>
      </c>
      <c r="DU547" s="45" t="e">
        <f ca="1">VLOOKUP(DS547,$AH$14:BE1334,24)</f>
        <v>#N/A</v>
      </c>
      <c r="DV547" s="45" t="e">
        <f ca="1">VLOOKUP(DS547,$BY$14:CF1334,8)</f>
        <v>#N/A</v>
      </c>
      <c r="DW547" s="45" t="e">
        <f ca="1">VLOOKUP(DS547,$CR$14:CY1334,8)</f>
        <v>#N/A</v>
      </c>
      <c r="DX547" s="45" t="e">
        <f t="shared" ca="1" si="236"/>
        <v>#N/A</v>
      </c>
      <c r="DY547" s="45" t="e">
        <f t="shared" ca="1" si="237"/>
        <v>#N/A</v>
      </c>
      <c r="DZ547" s="45" t="e">
        <f t="shared" ca="1" si="238"/>
        <v>#N/A</v>
      </c>
      <c r="EA547" s="45" t="e">
        <f t="shared" ca="1" si="239"/>
        <v>#N/A</v>
      </c>
      <c r="EB547" s="45" t="e">
        <f t="shared" ca="1" si="240"/>
        <v>#N/A</v>
      </c>
      <c r="EC547" s="45" t="e">
        <f t="shared" ca="1" si="241"/>
        <v>#N/A</v>
      </c>
      <c r="ED547" s="45" t="e">
        <f t="shared" ca="1" si="242"/>
        <v>#N/A</v>
      </c>
      <c r="EE547" s="45" t="e">
        <f t="shared" ca="1" si="243"/>
        <v>#N/A</v>
      </c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DT548" s="45" t="e">
        <f ca="1">VLOOKUP(DS548,$A$14:R1335,18)</f>
        <v>#N/A</v>
      </c>
      <c r="DU548" s="45" t="e">
        <f ca="1">VLOOKUP(DS548,$AH$14:BE1335,24)</f>
        <v>#N/A</v>
      </c>
      <c r="DV548" s="45" t="e">
        <f ca="1">VLOOKUP(DS548,$BY$14:CF1335,8)</f>
        <v>#N/A</v>
      </c>
      <c r="DW548" s="45" t="e">
        <f ca="1">VLOOKUP(DS548,$CR$14:CY1335,8)</f>
        <v>#N/A</v>
      </c>
      <c r="DX548" s="45" t="e">
        <f t="shared" ca="1" si="236"/>
        <v>#N/A</v>
      </c>
      <c r="DY548" s="45" t="e">
        <f t="shared" ca="1" si="237"/>
        <v>#N/A</v>
      </c>
      <c r="DZ548" s="45" t="e">
        <f t="shared" ca="1" si="238"/>
        <v>#N/A</v>
      </c>
      <c r="EA548" s="45" t="e">
        <f t="shared" ca="1" si="239"/>
        <v>#N/A</v>
      </c>
      <c r="EB548" s="45" t="e">
        <f t="shared" ca="1" si="240"/>
        <v>#N/A</v>
      </c>
      <c r="EC548" s="45" t="e">
        <f t="shared" ca="1" si="241"/>
        <v>#N/A</v>
      </c>
      <c r="ED548" s="45" t="e">
        <f t="shared" ca="1" si="242"/>
        <v>#N/A</v>
      </c>
      <c r="EE548" s="45" t="e">
        <f t="shared" ca="1" si="243"/>
        <v>#N/A</v>
      </c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DT549" s="45" t="e">
        <f ca="1">VLOOKUP(DS549,$A$14:R1336,18)</f>
        <v>#N/A</v>
      </c>
      <c r="DU549" s="45" t="e">
        <f ca="1">VLOOKUP(DS549,$AH$14:BE1336,24)</f>
        <v>#N/A</v>
      </c>
      <c r="DV549" s="45" t="e">
        <f ca="1">VLOOKUP(DS549,$BY$14:CF1336,8)</f>
        <v>#N/A</v>
      </c>
      <c r="DW549" s="45" t="e">
        <f ca="1">VLOOKUP(DS549,$CR$14:CY1336,8)</f>
        <v>#N/A</v>
      </c>
      <c r="DX549" s="45" t="e">
        <f t="shared" ca="1" si="236"/>
        <v>#N/A</v>
      </c>
      <c r="DY549" s="45" t="e">
        <f t="shared" ca="1" si="237"/>
        <v>#N/A</v>
      </c>
      <c r="DZ549" s="45" t="e">
        <f t="shared" ca="1" si="238"/>
        <v>#N/A</v>
      </c>
      <c r="EA549" s="45" t="e">
        <f t="shared" ca="1" si="239"/>
        <v>#N/A</v>
      </c>
      <c r="EB549" s="45" t="e">
        <f t="shared" ca="1" si="240"/>
        <v>#N/A</v>
      </c>
      <c r="EC549" s="45" t="e">
        <f t="shared" ca="1" si="241"/>
        <v>#N/A</v>
      </c>
      <c r="ED549" s="45" t="e">
        <f t="shared" ca="1" si="242"/>
        <v>#N/A</v>
      </c>
      <c r="EE549" s="45" t="e">
        <f t="shared" ca="1" si="243"/>
        <v>#N/A</v>
      </c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DT550" s="45" t="e">
        <f ca="1">VLOOKUP(DS550,$A$14:R1337,18)</f>
        <v>#N/A</v>
      </c>
      <c r="DU550" s="45" t="e">
        <f ca="1">VLOOKUP(DS550,$AH$14:BE1337,24)</f>
        <v>#N/A</v>
      </c>
      <c r="DV550" s="45" t="e">
        <f ca="1">VLOOKUP(DS550,$BY$14:CF1337,8)</f>
        <v>#N/A</v>
      </c>
      <c r="DW550" s="45" t="e">
        <f ca="1">VLOOKUP(DS550,$CR$14:CY1337,8)</f>
        <v>#N/A</v>
      </c>
      <c r="DX550" s="45" t="e">
        <f t="shared" ca="1" si="236"/>
        <v>#N/A</v>
      </c>
      <c r="DY550" s="45" t="e">
        <f t="shared" ca="1" si="237"/>
        <v>#N/A</v>
      </c>
      <c r="DZ550" s="45" t="e">
        <f t="shared" ca="1" si="238"/>
        <v>#N/A</v>
      </c>
      <c r="EA550" s="45" t="e">
        <f t="shared" ca="1" si="239"/>
        <v>#N/A</v>
      </c>
      <c r="EB550" s="45" t="e">
        <f t="shared" ca="1" si="240"/>
        <v>#N/A</v>
      </c>
      <c r="EC550" s="45" t="e">
        <f t="shared" ca="1" si="241"/>
        <v>#N/A</v>
      </c>
      <c r="ED550" s="45" t="e">
        <f t="shared" ca="1" si="242"/>
        <v>#N/A</v>
      </c>
      <c r="EE550" s="45" t="e">
        <f t="shared" ca="1" si="243"/>
        <v>#N/A</v>
      </c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DT551" s="45" t="e">
        <f ca="1">VLOOKUP(DS551,$A$14:R1338,18)</f>
        <v>#N/A</v>
      </c>
      <c r="DU551" s="45" t="e">
        <f ca="1">VLOOKUP(DS551,$AH$14:BE1338,24)</f>
        <v>#N/A</v>
      </c>
      <c r="DV551" s="45" t="e">
        <f ca="1">VLOOKUP(DS551,$BY$14:CF1338,8)</f>
        <v>#N/A</v>
      </c>
      <c r="DW551" s="45" t="e">
        <f ca="1">VLOOKUP(DS551,$CR$14:CY1338,8)</f>
        <v>#N/A</v>
      </c>
      <c r="DX551" s="45" t="e">
        <f t="shared" ca="1" si="236"/>
        <v>#N/A</v>
      </c>
      <c r="DY551" s="45" t="e">
        <f t="shared" ca="1" si="237"/>
        <v>#N/A</v>
      </c>
      <c r="DZ551" s="45" t="e">
        <f t="shared" ca="1" si="238"/>
        <v>#N/A</v>
      </c>
      <c r="EA551" s="45" t="e">
        <f t="shared" ca="1" si="239"/>
        <v>#N/A</v>
      </c>
      <c r="EB551" s="45" t="e">
        <f t="shared" ca="1" si="240"/>
        <v>#N/A</v>
      </c>
      <c r="EC551" s="45" t="e">
        <f t="shared" ca="1" si="241"/>
        <v>#N/A</v>
      </c>
      <c r="ED551" s="45" t="e">
        <f t="shared" ca="1" si="242"/>
        <v>#N/A</v>
      </c>
      <c r="EE551" s="45" t="e">
        <f t="shared" ca="1" si="243"/>
        <v>#N/A</v>
      </c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DT552" s="45" t="e">
        <f ca="1">VLOOKUP(DS552,$A$14:R1339,18)</f>
        <v>#N/A</v>
      </c>
      <c r="DU552" s="45" t="e">
        <f ca="1">VLOOKUP(DS552,$AH$14:BE1339,24)</f>
        <v>#N/A</v>
      </c>
      <c r="DV552" s="45" t="e">
        <f ca="1">VLOOKUP(DS552,$BY$14:CF1339,8)</f>
        <v>#N/A</v>
      </c>
      <c r="DW552" s="45" t="e">
        <f ca="1">VLOOKUP(DS552,$CR$14:CY1339,8)</f>
        <v>#N/A</v>
      </c>
      <c r="DX552" s="45" t="e">
        <f t="shared" ca="1" si="236"/>
        <v>#N/A</v>
      </c>
      <c r="DY552" s="45" t="e">
        <f t="shared" ca="1" si="237"/>
        <v>#N/A</v>
      </c>
      <c r="DZ552" s="45" t="e">
        <f t="shared" ca="1" si="238"/>
        <v>#N/A</v>
      </c>
      <c r="EA552" s="45" t="e">
        <f t="shared" ca="1" si="239"/>
        <v>#N/A</v>
      </c>
      <c r="EB552" s="45" t="e">
        <f t="shared" ca="1" si="240"/>
        <v>#N/A</v>
      </c>
      <c r="EC552" s="45" t="e">
        <f t="shared" ca="1" si="241"/>
        <v>#N/A</v>
      </c>
      <c r="ED552" s="45" t="e">
        <f t="shared" ca="1" si="242"/>
        <v>#N/A</v>
      </c>
      <c r="EE552" s="45" t="e">
        <f t="shared" ca="1" si="243"/>
        <v>#N/A</v>
      </c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DT553" s="45" t="e">
        <f ca="1">VLOOKUP(DS553,$A$14:R1340,18)</f>
        <v>#N/A</v>
      </c>
      <c r="DU553" s="45" t="e">
        <f ca="1">VLOOKUP(DS553,$AH$14:BE1340,24)</f>
        <v>#N/A</v>
      </c>
      <c r="DV553" s="45" t="e">
        <f ca="1">VLOOKUP(DS553,$BY$14:CF1340,8)</f>
        <v>#N/A</v>
      </c>
      <c r="DW553" s="45" t="e">
        <f ca="1">VLOOKUP(DS553,$CR$14:CY1340,8)</f>
        <v>#N/A</v>
      </c>
      <c r="DX553" s="45" t="e">
        <f t="shared" ca="1" si="236"/>
        <v>#N/A</v>
      </c>
      <c r="DY553" s="45" t="e">
        <f t="shared" ca="1" si="237"/>
        <v>#N/A</v>
      </c>
      <c r="DZ553" s="45" t="e">
        <f t="shared" ca="1" si="238"/>
        <v>#N/A</v>
      </c>
      <c r="EA553" s="45" t="e">
        <f t="shared" ca="1" si="239"/>
        <v>#N/A</v>
      </c>
      <c r="EB553" s="45" t="e">
        <f t="shared" ca="1" si="240"/>
        <v>#N/A</v>
      </c>
      <c r="EC553" s="45" t="e">
        <f t="shared" ca="1" si="241"/>
        <v>#N/A</v>
      </c>
      <c r="ED553" s="45" t="e">
        <f t="shared" ca="1" si="242"/>
        <v>#N/A</v>
      </c>
      <c r="EE553" s="45" t="e">
        <f t="shared" ca="1" si="243"/>
        <v>#N/A</v>
      </c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DT554" s="45" t="e">
        <f ca="1">VLOOKUP(DS554,$A$14:R1341,18)</f>
        <v>#N/A</v>
      </c>
      <c r="DU554" s="45" t="e">
        <f ca="1">VLOOKUP(DS554,$AH$14:BE1341,24)</f>
        <v>#N/A</v>
      </c>
      <c r="DV554" s="45" t="e">
        <f ca="1">VLOOKUP(DS554,$BY$14:CF1341,8)</f>
        <v>#N/A</v>
      </c>
      <c r="DW554" s="45" t="e">
        <f ca="1">VLOOKUP(DS554,$CR$14:CY1341,8)</f>
        <v>#N/A</v>
      </c>
      <c r="DX554" s="45" t="e">
        <f t="shared" ca="1" si="236"/>
        <v>#N/A</v>
      </c>
      <c r="DY554" s="45" t="e">
        <f t="shared" ca="1" si="237"/>
        <v>#N/A</v>
      </c>
      <c r="DZ554" s="45" t="e">
        <f t="shared" ca="1" si="238"/>
        <v>#N/A</v>
      </c>
      <c r="EA554" s="45" t="e">
        <f t="shared" ca="1" si="239"/>
        <v>#N/A</v>
      </c>
      <c r="EB554" s="45" t="e">
        <f t="shared" ca="1" si="240"/>
        <v>#N/A</v>
      </c>
      <c r="EC554" s="45" t="e">
        <f t="shared" ca="1" si="241"/>
        <v>#N/A</v>
      </c>
      <c r="ED554" s="45" t="e">
        <f t="shared" ca="1" si="242"/>
        <v>#N/A</v>
      </c>
      <c r="EE554" s="45" t="e">
        <f t="shared" ca="1" si="243"/>
        <v>#N/A</v>
      </c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DT555" s="45" t="e">
        <f ca="1">VLOOKUP(DS555,$A$14:R1342,18)</f>
        <v>#N/A</v>
      </c>
      <c r="DU555" s="45" t="e">
        <f ca="1">VLOOKUP(DS555,$AH$14:BE1342,24)</f>
        <v>#N/A</v>
      </c>
      <c r="DV555" s="45" t="e">
        <f ca="1">VLOOKUP(DS555,$BY$14:CF1342,8)</f>
        <v>#N/A</v>
      </c>
      <c r="DW555" s="45" t="e">
        <f ca="1">VLOOKUP(DS555,$CR$14:CY1342,8)</f>
        <v>#N/A</v>
      </c>
      <c r="DX555" s="45" t="e">
        <f t="shared" ca="1" si="236"/>
        <v>#N/A</v>
      </c>
      <c r="DY555" s="45" t="e">
        <f t="shared" ca="1" si="237"/>
        <v>#N/A</v>
      </c>
      <c r="DZ555" s="45" t="e">
        <f t="shared" ca="1" si="238"/>
        <v>#N/A</v>
      </c>
      <c r="EA555" s="45" t="e">
        <f t="shared" ca="1" si="239"/>
        <v>#N/A</v>
      </c>
      <c r="EB555" s="45" t="e">
        <f t="shared" ca="1" si="240"/>
        <v>#N/A</v>
      </c>
      <c r="EC555" s="45" t="e">
        <f t="shared" ca="1" si="241"/>
        <v>#N/A</v>
      </c>
      <c r="ED555" s="45" t="e">
        <f t="shared" ca="1" si="242"/>
        <v>#N/A</v>
      </c>
      <c r="EE555" s="45" t="e">
        <f t="shared" ca="1" si="243"/>
        <v>#N/A</v>
      </c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DT556" s="45" t="e">
        <f ca="1">VLOOKUP(DS556,$A$14:R1343,18)</f>
        <v>#N/A</v>
      </c>
      <c r="DU556" s="45" t="e">
        <f ca="1">VLOOKUP(DS556,$AH$14:BE1343,24)</f>
        <v>#N/A</v>
      </c>
      <c r="DV556" s="45" t="e">
        <f ca="1">VLOOKUP(DS556,$BY$14:CF1343,8)</f>
        <v>#N/A</v>
      </c>
      <c r="DW556" s="45" t="e">
        <f ca="1">VLOOKUP(DS556,$CR$14:CY1343,8)</f>
        <v>#N/A</v>
      </c>
      <c r="DX556" s="45" t="e">
        <f t="shared" ca="1" si="236"/>
        <v>#N/A</v>
      </c>
      <c r="DY556" s="45" t="e">
        <f t="shared" ca="1" si="237"/>
        <v>#N/A</v>
      </c>
      <c r="DZ556" s="45" t="e">
        <f t="shared" ca="1" si="238"/>
        <v>#N/A</v>
      </c>
      <c r="EA556" s="45" t="e">
        <f t="shared" ca="1" si="239"/>
        <v>#N/A</v>
      </c>
      <c r="EB556" s="45" t="e">
        <f t="shared" ca="1" si="240"/>
        <v>#N/A</v>
      </c>
      <c r="EC556" s="45" t="e">
        <f t="shared" ca="1" si="241"/>
        <v>#N/A</v>
      </c>
      <c r="ED556" s="45" t="e">
        <f t="shared" ca="1" si="242"/>
        <v>#N/A</v>
      </c>
      <c r="EE556" s="45" t="e">
        <f t="shared" ca="1" si="243"/>
        <v>#N/A</v>
      </c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DT557" s="45" t="e">
        <f ca="1">VLOOKUP(DS557,$A$14:R1344,18)</f>
        <v>#N/A</v>
      </c>
      <c r="DU557" s="45" t="e">
        <f ca="1">VLOOKUP(DS557,$AH$14:BE1344,24)</f>
        <v>#N/A</v>
      </c>
      <c r="DV557" s="45" t="e">
        <f ca="1">VLOOKUP(DS557,$BY$14:CF1344,8)</f>
        <v>#N/A</v>
      </c>
      <c r="DW557" s="45" t="e">
        <f ca="1">VLOOKUP(DS557,$CR$14:CY1344,8)</f>
        <v>#N/A</v>
      </c>
      <c r="DX557" s="45" t="e">
        <f t="shared" ca="1" si="236"/>
        <v>#N/A</v>
      </c>
      <c r="DY557" s="45" t="e">
        <f t="shared" ca="1" si="237"/>
        <v>#N/A</v>
      </c>
      <c r="DZ557" s="45" t="e">
        <f t="shared" ca="1" si="238"/>
        <v>#N/A</v>
      </c>
      <c r="EA557" s="45" t="e">
        <f t="shared" ca="1" si="239"/>
        <v>#N/A</v>
      </c>
      <c r="EB557" s="45" t="e">
        <f t="shared" ca="1" si="240"/>
        <v>#N/A</v>
      </c>
      <c r="EC557" s="45" t="e">
        <f t="shared" ca="1" si="241"/>
        <v>#N/A</v>
      </c>
      <c r="ED557" s="45" t="e">
        <f t="shared" ca="1" si="242"/>
        <v>#N/A</v>
      </c>
      <c r="EE557" s="45" t="e">
        <f t="shared" ca="1" si="243"/>
        <v>#N/A</v>
      </c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DT558" s="45" t="e">
        <f ca="1">VLOOKUP(DS558,$A$14:R1345,18)</f>
        <v>#N/A</v>
      </c>
      <c r="DU558" s="45" t="e">
        <f ca="1">VLOOKUP(DS558,$AH$14:BE1345,24)</f>
        <v>#N/A</v>
      </c>
      <c r="DV558" s="45" t="e">
        <f ca="1">VLOOKUP(DS558,$BY$14:CF1345,8)</f>
        <v>#N/A</v>
      </c>
      <c r="DW558" s="45" t="e">
        <f ca="1">VLOOKUP(DS558,$CR$14:CY1345,8)</f>
        <v>#N/A</v>
      </c>
      <c r="DX558" s="45" t="e">
        <f t="shared" ca="1" si="236"/>
        <v>#N/A</v>
      </c>
      <c r="DY558" s="45" t="e">
        <f t="shared" ca="1" si="237"/>
        <v>#N/A</v>
      </c>
      <c r="DZ558" s="45" t="e">
        <f t="shared" ca="1" si="238"/>
        <v>#N/A</v>
      </c>
      <c r="EA558" s="45" t="e">
        <f t="shared" ca="1" si="239"/>
        <v>#N/A</v>
      </c>
      <c r="EB558" s="45" t="e">
        <f t="shared" ca="1" si="240"/>
        <v>#N/A</v>
      </c>
      <c r="EC558" s="45" t="e">
        <f t="shared" ca="1" si="241"/>
        <v>#N/A</v>
      </c>
      <c r="ED558" s="45" t="e">
        <f t="shared" ca="1" si="242"/>
        <v>#N/A</v>
      </c>
      <c r="EE558" s="45" t="e">
        <f t="shared" ca="1" si="243"/>
        <v>#N/A</v>
      </c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DT559" s="45" t="e">
        <f ca="1">VLOOKUP(DS559,$A$14:R1346,18)</f>
        <v>#N/A</v>
      </c>
      <c r="DU559" s="45" t="e">
        <f ca="1">VLOOKUP(DS559,$AH$14:BE1346,24)</f>
        <v>#N/A</v>
      </c>
      <c r="DV559" s="45" t="e">
        <f ca="1">VLOOKUP(DS559,$BY$14:CF1346,8)</f>
        <v>#N/A</v>
      </c>
      <c r="DW559" s="45" t="e">
        <f ca="1">VLOOKUP(DS559,$CR$14:CY1346,8)</f>
        <v>#N/A</v>
      </c>
      <c r="DX559" s="45" t="e">
        <f t="shared" ca="1" si="236"/>
        <v>#N/A</v>
      </c>
      <c r="DY559" s="45" t="e">
        <f t="shared" ca="1" si="237"/>
        <v>#N/A</v>
      </c>
      <c r="DZ559" s="45" t="e">
        <f t="shared" ca="1" si="238"/>
        <v>#N/A</v>
      </c>
      <c r="EA559" s="45" t="e">
        <f t="shared" ca="1" si="239"/>
        <v>#N/A</v>
      </c>
      <c r="EB559" s="45" t="e">
        <f t="shared" ca="1" si="240"/>
        <v>#N/A</v>
      </c>
      <c r="EC559" s="45" t="e">
        <f t="shared" ca="1" si="241"/>
        <v>#N/A</v>
      </c>
      <c r="ED559" s="45" t="e">
        <f t="shared" ca="1" si="242"/>
        <v>#N/A</v>
      </c>
      <c r="EE559" s="45" t="e">
        <f t="shared" ca="1" si="243"/>
        <v>#N/A</v>
      </c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DT560" s="45" t="e">
        <f ca="1">VLOOKUP(DS560,$A$14:R1347,18)</f>
        <v>#N/A</v>
      </c>
      <c r="DU560" s="45" t="e">
        <f ca="1">VLOOKUP(DS560,$AH$14:BE1347,24)</f>
        <v>#N/A</v>
      </c>
      <c r="DV560" s="45" t="e">
        <f ca="1">VLOOKUP(DS560,$BY$14:CF1347,8)</f>
        <v>#N/A</v>
      </c>
      <c r="DW560" s="45" t="e">
        <f ca="1">VLOOKUP(DS560,$CR$14:CY1347,8)</f>
        <v>#N/A</v>
      </c>
      <c r="DX560" s="45" t="e">
        <f t="shared" ca="1" si="236"/>
        <v>#N/A</v>
      </c>
      <c r="DY560" s="45" t="e">
        <f t="shared" ca="1" si="237"/>
        <v>#N/A</v>
      </c>
      <c r="DZ560" s="45" t="e">
        <f t="shared" ca="1" si="238"/>
        <v>#N/A</v>
      </c>
      <c r="EA560" s="45" t="e">
        <f t="shared" ca="1" si="239"/>
        <v>#N/A</v>
      </c>
      <c r="EB560" s="45" t="e">
        <f t="shared" ca="1" si="240"/>
        <v>#N/A</v>
      </c>
      <c r="EC560" s="45" t="e">
        <f t="shared" ca="1" si="241"/>
        <v>#N/A</v>
      </c>
      <c r="ED560" s="45" t="e">
        <f t="shared" ca="1" si="242"/>
        <v>#N/A</v>
      </c>
      <c r="EE560" s="45" t="e">
        <f t="shared" ca="1" si="243"/>
        <v>#N/A</v>
      </c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DT561" s="45" t="e">
        <f ca="1">VLOOKUP(DS561,$A$14:R1348,18)</f>
        <v>#N/A</v>
      </c>
      <c r="DU561" s="45" t="e">
        <f ca="1">VLOOKUP(DS561,$AH$14:BE1348,24)</f>
        <v>#N/A</v>
      </c>
      <c r="DV561" s="45" t="e">
        <f ca="1">VLOOKUP(DS561,$BY$14:CF1348,8)</f>
        <v>#N/A</v>
      </c>
      <c r="DW561" s="45" t="e">
        <f ca="1">VLOOKUP(DS561,$CR$14:CY1348,8)</f>
        <v>#N/A</v>
      </c>
      <c r="DX561" s="45" t="e">
        <f t="shared" ca="1" si="236"/>
        <v>#N/A</v>
      </c>
      <c r="DY561" s="45" t="e">
        <f t="shared" ca="1" si="237"/>
        <v>#N/A</v>
      </c>
      <c r="DZ561" s="45" t="e">
        <f t="shared" ca="1" si="238"/>
        <v>#N/A</v>
      </c>
      <c r="EA561" s="45" t="e">
        <f t="shared" ca="1" si="239"/>
        <v>#N/A</v>
      </c>
      <c r="EB561" s="45" t="e">
        <f t="shared" ca="1" si="240"/>
        <v>#N/A</v>
      </c>
      <c r="EC561" s="45" t="e">
        <f t="shared" ca="1" si="241"/>
        <v>#N/A</v>
      </c>
      <c r="ED561" s="45" t="e">
        <f t="shared" ca="1" si="242"/>
        <v>#N/A</v>
      </c>
      <c r="EE561" s="45" t="e">
        <f t="shared" ca="1" si="243"/>
        <v>#N/A</v>
      </c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DT562" s="45" t="e">
        <f ca="1">VLOOKUP(DS562,$A$14:R1349,18)</f>
        <v>#N/A</v>
      </c>
      <c r="DU562" s="45" t="e">
        <f ca="1">VLOOKUP(DS562,$AH$14:BE1349,24)</f>
        <v>#N/A</v>
      </c>
      <c r="DV562" s="45" t="e">
        <f ca="1">VLOOKUP(DS562,$BY$14:CF1349,8)</f>
        <v>#N/A</v>
      </c>
      <c r="DW562" s="45" t="e">
        <f ca="1">VLOOKUP(DS562,$CR$14:CY1349,8)</f>
        <v>#N/A</v>
      </c>
      <c r="DX562" s="45" t="e">
        <f t="shared" ca="1" si="236"/>
        <v>#N/A</v>
      </c>
      <c r="DY562" s="45" t="e">
        <f t="shared" ca="1" si="237"/>
        <v>#N/A</v>
      </c>
      <c r="DZ562" s="45" t="e">
        <f t="shared" ca="1" si="238"/>
        <v>#N/A</v>
      </c>
      <c r="EA562" s="45" t="e">
        <f t="shared" ca="1" si="239"/>
        <v>#N/A</v>
      </c>
      <c r="EB562" s="45" t="e">
        <f t="shared" ca="1" si="240"/>
        <v>#N/A</v>
      </c>
      <c r="EC562" s="45" t="e">
        <f t="shared" ca="1" si="241"/>
        <v>#N/A</v>
      </c>
      <c r="ED562" s="45" t="e">
        <f t="shared" ca="1" si="242"/>
        <v>#N/A</v>
      </c>
      <c r="EE562" s="45" t="e">
        <f t="shared" ca="1" si="243"/>
        <v>#N/A</v>
      </c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DT563" s="45" t="e">
        <f ca="1">VLOOKUP(DS563,$A$14:R1350,18)</f>
        <v>#N/A</v>
      </c>
      <c r="DU563" s="45" t="e">
        <f ca="1">VLOOKUP(DS563,$AH$14:BE1350,24)</f>
        <v>#N/A</v>
      </c>
      <c r="DV563" s="45" t="e">
        <f ca="1">VLOOKUP(DS563,$BY$14:CF1350,8)</f>
        <v>#N/A</v>
      </c>
      <c r="DW563" s="45" t="e">
        <f ca="1">VLOOKUP(DS563,$CR$14:CY1350,8)</f>
        <v>#N/A</v>
      </c>
      <c r="DX563" s="45" t="e">
        <f t="shared" ca="1" si="236"/>
        <v>#N/A</v>
      </c>
      <c r="DY563" s="45" t="e">
        <f t="shared" ca="1" si="237"/>
        <v>#N/A</v>
      </c>
      <c r="DZ563" s="45" t="e">
        <f t="shared" ca="1" si="238"/>
        <v>#N/A</v>
      </c>
      <c r="EA563" s="45" t="e">
        <f t="shared" ca="1" si="239"/>
        <v>#N/A</v>
      </c>
      <c r="EB563" s="45" t="e">
        <f t="shared" ca="1" si="240"/>
        <v>#N/A</v>
      </c>
      <c r="EC563" s="45" t="e">
        <f t="shared" ca="1" si="241"/>
        <v>#N/A</v>
      </c>
      <c r="ED563" s="45" t="e">
        <f t="shared" ca="1" si="242"/>
        <v>#N/A</v>
      </c>
      <c r="EE563" s="45" t="e">
        <f t="shared" ca="1" si="243"/>
        <v>#N/A</v>
      </c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DT564" s="45" t="e">
        <f ca="1">VLOOKUP(DS564,$A$14:R1351,18)</f>
        <v>#N/A</v>
      </c>
      <c r="DU564" s="45" t="e">
        <f ca="1">VLOOKUP(DS564,$AH$14:BE1351,24)</f>
        <v>#N/A</v>
      </c>
      <c r="DV564" s="45" t="e">
        <f ca="1">VLOOKUP(DS564,$BY$14:CF1351,8)</f>
        <v>#N/A</v>
      </c>
      <c r="DW564" s="45" t="e">
        <f ca="1">VLOOKUP(DS564,$CR$14:CY1351,8)</f>
        <v>#N/A</v>
      </c>
      <c r="DX564" s="45" t="e">
        <f t="shared" ca="1" si="236"/>
        <v>#N/A</v>
      </c>
      <c r="DY564" s="45" t="e">
        <f t="shared" ca="1" si="237"/>
        <v>#N/A</v>
      </c>
      <c r="DZ564" s="45" t="e">
        <f t="shared" ca="1" si="238"/>
        <v>#N/A</v>
      </c>
      <c r="EA564" s="45" t="e">
        <f t="shared" ca="1" si="239"/>
        <v>#N/A</v>
      </c>
      <c r="EB564" s="45" t="e">
        <f t="shared" ca="1" si="240"/>
        <v>#N/A</v>
      </c>
      <c r="EC564" s="45" t="e">
        <f t="shared" ca="1" si="241"/>
        <v>#N/A</v>
      </c>
      <c r="ED564" s="45" t="e">
        <f t="shared" ca="1" si="242"/>
        <v>#N/A</v>
      </c>
      <c r="EE564" s="45" t="e">
        <f t="shared" ca="1" si="243"/>
        <v>#N/A</v>
      </c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DT565" s="45" t="e">
        <f ca="1">VLOOKUP(DS565,$A$14:R1352,18)</f>
        <v>#N/A</v>
      </c>
      <c r="DU565" s="45" t="e">
        <f ca="1">VLOOKUP(DS565,$AH$14:BE1352,24)</f>
        <v>#N/A</v>
      </c>
      <c r="DV565" s="45" t="e">
        <f ca="1">VLOOKUP(DS565,$BY$14:CF1352,8)</f>
        <v>#N/A</v>
      </c>
      <c r="DW565" s="45" t="e">
        <f ca="1">VLOOKUP(DS565,$CR$14:CY1352,8)</f>
        <v>#N/A</v>
      </c>
      <c r="DX565" s="45" t="e">
        <f t="shared" ca="1" si="236"/>
        <v>#N/A</v>
      </c>
      <c r="DY565" s="45" t="e">
        <f t="shared" ca="1" si="237"/>
        <v>#N/A</v>
      </c>
      <c r="DZ565" s="45" t="e">
        <f t="shared" ca="1" si="238"/>
        <v>#N/A</v>
      </c>
      <c r="EA565" s="45" t="e">
        <f t="shared" ca="1" si="239"/>
        <v>#N/A</v>
      </c>
      <c r="EB565" s="45" t="e">
        <f t="shared" ca="1" si="240"/>
        <v>#N/A</v>
      </c>
      <c r="EC565" s="45" t="e">
        <f t="shared" ca="1" si="241"/>
        <v>#N/A</v>
      </c>
      <c r="ED565" s="45" t="e">
        <f t="shared" ca="1" si="242"/>
        <v>#N/A</v>
      </c>
      <c r="EE565" s="45" t="e">
        <f t="shared" ca="1" si="243"/>
        <v>#N/A</v>
      </c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DT566" s="45" t="e">
        <f ca="1">VLOOKUP(DS566,$A$14:R1353,18)</f>
        <v>#N/A</v>
      </c>
      <c r="DU566" s="45" t="e">
        <f ca="1">VLOOKUP(DS566,$AH$14:BE1353,24)</f>
        <v>#N/A</v>
      </c>
      <c r="DV566" s="45" t="e">
        <f ca="1">VLOOKUP(DS566,$BY$14:CF1353,8)</f>
        <v>#N/A</v>
      </c>
      <c r="DW566" s="45" t="e">
        <f ca="1">VLOOKUP(DS566,$CR$14:CY1353,8)</f>
        <v>#N/A</v>
      </c>
      <c r="DX566" s="45" t="e">
        <f t="shared" ca="1" si="236"/>
        <v>#N/A</v>
      </c>
      <c r="DY566" s="45" t="e">
        <f t="shared" ca="1" si="237"/>
        <v>#N/A</v>
      </c>
      <c r="DZ566" s="45" t="e">
        <f t="shared" ca="1" si="238"/>
        <v>#N/A</v>
      </c>
      <c r="EA566" s="45" t="e">
        <f t="shared" ca="1" si="239"/>
        <v>#N/A</v>
      </c>
      <c r="EB566" s="45" t="e">
        <f t="shared" ca="1" si="240"/>
        <v>#N/A</v>
      </c>
      <c r="EC566" s="45" t="e">
        <f t="shared" ca="1" si="241"/>
        <v>#N/A</v>
      </c>
      <c r="ED566" s="45" t="e">
        <f t="shared" ca="1" si="242"/>
        <v>#N/A</v>
      </c>
      <c r="EE566" s="45" t="e">
        <f t="shared" ca="1" si="243"/>
        <v>#N/A</v>
      </c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DT567" s="45" t="e">
        <f ca="1">VLOOKUP(DS567,$A$14:R1354,18)</f>
        <v>#N/A</v>
      </c>
      <c r="DU567" s="45" t="e">
        <f ca="1">VLOOKUP(DS567,$AH$14:BE1354,24)</f>
        <v>#N/A</v>
      </c>
      <c r="DV567" s="45" t="e">
        <f ca="1">VLOOKUP(DS567,$BY$14:CF1354,8)</f>
        <v>#N/A</v>
      </c>
      <c r="DW567" s="45" t="e">
        <f ca="1">VLOOKUP(DS567,$CR$14:CY1354,8)</f>
        <v>#N/A</v>
      </c>
      <c r="DX567" s="45" t="e">
        <f t="shared" ca="1" si="236"/>
        <v>#N/A</v>
      </c>
      <c r="DY567" s="45" t="e">
        <f t="shared" ca="1" si="237"/>
        <v>#N/A</v>
      </c>
      <c r="DZ567" s="45" t="e">
        <f t="shared" ca="1" si="238"/>
        <v>#N/A</v>
      </c>
      <c r="EA567" s="45" t="e">
        <f t="shared" ca="1" si="239"/>
        <v>#N/A</v>
      </c>
      <c r="EB567" s="45" t="e">
        <f t="shared" ca="1" si="240"/>
        <v>#N/A</v>
      </c>
      <c r="EC567" s="45" t="e">
        <f t="shared" ca="1" si="241"/>
        <v>#N/A</v>
      </c>
      <c r="ED567" s="45" t="e">
        <f t="shared" ca="1" si="242"/>
        <v>#N/A</v>
      </c>
      <c r="EE567" s="45" t="e">
        <f t="shared" ca="1" si="243"/>
        <v>#N/A</v>
      </c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DT568" s="45" t="e">
        <f ca="1">VLOOKUP(DS568,$A$14:R1355,18)</f>
        <v>#N/A</v>
      </c>
      <c r="DU568" s="45" t="e">
        <f ca="1">VLOOKUP(DS568,$AH$14:BE1355,24)</f>
        <v>#N/A</v>
      </c>
      <c r="DV568" s="45" t="e">
        <f ca="1">VLOOKUP(DS568,$BY$14:CF1355,8)</f>
        <v>#N/A</v>
      </c>
      <c r="DW568" s="45" t="e">
        <f ca="1">VLOOKUP(DS568,$CR$14:CY1355,8)</f>
        <v>#N/A</v>
      </c>
      <c r="DX568" s="45" t="e">
        <f t="shared" ca="1" si="236"/>
        <v>#N/A</v>
      </c>
      <c r="DY568" s="45" t="e">
        <f t="shared" ca="1" si="237"/>
        <v>#N/A</v>
      </c>
      <c r="DZ568" s="45" t="e">
        <f t="shared" ca="1" si="238"/>
        <v>#N/A</v>
      </c>
      <c r="EA568" s="45" t="e">
        <f t="shared" ca="1" si="239"/>
        <v>#N/A</v>
      </c>
      <c r="EB568" s="45" t="e">
        <f t="shared" ca="1" si="240"/>
        <v>#N/A</v>
      </c>
      <c r="EC568" s="45" t="e">
        <f t="shared" ca="1" si="241"/>
        <v>#N/A</v>
      </c>
      <c r="ED568" s="45" t="e">
        <f t="shared" ca="1" si="242"/>
        <v>#N/A</v>
      </c>
      <c r="EE568" s="45" t="e">
        <f t="shared" ca="1" si="243"/>
        <v>#N/A</v>
      </c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DT569" s="45" t="e">
        <f ca="1">VLOOKUP(DS569,$A$14:R1356,18)</f>
        <v>#N/A</v>
      </c>
      <c r="DU569" s="45" t="e">
        <f ca="1">VLOOKUP(DS569,$AH$14:BE1356,24)</f>
        <v>#N/A</v>
      </c>
      <c r="DV569" s="45" t="e">
        <f ca="1">VLOOKUP(DS569,$BY$14:CF1356,8)</f>
        <v>#N/A</v>
      </c>
      <c r="DW569" s="45" t="e">
        <f ca="1">VLOOKUP(DS569,$CR$14:CY1356,8)</f>
        <v>#N/A</v>
      </c>
      <c r="DX569" s="45" t="e">
        <f t="shared" ca="1" si="236"/>
        <v>#N/A</v>
      </c>
      <c r="DY569" s="45" t="e">
        <f t="shared" ca="1" si="237"/>
        <v>#N/A</v>
      </c>
      <c r="DZ569" s="45" t="e">
        <f t="shared" ca="1" si="238"/>
        <v>#N/A</v>
      </c>
      <c r="EA569" s="45" t="e">
        <f t="shared" ca="1" si="239"/>
        <v>#N/A</v>
      </c>
      <c r="EB569" s="45" t="e">
        <f t="shared" ca="1" si="240"/>
        <v>#N/A</v>
      </c>
      <c r="EC569" s="45" t="e">
        <f t="shared" ca="1" si="241"/>
        <v>#N/A</v>
      </c>
      <c r="ED569" s="45" t="e">
        <f t="shared" ca="1" si="242"/>
        <v>#N/A</v>
      </c>
      <c r="EE569" s="45" t="e">
        <f t="shared" ca="1" si="243"/>
        <v>#N/A</v>
      </c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DT570" s="45" t="e">
        <f ca="1">VLOOKUP(DS570,$A$14:R1357,18)</f>
        <v>#N/A</v>
      </c>
      <c r="DU570" s="45" t="e">
        <f ca="1">VLOOKUP(DS570,$AH$14:BE1357,24)</f>
        <v>#N/A</v>
      </c>
      <c r="DV570" s="45" t="e">
        <f ca="1">VLOOKUP(DS570,$BY$14:CF1357,8)</f>
        <v>#N/A</v>
      </c>
      <c r="DW570" s="45" t="e">
        <f ca="1">VLOOKUP(DS570,$CR$14:CY1357,8)</f>
        <v>#N/A</v>
      </c>
      <c r="DX570" s="45" t="e">
        <f t="shared" ca="1" si="236"/>
        <v>#N/A</v>
      </c>
      <c r="DY570" s="45" t="e">
        <f t="shared" ca="1" si="237"/>
        <v>#N/A</v>
      </c>
      <c r="DZ570" s="45" t="e">
        <f t="shared" ca="1" si="238"/>
        <v>#N/A</v>
      </c>
      <c r="EA570" s="45" t="e">
        <f t="shared" ca="1" si="239"/>
        <v>#N/A</v>
      </c>
      <c r="EB570" s="45" t="e">
        <f t="shared" ca="1" si="240"/>
        <v>#N/A</v>
      </c>
      <c r="EC570" s="45" t="e">
        <f t="shared" ca="1" si="241"/>
        <v>#N/A</v>
      </c>
      <c r="ED570" s="45" t="e">
        <f t="shared" ca="1" si="242"/>
        <v>#N/A</v>
      </c>
      <c r="EE570" s="45" t="e">
        <f t="shared" ca="1" si="243"/>
        <v>#N/A</v>
      </c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DT571" s="45" t="e">
        <f ca="1">VLOOKUP(DS571,$A$14:R1358,18)</f>
        <v>#N/A</v>
      </c>
      <c r="DU571" s="45" t="e">
        <f ca="1">VLOOKUP(DS571,$AH$14:BE1358,24)</f>
        <v>#N/A</v>
      </c>
      <c r="DV571" s="45" t="e">
        <f ca="1">VLOOKUP(DS571,$BY$14:CF1358,8)</f>
        <v>#N/A</v>
      </c>
      <c r="DW571" s="45" t="e">
        <f ca="1">VLOOKUP(DS571,$CR$14:CY1358,8)</f>
        <v>#N/A</v>
      </c>
      <c r="DX571" s="45" t="e">
        <f t="shared" ca="1" si="236"/>
        <v>#N/A</v>
      </c>
      <c r="DY571" s="45" t="e">
        <f t="shared" ca="1" si="237"/>
        <v>#N/A</v>
      </c>
      <c r="DZ571" s="45" t="e">
        <f t="shared" ca="1" si="238"/>
        <v>#N/A</v>
      </c>
      <c r="EA571" s="45" t="e">
        <f t="shared" ca="1" si="239"/>
        <v>#N/A</v>
      </c>
      <c r="EB571" s="45" t="e">
        <f t="shared" ca="1" si="240"/>
        <v>#N/A</v>
      </c>
      <c r="EC571" s="45" t="e">
        <f t="shared" ca="1" si="241"/>
        <v>#N/A</v>
      </c>
      <c r="ED571" s="45" t="e">
        <f t="shared" ca="1" si="242"/>
        <v>#N/A</v>
      </c>
      <c r="EE571" s="45" t="e">
        <f t="shared" ca="1" si="243"/>
        <v>#N/A</v>
      </c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DT572" s="45" t="e">
        <f ca="1">VLOOKUP(DS572,$A$14:R1359,18)</f>
        <v>#N/A</v>
      </c>
      <c r="DU572" s="45" t="e">
        <f ca="1">VLOOKUP(DS572,$AH$14:BE1359,24)</f>
        <v>#N/A</v>
      </c>
      <c r="DV572" s="45" t="e">
        <f ca="1">VLOOKUP(DS572,$BY$14:CF1359,8)</f>
        <v>#N/A</v>
      </c>
      <c r="DW572" s="45" t="e">
        <f ca="1">VLOOKUP(DS572,$CR$14:CY1359,8)</f>
        <v>#N/A</v>
      </c>
      <c r="DX572" s="45" t="e">
        <f t="shared" ca="1" si="236"/>
        <v>#N/A</v>
      </c>
      <c r="DY572" s="45" t="e">
        <f t="shared" ca="1" si="237"/>
        <v>#N/A</v>
      </c>
      <c r="DZ572" s="45" t="e">
        <f t="shared" ca="1" si="238"/>
        <v>#N/A</v>
      </c>
      <c r="EA572" s="45" t="e">
        <f t="shared" ca="1" si="239"/>
        <v>#N/A</v>
      </c>
      <c r="EB572" s="45" t="e">
        <f t="shared" ca="1" si="240"/>
        <v>#N/A</v>
      </c>
      <c r="EC572" s="45" t="e">
        <f t="shared" ca="1" si="241"/>
        <v>#N/A</v>
      </c>
      <c r="ED572" s="45" t="e">
        <f t="shared" ca="1" si="242"/>
        <v>#N/A</v>
      </c>
      <c r="EE572" s="45" t="e">
        <f t="shared" ca="1" si="243"/>
        <v>#N/A</v>
      </c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DT573" s="45" t="e">
        <f ca="1">VLOOKUP(DS573,$A$14:R1360,18)</f>
        <v>#N/A</v>
      </c>
      <c r="DU573" s="45" t="e">
        <f ca="1">VLOOKUP(DS573,$AH$14:BE1360,24)</f>
        <v>#N/A</v>
      </c>
      <c r="DV573" s="45" t="e">
        <f ca="1">VLOOKUP(DS573,$BY$14:CF1360,8)</f>
        <v>#N/A</v>
      </c>
      <c r="DW573" s="45" t="e">
        <f ca="1">VLOOKUP(DS573,$CR$14:CY1360,8)</f>
        <v>#N/A</v>
      </c>
      <c r="DX573" s="45" t="e">
        <f t="shared" ca="1" si="236"/>
        <v>#N/A</v>
      </c>
      <c r="DY573" s="45" t="e">
        <f t="shared" ca="1" si="237"/>
        <v>#N/A</v>
      </c>
      <c r="DZ573" s="45" t="e">
        <f t="shared" ca="1" si="238"/>
        <v>#N/A</v>
      </c>
      <c r="EA573" s="45" t="e">
        <f t="shared" ca="1" si="239"/>
        <v>#N/A</v>
      </c>
      <c r="EB573" s="45" t="e">
        <f t="shared" ca="1" si="240"/>
        <v>#N/A</v>
      </c>
      <c r="EC573" s="45" t="e">
        <f t="shared" ca="1" si="241"/>
        <v>#N/A</v>
      </c>
      <c r="ED573" s="45" t="e">
        <f t="shared" ca="1" si="242"/>
        <v>#N/A</v>
      </c>
      <c r="EE573" s="45" t="e">
        <f t="shared" ca="1" si="243"/>
        <v>#N/A</v>
      </c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DT574" s="45" t="e">
        <f ca="1">VLOOKUP(DS574,$A$14:R1361,18)</f>
        <v>#N/A</v>
      </c>
      <c r="DU574" s="45" t="e">
        <f ca="1">VLOOKUP(DS574,$AH$14:BE1361,24)</f>
        <v>#N/A</v>
      </c>
      <c r="DV574" s="45" t="e">
        <f ca="1">VLOOKUP(DS574,$BY$14:CF1361,8)</f>
        <v>#N/A</v>
      </c>
      <c r="DW574" s="45" t="e">
        <f ca="1">VLOOKUP(DS574,$CR$14:CY1361,8)</f>
        <v>#N/A</v>
      </c>
      <c r="DX574" s="45" t="e">
        <f t="shared" ca="1" si="236"/>
        <v>#N/A</v>
      </c>
      <c r="DY574" s="45" t="e">
        <f t="shared" ca="1" si="237"/>
        <v>#N/A</v>
      </c>
      <c r="DZ574" s="45" t="e">
        <f t="shared" ca="1" si="238"/>
        <v>#N/A</v>
      </c>
      <c r="EA574" s="45" t="e">
        <f t="shared" ca="1" si="239"/>
        <v>#N/A</v>
      </c>
      <c r="EB574" s="45" t="e">
        <f t="shared" ca="1" si="240"/>
        <v>#N/A</v>
      </c>
      <c r="EC574" s="45" t="e">
        <f t="shared" ca="1" si="241"/>
        <v>#N/A</v>
      </c>
      <c r="ED574" s="45" t="e">
        <f t="shared" ca="1" si="242"/>
        <v>#N/A</v>
      </c>
      <c r="EE574" s="45" t="e">
        <f t="shared" ca="1" si="243"/>
        <v>#N/A</v>
      </c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DT575" s="45" t="e">
        <f ca="1">VLOOKUP(DS575,$A$14:R1362,18)</f>
        <v>#N/A</v>
      </c>
      <c r="DU575" s="45" t="e">
        <f ca="1">VLOOKUP(DS575,$AH$14:BE1362,24)</f>
        <v>#N/A</v>
      </c>
      <c r="DV575" s="45" t="e">
        <f ca="1">VLOOKUP(DS575,$BY$14:CF1362,8)</f>
        <v>#N/A</v>
      </c>
      <c r="DW575" s="45" t="e">
        <f ca="1">VLOOKUP(DS575,$CR$14:CY1362,8)</f>
        <v>#N/A</v>
      </c>
      <c r="DX575" s="45" t="e">
        <f t="shared" ca="1" si="236"/>
        <v>#N/A</v>
      </c>
      <c r="DY575" s="45" t="e">
        <f t="shared" ca="1" si="237"/>
        <v>#N/A</v>
      </c>
      <c r="DZ575" s="45" t="e">
        <f t="shared" ca="1" si="238"/>
        <v>#N/A</v>
      </c>
      <c r="EA575" s="45" t="e">
        <f t="shared" ca="1" si="239"/>
        <v>#N/A</v>
      </c>
      <c r="EB575" s="45" t="e">
        <f t="shared" ca="1" si="240"/>
        <v>#N/A</v>
      </c>
      <c r="EC575" s="45" t="e">
        <f t="shared" ca="1" si="241"/>
        <v>#N/A</v>
      </c>
      <c r="ED575" s="45" t="e">
        <f t="shared" ca="1" si="242"/>
        <v>#N/A</v>
      </c>
      <c r="EE575" s="45" t="e">
        <f t="shared" ca="1" si="243"/>
        <v>#N/A</v>
      </c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DT576" s="45" t="e">
        <f ca="1">VLOOKUP(DS576,$A$14:R1363,18)</f>
        <v>#N/A</v>
      </c>
      <c r="DU576" s="45" t="e">
        <f ca="1">VLOOKUP(DS576,$AH$14:BE1363,24)</f>
        <v>#N/A</v>
      </c>
      <c r="DV576" s="45" t="e">
        <f ca="1">VLOOKUP(DS576,$BY$14:CF1363,8)</f>
        <v>#N/A</v>
      </c>
      <c r="DW576" s="45" t="e">
        <f ca="1">VLOOKUP(DS576,$CR$14:CY1363,8)</f>
        <v>#N/A</v>
      </c>
      <c r="DX576" s="45" t="e">
        <f t="shared" ca="1" si="236"/>
        <v>#N/A</v>
      </c>
      <c r="DY576" s="45" t="e">
        <f t="shared" ca="1" si="237"/>
        <v>#N/A</v>
      </c>
      <c r="DZ576" s="45" t="e">
        <f t="shared" ca="1" si="238"/>
        <v>#N/A</v>
      </c>
      <c r="EA576" s="45" t="e">
        <f t="shared" ca="1" si="239"/>
        <v>#N/A</v>
      </c>
      <c r="EB576" s="45" t="e">
        <f t="shared" ca="1" si="240"/>
        <v>#N/A</v>
      </c>
      <c r="EC576" s="45" t="e">
        <f t="shared" ca="1" si="241"/>
        <v>#N/A</v>
      </c>
      <c r="ED576" s="45" t="e">
        <f t="shared" ca="1" si="242"/>
        <v>#N/A</v>
      </c>
      <c r="EE576" s="45" t="e">
        <f t="shared" ca="1" si="243"/>
        <v>#N/A</v>
      </c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DT577" s="45" t="e">
        <f ca="1">VLOOKUP(DS577,$A$14:R1364,18)</f>
        <v>#N/A</v>
      </c>
      <c r="DU577" s="45" t="e">
        <f ca="1">VLOOKUP(DS577,$AH$14:BE1364,24)</f>
        <v>#N/A</v>
      </c>
      <c r="DV577" s="45" t="e">
        <f ca="1">VLOOKUP(DS577,$BY$14:CF1364,8)</f>
        <v>#N/A</v>
      </c>
      <c r="DW577" s="45" t="e">
        <f ca="1">VLOOKUP(DS577,$CR$14:CY1364,8)</f>
        <v>#N/A</v>
      </c>
      <c r="DX577" s="45" t="e">
        <f t="shared" ca="1" si="236"/>
        <v>#N/A</v>
      </c>
      <c r="DY577" s="45" t="e">
        <f t="shared" ca="1" si="237"/>
        <v>#N/A</v>
      </c>
      <c r="DZ577" s="45" t="e">
        <f t="shared" ca="1" si="238"/>
        <v>#N/A</v>
      </c>
      <c r="EA577" s="45" t="e">
        <f t="shared" ca="1" si="239"/>
        <v>#N/A</v>
      </c>
      <c r="EB577" s="45" t="e">
        <f t="shared" ca="1" si="240"/>
        <v>#N/A</v>
      </c>
      <c r="EC577" s="45" t="e">
        <f t="shared" ca="1" si="241"/>
        <v>#N/A</v>
      </c>
      <c r="ED577" s="45" t="e">
        <f t="shared" ca="1" si="242"/>
        <v>#N/A</v>
      </c>
      <c r="EE577" s="45" t="e">
        <f t="shared" ca="1" si="243"/>
        <v>#N/A</v>
      </c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DT578" s="45" t="e">
        <f ca="1">VLOOKUP(DS578,$A$14:R1365,18)</f>
        <v>#N/A</v>
      </c>
      <c r="DU578" s="45" t="e">
        <f ca="1">VLOOKUP(DS578,$AH$14:BE1365,24)</f>
        <v>#N/A</v>
      </c>
      <c r="DV578" s="45" t="e">
        <f ca="1">VLOOKUP(DS578,$BY$14:CF1365,8)</f>
        <v>#N/A</v>
      </c>
      <c r="DW578" s="45" t="e">
        <f ca="1">VLOOKUP(DS578,$CR$14:CY1365,8)</f>
        <v>#N/A</v>
      </c>
      <c r="DX578" s="45" t="e">
        <f t="shared" ca="1" si="236"/>
        <v>#N/A</v>
      </c>
      <c r="DY578" s="45" t="e">
        <f t="shared" ca="1" si="237"/>
        <v>#N/A</v>
      </c>
      <c r="DZ578" s="45" t="e">
        <f t="shared" ca="1" si="238"/>
        <v>#N/A</v>
      </c>
      <c r="EA578" s="45" t="e">
        <f t="shared" ca="1" si="239"/>
        <v>#N/A</v>
      </c>
      <c r="EB578" s="45" t="e">
        <f t="shared" ca="1" si="240"/>
        <v>#N/A</v>
      </c>
      <c r="EC578" s="45" t="e">
        <f t="shared" ca="1" si="241"/>
        <v>#N/A</v>
      </c>
      <c r="ED578" s="45" t="e">
        <f t="shared" ca="1" si="242"/>
        <v>#N/A</v>
      </c>
      <c r="EE578" s="45" t="e">
        <f t="shared" ca="1" si="243"/>
        <v>#N/A</v>
      </c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DT579" s="45" t="e">
        <f ca="1">VLOOKUP(DS579,$A$14:R1366,18)</f>
        <v>#N/A</v>
      </c>
      <c r="DU579" s="45" t="e">
        <f ca="1">VLOOKUP(DS579,$AH$14:BE1366,24)</f>
        <v>#N/A</v>
      </c>
      <c r="DV579" s="45" t="e">
        <f ca="1">VLOOKUP(DS579,$BY$14:CF1366,8)</f>
        <v>#N/A</v>
      </c>
      <c r="DW579" s="45" t="e">
        <f ca="1">VLOOKUP(DS579,$CR$14:CY1366,8)</f>
        <v>#N/A</v>
      </c>
      <c r="DX579" s="45" t="e">
        <f t="shared" ca="1" si="236"/>
        <v>#N/A</v>
      </c>
      <c r="DY579" s="45" t="e">
        <f t="shared" ca="1" si="237"/>
        <v>#N/A</v>
      </c>
      <c r="DZ579" s="45" t="e">
        <f t="shared" ca="1" si="238"/>
        <v>#N/A</v>
      </c>
      <c r="EA579" s="45" t="e">
        <f t="shared" ca="1" si="239"/>
        <v>#N/A</v>
      </c>
      <c r="EB579" s="45" t="e">
        <f t="shared" ca="1" si="240"/>
        <v>#N/A</v>
      </c>
      <c r="EC579" s="45" t="e">
        <f t="shared" ca="1" si="241"/>
        <v>#N/A</v>
      </c>
      <c r="ED579" s="45" t="e">
        <f t="shared" ca="1" si="242"/>
        <v>#N/A</v>
      </c>
      <c r="EE579" s="45" t="e">
        <f t="shared" ca="1" si="243"/>
        <v>#N/A</v>
      </c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DT580" s="45" t="e">
        <f ca="1">VLOOKUP(DS580,$A$14:R1367,18)</f>
        <v>#N/A</v>
      </c>
      <c r="DU580" s="45" t="e">
        <f ca="1">VLOOKUP(DS580,$AH$14:BE1367,24)</f>
        <v>#N/A</v>
      </c>
      <c r="DV580" s="45" t="e">
        <f ca="1">VLOOKUP(DS580,$BY$14:CF1367,8)</f>
        <v>#N/A</v>
      </c>
      <c r="DW580" s="45" t="e">
        <f ca="1">VLOOKUP(DS580,$CR$14:CY1367,8)</f>
        <v>#N/A</v>
      </c>
      <c r="DX580" s="45" t="e">
        <f t="shared" ca="1" si="236"/>
        <v>#N/A</v>
      </c>
      <c r="DY580" s="45" t="e">
        <f t="shared" ca="1" si="237"/>
        <v>#N/A</v>
      </c>
      <c r="DZ580" s="45" t="e">
        <f t="shared" ca="1" si="238"/>
        <v>#N/A</v>
      </c>
      <c r="EA580" s="45" t="e">
        <f t="shared" ca="1" si="239"/>
        <v>#N/A</v>
      </c>
      <c r="EB580" s="45" t="e">
        <f t="shared" ca="1" si="240"/>
        <v>#N/A</v>
      </c>
      <c r="EC580" s="45" t="e">
        <f t="shared" ca="1" si="241"/>
        <v>#N/A</v>
      </c>
      <c r="ED580" s="45" t="e">
        <f t="shared" ca="1" si="242"/>
        <v>#N/A</v>
      </c>
      <c r="EE580" s="45" t="e">
        <f t="shared" ca="1" si="243"/>
        <v>#N/A</v>
      </c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DT581" s="45" t="e">
        <f ca="1">VLOOKUP(DS581,$A$14:R1368,18)</f>
        <v>#N/A</v>
      </c>
      <c r="DU581" s="45" t="e">
        <f ca="1">VLOOKUP(DS581,$AH$14:BE1368,24)</f>
        <v>#N/A</v>
      </c>
      <c r="DV581" s="45" t="e">
        <f ca="1">VLOOKUP(DS581,$BY$14:CF1368,8)</f>
        <v>#N/A</v>
      </c>
      <c r="DW581" s="45" t="e">
        <f ca="1">VLOOKUP(DS581,$CR$14:CY1368,8)</f>
        <v>#N/A</v>
      </c>
      <c r="DX581" s="45" t="e">
        <f t="shared" ca="1" si="236"/>
        <v>#N/A</v>
      </c>
      <c r="DY581" s="45" t="e">
        <f t="shared" ca="1" si="237"/>
        <v>#N/A</v>
      </c>
      <c r="DZ581" s="45" t="e">
        <f t="shared" ca="1" si="238"/>
        <v>#N/A</v>
      </c>
      <c r="EA581" s="45" t="e">
        <f t="shared" ca="1" si="239"/>
        <v>#N/A</v>
      </c>
      <c r="EB581" s="45" t="e">
        <f t="shared" ca="1" si="240"/>
        <v>#N/A</v>
      </c>
      <c r="EC581" s="45" t="e">
        <f t="shared" ca="1" si="241"/>
        <v>#N/A</v>
      </c>
      <c r="ED581" s="45" t="e">
        <f t="shared" ca="1" si="242"/>
        <v>#N/A</v>
      </c>
      <c r="EE581" s="45" t="e">
        <f t="shared" ca="1" si="243"/>
        <v>#N/A</v>
      </c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DT582" s="45" t="e">
        <f ca="1">VLOOKUP(DS582,$A$14:R1369,18)</f>
        <v>#N/A</v>
      </c>
      <c r="DU582" s="45" t="e">
        <f ca="1">VLOOKUP(DS582,$AH$14:BE1369,24)</f>
        <v>#N/A</v>
      </c>
      <c r="DV582" s="45" t="e">
        <f ca="1">VLOOKUP(DS582,$BY$14:CF1369,8)</f>
        <v>#N/A</v>
      </c>
      <c r="DW582" s="45" t="e">
        <f ca="1">VLOOKUP(DS582,$CR$14:CY1369,8)</f>
        <v>#N/A</v>
      </c>
      <c r="DX582" s="45" t="e">
        <f t="shared" ca="1" si="236"/>
        <v>#N/A</v>
      </c>
      <c r="DY582" s="45" t="e">
        <f t="shared" ca="1" si="237"/>
        <v>#N/A</v>
      </c>
      <c r="DZ582" s="45" t="e">
        <f t="shared" ca="1" si="238"/>
        <v>#N/A</v>
      </c>
      <c r="EA582" s="45" t="e">
        <f t="shared" ca="1" si="239"/>
        <v>#N/A</v>
      </c>
      <c r="EB582" s="45" t="e">
        <f t="shared" ca="1" si="240"/>
        <v>#N/A</v>
      </c>
      <c r="EC582" s="45" t="e">
        <f t="shared" ca="1" si="241"/>
        <v>#N/A</v>
      </c>
      <c r="ED582" s="45" t="e">
        <f t="shared" ca="1" si="242"/>
        <v>#N/A</v>
      </c>
      <c r="EE582" s="45" t="e">
        <f t="shared" ca="1" si="243"/>
        <v>#N/A</v>
      </c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DT583" s="45" t="e">
        <f ca="1">VLOOKUP(DS583,$A$14:R1370,18)</f>
        <v>#N/A</v>
      </c>
      <c r="DU583" s="45" t="e">
        <f ca="1">VLOOKUP(DS583,$AH$14:BE1370,24)</f>
        <v>#N/A</v>
      </c>
      <c r="DV583" s="45" t="e">
        <f ca="1">VLOOKUP(DS583,$BY$14:CF1370,8)</f>
        <v>#N/A</v>
      </c>
      <c r="DW583" s="45" t="e">
        <f ca="1">VLOOKUP(DS583,$CR$14:CY1370,8)</f>
        <v>#N/A</v>
      </c>
      <c r="DX583" s="45" t="e">
        <f t="shared" ca="1" si="236"/>
        <v>#N/A</v>
      </c>
      <c r="DY583" s="45" t="e">
        <f t="shared" ca="1" si="237"/>
        <v>#N/A</v>
      </c>
      <c r="DZ583" s="45" t="e">
        <f t="shared" ca="1" si="238"/>
        <v>#N/A</v>
      </c>
      <c r="EA583" s="45" t="e">
        <f t="shared" ca="1" si="239"/>
        <v>#N/A</v>
      </c>
      <c r="EB583" s="45" t="e">
        <f t="shared" ca="1" si="240"/>
        <v>#N/A</v>
      </c>
      <c r="EC583" s="45" t="e">
        <f t="shared" ca="1" si="241"/>
        <v>#N/A</v>
      </c>
      <c r="ED583" s="45" t="e">
        <f t="shared" ca="1" si="242"/>
        <v>#N/A</v>
      </c>
      <c r="EE583" s="45" t="e">
        <f t="shared" ca="1" si="243"/>
        <v>#N/A</v>
      </c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DT584" s="45" t="e">
        <f ca="1">VLOOKUP(DS584,$A$14:R1371,18)</f>
        <v>#N/A</v>
      </c>
      <c r="DU584" s="45" t="e">
        <f ca="1">VLOOKUP(DS584,$AH$14:BE1371,24)</f>
        <v>#N/A</v>
      </c>
      <c r="DV584" s="45" t="e">
        <f ca="1">VLOOKUP(DS584,$BY$14:CF1371,8)</f>
        <v>#N/A</v>
      </c>
      <c r="DW584" s="45" t="e">
        <f ca="1">VLOOKUP(DS584,$CR$14:CY1371,8)</f>
        <v>#N/A</v>
      </c>
      <c r="DX584" s="45" t="e">
        <f t="shared" ca="1" si="236"/>
        <v>#N/A</v>
      </c>
      <c r="DY584" s="45" t="e">
        <f t="shared" ca="1" si="237"/>
        <v>#N/A</v>
      </c>
      <c r="DZ584" s="45" t="e">
        <f t="shared" ca="1" si="238"/>
        <v>#N/A</v>
      </c>
      <c r="EA584" s="45" t="e">
        <f t="shared" ca="1" si="239"/>
        <v>#N/A</v>
      </c>
      <c r="EB584" s="45" t="e">
        <f t="shared" ca="1" si="240"/>
        <v>#N/A</v>
      </c>
      <c r="EC584" s="45" t="e">
        <f t="shared" ca="1" si="241"/>
        <v>#N/A</v>
      </c>
      <c r="ED584" s="45" t="e">
        <f t="shared" ca="1" si="242"/>
        <v>#N/A</v>
      </c>
      <c r="EE584" s="45" t="e">
        <f t="shared" ca="1" si="243"/>
        <v>#N/A</v>
      </c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DT585" s="45" t="e">
        <f ca="1">VLOOKUP(DS585,$A$14:R1372,18)</f>
        <v>#N/A</v>
      </c>
      <c r="DU585" s="45" t="e">
        <f ca="1">VLOOKUP(DS585,$AH$14:BE1372,24)</f>
        <v>#N/A</v>
      </c>
      <c r="DV585" s="45" t="e">
        <f ca="1">VLOOKUP(DS585,$BY$14:CF1372,8)</f>
        <v>#N/A</v>
      </c>
      <c r="DW585" s="45" t="e">
        <f ca="1">VLOOKUP(DS585,$CR$14:CY1372,8)</f>
        <v>#N/A</v>
      </c>
      <c r="DX585" s="45" t="e">
        <f t="shared" ca="1" si="236"/>
        <v>#N/A</v>
      </c>
      <c r="DY585" s="45" t="e">
        <f t="shared" ca="1" si="237"/>
        <v>#N/A</v>
      </c>
      <c r="DZ585" s="45" t="e">
        <f t="shared" ca="1" si="238"/>
        <v>#N/A</v>
      </c>
      <c r="EA585" s="45" t="e">
        <f t="shared" ca="1" si="239"/>
        <v>#N/A</v>
      </c>
      <c r="EB585" s="45" t="e">
        <f t="shared" ca="1" si="240"/>
        <v>#N/A</v>
      </c>
      <c r="EC585" s="45" t="e">
        <f t="shared" ca="1" si="241"/>
        <v>#N/A</v>
      </c>
      <c r="ED585" s="45" t="e">
        <f t="shared" ca="1" si="242"/>
        <v>#N/A</v>
      </c>
      <c r="EE585" s="45" t="e">
        <f t="shared" ca="1" si="243"/>
        <v>#N/A</v>
      </c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DT586" s="45" t="e">
        <f ca="1">VLOOKUP(DS586,$A$14:R1373,18)</f>
        <v>#N/A</v>
      </c>
      <c r="DU586" s="45" t="e">
        <f ca="1">VLOOKUP(DS586,$AH$14:BE1373,24)</f>
        <v>#N/A</v>
      </c>
      <c r="DV586" s="45" t="e">
        <f ca="1">VLOOKUP(DS586,$BY$14:CF1373,8)</f>
        <v>#N/A</v>
      </c>
      <c r="DW586" s="45" t="e">
        <f ca="1">VLOOKUP(DS586,$CR$14:CY1373,8)</f>
        <v>#N/A</v>
      </c>
      <c r="DX586" s="45" t="e">
        <f t="shared" ca="1" si="236"/>
        <v>#N/A</v>
      </c>
      <c r="DY586" s="45" t="e">
        <f t="shared" ca="1" si="237"/>
        <v>#N/A</v>
      </c>
      <c r="DZ586" s="45" t="e">
        <f t="shared" ca="1" si="238"/>
        <v>#N/A</v>
      </c>
      <c r="EA586" s="45" t="e">
        <f t="shared" ca="1" si="239"/>
        <v>#N/A</v>
      </c>
      <c r="EB586" s="45" t="e">
        <f t="shared" ca="1" si="240"/>
        <v>#N/A</v>
      </c>
      <c r="EC586" s="45" t="e">
        <f t="shared" ca="1" si="241"/>
        <v>#N/A</v>
      </c>
      <c r="ED586" s="45" t="e">
        <f t="shared" ca="1" si="242"/>
        <v>#N/A</v>
      </c>
      <c r="EE586" s="45" t="e">
        <f t="shared" ca="1" si="243"/>
        <v>#N/A</v>
      </c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DT587" s="45" t="e">
        <f ca="1">VLOOKUP(DS587,$A$14:R1374,18)</f>
        <v>#N/A</v>
      </c>
      <c r="DU587" s="45" t="e">
        <f ca="1">VLOOKUP(DS587,$AH$14:BE1374,24)</f>
        <v>#N/A</v>
      </c>
      <c r="DV587" s="45" t="e">
        <f ca="1">VLOOKUP(DS587,$BY$14:CF1374,8)</f>
        <v>#N/A</v>
      </c>
      <c r="DW587" s="45" t="e">
        <f ca="1">VLOOKUP(DS587,$CR$14:CY1374,8)</f>
        <v>#N/A</v>
      </c>
      <c r="DX587" s="45" t="e">
        <f t="shared" ca="1" si="236"/>
        <v>#N/A</v>
      </c>
      <c r="DY587" s="45" t="e">
        <f t="shared" ca="1" si="237"/>
        <v>#N/A</v>
      </c>
      <c r="DZ587" s="45" t="e">
        <f t="shared" ca="1" si="238"/>
        <v>#N/A</v>
      </c>
      <c r="EA587" s="45" t="e">
        <f t="shared" ca="1" si="239"/>
        <v>#N/A</v>
      </c>
      <c r="EB587" s="45" t="e">
        <f t="shared" ca="1" si="240"/>
        <v>#N/A</v>
      </c>
      <c r="EC587" s="45" t="e">
        <f t="shared" ca="1" si="241"/>
        <v>#N/A</v>
      </c>
      <c r="ED587" s="45" t="e">
        <f t="shared" ca="1" si="242"/>
        <v>#N/A</v>
      </c>
      <c r="EE587" s="45" t="e">
        <f t="shared" ca="1" si="243"/>
        <v>#N/A</v>
      </c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DT588" s="45" t="e">
        <f ca="1">VLOOKUP(DS588,$A$14:R1375,18)</f>
        <v>#N/A</v>
      </c>
      <c r="DU588" s="45" t="e">
        <f ca="1">VLOOKUP(DS588,$AH$14:BE1375,24)</f>
        <v>#N/A</v>
      </c>
      <c r="DV588" s="45" t="e">
        <f ca="1">VLOOKUP(DS588,$BY$14:CF1375,8)</f>
        <v>#N/A</v>
      </c>
      <c r="DW588" s="45" t="e">
        <f ca="1">VLOOKUP(DS588,$CR$14:CY1375,8)</f>
        <v>#N/A</v>
      </c>
      <c r="DX588" s="45" t="e">
        <f t="shared" ca="1" si="236"/>
        <v>#N/A</v>
      </c>
      <c r="DY588" s="45" t="e">
        <f t="shared" ca="1" si="237"/>
        <v>#N/A</v>
      </c>
      <c r="DZ588" s="45" t="e">
        <f t="shared" ca="1" si="238"/>
        <v>#N/A</v>
      </c>
      <c r="EA588" s="45" t="e">
        <f t="shared" ca="1" si="239"/>
        <v>#N/A</v>
      </c>
      <c r="EB588" s="45" t="e">
        <f t="shared" ca="1" si="240"/>
        <v>#N/A</v>
      </c>
      <c r="EC588" s="45" t="e">
        <f t="shared" ca="1" si="241"/>
        <v>#N/A</v>
      </c>
      <c r="ED588" s="45" t="e">
        <f t="shared" ca="1" si="242"/>
        <v>#N/A</v>
      </c>
      <c r="EE588" s="45" t="e">
        <f t="shared" ca="1" si="243"/>
        <v>#N/A</v>
      </c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DT589" s="45" t="e">
        <f ca="1">VLOOKUP(DS589,$A$14:R1376,18)</f>
        <v>#N/A</v>
      </c>
      <c r="DU589" s="45" t="e">
        <f ca="1">VLOOKUP(DS589,$AH$14:BE1376,24)</f>
        <v>#N/A</v>
      </c>
      <c r="DV589" s="45" t="e">
        <f ca="1">VLOOKUP(DS589,$BY$14:CF1376,8)</f>
        <v>#N/A</v>
      </c>
      <c r="DW589" s="45" t="e">
        <f ca="1">VLOOKUP(DS589,$CR$14:CY1376,8)</f>
        <v>#N/A</v>
      </c>
      <c r="DX589" s="45" t="e">
        <f t="shared" ca="1" si="236"/>
        <v>#N/A</v>
      </c>
      <c r="DY589" s="45" t="e">
        <f t="shared" ca="1" si="237"/>
        <v>#N/A</v>
      </c>
      <c r="DZ589" s="45" t="e">
        <f t="shared" ca="1" si="238"/>
        <v>#N/A</v>
      </c>
      <c r="EA589" s="45" t="e">
        <f t="shared" ca="1" si="239"/>
        <v>#N/A</v>
      </c>
      <c r="EB589" s="45" t="e">
        <f t="shared" ca="1" si="240"/>
        <v>#N/A</v>
      </c>
      <c r="EC589" s="45" t="e">
        <f t="shared" ca="1" si="241"/>
        <v>#N/A</v>
      </c>
      <c r="ED589" s="45" t="e">
        <f t="shared" ca="1" si="242"/>
        <v>#N/A</v>
      </c>
      <c r="EE589" s="45" t="e">
        <f t="shared" ca="1" si="243"/>
        <v>#N/A</v>
      </c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DT590" s="45" t="e">
        <f ca="1">VLOOKUP(DS590,$A$14:R1377,18)</f>
        <v>#N/A</v>
      </c>
      <c r="DU590" s="45" t="e">
        <f ca="1">VLOOKUP(DS590,$AH$14:BE1377,24)</f>
        <v>#N/A</v>
      </c>
      <c r="DV590" s="45" t="e">
        <f ca="1">VLOOKUP(DS590,$BY$14:CF1377,8)</f>
        <v>#N/A</v>
      </c>
      <c r="DW590" s="45" t="e">
        <f ca="1">VLOOKUP(DS590,$CR$14:CY1377,8)</f>
        <v>#N/A</v>
      </c>
      <c r="DX590" s="45" t="e">
        <f t="shared" ca="1" si="236"/>
        <v>#N/A</v>
      </c>
      <c r="DY590" s="45" t="e">
        <f t="shared" ca="1" si="237"/>
        <v>#N/A</v>
      </c>
      <c r="DZ590" s="45" t="e">
        <f t="shared" ca="1" si="238"/>
        <v>#N/A</v>
      </c>
      <c r="EA590" s="45" t="e">
        <f t="shared" ca="1" si="239"/>
        <v>#N/A</v>
      </c>
      <c r="EB590" s="45" t="e">
        <f t="shared" ca="1" si="240"/>
        <v>#N/A</v>
      </c>
      <c r="EC590" s="45" t="e">
        <f t="shared" ca="1" si="241"/>
        <v>#N/A</v>
      </c>
      <c r="ED590" s="45" t="e">
        <f t="shared" ca="1" si="242"/>
        <v>#N/A</v>
      </c>
      <c r="EE590" s="45" t="e">
        <f t="shared" ca="1" si="243"/>
        <v>#N/A</v>
      </c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DT591" s="45" t="e">
        <f ca="1">VLOOKUP(DS591,$A$14:R1378,18)</f>
        <v>#N/A</v>
      </c>
      <c r="DU591" s="45" t="e">
        <f ca="1">VLOOKUP(DS591,$AH$14:BE1378,24)</f>
        <v>#N/A</v>
      </c>
      <c r="DV591" s="45" t="e">
        <f ca="1">VLOOKUP(DS591,$BY$14:CF1378,8)</f>
        <v>#N/A</v>
      </c>
      <c r="DW591" s="45" t="e">
        <f ca="1">VLOOKUP(DS591,$CR$14:CY1378,8)</f>
        <v>#N/A</v>
      </c>
      <c r="DX591" s="45" t="e">
        <f t="shared" ca="1" si="236"/>
        <v>#N/A</v>
      </c>
      <c r="DY591" s="45" t="e">
        <f t="shared" ca="1" si="237"/>
        <v>#N/A</v>
      </c>
      <c r="DZ591" s="45" t="e">
        <f t="shared" ca="1" si="238"/>
        <v>#N/A</v>
      </c>
      <c r="EA591" s="45" t="e">
        <f t="shared" ca="1" si="239"/>
        <v>#N/A</v>
      </c>
      <c r="EB591" s="45" t="e">
        <f t="shared" ca="1" si="240"/>
        <v>#N/A</v>
      </c>
      <c r="EC591" s="45" t="e">
        <f t="shared" ca="1" si="241"/>
        <v>#N/A</v>
      </c>
      <c r="ED591" s="45" t="e">
        <f t="shared" ca="1" si="242"/>
        <v>#N/A</v>
      </c>
      <c r="EE591" s="45" t="e">
        <f t="shared" ca="1" si="243"/>
        <v>#N/A</v>
      </c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DT592" s="45" t="e">
        <f ca="1">VLOOKUP(DS592,$A$14:R1379,18)</f>
        <v>#N/A</v>
      </c>
      <c r="DU592" s="45" t="e">
        <f ca="1">VLOOKUP(DS592,$AH$14:BE1379,24)</f>
        <v>#N/A</v>
      </c>
      <c r="DV592" s="45" t="e">
        <f ca="1">VLOOKUP(DS592,$BY$14:CF1379,8)</f>
        <v>#N/A</v>
      </c>
      <c r="DW592" s="45" t="e">
        <f ca="1">VLOOKUP(DS592,$CR$14:CY1379,8)</f>
        <v>#N/A</v>
      </c>
      <c r="DX592" s="45" t="e">
        <f t="shared" ca="1" si="236"/>
        <v>#N/A</v>
      </c>
      <c r="DY592" s="45" t="e">
        <f t="shared" ca="1" si="237"/>
        <v>#N/A</v>
      </c>
      <c r="DZ592" s="45" t="e">
        <f t="shared" ca="1" si="238"/>
        <v>#N/A</v>
      </c>
      <c r="EA592" s="45" t="e">
        <f t="shared" ca="1" si="239"/>
        <v>#N/A</v>
      </c>
      <c r="EB592" s="45" t="e">
        <f t="shared" ca="1" si="240"/>
        <v>#N/A</v>
      </c>
      <c r="EC592" s="45" t="e">
        <f t="shared" ca="1" si="241"/>
        <v>#N/A</v>
      </c>
      <c r="ED592" s="45" t="e">
        <f t="shared" ca="1" si="242"/>
        <v>#N/A</v>
      </c>
      <c r="EE592" s="45" t="e">
        <f t="shared" ca="1" si="243"/>
        <v>#N/A</v>
      </c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DT593" s="45" t="e">
        <f ca="1">VLOOKUP(DS593,$A$14:R1380,18)</f>
        <v>#N/A</v>
      </c>
      <c r="DU593" s="45" t="e">
        <f ca="1">VLOOKUP(DS593,$AH$14:BE1380,24)</f>
        <v>#N/A</v>
      </c>
      <c r="DV593" s="45" t="e">
        <f ca="1">VLOOKUP(DS593,$BY$14:CF1380,8)</f>
        <v>#N/A</v>
      </c>
      <c r="DW593" s="45" t="e">
        <f ca="1">VLOOKUP(DS593,$CR$14:CY1380,8)</f>
        <v>#N/A</v>
      </c>
      <c r="DX593" s="45" t="e">
        <f t="shared" ca="1" si="236"/>
        <v>#N/A</v>
      </c>
      <c r="DY593" s="45" t="e">
        <f t="shared" ca="1" si="237"/>
        <v>#N/A</v>
      </c>
      <c r="DZ593" s="45" t="e">
        <f t="shared" ca="1" si="238"/>
        <v>#N/A</v>
      </c>
      <c r="EA593" s="45" t="e">
        <f t="shared" ca="1" si="239"/>
        <v>#N/A</v>
      </c>
      <c r="EB593" s="45" t="e">
        <f t="shared" ca="1" si="240"/>
        <v>#N/A</v>
      </c>
      <c r="EC593" s="45" t="e">
        <f t="shared" ca="1" si="241"/>
        <v>#N/A</v>
      </c>
      <c r="ED593" s="45" t="e">
        <f t="shared" ca="1" si="242"/>
        <v>#N/A</v>
      </c>
      <c r="EE593" s="45" t="e">
        <f t="shared" ca="1" si="243"/>
        <v>#N/A</v>
      </c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DT594" s="45" t="e">
        <f ca="1">VLOOKUP(DS594,$A$14:R1381,18)</f>
        <v>#N/A</v>
      </c>
      <c r="DU594" s="45" t="e">
        <f ca="1">VLOOKUP(DS594,$AH$14:BE1381,24)</f>
        <v>#N/A</v>
      </c>
      <c r="DV594" s="45" t="e">
        <f ca="1">VLOOKUP(DS594,$BY$14:CF1381,8)</f>
        <v>#N/A</v>
      </c>
      <c r="DW594" s="45" t="e">
        <f ca="1">VLOOKUP(DS594,$CR$14:CY1381,8)</f>
        <v>#N/A</v>
      </c>
      <c r="DX594" s="45" t="e">
        <f t="shared" ca="1" si="236"/>
        <v>#N/A</v>
      </c>
      <c r="DY594" s="45" t="e">
        <f t="shared" ca="1" si="237"/>
        <v>#N/A</v>
      </c>
      <c r="DZ594" s="45" t="e">
        <f t="shared" ca="1" si="238"/>
        <v>#N/A</v>
      </c>
      <c r="EA594" s="45" t="e">
        <f t="shared" ca="1" si="239"/>
        <v>#N/A</v>
      </c>
      <c r="EB594" s="45" t="e">
        <f t="shared" ca="1" si="240"/>
        <v>#N/A</v>
      </c>
      <c r="EC594" s="45" t="e">
        <f t="shared" ca="1" si="241"/>
        <v>#N/A</v>
      </c>
      <c r="ED594" s="45" t="e">
        <f t="shared" ca="1" si="242"/>
        <v>#N/A</v>
      </c>
      <c r="EE594" s="45" t="e">
        <f t="shared" ca="1" si="243"/>
        <v>#N/A</v>
      </c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DT595" s="45" t="e">
        <f ca="1">VLOOKUP(DS595,$A$14:R1382,18)</f>
        <v>#N/A</v>
      </c>
      <c r="DU595" s="45" t="e">
        <f ca="1">VLOOKUP(DS595,$AH$14:BE1382,24)</f>
        <v>#N/A</v>
      </c>
      <c r="DV595" s="45" t="e">
        <f ca="1">VLOOKUP(DS595,$BY$14:CF1382,8)</f>
        <v>#N/A</v>
      </c>
      <c r="DW595" s="45" t="e">
        <f ca="1">VLOOKUP(DS595,$CR$14:CY1382,8)</f>
        <v>#N/A</v>
      </c>
      <c r="DX595" s="45" t="e">
        <f t="shared" ca="1" si="236"/>
        <v>#N/A</v>
      </c>
      <c r="DY595" s="45" t="e">
        <f t="shared" ca="1" si="237"/>
        <v>#N/A</v>
      </c>
      <c r="DZ595" s="45" t="e">
        <f t="shared" ca="1" si="238"/>
        <v>#N/A</v>
      </c>
      <c r="EA595" s="45" t="e">
        <f t="shared" ca="1" si="239"/>
        <v>#N/A</v>
      </c>
      <c r="EB595" s="45" t="e">
        <f t="shared" ca="1" si="240"/>
        <v>#N/A</v>
      </c>
      <c r="EC595" s="45" t="e">
        <f t="shared" ca="1" si="241"/>
        <v>#N/A</v>
      </c>
      <c r="ED595" s="45" t="e">
        <f t="shared" ca="1" si="242"/>
        <v>#N/A</v>
      </c>
      <c r="EE595" s="45" t="e">
        <f t="shared" ca="1" si="243"/>
        <v>#N/A</v>
      </c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DT596" s="45" t="e">
        <f ca="1">VLOOKUP(DS596,$A$14:R1383,18)</f>
        <v>#N/A</v>
      </c>
      <c r="DU596" s="45" t="e">
        <f ca="1">VLOOKUP(DS596,$AH$14:BE1383,24)</f>
        <v>#N/A</v>
      </c>
      <c r="DV596" s="45" t="e">
        <f ca="1">VLOOKUP(DS596,$BY$14:CF1383,8)</f>
        <v>#N/A</v>
      </c>
      <c r="DW596" s="45" t="e">
        <f ca="1">VLOOKUP(DS596,$CR$14:CY1383,8)</f>
        <v>#N/A</v>
      </c>
      <c r="DX596" s="45" t="e">
        <f t="shared" ca="1" si="236"/>
        <v>#N/A</v>
      </c>
      <c r="DY596" s="45" t="e">
        <f t="shared" ca="1" si="237"/>
        <v>#N/A</v>
      </c>
      <c r="DZ596" s="45" t="e">
        <f t="shared" ca="1" si="238"/>
        <v>#N/A</v>
      </c>
      <c r="EA596" s="45" t="e">
        <f t="shared" ca="1" si="239"/>
        <v>#N/A</v>
      </c>
      <c r="EB596" s="45" t="e">
        <f t="shared" ca="1" si="240"/>
        <v>#N/A</v>
      </c>
      <c r="EC596" s="45" t="e">
        <f t="shared" ca="1" si="241"/>
        <v>#N/A</v>
      </c>
      <c r="ED596" s="45" t="e">
        <f t="shared" ca="1" si="242"/>
        <v>#N/A</v>
      </c>
      <c r="EE596" s="45" t="e">
        <f t="shared" ca="1" si="243"/>
        <v>#N/A</v>
      </c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DT597" s="45" t="e">
        <f ca="1">VLOOKUP(DS597,$A$14:R1384,18)</f>
        <v>#N/A</v>
      </c>
      <c r="DU597" s="45" t="e">
        <f ca="1">VLOOKUP(DS597,$AH$14:BE1384,24)</f>
        <v>#N/A</v>
      </c>
      <c r="DV597" s="45" t="e">
        <f ca="1">VLOOKUP(DS597,$BY$14:CF1384,8)</f>
        <v>#N/A</v>
      </c>
      <c r="DW597" s="45" t="e">
        <f ca="1">VLOOKUP(DS597,$CR$14:CY1384,8)</f>
        <v>#N/A</v>
      </c>
      <c r="DX597" s="45" t="e">
        <f t="shared" ref="DX597:DX660" ca="1" si="244">DT597-DT596</f>
        <v>#N/A</v>
      </c>
      <c r="DY597" s="45" t="e">
        <f t="shared" ref="DY597:DY660" ca="1" si="245">DU597-DU596</f>
        <v>#N/A</v>
      </c>
      <c r="DZ597" s="45" t="e">
        <f t="shared" ref="DZ597:DZ660" ca="1" si="246">DV597-DV596</f>
        <v>#N/A</v>
      </c>
      <c r="EA597" s="45" t="e">
        <f t="shared" ref="EA597:EA660" ca="1" si="247">DW597-DW596</f>
        <v>#N/A</v>
      </c>
      <c r="EB597" s="45" t="e">
        <f t="shared" ref="EB597:EB660" ca="1" si="248">DX$11*DX597</f>
        <v>#N/A</v>
      </c>
      <c r="EC597" s="45" t="e">
        <f t="shared" ref="EC597:EC660" ca="1" si="249">DY$11*DY597</f>
        <v>#N/A</v>
      </c>
      <c r="ED597" s="45" t="e">
        <f t="shared" ref="ED597:ED660" ca="1" si="250">DZ$11*DZ597</f>
        <v>#N/A</v>
      </c>
      <c r="EE597" s="45" t="e">
        <f t="shared" ref="EE597:EE660" ca="1" si="251">EA$11*EA597</f>
        <v>#N/A</v>
      </c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DT598" s="45" t="e">
        <f ca="1">VLOOKUP(DS598,$A$14:R1385,18)</f>
        <v>#N/A</v>
      </c>
      <c r="DU598" s="45" t="e">
        <f ca="1">VLOOKUP(DS598,$AH$14:BE1385,24)</f>
        <v>#N/A</v>
      </c>
      <c r="DV598" s="45" t="e">
        <f ca="1">VLOOKUP(DS598,$BY$14:CF1385,8)</f>
        <v>#N/A</v>
      </c>
      <c r="DW598" s="45" t="e">
        <f ca="1">VLOOKUP(DS598,$CR$14:CY1385,8)</f>
        <v>#N/A</v>
      </c>
      <c r="DX598" s="45" t="e">
        <f t="shared" ca="1" si="244"/>
        <v>#N/A</v>
      </c>
      <c r="DY598" s="45" t="e">
        <f t="shared" ca="1" si="245"/>
        <v>#N/A</v>
      </c>
      <c r="DZ598" s="45" t="e">
        <f t="shared" ca="1" si="246"/>
        <v>#N/A</v>
      </c>
      <c r="EA598" s="45" t="e">
        <f t="shared" ca="1" si="247"/>
        <v>#N/A</v>
      </c>
      <c r="EB598" s="45" t="e">
        <f t="shared" ca="1" si="248"/>
        <v>#N/A</v>
      </c>
      <c r="EC598" s="45" t="e">
        <f t="shared" ca="1" si="249"/>
        <v>#N/A</v>
      </c>
      <c r="ED598" s="45" t="e">
        <f t="shared" ca="1" si="250"/>
        <v>#N/A</v>
      </c>
      <c r="EE598" s="45" t="e">
        <f t="shared" ca="1" si="251"/>
        <v>#N/A</v>
      </c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DT599" s="45" t="e">
        <f ca="1">VLOOKUP(DS599,$A$14:R1386,18)</f>
        <v>#N/A</v>
      </c>
      <c r="DU599" s="45" t="e">
        <f ca="1">VLOOKUP(DS599,$AH$14:BE1386,24)</f>
        <v>#N/A</v>
      </c>
      <c r="DV599" s="45" t="e">
        <f ca="1">VLOOKUP(DS599,$BY$14:CF1386,8)</f>
        <v>#N/A</v>
      </c>
      <c r="DW599" s="45" t="e">
        <f ca="1">VLOOKUP(DS599,$CR$14:CY1386,8)</f>
        <v>#N/A</v>
      </c>
      <c r="DX599" s="45" t="e">
        <f t="shared" ca="1" si="244"/>
        <v>#N/A</v>
      </c>
      <c r="DY599" s="45" t="e">
        <f t="shared" ca="1" si="245"/>
        <v>#N/A</v>
      </c>
      <c r="DZ599" s="45" t="e">
        <f t="shared" ca="1" si="246"/>
        <v>#N/A</v>
      </c>
      <c r="EA599" s="45" t="e">
        <f t="shared" ca="1" si="247"/>
        <v>#N/A</v>
      </c>
      <c r="EB599" s="45" t="e">
        <f t="shared" ca="1" si="248"/>
        <v>#N/A</v>
      </c>
      <c r="EC599" s="45" t="e">
        <f t="shared" ca="1" si="249"/>
        <v>#N/A</v>
      </c>
      <c r="ED599" s="45" t="e">
        <f t="shared" ca="1" si="250"/>
        <v>#N/A</v>
      </c>
      <c r="EE599" s="45" t="e">
        <f t="shared" ca="1" si="251"/>
        <v>#N/A</v>
      </c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DT600" s="45" t="e">
        <f ca="1">VLOOKUP(DS600,$A$14:R1387,18)</f>
        <v>#N/A</v>
      </c>
      <c r="DU600" s="45" t="e">
        <f ca="1">VLOOKUP(DS600,$AH$14:BE1387,24)</f>
        <v>#N/A</v>
      </c>
      <c r="DV600" s="45" t="e">
        <f ca="1">VLOOKUP(DS600,$BY$14:CF1387,8)</f>
        <v>#N/A</v>
      </c>
      <c r="DW600" s="45" t="e">
        <f ca="1">VLOOKUP(DS600,$CR$14:CY1387,8)</f>
        <v>#N/A</v>
      </c>
      <c r="DX600" s="45" t="e">
        <f t="shared" ca="1" si="244"/>
        <v>#N/A</v>
      </c>
      <c r="DY600" s="45" t="e">
        <f t="shared" ca="1" si="245"/>
        <v>#N/A</v>
      </c>
      <c r="DZ600" s="45" t="e">
        <f t="shared" ca="1" si="246"/>
        <v>#N/A</v>
      </c>
      <c r="EA600" s="45" t="e">
        <f t="shared" ca="1" si="247"/>
        <v>#N/A</v>
      </c>
      <c r="EB600" s="45" t="e">
        <f t="shared" ca="1" si="248"/>
        <v>#N/A</v>
      </c>
      <c r="EC600" s="45" t="e">
        <f t="shared" ca="1" si="249"/>
        <v>#N/A</v>
      </c>
      <c r="ED600" s="45" t="e">
        <f t="shared" ca="1" si="250"/>
        <v>#N/A</v>
      </c>
      <c r="EE600" s="45" t="e">
        <f t="shared" ca="1" si="251"/>
        <v>#N/A</v>
      </c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DT601" s="45" t="e">
        <f ca="1">VLOOKUP(DS601,$A$14:R1388,18)</f>
        <v>#N/A</v>
      </c>
      <c r="DU601" s="45" t="e">
        <f ca="1">VLOOKUP(DS601,$AH$14:BE1388,24)</f>
        <v>#N/A</v>
      </c>
      <c r="DV601" s="45" t="e">
        <f ca="1">VLOOKUP(DS601,$BY$14:CF1388,8)</f>
        <v>#N/A</v>
      </c>
      <c r="DW601" s="45" t="e">
        <f ca="1">VLOOKUP(DS601,$CR$14:CY1388,8)</f>
        <v>#N/A</v>
      </c>
      <c r="DX601" s="45" t="e">
        <f t="shared" ca="1" si="244"/>
        <v>#N/A</v>
      </c>
      <c r="DY601" s="45" t="e">
        <f t="shared" ca="1" si="245"/>
        <v>#N/A</v>
      </c>
      <c r="DZ601" s="45" t="e">
        <f t="shared" ca="1" si="246"/>
        <v>#N/A</v>
      </c>
      <c r="EA601" s="45" t="e">
        <f t="shared" ca="1" si="247"/>
        <v>#N/A</v>
      </c>
      <c r="EB601" s="45" t="e">
        <f t="shared" ca="1" si="248"/>
        <v>#N/A</v>
      </c>
      <c r="EC601" s="45" t="e">
        <f t="shared" ca="1" si="249"/>
        <v>#N/A</v>
      </c>
      <c r="ED601" s="45" t="e">
        <f t="shared" ca="1" si="250"/>
        <v>#N/A</v>
      </c>
      <c r="EE601" s="45" t="e">
        <f t="shared" ca="1" si="251"/>
        <v>#N/A</v>
      </c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DT602" s="45" t="e">
        <f ca="1">VLOOKUP(DS602,$A$14:R1389,18)</f>
        <v>#N/A</v>
      </c>
      <c r="DU602" s="45" t="e">
        <f ca="1">VLOOKUP(DS602,$AH$14:BE1389,24)</f>
        <v>#N/A</v>
      </c>
      <c r="DV602" s="45" t="e">
        <f ca="1">VLOOKUP(DS602,$BY$14:CF1389,8)</f>
        <v>#N/A</v>
      </c>
      <c r="DW602" s="45" t="e">
        <f ca="1">VLOOKUP(DS602,$CR$14:CY1389,8)</f>
        <v>#N/A</v>
      </c>
      <c r="DX602" s="45" t="e">
        <f t="shared" ca="1" si="244"/>
        <v>#N/A</v>
      </c>
      <c r="DY602" s="45" t="e">
        <f t="shared" ca="1" si="245"/>
        <v>#N/A</v>
      </c>
      <c r="DZ602" s="45" t="e">
        <f t="shared" ca="1" si="246"/>
        <v>#N/A</v>
      </c>
      <c r="EA602" s="45" t="e">
        <f t="shared" ca="1" si="247"/>
        <v>#N/A</v>
      </c>
      <c r="EB602" s="45" t="e">
        <f t="shared" ca="1" si="248"/>
        <v>#N/A</v>
      </c>
      <c r="EC602" s="45" t="e">
        <f t="shared" ca="1" si="249"/>
        <v>#N/A</v>
      </c>
      <c r="ED602" s="45" t="e">
        <f t="shared" ca="1" si="250"/>
        <v>#N/A</v>
      </c>
      <c r="EE602" s="45" t="e">
        <f t="shared" ca="1" si="251"/>
        <v>#N/A</v>
      </c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DT603" s="45" t="e">
        <f ca="1">VLOOKUP(DS603,$A$14:R1390,18)</f>
        <v>#N/A</v>
      </c>
      <c r="DU603" s="45" t="e">
        <f ca="1">VLOOKUP(DS603,$AH$14:BE1390,24)</f>
        <v>#N/A</v>
      </c>
      <c r="DV603" s="45" t="e">
        <f ca="1">VLOOKUP(DS603,$BY$14:CF1390,8)</f>
        <v>#N/A</v>
      </c>
      <c r="DW603" s="45" t="e">
        <f ca="1">VLOOKUP(DS603,$CR$14:CY1390,8)</f>
        <v>#N/A</v>
      </c>
      <c r="DX603" s="45" t="e">
        <f t="shared" ca="1" si="244"/>
        <v>#N/A</v>
      </c>
      <c r="DY603" s="45" t="e">
        <f t="shared" ca="1" si="245"/>
        <v>#N/A</v>
      </c>
      <c r="DZ603" s="45" t="e">
        <f t="shared" ca="1" si="246"/>
        <v>#N/A</v>
      </c>
      <c r="EA603" s="45" t="e">
        <f t="shared" ca="1" si="247"/>
        <v>#N/A</v>
      </c>
      <c r="EB603" s="45" t="e">
        <f t="shared" ca="1" si="248"/>
        <v>#N/A</v>
      </c>
      <c r="EC603" s="45" t="e">
        <f t="shared" ca="1" si="249"/>
        <v>#N/A</v>
      </c>
      <c r="ED603" s="45" t="e">
        <f t="shared" ca="1" si="250"/>
        <v>#N/A</v>
      </c>
      <c r="EE603" s="45" t="e">
        <f t="shared" ca="1" si="251"/>
        <v>#N/A</v>
      </c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DT604" s="45" t="e">
        <f ca="1">VLOOKUP(DS604,$A$14:R1391,18)</f>
        <v>#N/A</v>
      </c>
      <c r="DU604" s="45" t="e">
        <f ca="1">VLOOKUP(DS604,$AH$14:BE1391,24)</f>
        <v>#N/A</v>
      </c>
      <c r="DV604" s="45" t="e">
        <f ca="1">VLOOKUP(DS604,$BY$14:CF1391,8)</f>
        <v>#N/A</v>
      </c>
      <c r="DW604" s="45" t="e">
        <f ca="1">VLOOKUP(DS604,$CR$14:CY1391,8)</f>
        <v>#N/A</v>
      </c>
      <c r="DX604" s="45" t="e">
        <f t="shared" ca="1" si="244"/>
        <v>#N/A</v>
      </c>
      <c r="DY604" s="45" t="e">
        <f t="shared" ca="1" si="245"/>
        <v>#N/A</v>
      </c>
      <c r="DZ604" s="45" t="e">
        <f t="shared" ca="1" si="246"/>
        <v>#N/A</v>
      </c>
      <c r="EA604" s="45" t="e">
        <f t="shared" ca="1" si="247"/>
        <v>#N/A</v>
      </c>
      <c r="EB604" s="45" t="e">
        <f t="shared" ca="1" si="248"/>
        <v>#N/A</v>
      </c>
      <c r="EC604" s="45" t="e">
        <f t="shared" ca="1" si="249"/>
        <v>#N/A</v>
      </c>
      <c r="ED604" s="45" t="e">
        <f t="shared" ca="1" si="250"/>
        <v>#N/A</v>
      </c>
      <c r="EE604" s="45" t="e">
        <f t="shared" ca="1" si="251"/>
        <v>#N/A</v>
      </c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DT605" s="45" t="e">
        <f ca="1">VLOOKUP(DS605,$A$14:R1392,18)</f>
        <v>#N/A</v>
      </c>
      <c r="DU605" s="45" t="e">
        <f ca="1">VLOOKUP(DS605,$AH$14:BE1392,24)</f>
        <v>#N/A</v>
      </c>
      <c r="DV605" s="45" t="e">
        <f ca="1">VLOOKUP(DS605,$BY$14:CF1392,8)</f>
        <v>#N/A</v>
      </c>
      <c r="DW605" s="45" t="e">
        <f ca="1">VLOOKUP(DS605,$CR$14:CY1392,8)</f>
        <v>#N/A</v>
      </c>
      <c r="DX605" s="45" t="e">
        <f t="shared" ca="1" si="244"/>
        <v>#N/A</v>
      </c>
      <c r="DY605" s="45" t="e">
        <f t="shared" ca="1" si="245"/>
        <v>#N/A</v>
      </c>
      <c r="DZ605" s="45" t="e">
        <f t="shared" ca="1" si="246"/>
        <v>#N/A</v>
      </c>
      <c r="EA605" s="45" t="e">
        <f t="shared" ca="1" si="247"/>
        <v>#N/A</v>
      </c>
      <c r="EB605" s="45" t="e">
        <f t="shared" ca="1" si="248"/>
        <v>#N/A</v>
      </c>
      <c r="EC605" s="45" t="e">
        <f t="shared" ca="1" si="249"/>
        <v>#N/A</v>
      </c>
      <c r="ED605" s="45" t="e">
        <f t="shared" ca="1" si="250"/>
        <v>#N/A</v>
      </c>
      <c r="EE605" s="45" t="e">
        <f t="shared" ca="1" si="251"/>
        <v>#N/A</v>
      </c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DT606" s="45" t="e">
        <f ca="1">VLOOKUP(DS606,$A$14:R1393,18)</f>
        <v>#N/A</v>
      </c>
      <c r="DU606" s="45" t="e">
        <f ca="1">VLOOKUP(DS606,$AH$14:BE1393,24)</f>
        <v>#N/A</v>
      </c>
      <c r="DV606" s="45" t="e">
        <f ca="1">VLOOKUP(DS606,$BY$14:CF1393,8)</f>
        <v>#N/A</v>
      </c>
      <c r="DW606" s="45" t="e">
        <f ca="1">VLOOKUP(DS606,$CR$14:CY1393,8)</f>
        <v>#N/A</v>
      </c>
      <c r="DX606" s="45" t="e">
        <f t="shared" ca="1" si="244"/>
        <v>#N/A</v>
      </c>
      <c r="DY606" s="45" t="e">
        <f t="shared" ca="1" si="245"/>
        <v>#N/A</v>
      </c>
      <c r="DZ606" s="45" t="e">
        <f t="shared" ca="1" si="246"/>
        <v>#N/A</v>
      </c>
      <c r="EA606" s="45" t="e">
        <f t="shared" ca="1" si="247"/>
        <v>#N/A</v>
      </c>
      <c r="EB606" s="45" t="e">
        <f t="shared" ca="1" si="248"/>
        <v>#N/A</v>
      </c>
      <c r="EC606" s="45" t="e">
        <f t="shared" ca="1" si="249"/>
        <v>#N/A</v>
      </c>
      <c r="ED606" s="45" t="e">
        <f t="shared" ca="1" si="250"/>
        <v>#N/A</v>
      </c>
      <c r="EE606" s="45" t="e">
        <f t="shared" ca="1" si="251"/>
        <v>#N/A</v>
      </c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DT607" s="45" t="e">
        <f ca="1">VLOOKUP(DS607,$A$14:R1394,18)</f>
        <v>#N/A</v>
      </c>
      <c r="DU607" s="45" t="e">
        <f ca="1">VLOOKUP(DS607,$AH$14:BE1394,24)</f>
        <v>#N/A</v>
      </c>
      <c r="DV607" s="45" t="e">
        <f ca="1">VLOOKUP(DS607,$BY$14:CF1394,8)</f>
        <v>#N/A</v>
      </c>
      <c r="DW607" s="45" t="e">
        <f ca="1">VLOOKUP(DS607,$CR$14:CY1394,8)</f>
        <v>#N/A</v>
      </c>
      <c r="DX607" s="45" t="e">
        <f t="shared" ca="1" si="244"/>
        <v>#N/A</v>
      </c>
      <c r="DY607" s="45" t="e">
        <f t="shared" ca="1" si="245"/>
        <v>#N/A</v>
      </c>
      <c r="DZ607" s="45" t="e">
        <f t="shared" ca="1" si="246"/>
        <v>#N/A</v>
      </c>
      <c r="EA607" s="45" t="e">
        <f t="shared" ca="1" si="247"/>
        <v>#N/A</v>
      </c>
      <c r="EB607" s="45" t="e">
        <f t="shared" ca="1" si="248"/>
        <v>#N/A</v>
      </c>
      <c r="EC607" s="45" t="e">
        <f t="shared" ca="1" si="249"/>
        <v>#N/A</v>
      </c>
      <c r="ED607" s="45" t="e">
        <f t="shared" ca="1" si="250"/>
        <v>#N/A</v>
      </c>
      <c r="EE607" s="45" t="e">
        <f t="shared" ca="1" si="251"/>
        <v>#N/A</v>
      </c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DT608" s="45" t="e">
        <f ca="1">VLOOKUP(DS608,$A$14:R1395,18)</f>
        <v>#N/A</v>
      </c>
      <c r="DU608" s="45" t="e">
        <f ca="1">VLOOKUP(DS608,$AH$14:BE1395,24)</f>
        <v>#N/A</v>
      </c>
      <c r="DV608" s="45" t="e">
        <f ca="1">VLOOKUP(DS608,$BY$14:CF1395,8)</f>
        <v>#N/A</v>
      </c>
      <c r="DW608" s="45" t="e">
        <f ca="1">VLOOKUP(DS608,$CR$14:CY1395,8)</f>
        <v>#N/A</v>
      </c>
      <c r="DX608" s="45" t="e">
        <f t="shared" ca="1" si="244"/>
        <v>#N/A</v>
      </c>
      <c r="DY608" s="45" t="e">
        <f t="shared" ca="1" si="245"/>
        <v>#N/A</v>
      </c>
      <c r="DZ608" s="45" t="e">
        <f t="shared" ca="1" si="246"/>
        <v>#N/A</v>
      </c>
      <c r="EA608" s="45" t="e">
        <f t="shared" ca="1" si="247"/>
        <v>#N/A</v>
      </c>
      <c r="EB608" s="45" t="e">
        <f t="shared" ca="1" si="248"/>
        <v>#N/A</v>
      </c>
      <c r="EC608" s="45" t="e">
        <f t="shared" ca="1" si="249"/>
        <v>#N/A</v>
      </c>
      <c r="ED608" s="45" t="e">
        <f t="shared" ca="1" si="250"/>
        <v>#N/A</v>
      </c>
      <c r="EE608" s="45" t="e">
        <f t="shared" ca="1" si="251"/>
        <v>#N/A</v>
      </c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DT609" s="45" t="e">
        <f ca="1">VLOOKUP(DS609,$A$14:R1396,18)</f>
        <v>#N/A</v>
      </c>
      <c r="DU609" s="45" t="e">
        <f ca="1">VLOOKUP(DS609,$AH$14:BE1396,24)</f>
        <v>#N/A</v>
      </c>
      <c r="DV609" s="45" t="e">
        <f ca="1">VLOOKUP(DS609,$BY$14:CF1396,8)</f>
        <v>#N/A</v>
      </c>
      <c r="DW609" s="45" t="e">
        <f ca="1">VLOOKUP(DS609,$CR$14:CY1396,8)</f>
        <v>#N/A</v>
      </c>
      <c r="DX609" s="45" t="e">
        <f t="shared" ca="1" si="244"/>
        <v>#N/A</v>
      </c>
      <c r="DY609" s="45" t="e">
        <f t="shared" ca="1" si="245"/>
        <v>#N/A</v>
      </c>
      <c r="DZ609" s="45" t="e">
        <f t="shared" ca="1" si="246"/>
        <v>#N/A</v>
      </c>
      <c r="EA609" s="45" t="e">
        <f t="shared" ca="1" si="247"/>
        <v>#N/A</v>
      </c>
      <c r="EB609" s="45" t="e">
        <f t="shared" ca="1" si="248"/>
        <v>#N/A</v>
      </c>
      <c r="EC609" s="45" t="e">
        <f t="shared" ca="1" si="249"/>
        <v>#N/A</v>
      </c>
      <c r="ED609" s="45" t="e">
        <f t="shared" ca="1" si="250"/>
        <v>#N/A</v>
      </c>
      <c r="EE609" s="45" t="e">
        <f t="shared" ca="1" si="251"/>
        <v>#N/A</v>
      </c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DT610" s="45" t="e">
        <f ca="1">VLOOKUP(DS610,$A$14:R1397,18)</f>
        <v>#N/A</v>
      </c>
      <c r="DU610" s="45" t="e">
        <f ca="1">VLOOKUP(DS610,$AH$14:BE1397,24)</f>
        <v>#N/A</v>
      </c>
      <c r="DV610" s="45" t="e">
        <f ca="1">VLOOKUP(DS610,$BY$14:CF1397,8)</f>
        <v>#N/A</v>
      </c>
      <c r="DW610" s="45" t="e">
        <f ca="1">VLOOKUP(DS610,$CR$14:CY1397,8)</f>
        <v>#N/A</v>
      </c>
      <c r="DX610" s="45" t="e">
        <f t="shared" ca="1" si="244"/>
        <v>#N/A</v>
      </c>
      <c r="DY610" s="45" t="e">
        <f t="shared" ca="1" si="245"/>
        <v>#N/A</v>
      </c>
      <c r="DZ610" s="45" t="e">
        <f t="shared" ca="1" si="246"/>
        <v>#N/A</v>
      </c>
      <c r="EA610" s="45" t="e">
        <f t="shared" ca="1" si="247"/>
        <v>#N/A</v>
      </c>
      <c r="EB610" s="45" t="e">
        <f t="shared" ca="1" si="248"/>
        <v>#N/A</v>
      </c>
      <c r="EC610" s="45" t="e">
        <f t="shared" ca="1" si="249"/>
        <v>#N/A</v>
      </c>
      <c r="ED610" s="45" t="e">
        <f t="shared" ca="1" si="250"/>
        <v>#N/A</v>
      </c>
      <c r="EE610" s="45" t="e">
        <f t="shared" ca="1" si="251"/>
        <v>#N/A</v>
      </c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DT611" s="45" t="e">
        <f ca="1">VLOOKUP(DS611,$A$14:R1398,18)</f>
        <v>#N/A</v>
      </c>
      <c r="DU611" s="45" t="e">
        <f ca="1">VLOOKUP(DS611,$AH$14:BE1398,24)</f>
        <v>#N/A</v>
      </c>
      <c r="DV611" s="45" t="e">
        <f ca="1">VLOOKUP(DS611,$BY$14:CF1398,8)</f>
        <v>#N/A</v>
      </c>
      <c r="DW611" s="45" t="e">
        <f ca="1">VLOOKUP(DS611,$CR$14:CY1398,8)</f>
        <v>#N/A</v>
      </c>
      <c r="DX611" s="45" t="e">
        <f t="shared" ca="1" si="244"/>
        <v>#N/A</v>
      </c>
      <c r="DY611" s="45" t="e">
        <f t="shared" ca="1" si="245"/>
        <v>#N/A</v>
      </c>
      <c r="DZ611" s="45" t="e">
        <f t="shared" ca="1" si="246"/>
        <v>#N/A</v>
      </c>
      <c r="EA611" s="45" t="e">
        <f t="shared" ca="1" si="247"/>
        <v>#N/A</v>
      </c>
      <c r="EB611" s="45" t="e">
        <f t="shared" ca="1" si="248"/>
        <v>#N/A</v>
      </c>
      <c r="EC611" s="45" t="e">
        <f t="shared" ca="1" si="249"/>
        <v>#N/A</v>
      </c>
      <c r="ED611" s="45" t="e">
        <f t="shared" ca="1" si="250"/>
        <v>#N/A</v>
      </c>
      <c r="EE611" s="45" t="e">
        <f t="shared" ca="1" si="251"/>
        <v>#N/A</v>
      </c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DT612" s="45" t="e">
        <f ca="1">VLOOKUP(DS612,$A$14:R1399,18)</f>
        <v>#N/A</v>
      </c>
      <c r="DU612" s="45" t="e">
        <f ca="1">VLOOKUP(DS612,$AH$14:BE1399,24)</f>
        <v>#N/A</v>
      </c>
      <c r="DV612" s="45" t="e">
        <f ca="1">VLOOKUP(DS612,$BY$14:CF1399,8)</f>
        <v>#N/A</v>
      </c>
      <c r="DW612" s="45" t="e">
        <f ca="1">VLOOKUP(DS612,$CR$14:CY1399,8)</f>
        <v>#N/A</v>
      </c>
      <c r="DX612" s="45" t="e">
        <f t="shared" ca="1" si="244"/>
        <v>#N/A</v>
      </c>
      <c r="DY612" s="45" t="e">
        <f t="shared" ca="1" si="245"/>
        <v>#N/A</v>
      </c>
      <c r="DZ612" s="45" t="e">
        <f t="shared" ca="1" si="246"/>
        <v>#N/A</v>
      </c>
      <c r="EA612" s="45" t="e">
        <f t="shared" ca="1" si="247"/>
        <v>#N/A</v>
      </c>
      <c r="EB612" s="45" t="e">
        <f t="shared" ca="1" si="248"/>
        <v>#N/A</v>
      </c>
      <c r="EC612" s="45" t="e">
        <f t="shared" ca="1" si="249"/>
        <v>#N/A</v>
      </c>
      <c r="ED612" s="45" t="e">
        <f t="shared" ca="1" si="250"/>
        <v>#N/A</v>
      </c>
      <c r="EE612" s="45" t="e">
        <f t="shared" ca="1" si="251"/>
        <v>#N/A</v>
      </c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DT613" s="45" t="e">
        <f ca="1">VLOOKUP(DS613,$A$14:R1400,18)</f>
        <v>#N/A</v>
      </c>
      <c r="DU613" s="45" t="e">
        <f ca="1">VLOOKUP(DS613,$AH$14:BE1400,24)</f>
        <v>#N/A</v>
      </c>
      <c r="DV613" s="45" t="e">
        <f ca="1">VLOOKUP(DS613,$BY$14:CF1400,8)</f>
        <v>#N/A</v>
      </c>
      <c r="DW613" s="45" t="e">
        <f ca="1">VLOOKUP(DS613,$CR$14:CY1400,8)</f>
        <v>#N/A</v>
      </c>
      <c r="DX613" s="45" t="e">
        <f t="shared" ca="1" si="244"/>
        <v>#N/A</v>
      </c>
      <c r="DY613" s="45" t="e">
        <f t="shared" ca="1" si="245"/>
        <v>#N/A</v>
      </c>
      <c r="DZ613" s="45" t="e">
        <f t="shared" ca="1" si="246"/>
        <v>#N/A</v>
      </c>
      <c r="EA613" s="45" t="e">
        <f t="shared" ca="1" si="247"/>
        <v>#N/A</v>
      </c>
      <c r="EB613" s="45" t="e">
        <f t="shared" ca="1" si="248"/>
        <v>#N/A</v>
      </c>
      <c r="EC613" s="45" t="e">
        <f t="shared" ca="1" si="249"/>
        <v>#N/A</v>
      </c>
      <c r="ED613" s="45" t="e">
        <f t="shared" ca="1" si="250"/>
        <v>#N/A</v>
      </c>
      <c r="EE613" s="45" t="e">
        <f t="shared" ca="1" si="251"/>
        <v>#N/A</v>
      </c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DT614" s="45" t="e">
        <f ca="1">VLOOKUP(DS614,$A$14:R1401,18)</f>
        <v>#N/A</v>
      </c>
      <c r="DU614" s="45" t="e">
        <f ca="1">VLOOKUP(DS614,$AH$14:BE1401,24)</f>
        <v>#N/A</v>
      </c>
      <c r="DV614" s="45" t="e">
        <f ca="1">VLOOKUP(DS614,$BY$14:CF1401,8)</f>
        <v>#N/A</v>
      </c>
      <c r="DW614" s="45" t="e">
        <f ca="1">VLOOKUP(DS614,$CR$14:CY1401,8)</f>
        <v>#N/A</v>
      </c>
      <c r="DX614" s="45" t="e">
        <f t="shared" ca="1" si="244"/>
        <v>#N/A</v>
      </c>
      <c r="DY614" s="45" t="e">
        <f t="shared" ca="1" si="245"/>
        <v>#N/A</v>
      </c>
      <c r="DZ614" s="45" t="e">
        <f t="shared" ca="1" si="246"/>
        <v>#N/A</v>
      </c>
      <c r="EA614" s="45" t="e">
        <f t="shared" ca="1" si="247"/>
        <v>#N/A</v>
      </c>
      <c r="EB614" s="45" t="e">
        <f t="shared" ca="1" si="248"/>
        <v>#N/A</v>
      </c>
      <c r="EC614" s="45" t="e">
        <f t="shared" ca="1" si="249"/>
        <v>#N/A</v>
      </c>
      <c r="ED614" s="45" t="e">
        <f t="shared" ca="1" si="250"/>
        <v>#N/A</v>
      </c>
      <c r="EE614" s="45" t="e">
        <f t="shared" ca="1" si="251"/>
        <v>#N/A</v>
      </c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DT615" s="45" t="e">
        <f ca="1">VLOOKUP(DS615,$A$14:R1402,18)</f>
        <v>#N/A</v>
      </c>
      <c r="DU615" s="45" t="e">
        <f ca="1">VLOOKUP(DS615,$AH$14:BE1402,24)</f>
        <v>#N/A</v>
      </c>
      <c r="DV615" s="45" t="e">
        <f ca="1">VLOOKUP(DS615,$BY$14:CF1402,8)</f>
        <v>#N/A</v>
      </c>
      <c r="DW615" s="45" t="e">
        <f ca="1">VLOOKUP(DS615,$CR$14:CY1402,8)</f>
        <v>#N/A</v>
      </c>
      <c r="DX615" s="45" t="e">
        <f t="shared" ca="1" si="244"/>
        <v>#N/A</v>
      </c>
      <c r="DY615" s="45" t="e">
        <f t="shared" ca="1" si="245"/>
        <v>#N/A</v>
      </c>
      <c r="DZ615" s="45" t="e">
        <f t="shared" ca="1" si="246"/>
        <v>#N/A</v>
      </c>
      <c r="EA615" s="45" t="e">
        <f t="shared" ca="1" si="247"/>
        <v>#N/A</v>
      </c>
      <c r="EB615" s="45" t="e">
        <f t="shared" ca="1" si="248"/>
        <v>#N/A</v>
      </c>
      <c r="EC615" s="45" t="e">
        <f t="shared" ca="1" si="249"/>
        <v>#N/A</v>
      </c>
      <c r="ED615" s="45" t="e">
        <f t="shared" ca="1" si="250"/>
        <v>#N/A</v>
      </c>
      <c r="EE615" s="45" t="e">
        <f t="shared" ca="1" si="251"/>
        <v>#N/A</v>
      </c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DT616" s="45" t="e">
        <f ca="1">VLOOKUP(DS616,$A$14:R1403,18)</f>
        <v>#N/A</v>
      </c>
      <c r="DU616" s="45" t="e">
        <f ca="1">VLOOKUP(DS616,$AH$14:BE1403,24)</f>
        <v>#N/A</v>
      </c>
      <c r="DV616" s="45" t="e">
        <f ca="1">VLOOKUP(DS616,$BY$14:CF1403,8)</f>
        <v>#N/A</v>
      </c>
      <c r="DW616" s="45" t="e">
        <f ca="1">VLOOKUP(DS616,$CR$14:CY1403,8)</f>
        <v>#N/A</v>
      </c>
      <c r="DX616" s="45" t="e">
        <f t="shared" ca="1" si="244"/>
        <v>#N/A</v>
      </c>
      <c r="DY616" s="45" t="e">
        <f t="shared" ca="1" si="245"/>
        <v>#N/A</v>
      </c>
      <c r="DZ616" s="45" t="e">
        <f t="shared" ca="1" si="246"/>
        <v>#N/A</v>
      </c>
      <c r="EA616" s="45" t="e">
        <f t="shared" ca="1" si="247"/>
        <v>#N/A</v>
      </c>
      <c r="EB616" s="45" t="e">
        <f t="shared" ca="1" si="248"/>
        <v>#N/A</v>
      </c>
      <c r="EC616" s="45" t="e">
        <f t="shared" ca="1" si="249"/>
        <v>#N/A</v>
      </c>
      <c r="ED616" s="45" t="e">
        <f t="shared" ca="1" si="250"/>
        <v>#N/A</v>
      </c>
      <c r="EE616" s="45" t="e">
        <f t="shared" ca="1" si="251"/>
        <v>#N/A</v>
      </c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DT617" s="45" t="e">
        <f ca="1">VLOOKUP(DS617,$A$14:R1404,18)</f>
        <v>#N/A</v>
      </c>
      <c r="DU617" s="45" t="e">
        <f ca="1">VLOOKUP(DS617,$AH$14:BE1404,24)</f>
        <v>#N/A</v>
      </c>
      <c r="DV617" s="45" t="e">
        <f ca="1">VLOOKUP(DS617,$BY$14:CF1404,8)</f>
        <v>#N/A</v>
      </c>
      <c r="DW617" s="45" t="e">
        <f ca="1">VLOOKUP(DS617,$CR$14:CY1404,8)</f>
        <v>#N/A</v>
      </c>
      <c r="DX617" s="45" t="e">
        <f t="shared" ca="1" si="244"/>
        <v>#N/A</v>
      </c>
      <c r="DY617" s="45" t="e">
        <f t="shared" ca="1" si="245"/>
        <v>#N/A</v>
      </c>
      <c r="DZ617" s="45" t="e">
        <f t="shared" ca="1" si="246"/>
        <v>#N/A</v>
      </c>
      <c r="EA617" s="45" t="e">
        <f t="shared" ca="1" si="247"/>
        <v>#N/A</v>
      </c>
      <c r="EB617" s="45" t="e">
        <f t="shared" ca="1" si="248"/>
        <v>#N/A</v>
      </c>
      <c r="EC617" s="45" t="e">
        <f t="shared" ca="1" si="249"/>
        <v>#N/A</v>
      </c>
      <c r="ED617" s="45" t="e">
        <f t="shared" ca="1" si="250"/>
        <v>#N/A</v>
      </c>
      <c r="EE617" s="45" t="e">
        <f t="shared" ca="1" si="251"/>
        <v>#N/A</v>
      </c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DT618" s="45" t="e">
        <f ca="1">VLOOKUP(DS618,$A$14:R1405,18)</f>
        <v>#N/A</v>
      </c>
      <c r="DU618" s="45" t="e">
        <f ca="1">VLOOKUP(DS618,$AH$14:BE1405,24)</f>
        <v>#N/A</v>
      </c>
      <c r="DV618" s="45" t="e">
        <f ca="1">VLOOKUP(DS618,$BY$14:CF1405,8)</f>
        <v>#N/A</v>
      </c>
      <c r="DW618" s="45" t="e">
        <f ca="1">VLOOKUP(DS618,$CR$14:CY1405,8)</f>
        <v>#N/A</v>
      </c>
      <c r="DX618" s="45" t="e">
        <f t="shared" ca="1" si="244"/>
        <v>#N/A</v>
      </c>
      <c r="DY618" s="45" t="e">
        <f t="shared" ca="1" si="245"/>
        <v>#N/A</v>
      </c>
      <c r="DZ618" s="45" t="e">
        <f t="shared" ca="1" si="246"/>
        <v>#N/A</v>
      </c>
      <c r="EA618" s="45" t="e">
        <f t="shared" ca="1" si="247"/>
        <v>#N/A</v>
      </c>
      <c r="EB618" s="45" t="e">
        <f t="shared" ca="1" si="248"/>
        <v>#N/A</v>
      </c>
      <c r="EC618" s="45" t="e">
        <f t="shared" ca="1" si="249"/>
        <v>#N/A</v>
      </c>
      <c r="ED618" s="45" t="e">
        <f t="shared" ca="1" si="250"/>
        <v>#N/A</v>
      </c>
      <c r="EE618" s="45" t="e">
        <f t="shared" ca="1" si="251"/>
        <v>#N/A</v>
      </c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DT619" s="45" t="e">
        <f ca="1">VLOOKUP(DS619,$A$14:R1406,18)</f>
        <v>#N/A</v>
      </c>
      <c r="DU619" s="45" t="e">
        <f ca="1">VLOOKUP(DS619,$AH$14:BE1406,24)</f>
        <v>#N/A</v>
      </c>
      <c r="DV619" s="45" t="e">
        <f ca="1">VLOOKUP(DS619,$BY$14:CF1406,8)</f>
        <v>#N/A</v>
      </c>
      <c r="DW619" s="45" t="e">
        <f ca="1">VLOOKUP(DS619,$CR$14:CY1406,8)</f>
        <v>#N/A</v>
      </c>
      <c r="DX619" s="45" t="e">
        <f t="shared" ca="1" si="244"/>
        <v>#N/A</v>
      </c>
      <c r="DY619" s="45" t="e">
        <f t="shared" ca="1" si="245"/>
        <v>#N/A</v>
      </c>
      <c r="DZ619" s="45" t="e">
        <f t="shared" ca="1" si="246"/>
        <v>#N/A</v>
      </c>
      <c r="EA619" s="45" t="e">
        <f t="shared" ca="1" si="247"/>
        <v>#N/A</v>
      </c>
      <c r="EB619" s="45" t="e">
        <f t="shared" ca="1" si="248"/>
        <v>#N/A</v>
      </c>
      <c r="EC619" s="45" t="e">
        <f t="shared" ca="1" si="249"/>
        <v>#N/A</v>
      </c>
      <c r="ED619" s="45" t="e">
        <f t="shared" ca="1" si="250"/>
        <v>#N/A</v>
      </c>
      <c r="EE619" s="45" t="e">
        <f t="shared" ca="1" si="251"/>
        <v>#N/A</v>
      </c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DT620" s="45" t="e">
        <f ca="1">VLOOKUP(DS620,$A$14:R1407,18)</f>
        <v>#N/A</v>
      </c>
      <c r="DU620" s="45" t="e">
        <f ca="1">VLOOKUP(DS620,$AH$14:BE1407,24)</f>
        <v>#N/A</v>
      </c>
      <c r="DV620" s="45" t="e">
        <f ca="1">VLOOKUP(DS620,$BY$14:CF1407,8)</f>
        <v>#N/A</v>
      </c>
      <c r="DW620" s="45" t="e">
        <f ca="1">VLOOKUP(DS620,$CR$14:CY1407,8)</f>
        <v>#N/A</v>
      </c>
      <c r="DX620" s="45" t="e">
        <f t="shared" ca="1" si="244"/>
        <v>#N/A</v>
      </c>
      <c r="DY620" s="45" t="e">
        <f t="shared" ca="1" si="245"/>
        <v>#N/A</v>
      </c>
      <c r="DZ620" s="45" t="e">
        <f t="shared" ca="1" si="246"/>
        <v>#N/A</v>
      </c>
      <c r="EA620" s="45" t="e">
        <f t="shared" ca="1" si="247"/>
        <v>#N/A</v>
      </c>
      <c r="EB620" s="45" t="e">
        <f t="shared" ca="1" si="248"/>
        <v>#N/A</v>
      </c>
      <c r="EC620" s="45" t="e">
        <f t="shared" ca="1" si="249"/>
        <v>#N/A</v>
      </c>
      <c r="ED620" s="45" t="e">
        <f t="shared" ca="1" si="250"/>
        <v>#N/A</v>
      </c>
      <c r="EE620" s="45" t="e">
        <f t="shared" ca="1" si="251"/>
        <v>#N/A</v>
      </c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DT621" s="45" t="e">
        <f ca="1">VLOOKUP(DS621,$A$14:R1408,18)</f>
        <v>#N/A</v>
      </c>
      <c r="DU621" s="45" t="e">
        <f ca="1">VLOOKUP(DS621,$AH$14:BE1408,24)</f>
        <v>#N/A</v>
      </c>
      <c r="DV621" s="45" t="e">
        <f ca="1">VLOOKUP(DS621,$BY$14:CF1408,8)</f>
        <v>#N/A</v>
      </c>
      <c r="DW621" s="45" t="e">
        <f ca="1">VLOOKUP(DS621,$CR$14:CY1408,8)</f>
        <v>#N/A</v>
      </c>
      <c r="DX621" s="45" t="e">
        <f t="shared" ca="1" si="244"/>
        <v>#N/A</v>
      </c>
      <c r="DY621" s="45" t="e">
        <f t="shared" ca="1" si="245"/>
        <v>#N/A</v>
      </c>
      <c r="DZ621" s="45" t="e">
        <f t="shared" ca="1" si="246"/>
        <v>#N/A</v>
      </c>
      <c r="EA621" s="45" t="e">
        <f t="shared" ca="1" si="247"/>
        <v>#N/A</v>
      </c>
      <c r="EB621" s="45" t="e">
        <f t="shared" ca="1" si="248"/>
        <v>#N/A</v>
      </c>
      <c r="EC621" s="45" t="e">
        <f t="shared" ca="1" si="249"/>
        <v>#N/A</v>
      </c>
      <c r="ED621" s="45" t="e">
        <f t="shared" ca="1" si="250"/>
        <v>#N/A</v>
      </c>
      <c r="EE621" s="45" t="e">
        <f t="shared" ca="1" si="251"/>
        <v>#N/A</v>
      </c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DT622" s="45" t="e">
        <f ca="1">VLOOKUP(DS622,$A$14:R1409,18)</f>
        <v>#N/A</v>
      </c>
      <c r="DU622" s="45" t="e">
        <f ca="1">VLOOKUP(DS622,$AH$14:BE1409,24)</f>
        <v>#N/A</v>
      </c>
      <c r="DV622" s="45" t="e">
        <f ca="1">VLOOKUP(DS622,$BY$14:CF1409,8)</f>
        <v>#N/A</v>
      </c>
      <c r="DW622" s="45" t="e">
        <f ca="1">VLOOKUP(DS622,$CR$14:CY1409,8)</f>
        <v>#N/A</v>
      </c>
      <c r="DX622" s="45" t="e">
        <f t="shared" ca="1" si="244"/>
        <v>#N/A</v>
      </c>
      <c r="DY622" s="45" t="e">
        <f t="shared" ca="1" si="245"/>
        <v>#N/A</v>
      </c>
      <c r="DZ622" s="45" t="e">
        <f t="shared" ca="1" si="246"/>
        <v>#N/A</v>
      </c>
      <c r="EA622" s="45" t="e">
        <f t="shared" ca="1" si="247"/>
        <v>#N/A</v>
      </c>
      <c r="EB622" s="45" t="e">
        <f t="shared" ca="1" si="248"/>
        <v>#N/A</v>
      </c>
      <c r="EC622" s="45" t="e">
        <f t="shared" ca="1" si="249"/>
        <v>#N/A</v>
      </c>
      <c r="ED622" s="45" t="e">
        <f t="shared" ca="1" si="250"/>
        <v>#N/A</v>
      </c>
      <c r="EE622" s="45" t="e">
        <f t="shared" ca="1" si="251"/>
        <v>#N/A</v>
      </c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DT623" s="45" t="e">
        <f ca="1">VLOOKUP(DS623,$A$14:R1410,18)</f>
        <v>#N/A</v>
      </c>
      <c r="DU623" s="45" t="e">
        <f ca="1">VLOOKUP(DS623,$AH$14:BE1410,24)</f>
        <v>#N/A</v>
      </c>
      <c r="DV623" s="45" t="e">
        <f ca="1">VLOOKUP(DS623,$BY$14:CF1410,8)</f>
        <v>#N/A</v>
      </c>
      <c r="DW623" s="45" t="e">
        <f ca="1">VLOOKUP(DS623,$CR$14:CY1410,8)</f>
        <v>#N/A</v>
      </c>
      <c r="DX623" s="45" t="e">
        <f t="shared" ca="1" si="244"/>
        <v>#N/A</v>
      </c>
      <c r="DY623" s="45" t="e">
        <f t="shared" ca="1" si="245"/>
        <v>#N/A</v>
      </c>
      <c r="DZ623" s="45" t="e">
        <f t="shared" ca="1" si="246"/>
        <v>#N/A</v>
      </c>
      <c r="EA623" s="45" t="e">
        <f t="shared" ca="1" si="247"/>
        <v>#N/A</v>
      </c>
      <c r="EB623" s="45" t="e">
        <f t="shared" ca="1" si="248"/>
        <v>#N/A</v>
      </c>
      <c r="EC623" s="45" t="e">
        <f t="shared" ca="1" si="249"/>
        <v>#N/A</v>
      </c>
      <c r="ED623" s="45" t="e">
        <f t="shared" ca="1" si="250"/>
        <v>#N/A</v>
      </c>
      <c r="EE623" s="45" t="e">
        <f t="shared" ca="1" si="251"/>
        <v>#N/A</v>
      </c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DT624" s="45" t="e">
        <f ca="1">VLOOKUP(DS624,$A$14:R1411,18)</f>
        <v>#N/A</v>
      </c>
      <c r="DU624" s="45" t="e">
        <f ca="1">VLOOKUP(DS624,$AH$14:BE1411,24)</f>
        <v>#N/A</v>
      </c>
      <c r="DV624" s="45" t="e">
        <f ca="1">VLOOKUP(DS624,$BY$14:CF1411,8)</f>
        <v>#N/A</v>
      </c>
      <c r="DW624" s="45" t="e">
        <f ca="1">VLOOKUP(DS624,$CR$14:CY1411,8)</f>
        <v>#N/A</v>
      </c>
      <c r="DX624" s="45" t="e">
        <f t="shared" ca="1" si="244"/>
        <v>#N/A</v>
      </c>
      <c r="DY624" s="45" t="e">
        <f t="shared" ca="1" si="245"/>
        <v>#N/A</v>
      </c>
      <c r="DZ624" s="45" t="e">
        <f t="shared" ca="1" si="246"/>
        <v>#N/A</v>
      </c>
      <c r="EA624" s="45" t="e">
        <f t="shared" ca="1" si="247"/>
        <v>#N/A</v>
      </c>
      <c r="EB624" s="45" t="e">
        <f t="shared" ca="1" si="248"/>
        <v>#N/A</v>
      </c>
      <c r="EC624" s="45" t="e">
        <f t="shared" ca="1" si="249"/>
        <v>#N/A</v>
      </c>
      <c r="ED624" s="45" t="e">
        <f t="shared" ca="1" si="250"/>
        <v>#N/A</v>
      </c>
      <c r="EE624" s="45" t="e">
        <f t="shared" ca="1" si="251"/>
        <v>#N/A</v>
      </c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DT625" s="45" t="e">
        <f ca="1">VLOOKUP(DS625,$A$14:R1412,18)</f>
        <v>#N/A</v>
      </c>
      <c r="DU625" s="45" t="e">
        <f ca="1">VLOOKUP(DS625,$AH$14:BE1412,24)</f>
        <v>#N/A</v>
      </c>
      <c r="DV625" s="45" t="e">
        <f ca="1">VLOOKUP(DS625,$BY$14:CF1412,8)</f>
        <v>#N/A</v>
      </c>
      <c r="DW625" s="45" t="e">
        <f ca="1">VLOOKUP(DS625,$CR$14:CY1412,8)</f>
        <v>#N/A</v>
      </c>
      <c r="DX625" s="45" t="e">
        <f t="shared" ca="1" si="244"/>
        <v>#N/A</v>
      </c>
      <c r="DY625" s="45" t="e">
        <f t="shared" ca="1" si="245"/>
        <v>#N/A</v>
      </c>
      <c r="DZ625" s="45" t="e">
        <f t="shared" ca="1" si="246"/>
        <v>#N/A</v>
      </c>
      <c r="EA625" s="45" t="e">
        <f t="shared" ca="1" si="247"/>
        <v>#N/A</v>
      </c>
      <c r="EB625" s="45" t="e">
        <f t="shared" ca="1" si="248"/>
        <v>#N/A</v>
      </c>
      <c r="EC625" s="45" t="e">
        <f t="shared" ca="1" si="249"/>
        <v>#N/A</v>
      </c>
      <c r="ED625" s="45" t="e">
        <f t="shared" ca="1" si="250"/>
        <v>#N/A</v>
      </c>
      <c r="EE625" s="45" t="e">
        <f t="shared" ca="1" si="251"/>
        <v>#N/A</v>
      </c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DT626" s="45" t="e">
        <f ca="1">VLOOKUP(DS626,$A$14:R1413,18)</f>
        <v>#N/A</v>
      </c>
      <c r="DU626" s="45" t="e">
        <f ca="1">VLOOKUP(DS626,$AH$14:BE1413,24)</f>
        <v>#N/A</v>
      </c>
      <c r="DV626" s="45" t="e">
        <f ca="1">VLOOKUP(DS626,$BY$14:CF1413,8)</f>
        <v>#N/A</v>
      </c>
      <c r="DW626" s="45" t="e">
        <f ca="1">VLOOKUP(DS626,$CR$14:CY1413,8)</f>
        <v>#N/A</v>
      </c>
      <c r="DX626" s="45" t="e">
        <f t="shared" ca="1" si="244"/>
        <v>#N/A</v>
      </c>
      <c r="DY626" s="45" t="e">
        <f t="shared" ca="1" si="245"/>
        <v>#N/A</v>
      </c>
      <c r="DZ626" s="45" t="e">
        <f t="shared" ca="1" si="246"/>
        <v>#N/A</v>
      </c>
      <c r="EA626" s="45" t="e">
        <f t="shared" ca="1" si="247"/>
        <v>#N/A</v>
      </c>
      <c r="EB626" s="45" t="e">
        <f t="shared" ca="1" si="248"/>
        <v>#N/A</v>
      </c>
      <c r="EC626" s="45" t="e">
        <f t="shared" ca="1" si="249"/>
        <v>#N/A</v>
      </c>
      <c r="ED626" s="45" t="e">
        <f t="shared" ca="1" si="250"/>
        <v>#N/A</v>
      </c>
      <c r="EE626" s="45" t="e">
        <f t="shared" ca="1" si="251"/>
        <v>#N/A</v>
      </c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DT627" s="45" t="e">
        <f ca="1">VLOOKUP(DS627,$A$14:R1414,18)</f>
        <v>#N/A</v>
      </c>
      <c r="DU627" s="45" t="e">
        <f ca="1">VLOOKUP(DS627,$AH$14:BE1414,24)</f>
        <v>#N/A</v>
      </c>
      <c r="DV627" s="45" t="e">
        <f ca="1">VLOOKUP(DS627,$BY$14:CF1414,8)</f>
        <v>#N/A</v>
      </c>
      <c r="DW627" s="45" t="e">
        <f ca="1">VLOOKUP(DS627,$CR$14:CY1414,8)</f>
        <v>#N/A</v>
      </c>
      <c r="DX627" s="45" t="e">
        <f t="shared" ca="1" si="244"/>
        <v>#N/A</v>
      </c>
      <c r="DY627" s="45" t="e">
        <f t="shared" ca="1" si="245"/>
        <v>#N/A</v>
      </c>
      <c r="DZ627" s="45" t="e">
        <f t="shared" ca="1" si="246"/>
        <v>#N/A</v>
      </c>
      <c r="EA627" s="45" t="e">
        <f t="shared" ca="1" si="247"/>
        <v>#N/A</v>
      </c>
      <c r="EB627" s="45" t="e">
        <f t="shared" ca="1" si="248"/>
        <v>#N/A</v>
      </c>
      <c r="EC627" s="45" t="e">
        <f t="shared" ca="1" si="249"/>
        <v>#N/A</v>
      </c>
      <c r="ED627" s="45" t="e">
        <f t="shared" ca="1" si="250"/>
        <v>#N/A</v>
      </c>
      <c r="EE627" s="45" t="e">
        <f t="shared" ca="1" si="251"/>
        <v>#N/A</v>
      </c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DT628" s="45" t="e">
        <f ca="1">VLOOKUP(DS628,$A$14:R1415,18)</f>
        <v>#N/A</v>
      </c>
      <c r="DU628" s="45" t="e">
        <f ca="1">VLOOKUP(DS628,$AH$14:BE1415,24)</f>
        <v>#N/A</v>
      </c>
      <c r="DV628" s="45" t="e">
        <f ca="1">VLOOKUP(DS628,$BY$14:CF1415,8)</f>
        <v>#N/A</v>
      </c>
      <c r="DW628" s="45" t="e">
        <f ca="1">VLOOKUP(DS628,$CR$14:CY1415,8)</f>
        <v>#N/A</v>
      </c>
      <c r="DX628" s="45" t="e">
        <f t="shared" ca="1" si="244"/>
        <v>#N/A</v>
      </c>
      <c r="DY628" s="45" t="e">
        <f t="shared" ca="1" si="245"/>
        <v>#N/A</v>
      </c>
      <c r="DZ628" s="45" t="e">
        <f t="shared" ca="1" si="246"/>
        <v>#N/A</v>
      </c>
      <c r="EA628" s="45" t="e">
        <f t="shared" ca="1" si="247"/>
        <v>#N/A</v>
      </c>
      <c r="EB628" s="45" t="e">
        <f t="shared" ca="1" si="248"/>
        <v>#N/A</v>
      </c>
      <c r="EC628" s="45" t="e">
        <f t="shared" ca="1" si="249"/>
        <v>#N/A</v>
      </c>
      <c r="ED628" s="45" t="e">
        <f t="shared" ca="1" si="250"/>
        <v>#N/A</v>
      </c>
      <c r="EE628" s="45" t="e">
        <f t="shared" ca="1" si="251"/>
        <v>#N/A</v>
      </c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DT629" s="45" t="e">
        <f ca="1">VLOOKUP(DS629,$A$14:R1416,18)</f>
        <v>#N/A</v>
      </c>
      <c r="DU629" s="45" t="e">
        <f ca="1">VLOOKUP(DS629,$AH$14:BE1416,24)</f>
        <v>#N/A</v>
      </c>
      <c r="DV629" s="45" t="e">
        <f ca="1">VLOOKUP(DS629,$BY$14:CF1416,8)</f>
        <v>#N/A</v>
      </c>
      <c r="DW629" s="45" t="e">
        <f ca="1">VLOOKUP(DS629,$CR$14:CY1416,8)</f>
        <v>#N/A</v>
      </c>
      <c r="DX629" s="45" t="e">
        <f t="shared" ca="1" si="244"/>
        <v>#N/A</v>
      </c>
      <c r="DY629" s="45" t="e">
        <f t="shared" ca="1" si="245"/>
        <v>#N/A</v>
      </c>
      <c r="DZ629" s="45" t="e">
        <f t="shared" ca="1" si="246"/>
        <v>#N/A</v>
      </c>
      <c r="EA629" s="45" t="e">
        <f t="shared" ca="1" si="247"/>
        <v>#N/A</v>
      </c>
      <c r="EB629" s="45" t="e">
        <f t="shared" ca="1" si="248"/>
        <v>#N/A</v>
      </c>
      <c r="EC629" s="45" t="e">
        <f t="shared" ca="1" si="249"/>
        <v>#N/A</v>
      </c>
      <c r="ED629" s="45" t="e">
        <f t="shared" ca="1" si="250"/>
        <v>#N/A</v>
      </c>
      <c r="EE629" s="45" t="e">
        <f t="shared" ca="1" si="251"/>
        <v>#N/A</v>
      </c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DT630" s="45" t="e">
        <f ca="1">VLOOKUP(DS630,$A$14:R1417,18)</f>
        <v>#N/A</v>
      </c>
      <c r="DU630" s="45" t="e">
        <f ca="1">VLOOKUP(DS630,$AH$14:BE1417,24)</f>
        <v>#N/A</v>
      </c>
      <c r="DV630" s="45" t="e">
        <f ca="1">VLOOKUP(DS630,$BY$14:CF1417,8)</f>
        <v>#N/A</v>
      </c>
      <c r="DW630" s="45" t="e">
        <f ca="1">VLOOKUP(DS630,$CR$14:CY1417,8)</f>
        <v>#N/A</v>
      </c>
      <c r="DX630" s="45" t="e">
        <f t="shared" ca="1" si="244"/>
        <v>#N/A</v>
      </c>
      <c r="DY630" s="45" t="e">
        <f t="shared" ca="1" si="245"/>
        <v>#N/A</v>
      </c>
      <c r="DZ630" s="45" t="e">
        <f t="shared" ca="1" si="246"/>
        <v>#N/A</v>
      </c>
      <c r="EA630" s="45" t="e">
        <f t="shared" ca="1" si="247"/>
        <v>#N/A</v>
      </c>
      <c r="EB630" s="45" t="e">
        <f t="shared" ca="1" si="248"/>
        <v>#N/A</v>
      </c>
      <c r="EC630" s="45" t="e">
        <f t="shared" ca="1" si="249"/>
        <v>#N/A</v>
      </c>
      <c r="ED630" s="45" t="e">
        <f t="shared" ca="1" si="250"/>
        <v>#N/A</v>
      </c>
      <c r="EE630" s="45" t="e">
        <f t="shared" ca="1" si="251"/>
        <v>#N/A</v>
      </c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DT631" s="45" t="e">
        <f ca="1">VLOOKUP(DS631,$A$14:R1418,18)</f>
        <v>#N/A</v>
      </c>
      <c r="DU631" s="45" t="e">
        <f ca="1">VLOOKUP(DS631,$AH$14:BE1418,24)</f>
        <v>#N/A</v>
      </c>
      <c r="DV631" s="45" t="e">
        <f ca="1">VLOOKUP(DS631,$BY$14:CF1418,8)</f>
        <v>#N/A</v>
      </c>
      <c r="DW631" s="45" t="e">
        <f ca="1">VLOOKUP(DS631,$CR$14:CY1418,8)</f>
        <v>#N/A</v>
      </c>
      <c r="DX631" s="45" t="e">
        <f t="shared" ca="1" si="244"/>
        <v>#N/A</v>
      </c>
      <c r="DY631" s="45" t="e">
        <f t="shared" ca="1" si="245"/>
        <v>#N/A</v>
      </c>
      <c r="DZ631" s="45" t="e">
        <f t="shared" ca="1" si="246"/>
        <v>#N/A</v>
      </c>
      <c r="EA631" s="45" t="e">
        <f t="shared" ca="1" si="247"/>
        <v>#N/A</v>
      </c>
      <c r="EB631" s="45" t="e">
        <f t="shared" ca="1" si="248"/>
        <v>#N/A</v>
      </c>
      <c r="EC631" s="45" t="e">
        <f t="shared" ca="1" si="249"/>
        <v>#N/A</v>
      </c>
      <c r="ED631" s="45" t="e">
        <f t="shared" ca="1" si="250"/>
        <v>#N/A</v>
      </c>
      <c r="EE631" s="45" t="e">
        <f t="shared" ca="1" si="251"/>
        <v>#N/A</v>
      </c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DT632" s="45" t="e">
        <f ca="1">VLOOKUP(DS632,$A$14:R1419,18)</f>
        <v>#N/A</v>
      </c>
      <c r="DU632" s="45" t="e">
        <f ca="1">VLOOKUP(DS632,$AH$14:BE1419,24)</f>
        <v>#N/A</v>
      </c>
      <c r="DV632" s="45" t="e">
        <f ca="1">VLOOKUP(DS632,$BY$14:CF1419,8)</f>
        <v>#N/A</v>
      </c>
      <c r="DW632" s="45" t="e">
        <f ca="1">VLOOKUP(DS632,$CR$14:CY1419,8)</f>
        <v>#N/A</v>
      </c>
      <c r="DX632" s="45" t="e">
        <f t="shared" ca="1" si="244"/>
        <v>#N/A</v>
      </c>
      <c r="DY632" s="45" t="e">
        <f t="shared" ca="1" si="245"/>
        <v>#N/A</v>
      </c>
      <c r="DZ632" s="45" t="e">
        <f t="shared" ca="1" si="246"/>
        <v>#N/A</v>
      </c>
      <c r="EA632" s="45" t="e">
        <f t="shared" ca="1" si="247"/>
        <v>#N/A</v>
      </c>
      <c r="EB632" s="45" t="e">
        <f t="shared" ca="1" si="248"/>
        <v>#N/A</v>
      </c>
      <c r="EC632" s="45" t="e">
        <f t="shared" ca="1" si="249"/>
        <v>#N/A</v>
      </c>
      <c r="ED632" s="45" t="e">
        <f t="shared" ca="1" si="250"/>
        <v>#N/A</v>
      </c>
      <c r="EE632" s="45" t="e">
        <f t="shared" ca="1" si="251"/>
        <v>#N/A</v>
      </c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DT633" s="45" t="e">
        <f ca="1">VLOOKUP(DS633,$A$14:R1420,18)</f>
        <v>#N/A</v>
      </c>
      <c r="DU633" s="45" t="e">
        <f ca="1">VLOOKUP(DS633,$AH$14:BE1420,24)</f>
        <v>#N/A</v>
      </c>
      <c r="DV633" s="45" t="e">
        <f ca="1">VLOOKUP(DS633,$BY$14:CF1420,8)</f>
        <v>#N/A</v>
      </c>
      <c r="DW633" s="45" t="e">
        <f ca="1">VLOOKUP(DS633,$CR$14:CY1420,8)</f>
        <v>#N/A</v>
      </c>
      <c r="DX633" s="45" t="e">
        <f t="shared" ca="1" si="244"/>
        <v>#N/A</v>
      </c>
      <c r="DY633" s="45" t="e">
        <f t="shared" ca="1" si="245"/>
        <v>#N/A</v>
      </c>
      <c r="DZ633" s="45" t="e">
        <f t="shared" ca="1" si="246"/>
        <v>#N/A</v>
      </c>
      <c r="EA633" s="45" t="e">
        <f t="shared" ca="1" si="247"/>
        <v>#N/A</v>
      </c>
      <c r="EB633" s="45" t="e">
        <f t="shared" ca="1" si="248"/>
        <v>#N/A</v>
      </c>
      <c r="EC633" s="45" t="e">
        <f t="shared" ca="1" si="249"/>
        <v>#N/A</v>
      </c>
      <c r="ED633" s="45" t="e">
        <f t="shared" ca="1" si="250"/>
        <v>#N/A</v>
      </c>
      <c r="EE633" s="45" t="e">
        <f t="shared" ca="1" si="251"/>
        <v>#N/A</v>
      </c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DT634" s="45" t="e">
        <f ca="1">VLOOKUP(DS634,$A$14:R1421,18)</f>
        <v>#N/A</v>
      </c>
      <c r="DU634" s="45" t="e">
        <f ca="1">VLOOKUP(DS634,$AH$14:BE1421,24)</f>
        <v>#N/A</v>
      </c>
      <c r="DV634" s="45" t="e">
        <f ca="1">VLOOKUP(DS634,$BY$14:CF1421,8)</f>
        <v>#N/A</v>
      </c>
      <c r="DW634" s="45" t="e">
        <f ca="1">VLOOKUP(DS634,$CR$14:CY1421,8)</f>
        <v>#N/A</v>
      </c>
      <c r="DX634" s="45" t="e">
        <f t="shared" ca="1" si="244"/>
        <v>#N/A</v>
      </c>
      <c r="DY634" s="45" t="e">
        <f t="shared" ca="1" si="245"/>
        <v>#N/A</v>
      </c>
      <c r="DZ634" s="45" t="e">
        <f t="shared" ca="1" si="246"/>
        <v>#N/A</v>
      </c>
      <c r="EA634" s="45" t="e">
        <f t="shared" ca="1" si="247"/>
        <v>#N/A</v>
      </c>
      <c r="EB634" s="45" t="e">
        <f t="shared" ca="1" si="248"/>
        <v>#N/A</v>
      </c>
      <c r="EC634" s="45" t="e">
        <f t="shared" ca="1" si="249"/>
        <v>#N/A</v>
      </c>
      <c r="ED634" s="45" t="e">
        <f t="shared" ca="1" si="250"/>
        <v>#N/A</v>
      </c>
      <c r="EE634" s="45" t="e">
        <f t="shared" ca="1" si="251"/>
        <v>#N/A</v>
      </c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DT635" s="45" t="e">
        <f ca="1">VLOOKUP(DS635,$A$14:R1422,18)</f>
        <v>#N/A</v>
      </c>
      <c r="DU635" s="45" t="e">
        <f ca="1">VLOOKUP(DS635,$AH$14:BE1422,24)</f>
        <v>#N/A</v>
      </c>
      <c r="DV635" s="45" t="e">
        <f ca="1">VLOOKUP(DS635,$BY$14:CF1422,8)</f>
        <v>#N/A</v>
      </c>
      <c r="DW635" s="45" t="e">
        <f ca="1">VLOOKUP(DS635,$CR$14:CY1422,8)</f>
        <v>#N/A</v>
      </c>
      <c r="DX635" s="45" t="e">
        <f t="shared" ca="1" si="244"/>
        <v>#N/A</v>
      </c>
      <c r="DY635" s="45" t="e">
        <f t="shared" ca="1" si="245"/>
        <v>#N/A</v>
      </c>
      <c r="DZ635" s="45" t="e">
        <f t="shared" ca="1" si="246"/>
        <v>#N/A</v>
      </c>
      <c r="EA635" s="45" t="e">
        <f t="shared" ca="1" si="247"/>
        <v>#N/A</v>
      </c>
      <c r="EB635" s="45" t="e">
        <f t="shared" ca="1" si="248"/>
        <v>#N/A</v>
      </c>
      <c r="EC635" s="45" t="e">
        <f t="shared" ca="1" si="249"/>
        <v>#N/A</v>
      </c>
      <c r="ED635" s="45" t="e">
        <f t="shared" ca="1" si="250"/>
        <v>#N/A</v>
      </c>
      <c r="EE635" s="45" t="e">
        <f t="shared" ca="1" si="251"/>
        <v>#N/A</v>
      </c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DT636" s="45" t="e">
        <f ca="1">VLOOKUP(DS636,$A$14:R1423,18)</f>
        <v>#N/A</v>
      </c>
      <c r="DU636" s="45" t="e">
        <f ca="1">VLOOKUP(DS636,$AH$14:BE1423,24)</f>
        <v>#N/A</v>
      </c>
      <c r="DV636" s="45" t="e">
        <f ca="1">VLOOKUP(DS636,$BY$14:CF1423,8)</f>
        <v>#N/A</v>
      </c>
      <c r="DW636" s="45" t="e">
        <f ca="1">VLOOKUP(DS636,$CR$14:CY1423,8)</f>
        <v>#N/A</v>
      </c>
      <c r="DX636" s="45" t="e">
        <f t="shared" ca="1" si="244"/>
        <v>#N/A</v>
      </c>
      <c r="DY636" s="45" t="e">
        <f t="shared" ca="1" si="245"/>
        <v>#N/A</v>
      </c>
      <c r="DZ636" s="45" t="e">
        <f t="shared" ca="1" si="246"/>
        <v>#N/A</v>
      </c>
      <c r="EA636" s="45" t="e">
        <f t="shared" ca="1" si="247"/>
        <v>#N/A</v>
      </c>
      <c r="EB636" s="45" t="e">
        <f t="shared" ca="1" si="248"/>
        <v>#N/A</v>
      </c>
      <c r="EC636" s="45" t="e">
        <f t="shared" ca="1" si="249"/>
        <v>#N/A</v>
      </c>
      <c r="ED636" s="45" t="e">
        <f t="shared" ca="1" si="250"/>
        <v>#N/A</v>
      </c>
      <c r="EE636" s="45" t="e">
        <f t="shared" ca="1" si="251"/>
        <v>#N/A</v>
      </c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DT637" s="45" t="e">
        <f ca="1">VLOOKUP(DS637,$A$14:R1424,18)</f>
        <v>#N/A</v>
      </c>
      <c r="DU637" s="45" t="e">
        <f ca="1">VLOOKUP(DS637,$AH$14:BE1424,24)</f>
        <v>#N/A</v>
      </c>
      <c r="DV637" s="45" t="e">
        <f ca="1">VLOOKUP(DS637,$BY$14:CF1424,8)</f>
        <v>#N/A</v>
      </c>
      <c r="DW637" s="45" t="e">
        <f ca="1">VLOOKUP(DS637,$CR$14:CY1424,8)</f>
        <v>#N/A</v>
      </c>
      <c r="DX637" s="45" t="e">
        <f t="shared" ca="1" si="244"/>
        <v>#N/A</v>
      </c>
      <c r="DY637" s="45" t="e">
        <f t="shared" ca="1" si="245"/>
        <v>#N/A</v>
      </c>
      <c r="DZ637" s="45" t="e">
        <f t="shared" ca="1" si="246"/>
        <v>#N/A</v>
      </c>
      <c r="EA637" s="45" t="e">
        <f t="shared" ca="1" si="247"/>
        <v>#N/A</v>
      </c>
      <c r="EB637" s="45" t="e">
        <f t="shared" ca="1" si="248"/>
        <v>#N/A</v>
      </c>
      <c r="EC637" s="45" t="e">
        <f t="shared" ca="1" si="249"/>
        <v>#N/A</v>
      </c>
      <c r="ED637" s="45" t="e">
        <f t="shared" ca="1" si="250"/>
        <v>#N/A</v>
      </c>
      <c r="EE637" s="45" t="e">
        <f t="shared" ca="1" si="251"/>
        <v>#N/A</v>
      </c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DT638" s="45" t="e">
        <f ca="1">VLOOKUP(DS638,$A$14:R1425,18)</f>
        <v>#N/A</v>
      </c>
      <c r="DU638" s="45" t="e">
        <f ca="1">VLOOKUP(DS638,$AH$14:BE1425,24)</f>
        <v>#N/A</v>
      </c>
      <c r="DV638" s="45" t="e">
        <f ca="1">VLOOKUP(DS638,$BY$14:CF1425,8)</f>
        <v>#N/A</v>
      </c>
      <c r="DW638" s="45" t="e">
        <f ca="1">VLOOKUP(DS638,$CR$14:CY1425,8)</f>
        <v>#N/A</v>
      </c>
      <c r="DX638" s="45" t="e">
        <f t="shared" ca="1" si="244"/>
        <v>#N/A</v>
      </c>
      <c r="DY638" s="45" t="e">
        <f t="shared" ca="1" si="245"/>
        <v>#N/A</v>
      </c>
      <c r="DZ638" s="45" t="e">
        <f t="shared" ca="1" si="246"/>
        <v>#N/A</v>
      </c>
      <c r="EA638" s="45" t="e">
        <f t="shared" ca="1" si="247"/>
        <v>#N/A</v>
      </c>
      <c r="EB638" s="45" t="e">
        <f t="shared" ca="1" si="248"/>
        <v>#N/A</v>
      </c>
      <c r="EC638" s="45" t="e">
        <f t="shared" ca="1" si="249"/>
        <v>#N/A</v>
      </c>
      <c r="ED638" s="45" t="e">
        <f t="shared" ca="1" si="250"/>
        <v>#N/A</v>
      </c>
      <c r="EE638" s="45" t="e">
        <f t="shared" ca="1" si="251"/>
        <v>#N/A</v>
      </c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DT639" s="45" t="e">
        <f ca="1">VLOOKUP(DS639,$A$14:R1426,18)</f>
        <v>#N/A</v>
      </c>
      <c r="DU639" s="45" t="e">
        <f ca="1">VLOOKUP(DS639,$AH$14:BE1426,24)</f>
        <v>#N/A</v>
      </c>
      <c r="DV639" s="45" t="e">
        <f ca="1">VLOOKUP(DS639,$BY$14:CF1426,8)</f>
        <v>#N/A</v>
      </c>
      <c r="DW639" s="45" t="e">
        <f ca="1">VLOOKUP(DS639,$CR$14:CY1426,8)</f>
        <v>#N/A</v>
      </c>
      <c r="DX639" s="45" t="e">
        <f t="shared" ca="1" si="244"/>
        <v>#N/A</v>
      </c>
      <c r="DY639" s="45" t="e">
        <f t="shared" ca="1" si="245"/>
        <v>#N/A</v>
      </c>
      <c r="DZ639" s="45" t="e">
        <f t="shared" ca="1" si="246"/>
        <v>#N/A</v>
      </c>
      <c r="EA639" s="45" t="e">
        <f t="shared" ca="1" si="247"/>
        <v>#N/A</v>
      </c>
      <c r="EB639" s="45" t="e">
        <f t="shared" ca="1" si="248"/>
        <v>#N/A</v>
      </c>
      <c r="EC639" s="45" t="e">
        <f t="shared" ca="1" si="249"/>
        <v>#N/A</v>
      </c>
      <c r="ED639" s="45" t="e">
        <f t="shared" ca="1" si="250"/>
        <v>#N/A</v>
      </c>
      <c r="EE639" s="45" t="e">
        <f t="shared" ca="1" si="251"/>
        <v>#N/A</v>
      </c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DT640" s="45" t="e">
        <f ca="1">VLOOKUP(DS640,$A$14:R1427,18)</f>
        <v>#N/A</v>
      </c>
      <c r="DU640" s="45" t="e">
        <f ca="1">VLOOKUP(DS640,$AH$14:BE1427,24)</f>
        <v>#N/A</v>
      </c>
      <c r="DV640" s="45" t="e">
        <f ca="1">VLOOKUP(DS640,$BY$14:CF1427,8)</f>
        <v>#N/A</v>
      </c>
      <c r="DW640" s="45" t="e">
        <f ca="1">VLOOKUP(DS640,$CR$14:CY1427,8)</f>
        <v>#N/A</v>
      </c>
      <c r="DX640" s="45" t="e">
        <f t="shared" ca="1" si="244"/>
        <v>#N/A</v>
      </c>
      <c r="DY640" s="45" t="e">
        <f t="shared" ca="1" si="245"/>
        <v>#N/A</v>
      </c>
      <c r="DZ640" s="45" t="e">
        <f t="shared" ca="1" si="246"/>
        <v>#N/A</v>
      </c>
      <c r="EA640" s="45" t="e">
        <f t="shared" ca="1" si="247"/>
        <v>#N/A</v>
      </c>
      <c r="EB640" s="45" t="e">
        <f t="shared" ca="1" si="248"/>
        <v>#N/A</v>
      </c>
      <c r="EC640" s="45" t="e">
        <f t="shared" ca="1" si="249"/>
        <v>#N/A</v>
      </c>
      <c r="ED640" s="45" t="e">
        <f t="shared" ca="1" si="250"/>
        <v>#N/A</v>
      </c>
      <c r="EE640" s="45" t="e">
        <f t="shared" ca="1" si="251"/>
        <v>#N/A</v>
      </c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DT641" s="45" t="e">
        <f ca="1">VLOOKUP(DS641,$A$14:R1428,18)</f>
        <v>#N/A</v>
      </c>
      <c r="DU641" s="45" t="e">
        <f ca="1">VLOOKUP(DS641,$AH$14:BE1428,24)</f>
        <v>#N/A</v>
      </c>
      <c r="DV641" s="45" t="e">
        <f ca="1">VLOOKUP(DS641,$BY$14:CF1428,8)</f>
        <v>#N/A</v>
      </c>
      <c r="DW641" s="45" t="e">
        <f ca="1">VLOOKUP(DS641,$CR$14:CY1428,8)</f>
        <v>#N/A</v>
      </c>
      <c r="DX641" s="45" t="e">
        <f t="shared" ca="1" si="244"/>
        <v>#N/A</v>
      </c>
      <c r="DY641" s="45" t="e">
        <f t="shared" ca="1" si="245"/>
        <v>#N/A</v>
      </c>
      <c r="DZ641" s="45" t="e">
        <f t="shared" ca="1" si="246"/>
        <v>#N/A</v>
      </c>
      <c r="EA641" s="45" t="e">
        <f t="shared" ca="1" si="247"/>
        <v>#N/A</v>
      </c>
      <c r="EB641" s="45" t="e">
        <f t="shared" ca="1" si="248"/>
        <v>#N/A</v>
      </c>
      <c r="EC641" s="45" t="e">
        <f t="shared" ca="1" si="249"/>
        <v>#N/A</v>
      </c>
      <c r="ED641" s="45" t="e">
        <f t="shared" ca="1" si="250"/>
        <v>#N/A</v>
      </c>
      <c r="EE641" s="45" t="e">
        <f t="shared" ca="1" si="251"/>
        <v>#N/A</v>
      </c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DT642" s="45" t="e">
        <f ca="1">VLOOKUP(DS642,$A$14:R1429,18)</f>
        <v>#N/A</v>
      </c>
      <c r="DU642" s="45" t="e">
        <f ca="1">VLOOKUP(DS642,$AH$14:BE1429,24)</f>
        <v>#N/A</v>
      </c>
      <c r="DV642" s="45" t="e">
        <f ca="1">VLOOKUP(DS642,$BY$14:CF1429,8)</f>
        <v>#N/A</v>
      </c>
      <c r="DW642" s="45" t="e">
        <f ca="1">VLOOKUP(DS642,$CR$14:CY1429,8)</f>
        <v>#N/A</v>
      </c>
      <c r="DX642" s="45" t="e">
        <f t="shared" ca="1" si="244"/>
        <v>#N/A</v>
      </c>
      <c r="DY642" s="45" t="e">
        <f t="shared" ca="1" si="245"/>
        <v>#N/A</v>
      </c>
      <c r="DZ642" s="45" t="e">
        <f t="shared" ca="1" si="246"/>
        <v>#N/A</v>
      </c>
      <c r="EA642" s="45" t="e">
        <f t="shared" ca="1" si="247"/>
        <v>#N/A</v>
      </c>
      <c r="EB642" s="45" t="e">
        <f t="shared" ca="1" si="248"/>
        <v>#N/A</v>
      </c>
      <c r="EC642" s="45" t="e">
        <f t="shared" ca="1" si="249"/>
        <v>#N/A</v>
      </c>
      <c r="ED642" s="45" t="e">
        <f t="shared" ca="1" si="250"/>
        <v>#N/A</v>
      </c>
      <c r="EE642" s="45" t="e">
        <f t="shared" ca="1" si="251"/>
        <v>#N/A</v>
      </c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DT643" s="45" t="e">
        <f ca="1">VLOOKUP(DS643,$A$14:R1430,18)</f>
        <v>#N/A</v>
      </c>
      <c r="DU643" s="45" t="e">
        <f ca="1">VLOOKUP(DS643,$AH$14:BE1430,24)</f>
        <v>#N/A</v>
      </c>
      <c r="DV643" s="45" t="e">
        <f ca="1">VLOOKUP(DS643,$BY$14:CF1430,8)</f>
        <v>#N/A</v>
      </c>
      <c r="DW643" s="45" t="e">
        <f ca="1">VLOOKUP(DS643,$CR$14:CY1430,8)</f>
        <v>#N/A</v>
      </c>
      <c r="DX643" s="45" t="e">
        <f t="shared" ca="1" si="244"/>
        <v>#N/A</v>
      </c>
      <c r="DY643" s="45" t="e">
        <f t="shared" ca="1" si="245"/>
        <v>#N/A</v>
      </c>
      <c r="DZ643" s="45" t="e">
        <f t="shared" ca="1" si="246"/>
        <v>#N/A</v>
      </c>
      <c r="EA643" s="45" t="e">
        <f t="shared" ca="1" si="247"/>
        <v>#N/A</v>
      </c>
      <c r="EB643" s="45" t="e">
        <f t="shared" ca="1" si="248"/>
        <v>#N/A</v>
      </c>
      <c r="EC643" s="45" t="e">
        <f t="shared" ca="1" si="249"/>
        <v>#N/A</v>
      </c>
      <c r="ED643" s="45" t="e">
        <f t="shared" ca="1" si="250"/>
        <v>#N/A</v>
      </c>
      <c r="EE643" s="45" t="e">
        <f t="shared" ca="1" si="251"/>
        <v>#N/A</v>
      </c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DT644" s="45" t="e">
        <f ca="1">VLOOKUP(DS644,$A$14:R1431,18)</f>
        <v>#N/A</v>
      </c>
      <c r="DU644" s="45" t="e">
        <f ca="1">VLOOKUP(DS644,$AH$14:BE1431,24)</f>
        <v>#N/A</v>
      </c>
      <c r="DV644" s="45" t="e">
        <f ca="1">VLOOKUP(DS644,$BY$14:CF1431,8)</f>
        <v>#N/A</v>
      </c>
      <c r="DW644" s="45" t="e">
        <f ca="1">VLOOKUP(DS644,$CR$14:CY1431,8)</f>
        <v>#N/A</v>
      </c>
      <c r="DX644" s="45" t="e">
        <f t="shared" ca="1" si="244"/>
        <v>#N/A</v>
      </c>
      <c r="DY644" s="45" t="e">
        <f t="shared" ca="1" si="245"/>
        <v>#N/A</v>
      </c>
      <c r="DZ644" s="45" t="e">
        <f t="shared" ca="1" si="246"/>
        <v>#N/A</v>
      </c>
      <c r="EA644" s="45" t="e">
        <f t="shared" ca="1" si="247"/>
        <v>#N/A</v>
      </c>
      <c r="EB644" s="45" t="e">
        <f t="shared" ca="1" si="248"/>
        <v>#N/A</v>
      </c>
      <c r="EC644" s="45" t="e">
        <f t="shared" ca="1" si="249"/>
        <v>#N/A</v>
      </c>
      <c r="ED644" s="45" t="e">
        <f t="shared" ca="1" si="250"/>
        <v>#N/A</v>
      </c>
      <c r="EE644" s="45" t="e">
        <f t="shared" ca="1" si="251"/>
        <v>#N/A</v>
      </c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DT645" s="45" t="e">
        <f ca="1">VLOOKUP(DS645,$A$14:R1432,18)</f>
        <v>#N/A</v>
      </c>
      <c r="DU645" s="45" t="e">
        <f ca="1">VLOOKUP(DS645,$AH$14:BE1432,24)</f>
        <v>#N/A</v>
      </c>
      <c r="DV645" s="45" t="e">
        <f ca="1">VLOOKUP(DS645,$BY$14:CF1432,8)</f>
        <v>#N/A</v>
      </c>
      <c r="DW645" s="45" t="e">
        <f ca="1">VLOOKUP(DS645,$CR$14:CY1432,8)</f>
        <v>#N/A</v>
      </c>
      <c r="DX645" s="45" t="e">
        <f t="shared" ca="1" si="244"/>
        <v>#N/A</v>
      </c>
      <c r="DY645" s="45" t="e">
        <f t="shared" ca="1" si="245"/>
        <v>#N/A</v>
      </c>
      <c r="DZ645" s="45" t="e">
        <f t="shared" ca="1" si="246"/>
        <v>#N/A</v>
      </c>
      <c r="EA645" s="45" t="e">
        <f t="shared" ca="1" si="247"/>
        <v>#N/A</v>
      </c>
      <c r="EB645" s="45" t="e">
        <f t="shared" ca="1" si="248"/>
        <v>#N/A</v>
      </c>
      <c r="EC645" s="45" t="e">
        <f t="shared" ca="1" si="249"/>
        <v>#N/A</v>
      </c>
      <c r="ED645" s="45" t="e">
        <f t="shared" ca="1" si="250"/>
        <v>#N/A</v>
      </c>
      <c r="EE645" s="45" t="e">
        <f t="shared" ca="1" si="251"/>
        <v>#N/A</v>
      </c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DT646" s="45" t="e">
        <f ca="1">VLOOKUP(DS646,$A$14:R1433,18)</f>
        <v>#N/A</v>
      </c>
      <c r="DU646" s="45" t="e">
        <f ca="1">VLOOKUP(DS646,$AH$14:BE1433,24)</f>
        <v>#N/A</v>
      </c>
      <c r="DV646" s="45" t="e">
        <f ca="1">VLOOKUP(DS646,$BY$14:CF1433,8)</f>
        <v>#N/A</v>
      </c>
      <c r="DW646" s="45" t="e">
        <f ca="1">VLOOKUP(DS646,$CR$14:CY1433,8)</f>
        <v>#N/A</v>
      </c>
      <c r="DX646" s="45" t="e">
        <f t="shared" ca="1" si="244"/>
        <v>#N/A</v>
      </c>
      <c r="DY646" s="45" t="e">
        <f t="shared" ca="1" si="245"/>
        <v>#N/A</v>
      </c>
      <c r="DZ646" s="45" t="e">
        <f t="shared" ca="1" si="246"/>
        <v>#N/A</v>
      </c>
      <c r="EA646" s="45" t="e">
        <f t="shared" ca="1" si="247"/>
        <v>#N/A</v>
      </c>
      <c r="EB646" s="45" t="e">
        <f t="shared" ca="1" si="248"/>
        <v>#N/A</v>
      </c>
      <c r="EC646" s="45" t="e">
        <f t="shared" ca="1" si="249"/>
        <v>#N/A</v>
      </c>
      <c r="ED646" s="45" t="e">
        <f t="shared" ca="1" si="250"/>
        <v>#N/A</v>
      </c>
      <c r="EE646" s="45" t="e">
        <f t="shared" ca="1" si="251"/>
        <v>#N/A</v>
      </c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DT647" s="45" t="e">
        <f ca="1">VLOOKUP(DS647,$A$14:R1434,18)</f>
        <v>#N/A</v>
      </c>
      <c r="DU647" s="45" t="e">
        <f ca="1">VLOOKUP(DS647,$AH$14:BE1434,24)</f>
        <v>#N/A</v>
      </c>
      <c r="DV647" s="45" t="e">
        <f ca="1">VLOOKUP(DS647,$BY$14:CF1434,8)</f>
        <v>#N/A</v>
      </c>
      <c r="DW647" s="45" t="e">
        <f ca="1">VLOOKUP(DS647,$CR$14:CY1434,8)</f>
        <v>#N/A</v>
      </c>
      <c r="DX647" s="45" t="e">
        <f t="shared" ca="1" si="244"/>
        <v>#N/A</v>
      </c>
      <c r="DY647" s="45" t="e">
        <f t="shared" ca="1" si="245"/>
        <v>#N/A</v>
      </c>
      <c r="DZ647" s="45" t="e">
        <f t="shared" ca="1" si="246"/>
        <v>#N/A</v>
      </c>
      <c r="EA647" s="45" t="e">
        <f t="shared" ca="1" si="247"/>
        <v>#N/A</v>
      </c>
      <c r="EB647" s="45" t="e">
        <f t="shared" ca="1" si="248"/>
        <v>#N/A</v>
      </c>
      <c r="EC647" s="45" t="e">
        <f t="shared" ca="1" si="249"/>
        <v>#N/A</v>
      </c>
      <c r="ED647" s="45" t="e">
        <f t="shared" ca="1" si="250"/>
        <v>#N/A</v>
      </c>
      <c r="EE647" s="45" t="e">
        <f t="shared" ca="1" si="251"/>
        <v>#N/A</v>
      </c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DT648" s="45" t="e">
        <f ca="1">VLOOKUP(DS648,$A$14:R1435,18)</f>
        <v>#N/A</v>
      </c>
      <c r="DU648" s="45" t="e">
        <f ca="1">VLOOKUP(DS648,$AH$14:BE1435,24)</f>
        <v>#N/A</v>
      </c>
      <c r="DV648" s="45" t="e">
        <f ca="1">VLOOKUP(DS648,$BY$14:CF1435,8)</f>
        <v>#N/A</v>
      </c>
      <c r="DW648" s="45" t="e">
        <f ca="1">VLOOKUP(DS648,$CR$14:CY1435,8)</f>
        <v>#N/A</v>
      </c>
      <c r="DX648" s="45" t="e">
        <f t="shared" ca="1" si="244"/>
        <v>#N/A</v>
      </c>
      <c r="DY648" s="45" t="e">
        <f t="shared" ca="1" si="245"/>
        <v>#N/A</v>
      </c>
      <c r="DZ648" s="45" t="e">
        <f t="shared" ca="1" si="246"/>
        <v>#N/A</v>
      </c>
      <c r="EA648" s="45" t="e">
        <f t="shared" ca="1" si="247"/>
        <v>#N/A</v>
      </c>
      <c r="EB648" s="45" t="e">
        <f t="shared" ca="1" si="248"/>
        <v>#N/A</v>
      </c>
      <c r="EC648" s="45" t="e">
        <f t="shared" ca="1" si="249"/>
        <v>#N/A</v>
      </c>
      <c r="ED648" s="45" t="e">
        <f t="shared" ca="1" si="250"/>
        <v>#N/A</v>
      </c>
      <c r="EE648" s="45" t="e">
        <f t="shared" ca="1" si="251"/>
        <v>#N/A</v>
      </c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DT649" s="45" t="e">
        <f ca="1">VLOOKUP(DS649,$A$14:R1436,18)</f>
        <v>#N/A</v>
      </c>
      <c r="DU649" s="45" t="e">
        <f ca="1">VLOOKUP(DS649,$AH$14:BE1436,24)</f>
        <v>#N/A</v>
      </c>
      <c r="DV649" s="45" t="e">
        <f ca="1">VLOOKUP(DS649,$BY$14:CF1436,8)</f>
        <v>#N/A</v>
      </c>
      <c r="DW649" s="45" t="e">
        <f ca="1">VLOOKUP(DS649,$CR$14:CY1436,8)</f>
        <v>#N/A</v>
      </c>
      <c r="DX649" s="45" t="e">
        <f t="shared" ca="1" si="244"/>
        <v>#N/A</v>
      </c>
      <c r="DY649" s="45" t="e">
        <f t="shared" ca="1" si="245"/>
        <v>#N/A</v>
      </c>
      <c r="DZ649" s="45" t="e">
        <f t="shared" ca="1" si="246"/>
        <v>#N/A</v>
      </c>
      <c r="EA649" s="45" t="e">
        <f t="shared" ca="1" si="247"/>
        <v>#N/A</v>
      </c>
      <c r="EB649" s="45" t="e">
        <f t="shared" ca="1" si="248"/>
        <v>#N/A</v>
      </c>
      <c r="EC649" s="45" t="e">
        <f t="shared" ca="1" si="249"/>
        <v>#N/A</v>
      </c>
      <c r="ED649" s="45" t="e">
        <f t="shared" ca="1" si="250"/>
        <v>#N/A</v>
      </c>
      <c r="EE649" s="45" t="e">
        <f t="shared" ca="1" si="251"/>
        <v>#N/A</v>
      </c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DT650" s="45" t="e">
        <f ca="1">VLOOKUP(DS650,$A$14:R1437,18)</f>
        <v>#N/A</v>
      </c>
      <c r="DU650" s="45" t="e">
        <f ca="1">VLOOKUP(DS650,$AH$14:BE1437,24)</f>
        <v>#N/A</v>
      </c>
      <c r="DV650" s="45" t="e">
        <f ca="1">VLOOKUP(DS650,$BY$14:CF1437,8)</f>
        <v>#N/A</v>
      </c>
      <c r="DW650" s="45" t="e">
        <f ca="1">VLOOKUP(DS650,$CR$14:CY1437,8)</f>
        <v>#N/A</v>
      </c>
      <c r="DX650" s="45" t="e">
        <f t="shared" ca="1" si="244"/>
        <v>#N/A</v>
      </c>
      <c r="DY650" s="45" t="e">
        <f t="shared" ca="1" si="245"/>
        <v>#N/A</v>
      </c>
      <c r="DZ650" s="45" t="e">
        <f t="shared" ca="1" si="246"/>
        <v>#N/A</v>
      </c>
      <c r="EA650" s="45" t="e">
        <f t="shared" ca="1" si="247"/>
        <v>#N/A</v>
      </c>
      <c r="EB650" s="45" t="e">
        <f t="shared" ca="1" si="248"/>
        <v>#N/A</v>
      </c>
      <c r="EC650" s="45" t="e">
        <f t="shared" ca="1" si="249"/>
        <v>#N/A</v>
      </c>
      <c r="ED650" s="45" t="e">
        <f t="shared" ca="1" si="250"/>
        <v>#N/A</v>
      </c>
      <c r="EE650" s="45" t="e">
        <f t="shared" ca="1" si="251"/>
        <v>#N/A</v>
      </c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DT651" s="45" t="e">
        <f ca="1">VLOOKUP(DS651,$A$14:R1438,18)</f>
        <v>#N/A</v>
      </c>
      <c r="DU651" s="45" t="e">
        <f ca="1">VLOOKUP(DS651,$AH$14:BE1438,24)</f>
        <v>#N/A</v>
      </c>
      <c r="DV651" s="45" t="e">
        <f ca="1">VLOOKUP(DS651,$BY$14:CF1438,8)</f>
        <v>#N/A</v>
      </c>
      <c r="DW651" s="45" t="e">
        <f ca="1">VLOOKUP(DS651,$CR$14:CY1438,8)</f>
        <v>#N/A</v>
      </c>
      <c r="DX651" s="45" t="e">
        <f t="shared" ca="1" si="244"/>
        <v>#N/A</v>
      </c>
      <c r="DY651" s="45" t="e">
        <f t="shared" ca="1" si="245"/>
        <v>#N/A</v>
      </c>
      <c r="DZ651" s="45" t="e">
        <f t="shared" ca="1" si="246"/>
        <v>#N/A</v>
      </c>
      <c r="EA651" s="45" t="e">
        <f t="shared" ca="1" si="247"/>
        <v>#N/A</v>
      </c>
      <c r="EB651" s="45" t="e">
        <f t="shared" ca="1" si="248"/>
        <v>#N/A</v>
      </c>
      <c r="EC651" s="45" t="e">
        <f t="shared" ca="1" si="249"/>
        <v>#N/A</v>
      </c>
      <c r="ED651" s="45" t="e">
        <f t="shared" ca="1" si="250"/>
        <v>#N/A</v>
      </c>
      <c r="EE651" s="45" t="e">
        <f t="shared" ca="1" si="251"/>
        <v>#N/A</v>
      </c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DT652" s="45" t="e">
        <f ca="1">VLOOKUP(DS652,$A$14:R1439,18)</f>
        <v>#N/A</v>
      </c>
      <c r="DU652" s="45" t="e">
        <f ca="1">VLOOKUP(DS652,$AH$14:BE1439,24)</f>
        <v>#N/A</v>
      </c>
      <c r="DV652" s="45" t="e">
        <f ca="1">VLOOKUP(DS652,$BY$14:CF1439,8)</f>
        <v>#N/A</v>
      </c>
      <c r="DW652" s="45" t="e">
        <f ca="1">VLOOKUP(DS652,$CR$14:CY1439,8)</f>
        <v>#N/A</v>
      </c>
      <c r="DX652" s="45" t="e">
        <f t="shared" ca="1" si="244"/>
        <v>#N/A</v>
      </c>
      <c r="DY652" s="45" t="e">
        <f t="shared" ca="1" si="245"/>
        <v>#N/A</v>
      </c>
      <c r="DZ652" s="45" t="e">
        <f t="shared" ca="1" si="246"/>
        <v>#N/A</v>
      </c>
      <c r="EA652" s="45" t="e">
        <f t="shared" ca="1" si="247"/>
        <v>#N/A</v>
      </c>
      <c r="EB652" s="45" t="e">
        <f t="shared" ca="1" si="248"/>
        <v>#N/A</v>
      </c>
      <c r="EC652" s="45" t="e">
        <f t="shared" ca="1" si="249"/>
        <v>#N/A</v>
      </c>
      <c r="ED652" s="45" t="e">
        <f t="shared" ca="1" si="250"/>
        <v>#N/A</v>
      </c>
      <c r="EE652" s="45" t="e">
        <f t="shared" ca="1" si="251"/>
        <v>#N/A</v>
      </c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DT653" s="45" t="e">
        <f ca="1">VLOOKUP(DS653,$A$14:R1440,18)</f>
        <v>#N/A</v>
      </c>
      <c r="DU653" s="45" t="e">
        <f ca="1">VLOOKUP(DS653,$AH$14:BE1440,24)</f>
        <v>#N/A</v>
      </c>
      <c r="DV653" s="45" t="e">
        <f ca="1">VLOOKUP(DS653,$BY$14:CF1440,8)</f>
        <v>#N/A</v>
      </c>
      <c r="DW653" s="45" t="e">
        <f ca="1">VLOOKUP(DS653,$CR$14:CY1440,8)</f>
        <v>#N/A</v>
      </c>
      <c r="DX653" s="45" t="e">
        <f t="shared" ca="1" si="244"/>
        <v>#N/A</v>
      </c>
      <c r="DY653" s="45" t="e">
        <f t="shared" ca="1" si="245"/>
        <v>#N/A</v>
      </c>
      <c r="DZ653" s="45" t="e">
        <f t="shared" ca="1" si="246"/>
        <v>#N/A</v>
      </c>
      <c r="EA653" s="45" t="e">
        <f t="shared" ca="1" si="247"/>
        <v>#N/A</v>
      </c>
      <c r="EB653" s="45" t="e">
        <f t="shared" ca="1" si="248"/>
        <v>#N/A</v>
      </c>
      <c r="EC653" s="45" t="e">
        <f t="shared" ca="1" si="249"/>
        <v>#N/A</v>
      </c>
      <c r="ED653" s="45" t="e">
        <f t="shared" ca="1" si="250"/>
        <v>#N/A</v>
      </c>
      <c r="EE653" s="45" t="e">
        <f t="shared" ca="1" si="251"/>
        <v>#N/A</v>
      </c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DT654" s="45" t="e">
        <f ca="1">VLOOKUP(DS654,$A$14:R1441,18)</f>
        <v>#N/A</v>
      </c>
      <c r="DU654" s="45" t="e">
        <f ca="1">VLOOKUP(DS654,$AH$14:BE1441,24)</f>
        <v>#N/A</v>
      </c>
      <c r="DV654" s="45" t="e">
        <f ca="1">VLOOKUP(DS654,$BY$14:CF1441,8)</f>
        <v>#N/A</v>
      </c>
      <c r="DW654" s="45" t="e">
        <f ca="1">VLOOKUP(DS654,$CR$14:CY1441,8)</f>
        <v>#N/A</v>
      </c>
      <c r="DX654" s="45" t="e">
        <f t="shared" ca="1" si="244"/>
        <v>#N/A</v>
      </c>
      <c r="DY654" s="45" t="e">
        <f t="shared" ca="1" si="245"/>
        <v>#N/A</v>
      </c>
      <c r="DZ654" s="45" t="e">
        <f t="shared" ca="1" si="246"/>
        <v>#N/A</v>
      </c>
      <c r="EA654" s="45" t="e">
        <f t="shared" ca="1" si="247"/>
        <v>#N/A</v>
      </c>
      <c r="EB654" s="45" t="e">
        <f t="shared" ca="1" si="248"/>
        <v>#N/A</v>
      </c>
      <c r="EC654" s="45" t="e">
        <f t="shared" ca="1" si="249"/>
        <v>#N/A</v>
      </c>
      <c r="ED654" s="45" t="e">
        <f t="shared" ca="1" si="250"/>
        <v>#N/A</v>
      </c>
      <c r="EE654" s="45" t="e">
        <f t="shared" ca="1" si="251"/>
        <v>#N/A</v>
      </c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DT655" s="45" t="e">
        <f ca="1">VLOOKUP(DS655,$A$14:R1442,18)</f>
        <v>#N/A</v>
      </c>
      <c r="DU655" s="45" t="e">
        <f ca="1">VLOOKUP(DS655,$AH$14:BE1442,24)</f>
        <v>#N/A</v>
      </c>
      <c r="DV655" s="45" t="e">
        <f ca="1">VLOOKUP(DS655,$BY$14:CF1442,8)</f>
        <v>#N/A</v>
      </c>
      <c r="DW655" s="45" t="e">
        <f ca="1">VLOOKUP(DS655,$CR$14:CY1442,8)</f>
        <v>#N/A</v>
      </c>
      <c r="DX655" s="45" t="e">
        <f t="shared" ca="1" si="244"/>
        <v>#N/A</v>
      </c>
      <c r="DY655" s="45" t="e">
        <f t="shared" ca="1" si="245"/>
        <v>#N/A</v>
      </c>
      <c r="DZ655" s="45" t="e">
        <f t="shared" ca="1" si="246"/>
        <v>#N/A</v>
      </c>
      <c r="EA655" s="45" t="e">
        <f t="shared" ca="1" si="247"/>
        <v>#N/A</v>
      </c>
      <c r="EB655" s="45" t="e">
        <f t="shared" ca="1" si="248"/>
        <v>#N/A</v>
      </c>
      <c r="EC655" s="45" t="e">
        <f t="shared" ca="1" si="249"/>
        <v>#N/A</v>
      </c>
      <c r="ED655" s="45" t="e">
        <f t="shared" ca="1" si="250"/>
        <v>#N/A</v>
      </c>
      <c r="EE655" s="45" t="e">
        <f t="shared" ca="1" si="251"/>
        <v>#N/A</v>
      </c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DT656" s="45" t="e">
        <f ca="1">VLOOKUP(DS656,$A$14:R1443,18)</f>
        <v>#N/A</v>
      </c>
      <c r="DU656" s="45" t="e">
        <f ca="1">VLOOKUP(DS656,$AH$14:BE1443,24)</f>
        <v>#N/A</v>
      </c>
      <c r="DV656" s="45" t="e">
        <f ca="1">VLOOKUP(DS656,$BY$14:CF1443,8)</f>
        <v>#N/A</v>
      </c>
      <c r="DW656" s="45" t="e">
        <f ca="1">VLOOKUP(DS656,$CR$14:CY1443,8)</f>
        <v>#N/A</v>
      </c>
      <c r="DX656" s="45" t="e">
        <f t="shared" ca="1" si="244"/>
        <v>#N/A</v>
      </c>
      <c r="DY656" s="45" t="e">
        <f t="shared" ca="1" si="245"/>
        <v>#N/A</v>
      </c>
      <c r="DZ656" s="45" t="e">
        <f t="shared" ca="1" si="246"/>
        <v>#N/A</v>
      </c>
      <c r="EA656" s="45" t="e">
        <f t="shared" ca="1" si="247"/>
        <v>#N/A</v>
      </c>
      <c r="EB656" s="45" t="e">
        <f t="shared" ca="1" si="248"/>
        <v>#N/A</v>
      </c>
      <c r="EC656" s="45" t="e">
        <f t="shared" ca="1" si="249"/>
        <v>#N/A</v>
      </c>
      <c r="ED656" s="45" t="e">
        <f t="shared" ca="1" si="250"/>
        <v>#N/A</v>
      </c>
      <c r="EE656" s="45" t="e">
        <f t="shared" ca="1" si="251"/>
        <v>#N/A</v>
      </c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DT657" s="45" t="e">
        <f ca="1">VLOOKUP(DS657,$A$14:R1444,18)</f>
        <v>#N/A</v>
      </c>
      <c r="DU657" s="45" t="e">
        <f ca="1">VLOOKUP(DS657,$AH$14:BE1444,24)</f>
        <v>#N/A</v>
      </c>
      <c r="DV657" s="45" t="e">
        <f ca="1">VLOOKUP(DS657,$BY$14:CF1444,8)</f>
        <v>#N/A</v>
      </c>
      <c r="DW657" s="45" t="e">
        <f ca="1">VLOOKUP(DS657,$CR$14:CY1444,8)</f>
        <v>#N/A</v>
      </c>
      <c r="DX657" s="45" t="e">
        <f t="shared" ca="1" si="244"/>
        <v>#N/A</v>
      </c>
      <c r="DY657" s="45" t="e">
        <f t="shared" ca="1" si="245"/>
        <v>#N/A</v>
      </c>
      <c r="DZ657" s="45" t="e">
        <f t="shared" ca="1" si="246"/>
        <v>#N/A</v>
      </c>
      <c r="EA657" s="45" t="e">
        <f t="shared" ca="1" si="247"/>
        <v>#N/A</v>
      </c>
      <c r="EB657" s="45" t="e">
        <f t="shared" ca="1" si="248"/>
        <v>#N/A</v>
      </c>
      <c r="EC657" s="45" t="e">
        <f t="shared" ca="1" si="249"/>
        <v>#N/A</v>
      </c>
      <c r="ED657" s="45" t="e">
        <f t="shared" ca="1" si="250"/>
        <v>#N/A</v>
      </c>
      <c r="EE657" s="45" t="e">
        <f t="shared" ca="1" si="251"/>
        <v>#N/A</v>
      </c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DT658" s="45" t="e">
        <f ca="1">VLOOKUP(DS658,$A$14:R1445,18)</f>
        <v>#N/A</v>
      </c>
      <c r="DU658" s="45" t="e">
        <f ca="1">VLOOKUP(DS658,$AH$14:BE1445,24)</f>
        <v>#N/A</v>
      </c>
      <c r="DV658" s="45" t="e">
        <f ca="1">VLOOKUP(DS658,$BY$14:CF1445,8)</f>
        <v>#N/A</v>
      </c>
      <c r="DW658" s="45" t="e">
        <f ca="1">VLOOKUP(DS658,$CR$14:CY1445,8)</f>
        <v>#N/A</v>
      </c>
      <c r="DX658" s="45" t="e">
        <f t="shared" ca="1" si="244"/>
        <v>#N/A</v>
      </c>
      <c r="DY658" s="45" t="e">
        <f t="shared" ca="1" si="245"/>
        <v>#N/A</v>
      </c>
      <c r="DZ658" s="45" t="e">
        <f t="shared" ca="1" si="246"/>
        <v>#N/A</v>
      </c>
      <c r="EA658" s="45" t="e">
        <f t="shared" ca="1" si="247"/>
        <v>#N/A</v>
      </c>
      <c r="EB658" s="45" t="e">
        <f t="shared" ca="1" si="248"/>
        <v>#N/A</v>
      </c>
      <c r="EC658" s="45" t="e">
        <f t="shared" ca="1" si="249"/>
        <v>#N/A</v>
      </c>
      <c r="ED658" s="45" t="e">
        <f t="shared" ca="1" si="250"/>
        <v>#N/A</v>
      </c>
      <c r="EE658" s="45" t="e">
        <f t="shared" ca="1" si="251"/>
        <v>#N/A</v>
      </c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DT659" s="45" t="e">
        <f ca="1">VLOOKUP(DS659,$A$14:R1446,18)</f>
        <v>#N/A</v>
      </c>
      <c r="DU659" s="45" t="e">
        <f ca="1">VLOOKUP(DS659,$AH$14:BE1446,24)</f>
        <v>#N/A</v>
      </c>
      <c r="DV659" s="45" t="e">
        <f ca="1">VLOOKUP(DS659,$BY$14:CF1446,8)</f>
        <v>#N/A</v>
      </c>
      <c r="DW659" s="45" t="e">
        <f ca="1">VLOOKUP(DS659,$CR$14:CY1446,8)</f>
        <v>#N/A</v>
      </c>
      <c r="DX659" s="45" t="e">
        <f t="shared" ca="1" si="244"/>
        <v>#N/A</v>
      </c>
      <c r="DY659" s="45" t="e">
        <f t="shared" ca="1" si="245"/>
        <v>#N/A</v>
      </c>
      <c r="DZ659" s="45" t="e">
        <f t="shared" ca="1" si="246"/>
        <v>#N/A</v>
      </c>
      <c r="EA659" s="45" t="e">
        <f t="shared" ca="1" si="247"/>
        <v>#N/A</v>
      </c>
      <c r="EB659" s="45" t="e">
        <f t="shared" ca="1" si="248"/>
        <v>#N/A</v>
      </c>
      <c r="EC659" s="45" t="e">
        <f t="shared" ca="1" si="249"/>
        <v>#N/A</v>
      </c>
      <c r="ED659" s="45" t="e">
        <f t="shared" ca="1" si="250"/>
        <v>#N/A</v>
      </c>
      <c r="EE659" s="45" t="e">
        <f t="shared" ca="1" si="251"/>
        <v>#N/A</v>
      </c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DT660" s="45" t="e">
        <f ca="1">VLOOKUP(DS660,$A$14:R1447,18)</f>
        <v>#N/A</v>
      </c>
      <c r="DU660" s="45" t="e">
        <f ca="1">VLOOKUP(DS660,$AH$14:BE1447,24)</f>
        <v>#N/A</v>
      </c>
      <c r="DV660" s="45" t="e">
        <f ca="1">VLOOKUP(DS660,$BY$14:CF1447,8)</f>
        <v>#N/A</v>
      </c>
      <c r="DW660" s="45" t="e">
        <f ca="1">VLOOKUP(DS660,$CR$14:CY1447,8)</f>
        <v>#N/A</v>
      </c>
      <c r="DX660" s="45" t="e">
        <f t="shared" ca="1" si="244"/>
        <v>#N/A</v>
      </c>
      <c r="DY660" s="45" t="e">
        <f t="shared" ca="1" si="245"/>
        <v>#N/A</v>
      </c>
      <c r="DZ660" s="45" t="e">
        <f t="shared" ca="1" si="246"/>
        <v>#N/A</v>
      </c>
      <c r="EA660" s="45" t="e">
        <f t="shared" ca="1" si="247"/>
        <v>#N/A</v>
      </c>
      <c r="EB660" s="45" t="e">
        <f t="shared" ca="1" si="248"/>
        <v>#N/A</v>
      </c>
      <c r="EC660" s="45" t="e">
        <f t="shared" ca="1" si="249"/>
        <v>#N/A</v>
      </c>
      <c r="ED660" s="45" t="e">
        <f t="shared" ca="1" si="250"/>
        <v>#N/A</v>
      </c>
      <c r="EE660" s="45" t="e">
        <f t="shared" ca="1" si="251"/>
        <v>#N/A</v>
      </c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DT661" s="45" t="e">
        <f ca="1">VLOOKUP(DS661,$A$14:R1448,18)</f>
        <v>#N/A</v>
      </c>
      <c r="DU661" s="45" t="e">
        <f ca="1">VLOOKUP(DS661,$AH$14:BE1448,24)</f>
        <v>#N/A</v>
      </c>
      <c r="DV661" s="45" t="e">
        <f ca="1">VLOOKUP(DS661,$BY$14:CF1448,8)</f>
        <v>#N/A</v>
      </c>
      <c r="DW661" s="45" t="e">
        <f ca="1">VLOOKUP(DS661,$CR$14:CY1448,8)</f>
        <v>#N/A</v>
      </c>
      <c r="DX661" s="45" t="e">
        <f t="shared" ref="DX661:DX724" ca="1" si="252">DT661-DT660</f>
        <v>#N/A</v>
      </c>
      <c r="DY661" s="45" t="e">
        <f t="shared" ref="DY661:DY724" ca="1" si="253">DU661-DU660</f>
        <v>#N/A</v>
      </c>
      <c r="DZ661" s="45" t="e">
        <f t="shared" ref="DZ661:DZ724" ca="1" si="254">DV661-DV660</f>
        <v>#N/A</v>
      </c>
      <c r="EA661" s="45" t="e">
        <f t="shared" ref="EA661:EA724" ca="1" si="255">DW661-DW660</f>
        <v>#N/A</v>
      </c>
      <c r="EB661" s="45" t="e">
        <f t="shared" ref="EB661:EB724" ca="1" si="256">DX$11*DX661</f>
        <v>#N/A</v>
      </c>
      <c r="EC661" s="45" t="e">
        <f t="shared" ref="EC661:EC724" ca="1" si="257">DY$11*DY661</f>
        <v>#N/A</v>
      </c>
      <c r="ED661" s="45" t="e">
        <f t="shared" ref="ED661:ED724" ca="1" si="258">DZ$11*DZ661</f>
        <v>#N/A</v>
      </c>
      <c r="EE661" s="45" t="e">
        <f t="shared" ref="EE661:EE724" ca="1" si="259">EA$11*EA661</f>
        <v>#N/A</v>
      </c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DT662" s="45" t="e">
        <f ca="1">VLOOKUP(DS662,$A$14:R1449,18)</f>
        <v>#N/A</v>
      </c>
      <c r="DU662" s="45" t="e">
        <f ca="1">VLOOKUP(DS662,$AH$14:BE1449,24)</f>
        <v>#N/A</v>
      </c>
      <c r="DV662" s="45" t="e">
        <f ca="1">VLOOKUP(DS662,$BY$14:CF1449,8)</f>
        <v>#N/A</v>
      </c>
      <c r="DW662" s="45" t="e">
        <f ca="1">VLOOKUP(DS662,$CR$14:CY1449,8)</f>
        <v>#N/A</v>
      </c>
      <c r="DX662" s="45" t="e">
        <f t="shared" ca="1" si="252"/>
        <v>#N/A</v>
      </c>
      <c r="DY662" s="45" t="e">
        <f t="shared" ca="1" si="253"/>
        <v>#N/A</v>
      </c>
      <c r="DZ662" s="45" t="e">
        <f t="shared" ca="1" si="254"/>
        <v>#N/A</v>
      </c>
      <c r="EA662" s="45" t="e">
        <f t="shared" ca="1" si="255"/>
        <v>#N/A</v>
      </c>
      <c r="EB662" s="45" t="e">
        <f t="shared" ca="1" si="256"/>
        <v>#N/A</v>
      </c>
      <c r="EC662" s="45" t="e">
        <f t="shared" ca="1" si="257"/>
        <v>#N/A</v>
      </c>
      <c r="ED662" s="45" t="e">
        <f t="shared" ca="1" si="258"/>
        <v>#N/A</v>
      </c>
      <c r="EE662" s="45" t="e">
        <f t="shared" ca="1" si="259"/>
        <v>#N/A</v>
      </c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DT663" s="45" t="e">
        <f ca="1">VLOOKUP(DS663,$A$14:R1450,18)</f>
        <v>#N/A</v>
      </c>
      <c r="DU663" s="45" t="e">
        <f ca="1">VLOOKUP(DS663,$AH$14:BE1450,24)</f>
        <v>#N/A</v>
      </c>
      <c r="DV663" s="45" t="e">
        <f ca="1">VLOOKUP(DS663,$BY$14:CF1450,8)</f>
        <v>#N/A</v>
      </c>
      <c r="DW663" s="45" t="e">
        <f ca="1">VLOOKUP(DS663,$CR$14:CY1450,8)</f>
        <v>#N/A</v>
      </c>
      <c r="DX663" s="45" t="e">
        <f t="shared" ca="1" si="252"/>
        <v>#N/A</v>
      </c>
      <c r="DY663" s="45" t="e">
        <f t="shared" ca="1" si="253"/>
        <v>#N/A</v>
      </c>
      <c r="DZ663" s="45" t="e">
        <f t="shared" ca="1" si="254"/>
        <v>#N/A</v>
      </c>
      <c r="EA663" s="45" t="e">
        <f t="shared" ca="1" si="255"/>
        <v>#N/A</v>
      </c>
      <c r="EB663" s="45" t="e">
        <f t="shared" ca="1" si="256"/>
        <v>#N/A</v>
      </c>
      <c r="EC663" s="45" t="e">
        <f t="shared" ca="1" si="257"/>
        <v>#N/A</v>
      </c>
      <c r="ED663" s="45" t="e">
        <f t="shared" ca="1" si="258"/>
        <v>#N/A</v>
      </c>
      <c r="EE663" s="45" t="e">
        <f t="shared" ca="1" si="259"/>
        <v>#N/A</v>
      </c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DT664" s="45" t="e">
        <f ca="1">VLOOKUP(DS664,$A$14:R1451,18)</f>
        <v>#N/A</v>
      </c>
      <c r="DU664" s="45" t="e">
        <f ca="1">VLOOKUP(DS664,$AH$14:BE1451,24)</f>
        <v>#N/A</v>
      </c>
      <c r="DV664" s="45" t="e">
        <f ca="1">VLOOKUP(DS664,$BY$14:CF1451,8)</f>
        <v>#N/A</v>
      </c>
      <c r="DW664" s="45" t="e">
        <f ca="1">VLOOKUP(DS664,$CR$14:CY1451,8)</f>
        <v>#N/A</v>
      </c>
      <c r="DX664" s="45" t="e">
        <f t="shared" ca="1" si="252"/>
        <v>#N/A</v>
      </c>
      <c r="DY664" s="45" t="e">
        <f t="shared" ca="1" si="253"/>
        <v>#N/A</v>
      </c>
      <c r="DZ664" s="45" t="e">
        <f t="shared" ca="1" si="254"/>
        <v>#N/A</v>
      </c>
      <c r="EA664" s="45" t="e">
        <f t="shared" ca="1" si="255"/>
        <v>#N/A</v>
      </c>
      <c r="EB664" s="45" t="e">
        <f t="shared" ca="1" si="256"/>
        <v>#N/A</v>
      </c>
      <c r="EC664" s="45" t="e">
        <f t="shared" ca="1" si="257"/>
        <v>#N/A</v>
      </c>
      <c r="ED664" s="45" t="e">
        <f t="shared" ca="1" si="258"/>
        <v>#N/A</v>
      </c>
      <c r="EE664" s="45" t="e">
        <f t="shared" ca="1" si="259"/>
        <v>#N/A</v>
      </c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DT665" s="45" t="e">
        <f ca="1">VLOOKUP(DS665,$A$14:R1452,18)</f>
        <v>#N/A</v>
      </c>
      <c r="DU665" s="45" t="e">
        <f ca="1">VLOOKUP(DS665,$AH$14:BE1452,24)</f>
        <v>#N/A</v>
      </c>
      <c r="DV665" s="45" t="e">
        <f ca="1">VLOOKUP(DS665,$BY$14:CF1452,8)</f>
        <v>#N/A</v>
      </c>
      <c r="DW665" s="45" t="e">
        <f ca="1">VLOOKUP(DS665,$CR$14:CY1452,8)</f>
        <v>#N/A</v>
      </c>
      <c r="DX665" s="45" t="e">
        <f t="shared" ca="1" si="252"/>
        <v>#N/A</v>
      </c>
      <c r="DY665" s="45" t="e">
        <f t="shared" ca="1" si="253"/>
        <v>#N/A</v>
      </c>
      <c r="DZ665" s="45" t="e">
        <f t="shared" ca="1" si="254"/>
        <v>#N/A</v>
      </c>
      <c r="EA665" s="45" t="e">
        <f t="shared" ca="1" si="255"/>
        <v>#N/A</v>
      </c>
      <c r="EB665" s="45" t="e">
        <f t="shared" ca="1" si="256"/>
        <v>#N/A</v>
      </c>
      <c r="EC665" s="45" t="e">
        <f t="shared" ca="1" si="257"/>
        <v>#N/A</v>
      </c>
      <c r="ED665" s="45" t="e">
        <f t="shared" ca="1" si="258"/>
        <v>#N/A</v>
      </c>
      <c r="EE665" s="45" t="e">
        <f t="shared" ca="1" si="259"/>
        <v>#N/A</v>
      </c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DT666" s="45" t="e">
        <f ca="1">VLOOKUP(DS666,$A$14:R1453,18)</f>
        <v>#N/A</v>
      </c>
      <c r="DU666" s="45" t="e">
        <f ca="1">VLOOKUP(DS666,$AH$14:BE1453,24)</f>
        <v>#N/A</v>
      </c>
      <c r="DV666" s="45" t="e">
        <f ca="1">VLOOKUP(DS666,$BY$14:CF1453,8)</f>
        <v>#N/A</v>
      </c>
      <c r="DW666" s="45" t="e">
        <f ca="1">VLOOKUP(DS666,$CR$14:CY1453,8)</f>
        <v>#N/A</v>
      </c>
      <c r="DX666" s="45" t="e">
        <f t="shared" ca="1" si="252"/>
        <v>#N/A</v>
      </c>
      <c r="DY666" s="45" t="e">
        <f t="shared" ca="1" si="253"/>
        <v>#N/A</v>
      </c>
      <c r="DZ666" s="45" t="e">
        <f t="shared" ca="1" si="254"/>
        <v>#N/A</v>
      </c>
      <c r="EA666" s="45" t="e">
        <f t="shared" ca="1" si="255"/>
        <v>#N/A</v>
      </c>
      <c r="EB666" s="45" t="e">
        <f t="shared" ca="1" si="256"/>
        <v>#N/A</v>
      </c>
      <c r="EC666" s="45" t="e">
        <f t="shared" ca="1" si="257"/>
        <v>#N/A</v>
      </c>
      <c r="ED666" s="45" t="e">
        <f t="shared" ca="1" si="258"/>
        <v>#N/A</v>
      </c>
      <c r="EE666" s="45" t="e">
        <f t="shared" ca="1" si="259"/>
        <v>#N/A</v>
      </c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DT667" s="45" t="e">
        <f ca="1">VLOOKUP(DS667,$A$14:R1454,18)</f>
        <v>#N/A</v>
      </c>
      <c r="DU667" s="45" t="e">
        <f ca="1">VLOOKUP(DS667,$AH$14:BE1454,24)</f>
        <v>#N/A</v>
      </c>
      <c r="DV667" s="45" t="e">
        <f ca="1">VLOOKUP(DS667,$BY$14:CF1454,8)</f>
        <v>#N/A</v>
      </c>
      <c r="DW667" s="45" t="e">
        <f ca="1">VLOOKUP(DS667,$CR$14:CY1454,8)</f>
        <v>#N/A</v>
      </c>
      <c r="DX667" s="45" t="e">
        <f t="shared" ca="1" si="252"/>
        <v>#N/A</v>
      </c>
      <c r="DY667" s="45" t="e">
        <f t="shared" ca="1" si="253"/>
        <v>#N/A</v>
      </c>
      <c r="DZ667" s="45" t="e">
        <f t="shared" ca="1" si="254"/>
        <v>#N/A</v>
      </c>
      <c r="EA667" s="45" t="e">
        <f t="shared" ca="1" si="255"/>
        <v>#N/A</v>
      </c>
      <c r="EB667" s="45" t="e">
        <f t="shared" ca="1" si="256"/>
        <v>#N/A</v>
      </c>
      <c r="EC667" s="45" t="e">
        <f t="shared" ca="1" si="257"/>
        <v>#N/A</v>
      </c>
      <c r="ED667" s="45" t="e">
        <f t="shared" ca="1" si="258"/>
        <v>#N/A</v>
      </c>
      <c r="EE667" s="45" t="e">
        <f t="shared" ca="1" si="259"/>
        <v>#N/A</v>
      </c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DT668" s="45" t="e">
        <f ca="1">VLOOKUP(DS668,$A$14:R1455,18)</f>
        <v>#N/A</v>
      </c>
      <c r="DU668" s="45" t="e">
        <f ca="1">VLOOKUP(DS668,$AH$14:BE1455,24)</f>
        <v>#N/A</v>
      </c>
      <c r="DV668" s="45" t="e">
        <f ca="1">VLOOKUP(DS668,$BY$14:CF1455,8)</f>
        <v>#N/A</v>
      </c>
      <c r="DW668" s="45" t="e">
        <f ca="1">VLOOKUP(DS668,$CR$14:CY1455,8)</f>
        <v>#N/A</v>
      </c>
      <c r="DX668" s="45" t="e">
        <f t="shared" ca="1" si="252"/>
        <v>#N/A</v>
      </c>
      <c r="DY668" s="45" t="e">
        <f t="shared" ca="1" si="253"/>
        <v>#N/A</v>
      </c>
      <c r="DZ668" s="45" t="e">
        <f t="shared" ca="1" si="254"/>
        <v>#N/A</v>
      </c>
      <c r="EA668" s="45" t="e">
        <f t="shared" ca="1" si="255"/>
        <v>#N/A</v>
      </c>
      <c r="EB668" s="45" t="e">
        <f t="shared" ca="1" si="256"/>
        <v>#N/A</v>
      </c>
      <c r="EC668" s="45" t="e">
        <f t="shared" ca="1" si="257"/>
        <v>#N/A</v>
      </c>
      <c r="ED668" s="45" t="e">
        <f t="shared" ca="1" si="258"/>
        <v>#N/A</v>
      </c>
      <c r="EE668" s="45" t="e">
        <f t="shared" ca="1" si="259"/>
        <v>#N/A</v>
      </c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DT669" s="45" t="e">
        <f ca="1">VLOOKUP(DS669,$A$14:R1456,18)</f>
        <v>#N/A</v>
      </c>
      <c r="DU669" s="45" t="e">
        <f ca="1">VLOOKUP(DS669,$AH$14:BE1456,24)</f>
        <v>#N/A</v>
      </c>
      <c r="DV669" s="45" t="e">
        <f ca="1">VLOOKUP(DS669,$BY$14:CF1456,8)</f>
        <v>#N/A</v>
      </c>
      <c r="DW669" s="45" t="e">
        <f ca="1">VLOOKUP(DS669,$CR$14:CY1456,8)</f>
        <v>#N/A</v>
      </c>
      <c r="DX669" s="45" t="e">
        <f t="shared" ca="1" si="252"/>
        <v>#N/A</v>
      </c>
      <c r="DY669" s="45" t="e">
        <f t="shared" ca="1" si="253"/>
        <v>#N/A</v>
      </c>
      <c r="DZ669" s="45" t="e">
        <f t="shared" ca="1" si="254"/>
        <v>#N/A</v>
      </c>
      <c r="EA669" s="45" t="e">
        <f t="shared" ca="1" si="255"/>
        <v>#N/A</v>
      </c>
      <c r="EB669" s="45" t="e">
        <f t="shared" ca="1" si="256"/>
        <v>#N/A</v>
      </c>
      <c r="EC669" s="45" t="e">
        <f t="shared" ca="1" si="257"/>
        <v>#N/A</v>
      </c>
      <c r="ED669" s="45" t="e">
        <f t="shared" ca="1" si="258"/>
        <v>#N/A</v>
      </c>
      <c r="EE669" s="45" t="e">
        <f t="shared" ca="1" si="259"/>
        <v>#N/A</v>
      </c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DT670" s="45" t="e">
        <f ca="1">VLOOKUP(DS670,$A$14:R1457,18)</f>
        <v>#N/A</v>
      </c>
      <c r="DU670" s="45" t="e">
        <f ca="1">VLOOKUP(DS670,$AH$14:BE1457,24)</f>
        <v>#N/A</v>
      </c>
      <c r="DV670" s="45" t="e">
        <f ca="1">VLOOKUP(DS670,$BY$14:CF1457,8)</f>
        <v>#N/A</v>
      </c>
      <c r="DW670" s="45" t="e">
        <f ca="1">VLOOKUP(DS670,$CR$14:CY1457,8)</f>
        <v>#N/A</v>
      </c>
      <c r="DX670" s="45" t="e">
        <f t="shared" ca="1" si="252"/>
        <v>#N/A</v>
      </c>
      <c r="DY670" s="45" t="e">
        <f t="shared" ca="1" si="253"/>
        <v>#N/A</v>
      </c>
      <c r="DZ670" s="45" t="e">
        <f t="shared" ca="1" si="254"/>
        <v>#N/A</v>
      </c>
      <c r="EA670" s="45" t="e">
        <f t="shared" ca="1" si="255"/>
        <v>#N/A</v>
      </c>
      <c r="EB670" s="45" t="e">
        <f t="shared" ca="1" si="256"/>
        <v>#N/A</v>
      </c>
      <c r="EC670" s="45" t="e">
        <f t="shared" ca="1" si="257"/>
        <v>#N/A</v>
      </c>
      <c r="ED670" s="45" t="e">
        <f t="shared" ca="1" si="258"/>
        <v>#N/A</v>
      </c>
      <c r="EE670" s="45" t="e">
        <f t="shared" ca="1" si="259"/>
        <v>#N/A</v>
      </c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DT671" s="45" t="e">
        <f ca="1">VLOOKUP(DS671,$A$14:R1458,18)</f>
        <v>#N/A</v>
      </c>
      <c r="DU671" s="45" t="e">
        <f ca="1">VLOOKUP(DS671,$AH$14:BE1458,24)</f>
        <v>#N/A</v>
      </c>
      <c r="DV671" s="45" t="e">
        <f ca="1">VLOOKUP(DS671,$BY$14:CF1458,8)</f>
        <v>#N/A</v>
      </c>
      <c r="DW671" s="45" t="e">
        <f ca="1">VLOOKUP(DS671,$CR$14:CY1458,8)</f>
        <v>#N/A</v>
      </c>
      <c r="DX671" s="45" t="e">
        <f t="shared" ca="1" si="252"/>
        <v>#N/A</v>
      </c>
      <c r="DY671" s="45" t="e">
        <f t="shared" ca="1" si="253"/>
        <v>#N/A</v>
      </c>
      <c r="DZ671" s="45" t="e">
        <f t="shared" ca="1" si="254"/>
        <v>#N/A</v>
      </c>
      <c r="EA671" s="45" t="e">
        <f t="shared" ca="1" si="255"/>
        <v>#N/A</v>
      </c>
      <c r="EB671" s="45" t="e">
        <f t="shared" ca="1" si="256"/>
        <v>#N/A</v>
      </c>
      <c r="EC671" s="45" t="e">
        <f t="shared" ca="1" si="257"/>
        <v>#N/A</v>
      </c>
      <c r="ED671" s="45" t="e">
        <f t="shared" ca="1" si="258"/>
        <v>#N/A</v>
      </c>
      <c r="EE671" s="45" t="e">
        <f t="shared" ca="1" si="259"/>
        <v>#N/A</v>
      </c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DT672" s="45" t="e">
        <f ca="1">VLOOKUP(DS672,$A$14:R1459,18)</f>
        <v>#N/A</v>
      </c>
      <c r="DU672" s="45" t="e">
        <f ca="1">VLOOKUP(DS672,$AH$14:BE1459,24)</f>
        <v>#N/A</v>
      </c>
      <c r="DV672" s="45" t="e">
        <f ca="1">VLOOKUP(DS672,$BY$14:CF1459,8)</f>
        <v>#N/A</v>
      </c>
      <c r="DW672" s="45" t="e">
        <f ca="1">VLOOKUP(DS672,$CR$14:CY1459,8)</f>
        <v>#N/A</v>
      </c>
      <c r="DX672" s="45" t="e">
        <f t="shared" ca="1" si="252"/>
        <v>#N/A</v>
      </c>
      <c r="DY672" s="45" t="e">
        <f t="shared" ca="1" si="253"/>
        <v>#N/A</v>
      </c>
      <c r="DZ672" s="45" t="e">
        <f t="shared" ca="1" si="254"/>
        <v>#N/A</v>
      </c>
      <c r="EA672" s="45" t="e">
        <f t="shared" ca="1" si="255"/>
        <v>#N/A</v>
      </c>
      <c r="EB672" s="45" t="e">
        <f t="shared" ca="1" si="256"/>
        <v>#N/A</v>
      </c>
      <c r="EC672" s="45" t="e">
        <f t="shared" ca="1" si="257"/>
        <v>#N/A</v>
      </c>
      <c r="ED672" s="45" t="e">
        <f t="shared" ca="1" si="258"/>
        <v>#N/A</v>
      </c>
      <c r="EE672" s="45" t="e">
        <f t="shared" ca="1" si="259"/>
        <v>#N/A</v>
      </c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DT673" s="45" t="e">
        <f ca="1">VLOOKUP(DS673,$A$14:R1460,18)</f>
        <v>#N/A</v>
      </c>
      <c r="DU673" s="45" t="e">
        <f ca="1">VLOOKUP(DS673,$AH$14:BE1460,24)</f>
        <v>#N/A</v>
      </c>
      <c r="DV673" s="45" t="e">
        <f ca="1">VLOOKUP(DS673,$BY$14:CF1460,8)</f>
        <v>#N/A</v>
      </c>
      <c r="DW673" s="45" t="e">
        <f ca="1">VLOOKUP(DS673,$CR$14:CY1460,8)</f>
        <v>#N/A</v>
      </c>
      <c r="DX673" s="45" t="e">
        <f t="shared" ca="1" si="252"/>
        <v>#N/A</v>
      </c>
      <c r="DY673" s="45" t="e">
        <f t="shared" ca="1" si="253"/>
        <v>#N/A</v>
      </c>
      <c r="DZ673" s="45" t="e">
        <f t="shared" ca="1" si="254"/>
        <v>#N/A</v>
      </c>
      <c r="EA673" s="45" t="e">
        <f t="shared" ca="1" si="255"/>
        <v>#N/A</v>
      </c>
      <c r="EB673" s="45" t="e">
        <f t="shared" ca="1" si="256"/>
        <v>#N/A</v>
      </c>
      <c r="EC673" s="45" t="e">
        <f t="shared" ca="1" si="257"/>
        <v>#N/A</v>
      </c>
      <c r="ED673" s="45" t="e">
        <f t="shared" ca="1" si="258"/>
        <v>#N/A</v>
      </c>
      <c r="EE673" s="45" t="e">
        <f t="shared" ca="1" si="259"/>
        <v>#N/A</v>
      </c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DT674" s="45" t="e">
        <f ca="1">VLOOKUP(DS674,$A$14:R1461,18)</f>
        <v>#N/A</v>
      </c>
      <c r="DU674" s="45" t="e">
        <f ca="1">VLOOKUP(DS674,$AH$14:BE1461,24)</f>
        <v>#N/A</v>
      </c>
      <c r="DV674" s="45" t="e">
        <f ca="1">VLOOKUP(DS674,$BY$14:CF1461,8)</f>
        <v>#N/A</v>
      </c>
      <c r="DW674" s="45" t="e">
        <f ca="1">VLOOKUP(DS674,$CR$14:CY1461,8)</f>
        <v>#N/A</v>
      </c>
      <c r="DX674" s="45" t="e">
        <f t="shared" ca="1" si="252"/>
        <v>#N/A</v>
      </c>
      <c r="DY674" s="45" t="e">
        <f t="shared" ca="1" si="253"/>
        <v>#N/A</v>
      </c>
      <c r="DZ674" s="45" t="e">
        <f t="shared" ca="1" si="254"/>
        <v>#N/A</v>
      </c>
      <c r="EA674" s="45" t="e">
        <f t="shared" ca="1" si="255"/>
        <v>#N/A</v>
      </c>
      <c r="EB674" s="45" t="e">
        <f t="shared" ca="1" si="256"/>
        <v>#N/A</v>
      </c>
      <c r="EC674" s="45" t="e">
        <f t="shared" ca="1" si="257"/>
        <v>#N/A</v>
      </c>
      <c r="ED674" s="45" t="e">
        <f t="shared" ca="1" si="258"/>
        <v>#N/A</v>
      </c>
      <c r="EE674" s="45" t="e">
        <f t="shared" ca="1" si="259"/>
        <v>#N/A</v>
      </c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DT675" s="45" t="e">
        <f ca="1">VLOOKUP(DS675,$A$14:R1462,18)</f>
        <v>#N/A</v>
      </c>
      <c r="DU675" s="45" t="e">
        <f ca="1">VLOOKUP(DS675,$AH$14:BE1462,24)</f>
        <v>#N/A</v>
      </c>
      <c r="DV675" s="45" t="e">
        <f ca="1">VLOOKUP(DS675,$BY$14:CF1462,8)</f>
        <v>#N/A</v>
      </c>
      <c r="DW675" s="45" t="e">
        <f ca="1">VLOOKUP(DS675,$CR$14:CY1462,8)</f>
        <v>#N/A</v>
      </c>
      <c r="DX675" s="45" t="e">
        <f t="shared" ca="1" si="252"/>
        <v>#N/A</v>
      </c>
      <c r="DY675" s="45" t="e">
        <f t="shared" ca="1" si="253"/>
        <v>#N/A</v>
      </c>
      <c r="DZ675" s="45" t="e">
        <f t="shared" ca="1" si="254"/>
        <v>#N/A</v>
      </c>
      <c r="EA675" s="45" t="e">
        <f t="shared" ca="1" si="255"/>
        <v>#N/A</v>
      </c>
      <c r="EB675" s="45" t="e">
        <f t="shared" ca="1" si="256"/>
        <v>#N/A</v>
      </c>
      <c r="EC675" s="45" t="e">
        <f t="shared" ca="1" si="257"/>
        <v>#N/A</v>
      </c>
      <c r="ED675" s="45" t="e">
        <f t="shared" ca="1" si="258"/>
        <v>#N/A</v>
      </c>
      <c r="EE675" s="45" t="e">
        <f t="shared" ca="1" si="259"/>
        <v>#N/A</v>
      </c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DT676" s="45" t="e">
        <f ca="1">VLOOKUP(DS676,$A$14:R1463,18)</f>
        <v>#N/A</v>
      </c>
      <c r="DU676" s="45" t="e">
        <f ca="1">VLOOKUP(DS676,$AH$14:BE1463,24)</f>
        <v>#N/A</v>
      </c>
      <c r="DV676" s="45" t="e">
        <f ca="1">VLOOKUP(DS676,$BY$14:CF1463,8)</f>
        <v>#N/A</v>
      </c>
      <c r="DW676" s="45" t="e">
        <f ca="1">VLOOKUP(DS676,$CR$14:CY1463,8)</f>
        <v>#N/A</v>
      </c>
      <c r="DX676" s="45" t="e">
        <f t="shared" ca="1" si="252"/>
        <v>#N/A</v>
      </c>
      <c r="DY676" s="45" t="e">
        <f t="shared" ca="1" si="253"/>
        <v>#N/A</v>
      </c>
      <c r="DZ676" s="45" t="e">
        <f t="shared" ca="1" si="254"/>
        <v>#N/A</v>
      </c>
      <c r="EA676" s="45" t="e">
        <f t="shared" ca="1" si="255"/>
        <v>#N/A</v>
      </c>
      <c r="EB676" s="45" t="e">
        <f t="shared" ca="1" si="256"/>
        <v>#N/A</v>
      </c>
      <c r="EC676" s="45" t="e">
        <f t="shared" ca="1" si="257"/>
        <v>#N/A</v>
      </c>
      <c r="ED676" s="45" t="e">
        <f t="shared" ca="1" si="258"/>
        <v>#N/A</v>
      </c>
      <c r="EE676" s="45" t="e">
        <f t="shared" ca="1" si="259"/>
        <v>#N/A</v>
      </c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DT677" s="45" t="e">
        <f ca="1">VLOOKUP(DS677,$A$14:R1464,18)</f>
        <v>#N/A</v>
      </c>
      <c r="DU677" s="45" t="e">
        <f ca="1">VLOOKUP(DS677,$AH$14:BE1464,24)</f>
        <v>#N/A</v>
      </c>
      <c r="DV677" s="45" t="e">
        <f ca="1">VLOOKUP(DS677,$BY$14:CF1464,8)</f>
        <v>#N/A</v>
      </c>
      <c r="DW677" s="45" t="e">
        <f ca="1">VLOOKUP(DS677,$CR$14:CY1464,8)</f>
        <v>#N/A</v>
      </c>
      <c r="DX677" s="45" t="e">
        <f t="shared" ca="1" si="252"/>
        <v>#N/A</v>
      </c>
      <c r="DY677" s="45" t="e">
        <f t="shared" ca="1" si="253"/>
        <v>#N/A</v>
      </c>
      <c r="DZ677" s="45" t="e">
        <f t="shared" ca="1" si="254"/>
        <v>#N/A</v>
      </c>
      <c r="EA677" s="45" t="e">
        <f t="shared" ca="1" si="255"/>
        <v>#N/A</v>
      </c>
      <c r="EB677" s="45" t="e">
        <f t="shared" ca="1" si="256"/>
        <v>#N/A</v>
      </c>
      <c r="EC677" s="45" t="e">
        <f t="shared" ca="1" si="257"/>
        <v>#N/A</v>
      </c>
      <c r="ED677" s="45" t="e">
        <f t="shared" ca="1" si="258"/>
        <v>#N/A</v>
      </c>
      <c r="EE677" s="45" t="e">
        <f t="shared" ca="1" si="259"/>
        <v>#N/A</v>
      </c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DT678" s="45" t="e">
        <f ca="1">VLOOKUP(DS678,$A$14:R1465,18)</f>
        <v>#N/A</v>
      </c>
      <c r="DU678" s="45" t="e">
        <f ca="1">VLOOKUP(DS678,$AH$14:BE1465,24)</f>
        <v>#N/A</v>
      </c>
      <c r="DV678" s="45" t="e">
        <f ca="1">VLOOKUP(DS678,$BY$14:CF1465,8)</f>
        <v>#N/A</v>
      </c>
      <c r="DW678" s="45" t="e">
        <f ca="1">VLOOKUP(DS678,$CR$14:CY1465,8)</f>
        <v>#N/A</v>
      </c>
      <c r="DX678" s="45" t="e">
        <f t="shared" ca="1" si="252"/>
        <v>#N/A</v>
      </c>
      <c r="DY678" s="45" t="e">
        <f t="shared" ca="1" si="253"/>
        <v>#N/A</v>
      </c>
      <c r="DZ678" s="45" t="e">
        <f t="shared" ca="1" si="254"/>
        <v>#N/A</v>
      </c>
      <c r="EA678" s="45" t="e">
        <f t="shared" ca="1" si="255"/>
        <v>#N/A</v>
      </c>
      <c r="EB678" s="45" t="e">
        <f t="shared" ca="1" si="256"/>
        <v>#N/A</v>
      </c>
      <c r="EC678" s="45" t="e">
        <f t="shared" ca="1" si="257"/>
        <v>#N/A</v>
      </c>
      <c r="ED678" s="45" t="e">
        <f t="shared" ca="1" si="258"/>
        <v>#N/A</v>
      </c>
      <c r="EE678" s="45" t="e">
        <f t="shared" ca="1" si="259"/>
        <v>#N/A</v>
      </c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DT679" s="45" t="e">
        <f ca="1">VLOOKUP(DS679,$A$14:R1466,18)</f>
        <v>#N/A</v>
      </c>
      <c r="DU679" s="45" t="e">
        <f ca="1">VLOOKUP(DS679,$AH$14:BE1466,24)</f>
        <v>#N/A</v>
      </c>
      <c r="DV679" s="45" t="e">
        <f ca="1">VLOOKUP(DS679,$BY$14:CF1466,8)</f>
        <v>#N/A</v>
      </c>
      <c r="DW679" s="45" t="e">
        <f ca="1">VLOOKUP(DS679,$CR$14:CY1466,8)</f>
        <v>#N/A</v>
      </c>
      <c r="DX679" s="45" t="e">
        <f t="shared" ca="1" si="252"/>
        <v>#N/A</v>
      </c>
      <c r="DY679" s="45" t="e">
        <f t="shared" ca="1" si="253"/>
        <v>#N/A</v>
      </c>
      <c r="DZ679" s="45" t="e">
        <f t="shared" ca="1" si="254"/>
        <v>#N/A</v>
      </c>
      <c r="EA679" s="45" t="e">
        <f t="shared" ca="1" si="255"/>
        <v>#N/A</v>
      </c>
      <c r="EB679" s="45" t="e">
        <f t="shared" ca="1" si="256"/>
        <v>#N/A</v>
      </c>
      <c r="EC679" s="45" t="e">
        <f t="shared" ca="1" si="257"/>
        <v>#N/A</v>
      </c>
      <c r="ED679" s="45" t="e">
        <f t="shared" ca="1" si="258"/>
        <v>#N/A</v>
      </c>
      <c r="EE679" s="45" t="e">
        <f t="shared" ca="1" si="259"/>
        <v>#N/A</v>
      </c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DT680" s="45" t="e">
        <f ca="1">VLOOKUP(DS680,$A$14:R1467,18)</f>
        <v>#N/A</v>
      </c>
      <c r="DU680" s="45" t="e">
        <f ca="1">VLOOKUP(DS680,$AH$14:BE1467,24)</f>
        <v>#N/A</v>
      </c>
      <c r="DV680" s="45" t="e">
        <f ca="1">VLOOKUP(DS680,$BY$14:CF1467,8)</f>
        <v>#N/A</v>
      </c>
      <c r="DW680" s="45" t="e">
        <f ca="1">VLOOKUP(DS680,$CR$14:CY1467,8)</f>
        <v>#N/A</v>
      </c>
      <c r="DX680" s="45" t="e">
        <f t="shared" ca="1" si="252"/>
        <v>#N/A</v>
      </c>
      <c r="DY680" s="45" t="e">
        <f t="shared" ca="1" si="253"/>
        <v>#N/A</v>
      </c>
      <c r="DZ680" s="45" t="e">
        <f t="shared" ca="1" si="254"/>
        <v>#N/A</v>
      </c>
      <c r="EA680" s="45" t="e">
        <f t="shared" ca="1" si="255"/>
        <v>#N/A</v>
      </c>
      <c r="EB680" s="45" t="e">
        <f t="shared" ca="1" si="256"/>
        <v>#N/A</v>
      </c>
      <c r="EC680" s="45" t="e">
        <f t="shared" ca="1" si="257"/>
        <v>#N/A</v>
      </c>
      <c r="ED680" s="45" t="e">
        <f t="shared" ca="1" si="258"/>
        <v>#N/A</v>
      </c>
      <c r="EE680" s="45" t="e">
        <f t="shared" ca="1" si="259"/>
        <v>#N/A</v>
      </c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DT681" s="45" t="e">
        <f ca="1">VLOOKUP(DS681,$A$14:R1468,18)</f>
        <v>#N/A</v>
      </c>
      <c r="DU681" s="45" t="e">
        <f ca="1">VLOOKUP(DS681,$AH$14:BE1468,24)</f>
        <v>#N/A</v>
      </c>
      <c r="DV681" s="45" t="e">
        <f ca="1">VLOOKUP(DS681,$BY$14:CF1468,8)</f>
        <v>#N/A</v>
      </c>
      <c r="DW681" s="45" t="e">
        <f ca="1">VLOOKUP(DS681,$CR$14:CY1468,8)</f>
        <v>#N/A</v>
      </c>
      <c r="DX681" s="45" t="e">
        <f t="shared" ca="1" si="252"/>
        <v>#N/A</v>
      </c>
      <c r="DY681" s="45" t="e">
        <f t="shared" ca="1" si="253"/>
        <v>#N/A</v>
      </c>
      <c r="DZ681" s="45" t="e">
        <f t="shared" ca="1" si="254"/>
        <v>#N/A</v>
      </c>
      <c r="EA681" s="45" t="e">
        <f t="shared" ca="1" si="255"/>
        <v>#N/A</v>
      </c>
      <c r="EB681" s="45" t="e">
        <f t="shared" ca="1" si="256"/>
        <v>#N/A</v>
      </c>
      <c r="EC681" s="45" t="e">
        <f t="shared" ca="1" si="257"/>
        <v>#N/A</v>
      </c>
      <c r="ED681" s="45" t="e">
        <f t="shared" ca="1" si="258"/>
        <v>#N/A</v>
      </c>
      <c r="EE681" s="45" t="e">
        <f t="shared" ca="1" si="259"/>
        <v>#N/A</v>
      </c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DT682" s="45" t="e">
        <f ca="1">VLOOKUP(DS682,$A$14:R1469,18)</f>
        <v>#N/A</v>
      </c>
      <c r="DU682" s="45" t="e">
        <f ca="1">VLOOKUP(DS682,$AH$14:BE1469,24)</f>
        <v>#N/A</v>
      </c>
      <c r="DV682" s="45" t="e">
        <f ca="1">VLOOKUP(DS682,$BY$14:CF1469,8)</f>
        <v>#N/A</v>
      </c>
      <c r="DW682" s="45" t="e">
        <f ca="1">VLOOKUP(DS682,$CR$14:CY1469,8)</f>
        <v>#N/A</v>
      </c>
      <c r="DX682" s="45" t="e">
        <f t="shared" ca="1" si="252"/>
        <v>#N/A</v>
      </c>
      <c r="DY682" s="45" t="e">
        <f t="shared" ca="1" si="253"/>
        <v>#N/A</v>
      </c>
      <c r="DZ682" s="45" t="e">
        <f t="shared" ca="1" si="254"/>
        <v>#N/A</v>
      </c>
      <c r="EA682" s="45" t="e">
        <f t="shared" ca="1" si="255"/>
        <v>#N/A</v>
      </c>
      <c r="EB682" s="45" t="e">
        <f t="shared" ca="1" si="256"/>
        <v>#N/A</v>
      </c>
      <c r="EC682" s="45" t="e">
        <f t="shared" ca="1" si="257"/>
        <v>#N/A</v>
      </c>
      <c r="ED682" s="45" t="e">
        <f t="shared" ca="1" si="258"/>
        <v>#N/A</v>
      </c>
      <c r="EE682" s="45" t="e">
        <f t="shared" ca="1" si="259"/>
        <v>#N/A</v>
      </c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DT683" s="45" t="e">
        <f ca="1">VLOOKUP(DS683,$A$14:R1470,18)</f>
        <v>#N/A</v>
      </c>
      <c r="DU683" s="45" t="e">
        <f ca="1">VLOOKUP(DS683,$AH$14:BE1470,24)</f>
        <v>#N/A</v>
      </c>
      <c r="DV683" s="45" t="e">
        <f ca="1">VLOOKUP(DS683,$BY$14:CF1470,8)</f>
        <v>#N/A</v>
      </c>
      <c r="DW683" s="45" t="e">
        <f ca="1">VLOOKUP(DS683,$CR$14:CY1470,8)</f>
        <v>#N/A</v>
      </c>
      <c r="DX683" s="45" t="e">
        <f t="shared" ca="1" si="252"/>
        <v>#N/A</v>
      </c>
      <c r="DY683" s="45" t="e">
        <f t="shared" ca="1" si="253"/>
        <v>#N/A</v>
      </c>
      <c r="DZ683" s="45" t="e">
        <f t="shared" ca="1" si="254"/>
        <v>#N/A</v>
      </c>
      <c r="EA683" s="45" t="e">
        <f t="shared" ca="1" si="255"/>
        <v>#N/A</v>
      </c>
      <c r="EB683" s="45" t="e">
        <f t="shared" ca="1" si="256"/>
        <v>#N/A</v>
      </c>
      <c r="EC683" s="45" t="e">
        <f t="shared" ca="1" si="257"/>
        <v>#N/A</v>
      </c>
      <c r="ED683" s="45" t="e">
        <f t="shared" ca="1" si="258"/>
        <v>#N/A</v>
      </c>
      <c r="EE683" s="45" t="e">
        <f t="shared" ca="1" si="259"/>
        <v>#N/A</v>
      </c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DT684" s="45" t="e">
        <f ca="1">VLOOKUP(DS684,$A$14:R1471,18)</f>
        <v>#N/A</v>
      </c>
      <c r="DU684" s="45" t="e">
        <f ca="1">VLOOKUP(DS684,$AH$14:BE1471,24)</f>
        <v>#N/A</v>
      </c>
      <c r="DV684" s="45" t="e">
        <f ca="1">VLOOKUP(DS684,$BY$14:CF1471,8)</f>
        <v>#N/A</v>
      </c>
      <c r="DW684" s="45" t="e">
        <f ca="1">VLOOKUP(DS684,$CR$14:CY1471,8)</f>
        <v>#N/A</v>
      </c>
      <c r="DX684" s="45" t="e">
        <f t="shared" ca="1" si="252"/>
        <v>#N/A</v>
      </c>
      <c r="DY684" s="45" t="e">
        <f t="shared" ca="1" si="253"/>
        <v>#N/A</v>
      </c>
      <c r="DZ684" s="45" t="e">
        <f t="shared" ca="1" si="254"/>
        <v>#N/A</v>
      </c>
      <c r="EA684" s="45" t="e">
        <f t="shared" ca="1" si="255"/>
        <v>#N/A</v>
      </c>
      <c r="EB684" s="45" t="e">
        <f t="shared" ca="1" si="256"/>
        <v>#N/A</v>
      </c>
      <c r="EC684" s="45" t="e">
        <f t="shared" ca="1" si="257"/>
        <v>#N/A</v>
      </c>
      <c r="ED684" s="45" t="e">
        <f t="shared" ca="1" si="258"/>
        <v>#N/A</v>
      </c>
      <c r="EE684" s="45" t="e">
        <f t="shared" ca="1" si="259"/>
        <v>#N/A</v>
      </c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DT685" s="45" t="e">
        <f ca="1">VLOOKUP(DS685,$A$14:R1472,18)</f>
        <v>#N/A</v>
      </c>
      <c r="DU685" s="45" t="e">
        <f ca="1">VLOOKUP(DS685,$AH$14:BE1472,24)</f>
        <v>#N/A</v>
      </c>
      <c r="DV685" s="45" t="e">
        <f ca="1">VLOOKUP(DS685,$BY$14:CF1472,8)</f>
        <v>#N/A</v>
      </c>
      <c r="DW685" s="45" t="e">
        <f ca="1">VLOOKUP(DS685,$CR$14:CY1472,8)</f>
        <v>#N/A</v>
      </c>
      <c r="DX685" s="45" t="e">
        <f t="shared" ca="1" si="252"/>
        <v>#N/A</v>
      </c>
      <c r="DY685" s="45" t="e">
        <f t="shared" ca="1" si="253"/>
        <v>#N/A</v>
      </c>
      <c r="DZ685" s="45" t="e">
        <f t="shared" ca="1" si="254"/>
        <v>#N/A</v>
      </c>
      <c r="EA685" s="45" t="e">
        <f t="shared" ca="1" si="255"/>
        <v>#N/A</v>
      </c>
      <c r="EB685" s="45" t="e">
        <f t="shared" ca="1" si="256"/>
        <v>#N/A</v>
      </c>
      <c r="EC685" s="45" t="e">
        <f t="shared" ca="1" si="257"/>
        <v>#N/A</v>
      </c>
      <c r="ED685" s="45" t="e">
        <f t="shared" ca="1" si="258"/>
        <v>#N/A</v>
      </c>
      <c r="EE685" s="45" t="e">
        <f t="shared" ca="1" si="259"/>
        <v>#N/A</v>
      </c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DT686" s="45" t="e">
        <f ca="1">VLOOKUP(DS686,$A$14:R1473,18)</f>
        <v>#N/A</v>
      </c>
      <c r="DU686" s="45" t="e">
        <f ca="1">VLOOKUP(DS686,$AH$14:BE1473,24)</f>
        <v>#N/A</v>
      </c>
      <c r="DV686" s="45" t="e">
        <f ca="1">VLOOKUP(DS686,$BY$14:CF1473,8)</f>
        <v>#N/A</v>
      </c>
      <c r="DW686" s="45" t="e">
        <f ca="1">VLOOKUP(DS686,$CR$14:CY1473,8)</f>
        <v>#N/A</v>
      </c>
      <c r="DX686" s="45" t="e">
        <f t="shared" ca="1" si="252"/>
        <v>#N/A</v>
      </c>
      <c r="DY686" s="45" t="e">
        <f t="shared" ca="1" si="253"/>
        <v>#N/A</v>
      </c>
      <c r="DZ686" s="45" t="e">
        <f t="shared" ca="1" si="254"/>
        <v>#N/A</v>
      </c>
      <c r="EA686" s="45" t="e">
        <f t="shared" ca="1" si="255"/>
        <v>#N/A</v>
      </c>
      <c r="EB686" s="45" t="e">
        <f t="shared" ca="1" si="256"/>
        <v>#N/A</v>
      </c>
      <c r="EC686" s="45" t="e">
        <f t="shared" ca="1" si="257"/>
        <v>#N/A</v>
      </c>
      <c r="ED686" s="45" t="e">
        <f t="shared" ca="1" si="258"/>
        <v>#N/A</v>
      </c>
      <c r="EE686" s="45" t="e">
        <f t="shared" ca="1" si="259"/>
        <v>#N/A</v>
      </c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DT687" s="45" t="e">
        <f ca="1">VLOOKUP(DS687,$A$14:R1474,18)</f>
        <v>#N/A</v>
      </c>
      <c r="DU687" s="45" t="e">
        <f ca="1">VLOOKUP(DS687,$AH$14:BE1474,24)</f>
        <v>#N/A</v>
      </c>
      <c r="DV687" s="45" t="e">
        <f ca="1">VLOOKUP(DS687,$BY$14:CF1474,8)</f>
        <v>#N/A</v>
      </c>
      <c r="DW687" s="45" t="e">
        <f ca="1">VLOOKUP(DS687,$CR$14:CY1474,8)</f>
        <v>#N/A</v>
      </c>
      <c r="DX687" s="45" t="e">
        <f t="shared" ca="1" si="252"/>
        <v>#N/A</v>
      </c>
      <c r="DY687" s="45" t="e">
        <f t="shared" ca="1" si="253"/>
        <v>#N/A</v>
      </c>
      <c r="DZ687" s="45" t="e">
        <f t="shared" ca="1" si="254"/>
        <v>#N/A</v>
      </c>
      <c r="EA687" s="45" t="e">
        <f t="shared" ca="1" si="255"/>
        <v>#N/A</v>
      </c>
      <c r="EB687" s="45" t="e">
        <f t="shared" ca="1" si="256"/>
        <v>#N/A</v>
      </c>
      <c r="EC687" s="45" t="e">
        <f t="shared" ca="1" si="257"/>
        <v>#N/A</v>
      </c>
      <c r="ED687" s="45" t="e">
        <f t="shared" ca="1" si="258"/>
        <v>#N/A</v>
      </c>
      <c r="EE687" s="45" t="e">
        <f t="shared" ca="1" si="259"/>
        <v>#N/A</v>
      </c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DT688" s="45" t="e">
        <f ca="1">VLOOKUP(DS688,$A$14:R1475,18)</f>
        <v>#N/A</v>
      </c>
      <c r="DU688" s="45" t="e">
        <f ca="1">VLOOKUP(DS688,$AH$14:BE1475,24)</f>
        <v>#N/A</v>
      </c>
      <c r="DV688" s="45" t="e">
        <f ca="1">VLOOKUP(DS688,$BY$14:CF1475,8)</f>
        <v>#N/A</v>
      </c>
      <c r="DW688" s="45" t="e">
        <f ca="1">VLOOKUP(DS688,$CR$14:CY1475,8)</f>
        <v>#N/A</v>
      </c>
      <c r="DX688" s="45" t="e">
        <f t="shared" ca="1" si="252"/>
        <v>#N/A</v>
      </c>
      <c r="DY688" s="45" t="e">
        <f t="shared" ca="1" si="253"/>
        <v>#N/A</v>
      </c>
      <c r="DZ688" s="45" t="e">
        <f t="shared" ca="1" si="254"/>
        <v>#N/A</v>
      </c>
      <c r="EA688" s="45" t="e">
        <f t="shared" ca="1" si="255"/>
        <v>#N/A</v>
      </c>
      <c r="EB688" s="45" t="e">
        <f t="shared" ca="1" si="256"/>
        <v>#N/A</v>
      </c>
      <c r="EC688" s="45" t="e">
        <f t="shared" ca="1" si="257"/>
        <v>#N/A</v>
      </c>
      <c r="ED688" s="45" t="e">
        <f t="shared" ca="1" si="258"/>
        <v>#N/A</v>
      </c>
      <c r="EE688" s="45" t="e">
        <f t="shared" ca="1" si="259"/>
        <v>#N/A</v>
      </c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DT689" s="45" t="e">
        <f ca="1">VLOOKUP(DS689,$A$14:R1476,18)</f>
        <v>#N/A</v>
      </c>
      <c r="DU689" s="45" t="e">
        <f ca="1">VLOOKUP(DS689,$AH$14:BE1476,24)</f>
        <v>#N/A</v>
      </c>
      <c r="DV689" s="45" t="e">
        <f ca="1">VLOOKUP(DS689,$BY$14:CF1476,8)</f>
        <v>#N/A</v>
      </c>
      <c r="DW689" s="45" t="e">
        <f ca="1">VLOOKUP(DS689,$CR$14:CY1476,8)</f>
        <v>#N/A</v>
      </c>
      <c r="DX689" s="45" t="e">
        <f t="shared" ca="1" si="252"/>
        <v>#N/A</v>
      </c>
      <c r="DY689" s="45" t="e">
        <f t="shared" ca="1" si="253"/>
        <v>#N/A</v>
      </c>
      <c r="DZ689" s="45" t="e">
        <f t="shared" ca="1" si="254"/>
        <v>#N/A</v>
      </c>
      <c r="EA689" s="45" t="e">
        <f t="shared" ca="1" si="255"/>
        <v>#N/A</v>
      </c>
      <c r="EB689" s="45" t="e">
        <f t="shared" ca="1" si="256"/>
        <v>#N/A</v>
      </c>
      <c r="EC689" s="45" t="e">
        <f t="shared" ca="1" si="257"/>
        <v>#N/A</v>
      </c>
      <c r="ED689" s="45" t="e">
        <f t="shared" ca="1" si="258"/>
        <v>#N/A</v>
      </c>
      <c r="EE689" s="45" t="e">
        <f t="shared" ca="1" si="259"/>
        <v>#N/A</v>
      </c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DT690" s="45" t="e">
        <f ca="1">VLOOKUP(DS690,$A$14:R1477,18)</f>
        <v>#N/A</v>
      </c>
      <c r="DU690" s="45" t="e">
        <f ca="1">VLOOKUP(DS690,$AH$14:BE1477,24)</f>
        <v>#N/A</v>
      </c>
      <c r="DV690" s="45" t="e">
        <f ca="1">VLOOKUP(DS690,$BY$14:CF1477,8)</f>
        <v>#N/A</v>
      </c>
      <c r="DW690" s="45" t="e">
        <f ca="1">VLOOKUP(DS690,$CR$14:CY1477,8)</f>
        <v>#N/A</v>
      </c>
      <c r="DX690" s="45" t="e">
        <f t="shared" ca="1" si="252"/>
        <v>#N/A</v>
      </c>
      <c r="DY690" s="45" t="e">
        <f t="shared" ca="1" si="253"/>
        <v>#N/A</v>
      </c>
      <c r="DZ690" s="45" t="e">
        <f t="shared" ca="1" si="254"/>
        <v>#N/A</v>
      </c>
      <c r="EA690" s="45" t="e">
        <f t="shared" ca="1" si="255"/>
        <v>#N/A</v>
      </c>
      <c r="EB690" s="45" t="e">
        <f t="shared" ca="1" si="256"/>
        <v>#N/A</v>
      </c>
      <c r="EC690" s="45" t="e">
        <f t="shared" ca="1" si="257"/>
        <v>#N/A</v>
      </c>
      <c r="ED690" s="45" t="e">
        <f t="shared" ca="1" si="258"/>
        <v>#N/A</v>
      </c>
      <c r="EE690" s="45" t="e">
        <f t="shared" ca="1" si="259"/>
        <v>#N/A</v>
      </c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DT691" s="45" t="e">
        <f ca="1">VLOOKUP(DS691,$A$14:R1478,18)</f>
        <v>#N/A</v>
      </c>
      <c r="DU691" s="45" t="e">
        <f ca="1">VLOOKUP(DS691,$AH$14:BE1478,24)</f>
        <v>#N/A</v>
      </c>
      <c r="DV691" s="45" t="e">
        <f ca="1">VLOOKUP(DS691,$BY$14:CF1478,8)</f>
        <v>#N/A</v>
      </c>
      <c r="DW691" s="45" t="e">
        <f ca="1">VLOOKUP(DS691,$CR$14:CY1478,8)</f>
        <v>#N/A</v>
      </c>
      <c r="DX691" s="45" t="e">
        <f t="shared" ca="1" si="252"/>
        <v>#N/A</v>
      </c>
      <c r="DY691" s="45" t="e">
        <f t="shared" ca="1" si="253"/>
        <v>#N/A</v>
      </c>
      <c r="DZ691" s="45" t="e">
        <f t="shared" ca="1" si="254"/>
        <v>#N/A</v>
      </c>
      <c r="EA691" s="45" t="e">
        <f t="shared" ca="1" si="255"/>
        <v>#N/A</v>
      </c>
      <c r="EB691" s="45" t="e">
        <f t="shared" ca="1" si="256"/>
        <v>#N/A</v>
      </c>
      <c r="EC691" s="45" t="e">
        <f t="shared" ca="1" si="257"/>
        <v>#N/A</v>
      </c>
      <c r="ED691" s="45" t="e">
        <f t="shared" ca="1" si="258"/>
        <v>#N/A</v>
      </c>
      <c r="EE691" s="45" t="e">
        <f t="shared" ca="1" si="259"/>
        <v>#N/A</v>
      </c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DT692" s="45" t="e">
        <f ca="1">VLOOKUP(DS692,$A$14:R1479,18)</f>
        <v>#N/A</v>
      </c>
      <c r="DU692" s="45" t="e">
        <f ca="1">VLOOKUP(DS692,$AH$14:BE1479,24)</f>
        <v>#N/A</v>
      </c>
      <c r="DV692" s="45" t="e">
        <f ca="1">VLOOKUP(DS692,$BY$14:CF1479,8)</f>
        <v>#N/A</v>
      </c>
      <c r="DW692" s="45" t="e">
        <f ca="1">VLOOKUP(DS692,$CR$14:CY1479,8)</f>
        <v>#N/A</v>
      </c>
      <c r="DX692" s="45" t="e">
        <f t="shared" ca="1" si="252"/>
        <v>#N/A</v>
      </c>
      <c r="DY692" s="45" t="e">
        <f t="shared" ca="1" si="253"/>
        <v>#N/A</v>
      </c>
      <c r="DZ692" s="45" t="e">
        <f t="shared" ca="1" si="254"/>
        <v>#N/A</v>
      </c>
      <c r="EA692" s="45" t="e">
        <f t="shared" ca="1" si="255"/>
        <v>#N/A</v>
      </c>
      <c r="EB692" s="45" t="e">
        <f t="shared" ca="1" si="256"/>
        <v>#N/A</v>
      </c>
      <c r="EC692" s="45" t="e">
        <f t="shared" ca="1" si="257"/>
        <v>#N/A</v>
      </c>
      <c r="ED692" s="45" t="e">
        <f t="shared" ca="1" si="258"/>
        <v>#N/A</v>
      </c>
      <c r="EE692" s="45" t="e">
        <f t="shared" ca="1" si="259"/>
        <v>#N/A</v>
      </c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DT693" s="45" t="e">
        <f ca="1">VLOOKUP(DS693,$A$14:R1480,18)</f>
        <v>#N/A</v>
      </c>
      <c r="DU693" s="45" t="e">
        <f ca="1">VLOOKUP(DS693,$AH$14:BE1480,24)</f>
        <v>#N/A</v>
      </c>
      <c r="DV693" s="45" t="e">
        <f ca="1">VLOOKUP(DS693,$BY$14:CF1480,8)</f>
        <v>#N/A</v>
      </c>
      <c r="DW693" s="45" t="e">
        <f ca="1">VLOOKUP(DS693,$CR$14:CY1480,8)</f>
        <v>#N/A</v>
      </c>
      <c r="DX693" s="45" t="e">
        <f t="shared" ca="1" si="252"/>
        <v>#N/A</v>
      </c>
      <c r="DY693" s="45" t="e">
        <f t="shared" ca="1" si="253"/>
        <v>#N/A</v>
      </c>
      <c r="DZ693" s="45" t="e">
        <f t="shared" ca="1" si="254"/>
        <v>#N/A</v>
      </c>
      <c r="EA693" s="45" t="e">
        <f t="shared" ca="1" si="255"/>
        <v>#N/A</v>
      </c>
      <c r="EB693" s="45" t="e">
        <f t="shared" ca="1" si="256"/>
        <v>#N/A</v>
      </c>
      <c r="EC693" s="45" t="e">
        <f t="shared" ca="1" si="257"/>
        <v>#N/A</v>
      </c>
      <c r="ED693" s="45" t="e">
        <f t="shared" ca="1" si="258"/>
        <v>#N/A</v>
      </c>
      <c r="EE693" s="45" t="e">
        <f t="shared" ca="1" si="259"/>
        <v>#N/A</v>
      </c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DT694" s="45" t="e">
        <f ca="1">VLOOKUP(DS694,$A$14:R1481,18)</f>
        <v>#N/A</v>
      </c>
      <c r="DU694" s="45" t="e">
        <f ca="1">VLOOKUP(DS694,$AH$14:BE1481,24)</f>
        <v>#N/A</v>
      </c>
      <c r="DV694" s="45" t="e">
        <f ca="1">VLOOKUP(DS694,$BY$14:CF1481,8)</f>
        <v>#N/A</v>
      </c>
      <c r="DW694" s="45" t="e">
        <f ca="1">VLOOKUP(DS694,$CR$14:CY1481,8)</f>
        <v>#N/A</v>
      </c>
      <c r="DX694" s="45" t="e">
        <f t="shared" ca="1" si="252"/>
        <v>#N/A</v>
      </c>
      <c r="DY694" s="45" t="e">
        <f t="shared" ca="1" si="253"/>
        <v>#N/A</v>
      </c>
      <c r="DZ694" s="45" t="e">
        <f t="shared" ca="1" si="254"/>
        <v>#N/A</v>
      </c>
      <c r="EA694" s="45" t="e">
        <f t="shared" ca="1" si="255"/>
        <v>#N/A</v>
      </c>
      <c r="EB694" s="45" t="e">
        <f t="shared" ca="1" si="256"/>
        <v>#N/A</v>
      </c>
      <c r="EC694" s="45" t="e">
        <f t="shared" ca="1" si="257"/>
        <v>#N/A</v>
      </c>
      <c r="ED694" s="45" t="e">
        <f t="shared" ca="1" si="258"/>
        <v>#N/A</v>
      </c>
      <c r="EE694" s="45" t="e">
        <f t="shared" ca="1" si="259"/>
        <v>#N/A</v>
      </c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DT695" s="45" t="e">
        <f ca="1">VLOOKUP(DS695,$A$14:R1482,18)</f>
        <v>#N/A</v>
      </c>
      <c r="DU695" s="45" t="e">
        <f ca="1">VLOOKUP(DS695,$AH$14:BE1482,24)</f>
        <v>#N/A</v>
      </c>
      <c r="DV695" s="45" t="e">
        <f ca="1">VLOOKUP(DS695,$BY$14:CF1482,8)</f>
        <v>#N/A</v>
      </c>
      <c r="DW695" s="45" t="e">
        <f ca="1">VLOOKUP(DS695,$CR$14:CY1482,8)</f>
        <v>#N/A</v>
      </c>
      <c r="DX695" s="45" t="e">
        <f t="shared" ca="1" si="252"/>
        <v>#N/A</v>
      </c>
      <c r="DY695" s="45" t="e">
        <f t="shared" ca="1" si="253"/>
        <v>#N/A</v>
      </c>
      <c r="DZ695" s="45" t="e">
        <f t="shared" ca="1" si="254"/>
        <v>#N/A</v>
      </c>
      <c r="EA695" s="45" t="e">
        <f t="shared" ca="1" si="255"/>
        <v>#N/A</v>
      </c>
      <c r="EB695" s="45" t="e">
        <f t="shared" ca="1" si="256"/>
        <v>#N/A</v>
      </c>
      <c r="EC695" s="45" t="e">
        <f t="shared" ca="1" si="257"/>
        <v>#N/A</v>
      </c>
      <c r="ED695" s="45" t="e">
        <f t="shared" ca="1" si="258"/>
        <v>#N/A</v>
      </c>
      <c r="EE695" s="45" t="e">
        <f t="shared" ca="1" si="259"/>
        <v>#N/A</v>
      </c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DT696" s="45" t="e">
        <f ca="1">VLOOKUP(DS696,$A$14:R1483,18)</f>
        <v>#N/A</v>
      </c>
      <c r="DU696" s="45" t="e">
        <f ca="1">VLOOKUP(DS696,$AH$14:BE1483,24)</f>
        <v>#N/A</v>
      </c>
      <c r="DV696" s="45" t="e">
        <f ca="1">VLOOKUP(DS696,$BY$14:CF1483,8)</f>
        <v>#N/A</v>
      </c>
      <c r="DW696" s="45" t="e">
        <f ca="1">VLOOKUP(DS696,$CR$14:CY1483,8)</f>
        <v>#N/A</v>
      </c>
      <c r="DX696" s="45" t="e">
        <f t="shared" ca="1" si="252"/>
        <v>#N/A</v>
      </c>
      <c r="DY696" s="45" t="e">
        <f t="shared" ca="1" si="253"/>
        <v>#N/A</v>
      </c>
      <c r="DZ696" s="45" t="e">
        <f t="shared" ca="1" si="254"/>
        <v>#N/A</v>
      </c>
      <c r="EA696" s="45" t="e">
        <f t="shared" ca="1" si="255"/>
        <v>#N/A</v>
      </c>
      <c r="EB696" s="45" t="e">
        <f t="shared" ca="1" si="256"/>
        <v>#N/A</v>
      </c>
      <c r="EC696" s="45" t="e">
        <f t="shared" ca="1" si="257"/>
        <v>#N/A</v>
      </c>
      <c r="ED696" s="45" t="e">
        <f t="shared" ca="1" si="258"/>
        <v>#N/A</v>
      </c>
      <c r="EE696" s="45" t="e">
        <f t="shared" ca="1" si="259"/>
        <v>#N/A</v>
      </c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DT697" s="45" t="e">
        <f ca="1">VLOOKUP(DS697,$A$14:R1484,18)</f>
        <v>#N/A</v>
      </c>
      <c r="DU697" s="45" t="e">
        <f ca="1">VLOOKUP(DS697,$AH$14:BE1484,24)</f>
        <v>#N/A</v>
      </c>
      <c r="DV697" s="45" t="e">
        <f ca="1">VLOOKUP(DS697,$BY$14:CF1484,8)</f>
        <v>#N/A</v>
      </c>
      <c r="DW697" s="45" t="e">
        <f ca="1">VLOOKUP(DS697,$CR$14:CY1484,8)</f>
        <v>#N/A</v>
      </c>
      <c r="DX697" s="45" t="e">
        <f t="shared" ca="1" si="252"/>
        <v>#N/A</v>
      </c>
      <c r="DY697" s="45" t="e">
        <f t="shared" ca="1" si="253"/>
        <v>#N/A</v>
      </c>
      <c r="DZ697" s="45" t="e">
        <f t="shared" ca="1" si="254"/>
        <v>#N/A</v>
      </c>
      <c r="EA697" s="45" t="e">
        <f t="shared" ca="1" si="255"/>
        <v>#N/A</v>
      </c>
      <c r="EB697" s="45" t="e">
        <f t="shared" ca="1" si="256"/>
        <v>#N/A</v>
      </c>
      <c r="EC697" s="45" t="e">
        <f t="shared" ca="1" si="257"/>
        <v>#N/A</v>
      </c>
      <c r="ED697" s="45" t="e">
        <f t="shared" ca="1" si="258"/>
        <v>#N/A</v>
      </c>
      <c r="EE697" s="45" t="e">
        <f t="shared" ca="1" si="259"/>
        <v>#N/A</v>
      </c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DT698" s="45" t="e">
        <f ca="1">VLOOKUP(DS698,$A$14:R1485,18)</f>
        <v>#N/A</v>
      </c>
      <c r="DU698" s="45" t="e">
        <f ca="1">VLOOKUP(DS698,$AH$14:BE1485,24)</f>
        <v>#N/A</v>
      </c>
      <c r="DV698" s="45" t="e">
        <f ca="1">VLOOKUP(DS698,$BY$14:CF1485,8)</f>
        <v>#N/A</v>
      </c>
      <c r="DW698" s="45" t="e">
        <f ca="1">VLOOKUP(DS698,$CR$14:CY1485,8)</f>
        <v>#N/A</v>
      </c>
      <c r="DX698" s="45" t="e">
        <f t="shared" ca="1" si="252"/>
        <v>#N/A</v>
      </c>
      <c r="DY698" s="45" t="e">
        <f t="shared" ca="1" si="253"/>
        <v>#N/A</v>
      </c>
      <c r="DZ698" s="45" t="e">
        <f t="shared" ca="1" si="254"/>
        <v>#N/A</v>
      </c>
      <c r="EA698" s="45" t="e">
        <f t="shared" ca="1" si="255"/>
        <v>#N/A</v>
      </c>
      <c r="EB698" s="45" t="e">
        <f t="shared" ca="1" si="256"/>
        <v>#N/A</v>
      </c>
      <c r="EC698" s="45" t="e">
        <f t="shared" ca="1" si="257"/>
        <v>#N/A</v>
      </c>
      <c r="ED698" s="45" t="e">
        <f t="shared" ca="1" si="258"/>
        <v>#N/A</v>
      </c>
      <c r="EE698" s="45" t="e">
        <f t="shared" ca="1" si="259"/>
        <v>#N/A</v>
      </c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DT699" s="45" t="e">
        <f ca="1">VLOOKUP(DS699,$A$14:R1486,18)</f>
        <v>#N/A</v>
      </c>
      <c r="DU699" s="45" t="e">
        <f ca="1">VLOOKUP(DS699,$AH$14:BE1486,24)</f>
        <v>#N/A</v>
      </c>
      <c r="DV699" s="45" t="e">
        <f ca="1">VLOOKUP(DS699,$BY$14:CF1486,8)</f>
        <v>#N/A</v>
      </c>
      <c r="DW699" s="45" t="e">
        <f ca="1">VLOOKUP(DS699,$CR$14:CY1486,8)</f>
        <v>#N/A</v>
      </c>
      <c r="DX699" s="45" t="e">
        <f t="shared" ca="1" si="252"/>
        <v>#N/A</v>
      </c>
      <c r="DY699" s="45" t="e">
        <f t="shared" ca="1" si="253"/>
        <v>#N/A</v>
      </c>
      <c r="DZ699" s="45" t="e">
        <f t="shared" ca="1" si="254"/>
        <v>#N/A</v>
      </c>
      <c r="EA699" s="45" t="e">
        <f t="shared" ca="1" si="255"/>
        <v>#N/A</v>
      </c>
      <c r="EB699" s="45" t="e">
        <f t="shared" ca="1" si="256"/>
        <v>#N/A</v>
      </c>
      <c r="EC699" s="45" t="e">
        <f t="shared" ca="1" si="257"/>
        <v>#N/A</v>
      </c>
      <c r="ED699" s="45" t="e">
        <f t="shared" ca="1" si="258"/>
        <v>#N/A</v>
      </c>
      <c r="EE699" s="45" t="e">
        <f t="shared" ca="1" si="259"/>
        <v>#N/A</v>
      </c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DT700" s="45" t="e">
        <f ca="1">VLOOKUP(DS700,$A$14:R1487,18)</f>
        <v>#N/A</v>
      </c>
      <c r="DU700" s="45" t="e">
        <f ca="1">VLOOKUP(DS700,$AH$14:BE1487,24)</f>
        <v>#N/A</v>
      </c>
      <c r="DV700" s="45" t="e">
        <f ca="1">VLOOKUP(DS700,$BY$14:CF1487,8)</f>
        <v>#N/A</v>
      </c>
      <c r="DW700" s="45" t="e">
        <f ca="1">VLOOKUP(DS700,$CR$14:CY1487,8)</f>
        <v>#N/A</v>
      </c>
      <c r="DX700" s="45" t="e">
        <f t="shared" ca="1" si="252"/>
        <v>#N/A</v>
      </c>
      <c r="DY700" s="45" t="e">
        <f t="shared" ca="1" si="253"/>
        <v>#N/A</v>
      </c>
      <c r="DZ700" s="45" t="e">
        <f t="shared" ca="1" si="254"/>
        <v>#N/A</v>
      </c>
      <c r="EA700" s="45" t="e">
        <f t="shared" ca="1" si="255"/>
        <v>#N/A</v>
      </c>
      <c r="EB700" s="45" t="e">
        <f t="shared" ca="1" si="256"/>
        <v>#N/A</v>
      </c>
      <c r="EC700" s="45" t="e">
        <f t="shared" ca="1" si="257"/>
        <v>#N/A</v>
      </c>
      <c r="ED700" s="45" t="e">
        <f t="shared" ca="1" si="258"/>
        <v>#N/A</v>
      </c>
      <c r="EE700" s="45" t="e">
        <f t="shared" ca="1" si="259"/>
        <v>#N/A</v>
      </c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DT701" s="45" t="e">
        <f ca="1">VLOOKUP(DS701,$A$14:R1488,18)</f>
        <v>#N/A</v>
      </c>
      <c r="DU701" s="45" t="e">
        <f ca="1">VLOOKUP(DS701,$AH$14:BE1488,24)</f>
        <v>#N/A</v>
      </c>
      <c r="DV701" s="45" t="e">
        <f ca="1">VLOOKUP(DS701,$BY$14:CF1488,8)</f>
        <v>#N/A</v>
      </c>
      <c r="DW701" s="45" t="e">
        <f ca="1">VLOOKUP(DS701,$CR$14:CY1488,8)</f>
        <v>#N/A</v>
      </c>
      <c r="DX701" s="45" t="e">
        <f t="shared" ca="1" si="252"/>
        <v>#N/A</v>
      </c>
      <c r="DY701" s="45" t="e">
        <f t="shared" ca="1" si="253"/>
        <v>#N/A</v>
      </c>
      <c r="DZ701" s="45" t="e">
        <f t="shared" ca="1" si="254"/>
        <v>#N/A</v>
      </c>
      <c r="EA701" s="45" t="e">
        <f t="shared" ca="1" si="255"/>
        <v>#N/A</v>
      </c>
      <c r="EB701" s="45" t="e">
        <f t="shared" ca="1" si="256"/>
        <v>#N/A</v>
      </c>
      <c r="EC701" s="45" t="e">
        <f t="shared" ca="1" si="257"/>
        <v>#N/A</v>
      </c>
      <c r="ED701" s="45" t="e">
        <f t="shared" ca="1" si="258"/>
        <v>#N/A</v>
      </c>
      <c r="EE701" s="45" t="e">
        <f t="shared" ca="1" si="259"/>
        <v>#N/A</v>
      </c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DT702" s="45" t="e">
        <f ca="1">VLOOKUP(DS702,$A$14:R1489,18)</f>
        <v>#N/A</v>
      </c>
      <c r="DU702" s="45" t="e">
        <f ca="1">VLOOKUP(DS702,$AH$14:BE1489,24)</f>
        <v>#N/A</v>
      </c>
      <c r="DV702" s="45" t="e">
        <f ca="1">VLOOKUP(DS702,$BY$14:CF1489,8)</f>
        <v>#N/A</v>
      </c>
      <c r="DW702" s="45" t="e">
        <f ca="1">VLOOKUP(DS702,$CR$14:CY1489,8)</f>
        <v>#N/A</v>
      </c>
      <c r="DX702" s="45" t="e">
        <f t="shared" ca="1" si="252"/>
        <v>#N/A</v>
      </c>
      <c r="DY702" s="45" t="e">
        <f t="shared" ca="1" si="253"/>
        <v>#N/A</v>
      </c>
      <c r="DZ702" s="45" t="e">
        <f t="shared" ca="1" si="254"/>
        <v>#N/A</v>
      </c>
      <c r="EA702" s="45" t="e">
        <f t="shared" ca="1" si="255"/>
        <v>#N/A</v>
      </c>
      <c r="EB702" s="45" t="e">
        <f t="shared" ca="1" si="256"/>
        <v>#N/A</v>
      </c>
      <c r="EC702" s="45" t="e">
        <f t="shared" ca="1" si="257"/>
        <v>#N/A</v>
      </c>
      <c r="ED702" s="45" t="e">
        <f t="shared" ca="1" si="258"/>
        <v>#N/A</v>
      </c>
      <c r="EE702" s="45" t="e">
        <f t="shared" ca="1" si="259"/>
        <v>#N/A</v>
      </c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DT703" s="45" t="e">
        <f ca="1">VLOOKUP(DS703,$A$14:R1490,18)</f>
        <v>#N/A</v>
      </c>
      <c r="DU703" s="45" t="e">
        <f ca="1">VLOOKUP(DS703,$AH$14:BE1490,24)</f>
        <v>#N/A</v>
      </c>
      <c r="DV703" s="45" t="e">
        <f ca="1">VLOOKUP(DS703,$BY$14:CF1490,8)</f>
        <v>#N/A</v>
      </c>
      <c r="DW703" s="45" t="e">
        <f ca="1">VLOOKUP(DS703,$CR$14:CY1490,8)</f>
        <v>#N/A</v>
      </c>
      <c r="DX703" s="45" t="e">
        <f t="shared" ca="1" si="252"/>
        <v>#N/A</v>
      </c>
      <c r="DY703" s="45" t="e">
        <f t="shared" ca="1" si="253"/>
        <v>#N/A</v>
      </c>
      <c r="DZ703" s="45" t="e">
        <f t="shared" ca="1" si="254"/>
        <v>#N/A</v>
      </c>
      <c r="EA703" s="45" t="e">
        <f t="shared" ca="1" si="255"/>
        <v>#N/A</v>
      </c>
      <c r="EB703" s="45" t="e">
        <f t="shared" ca="1" si="256"/>
        <v>#N/A</v>
      </c>
      <c r="EC703" s="45" t="e">
        <f t="shared" ca="1" si="257"/>
        <v>#N/A</v>
      </c>
      <c r="ED703" s="45" t="e">
        <f t="shared" ca="1" si="258"/>
        <v>#N/A</v>
      </c>
      <c r="EE703" s="45" t="e">
        <f t="shared" ca="1" si="259"/>
        <v>#N/A</v>
      </c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DT704" s="45" t="e">
        <f ca="1">VLOOKUP(DS704,$A$14:R1491,18)</f>
        <v>#N/A</v>
      </c>
      <c r="DU704" s="45" t="e">
        <f ca="1">VLOOKUP(DS704,$AH$14:BE1491,24)</f>
        <v>#N/A</v>
      </c>
      <c r="DV704" s="45" t="e">
        <f ca="1">VLOOKUP(DS704,$BY$14:CF1491,8)</f>
        <v>#N/A</v>
      </c>
      <c r="DW704" s="45" t="e">
        <f ca="1">VLOOKUP(DS704,$CR$14:CY1491,8)</f>
        <v>#N/A</v>
      </c>
      <c r="DX704" s="45" t="e">
        <f t="shared" ca="1" si="252"/>
        <v>#N/A</v>
      </c>
      <c r="DY704" s="45" t="e">
        <f t="shared" ca="1" si="253"/>
        <v>#N/A</v>
      </c>
      <c r="DZ704" s="45" t="e">
        <f t="shared" ca="1" si="254"/>
        <v>#N/A</v>
      </c>
      <c r="EA704" s="45" t="e">
        <f t="shared" ca="1" si="255"/>
        <v>#N/A</v>
      </c>
      <c r="EB704" s="45" t="e">
        <f t="shared" ca="1" si="256"/>
        <v>#N/A</v>
      </c>
      <c r="EC704" s="45" t="e">
        <f t="shared" ca="1" si="257"/>
        <v>#N/A</v>
      </c>
      <c r="ED704" s="45" t="e">
        <f t="shared" ca="1" si="258"/>
        <v>#N/A</v>
      </c>
      <c r="EE704" s="45" t="e">
        <f t="shared" ca="1" si="259"/>
        <v>#N/A</v>
      </c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DT705" s="45" t="e">
        <f ca="1">VLOOKUP(DS705,$A$14:R1492,18)</f>
        <v>#N/A</v>
      </c>
      <c r="DU705" s="45" t="e">
        <f ca="1">VLOOKUP(DS705,$AH$14:BE1492,24)</f>
        <v>#N/A</v>
      </c>
      <c r="DV705" s="45" t="e">
        <f ca="1">VLOOKUP(DS705,$BY$14:CF1492,8)</f>
        <v>#N/A</v>
      </c>
      <c r="DW705" s="45" t="e">
        <f ca="1">VLOOKUP(DS705,$CR$14:CY1492,8)</f>
        <v>#N/A</v>
      </c>
      <c r="DX705" s="45" t="e">
        <f t="shared" ca="1" si="252"/>
        <v>#N/A</v>
      </c>
      <c r="DY705" s="45" t="e">
        <f t="shared" ca="1" si="253"/>
        <v>#N/A</v>
      </c>
      <c r="DZ705" s="45" t="e">
        <f t="shared" ca="1" si="254"/>
        <v>#N/A</v>
      </c>
      <c r="EA705" s="45" t="e">
        <f t="shared" ca="1" si="255"/>
        <v>#N/A</v>
      </c>
      <c r="EB705" s="45" t="e">
        <f t="shared" ca="1" si="256"/>
        <v>#N/A</v>
      </c>
      <c r="EC705" s="45" t="e">
        <f t="shared" ca="1" si="257"/>
        <v>#N/A</v>
      </c>
      <c r="ED705" s="45" t="e">
        <f t="shared" ca="1" si="258"/>
        <v>#N/A</v>
      </c>
      <c r="EE705" s="45" t="e">
        <f t="shared" ca="1" si="259"/>
        <v>#N/A</v>
      </c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DT706" s="45" t="e">
        <f ca="1">VLOOKUP(DS706,$A$14:R1493,18)</f>
        <v>#N/A</v>
      </c>
      <c r="DU706" s="45" t="e">
        <f ca="1">VLOOKUP(DS706,$AH$14:BE1493,24)</f>
        <v>#N/A</v>
      </c>
      <c r="DV706" s="45" t="e">
        <f ca="1">VLOOKUP(DS706,$BY$14:CF1493,8)</f>
        <v>#N/A</v>
      </c>
      <c r="DW706" s="45" t="e">
        <f ca="1">VLOOKUP(DS706,$CR$14:CY1493,8)</f>
        <v>#N/A</v>
      </c>
      <c r="DX706" s="45" t="e">
        <f t="shared" ca="1" si="252"/>
        <v>#N/A</v>
      </c>
      <c r="DY706" s="45" t="e">
        <f t="shared" ca="1" si="253"/>
        <v>#N/A</v>
      </c>
      <c r="DZ706" s="45" t="e">
        <f t="shared" ca="1" si="254"/>
        <v>#N/A</v>
      </c>
      <c r="EA706" s="45" t="e">
        <f t="shared" ca="1" si="255"/>
        <v>#N/A</v>
      </c>
      <c r="EB706" s="45" t="e">
        <f t="shared" ca="1" si="256"/>
        <v>#N/A</v>
      </c>
      <c r="EC706" s="45" t="e">
        <f t="shared" ca="1" si="257"/>
        <v>#N/A</v>
      </c>
      <c r="ED706" s="45" t="e">
        <f t="shared" ca="1" si="258"/>
        <v>#N/A</v>
      </c>
      <c r="EE706" s="45" t="e">
        <f t="shared" ca="1" si="259"/>
        <v>#N/A</v>
      </c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DT707" s="45" t="e">
        <f ca="1">VLOOKUP(DS707,$A$14:R1494,18)</f>
        <v>#N/A</v>
      </c>
      <c r="DU707" s="45" t="e">
        <f ca="1">VLOOKUP(DS707,$AH$14:BE1494,24)</f>
        <v>#N/A</v>
      </c>
      <c r="DV707" s="45" t="e">
        <f ca="1">VLOOKUP(DS707,$BY$14:CF1494,8)</f>
        <v>#N/A</v>
      </c>
      <c r="DW707" s="45" t="e">
        <f ca="1">VLOOKUP(DS707,$CR$14:CY1494,8)</f>
        <v>#N/A</v>
      </c>
      <c r="DX707" s="45" t="e">
        <f t="shared" ca="1" si="252"/>
        <v>#N/A</v>
      </c>
      <c r="DY707" s="45" t="e">
        <f t="shared" ca="1" si="253"/>
        <v>#N/A</v>
      </c>
      <c r="DZ707" s="45" t="e">
        <f t="shared" ca="1" si="254"/>
        <v>#N/A</v>
      </c>
      <c r="EA707" s="45" t="e">
        <f t="shared" ca="1" si="255"/>
        <v>#N/A</v>
      </c>
      <c r="EB707" s="45" t="e">
        <f t="shared" ca="1" si="256"/>
        <v>#N/A</v>
      </c>
      <c r="EC707" s="45" t="e">
        <f t="shared" ca="1" si="257"/>
        <v>#N/A</v>
      </c>
      <c r="ED707" s="45" t="e">
        <f t="shared" ca="1" si="258"/>
        <v>#N/A</v>
      </c>
      <c r="EE707" s="45" t="e">
        <f t="shared" ca="1" si="259"/>
        <v>#N/A</v>
      </c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DT708" s="45" t="e">
        <f ca="1">VLOOKUP(DS708,$A$14:R1495,18)</f>
        <v>#N/A</v>
      </c>
      <c r="DU708" s="45" t="e">
        <f ca="1">VLOOKUP(DS708,$AH$14:BE1495,24)</f>
        <v>#N/A</v>
      </c>
      <c r="DV708" s="45" t="e">
        <f ca="1">VLOOKUP(DS708,$BY$14:CF1495,8)</f>
        <v>#N/A</v>
      </c>
      <c r="DW708" s="45" t="e">
        <f ca="1">VLOOKUP(DS708,$CR$14:CY1495,8)</f>
        <v>#N/A</v>
      </c>
      <c r="DX708" s="45" t="e">
        <f t="shared" ca="1" si="252"/>
        <v>#N/A</v>
      </c>
      <c r="DY708" s="45" t="e">
        <f t="shared" ca="1" si="253"/>
        <v>#N/A</v>
      </c>
      <c r="DZ708" s="45" t="e">
        <f t="shared" ca="1" si="254"/>
        <v>#N/A</v>
      </c>
      <c r="EA708" s="45" t="e">
        <f t="shared" ca="1" si="255"/>
        <v>#N/A</v>
      </c>
      <c r="EB708" s="45" t="e">
        <f t="shared" ca="1" si="256"/>
        <v>#N/A</v>
      </c>
      <c r="EC708" s="45" t="e">
        <f t="shared" ca="1" si="257"/>
        <v>#N/A</v>
      </c>
      <c r="ED708" s="45" t="e">
        <f t="shared" ca="1" si="258"/>
        <v>#N/A</v>
      </c>
      <c r="EE708" s="45" t="e">
        <f t="shared" ca="1" si="259"/>
        <v>#N/A</v>
      </c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DT709" s="45" t="e">
        <f ca="1">VLOOKUP(DS709,$A$14:R1496,18)</f>
        <v>#N/A</v>
      </c>
      <c r="DU709" s="45" t="e">
        <f ca="1">VLOOKUP(DS709,$AH$14:BE1496,24)</f>
        <v>#N/A</v>
      </c>
      <c r="DV709" s="45" t="e">
        <f ca="1">VLOOKUP(DS709,$BY$14:CF1496,8)</f>
        <v>#N/A</v>
      </c>
      <c r="DW709" s="45" t="e">
        <f ca="1">VLOOKUP(DS709,$CR$14:CY1496,8)</f>
        <v>#N/A</v>
      </c>
      <c r="DX709" s="45" t="e">
        <f t="shared" ca="1" si="252"/>
        <v>#N/A</v>
      </c>
      <c r="DY709" s="45" t="e">
        <f t="shared" ca="1" si="253"/>
        <v>#N/A</v>
      </c>
      <c r="DZ709" s="45" t="e">
        <f t="shared" ca="1" si="254"/>
        <v>#N/A</v>
      </c>
      <c r="EA709" s="45" t="e">
        <f t="shared" ca="1" si="255"/>
        <v>#N/A</v>
      </c>
      <c r="EB709" s="45" t="e">
        <f t="shared" ca="1" si="256"/>
        <v>#N/A</v>
      </c>
      <c r="EC709" s="45" t="e">
        <f t="shared" ca="1" si="257"/>
        <v>#N/A</v>
      </c>
      <c r="ED709" s="45" t="e">
        <f t="shared" ca="1" si="258"/>
        <v>#N/A</v>
      </c>
      <c r="EE709" s="45" t="e">
        <f t="shared" ca="1" si="259"/>
        <v>#N/A</v>
      </c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DT710" s="45" t="e">
        <f ca="1">VLOOKUP(DS710,$A$14:R1497,18)</f>
        <v>#N/A</v>
      </c>
      <c r="DU710" s="45" t="e">
        <f ca="1">VLOOKUP(DS710,$AH$14:BE1497,24)</f>
        <v>#N/A</v>
      </c>
      <c r="DV710" s="45" t="e">
        <f ca="1">VLOOKUP(DS710,$BY$14:CF1497,8)</f>
        <v>#N/A</v>
      </c>
      <c r="DW710" s="45" t="e">
        <f ca="1">VLOOKUP(DS710,$CR$14:CY1497,8)</f>
        <v>#N/A</v>
      </c>
      <c r="DX710" s="45" t="e">
        <f t="shared" ca="1" si="252"/>
        <v>#N/A</v>
      </c>
      <c r="DY710" s="45" t="e">
        <f t="shared" ca="1" si="253"/>
        <v>#N/A</v>
      </c>
      <c r="DZ710" s="45" t="e">
        <f t="shared" ca="1" si="254"/>
        <v>#N/A</v>
      </c>
      <c r="EA710" s="45" t="e">
        <f t="shared" ca="1" si="255"/>
        <v>#N/A</v>
      </c>
      <c r="EB710" s="45" t="e">
        <f t="shared" ca="1" si="256"/>
        <v>#N/A</v>
      </c>
      <c r="EC710" s="45" t="e">
        <f t="shared" ca="1" si="257"/>
        <v>#N/A</v>
      </c>
      <c r="ED710" s="45" t="e">
        <f t="shared" ca="1" si="258"/>
        <v>#N/A</v>
      </c>
      <c r="EE710" s="45" t="e">
        <f t="shared" ca="1" si="259"/>
        <v>#N/A</v>
      </c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DT711" s="45" t="e">
        <f ca="1">VLOOKUP(DS711,$A$14:R1498,18)</f>
        <v>#N/A</v>
      </c>
      <c r="DU711" s="45" t="e">
        <f ca="1">VLOOKUP(DS711,$AH$14:BE1498,24)</f>
        <v>#N/A</v>
      </c>
      <c r="DV711" s="45" t="e">
        <f ca="1">VLOOKUP(DS711,$BY$14:CF1498,8)</f>
        <v>#N/A</v>
      </c>
      <c r="DW711" s="45" t="e">
        <f ca="1">VLOOKUP(DS711,$CR$14:CY1498,8)</f>
        <v>#N/A</v>
      </c>
      <c r="DX711" s="45" t="e">
        <f t="shared" ca="1" si="252"/>
        <v>#N/A</v>
      </c>
      <c r="DY711" s="45" t="e">
        <f t="shared" ca="1" si="253"/>
        <v>#N/A</v>
      </c>
      <c r="DZ711" s="45" t="e">
        <f t="shared" ca="1" si="254"/>
        <v>#N/A</v>
      </c>
      <c r="EA711" s="45" t="e">
        <f t="shared" ca="1" si="255"/>
        <v>#N/A</v>
      </c>
      <c r="EB711" s="45" t="e">
        <f t="shared" ca="1" si="256"/>
        <v>#N/A</v>
      </c>
      <c r="EC711" s="45" t="e">
        <f t="shared" ca="1" si="257"/>
        <v>#N/A</v>
      </c>
      <c r="ED711" s="45" t="e">
        <f t="shared" ca="1" si="258"/>
        <v>#N/A</v>
      </c>
      <c r="EE711" s="45" t="e">
        <f t="shared" ca="1" si="259"/>
        <v>#N/A</v>
      </c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DT712" s="45" t="e">
        <f ca="1">VLOOKUP(DS712,$A$14:R1499,18)</f>
        <v>#N/A</v>
      </c>
      <c r="DU712" s="45" t="e">
        <f ca="1">VLOOKUP(DS712,$AH$14:BE1499,24)</f>
        <v>#N/A</v>
      </c>
      <c r="DV712" s="45" t="e">
        <f ca="1">VLOOKUP(DS712,$BY$14:CF1499,8)</f>
        <v>#N/A</v>
      </c>
      <c r="DW712" s="45" t="e">
        <f ca="1">VLOOKUP(DS712,$CR$14:CY1499,8)</f>
        <v>#N/A</v>
      </c>
      <c r="DX712" s="45" t="e">
        <f t="shared" ca="1" si="252"/>
        <v>#N/A</v>
      </c>
      <c r="DY712" s="45" t="e">
        <f t="shared" ca="1" si="253"/>
        <v>#N/A</v>
      </c>
      <c r="DZ712" s="45" t="e">
        <f t="shared" ca="1" si="254"/>
        <v>#N/A</v>
      </c>
      <c r="EA712" s="45" t="e">
        <f t="shared" ca="1" si="255"/>
        <v>#N/A</v>
      </c>
      <c r="EB712" s="45" t="e">
        <f t="shared" ca="1" si="256"/>
        <v>#N/A</v>
      </c>
      <c r="EC712" s="45" t="e">
        <f t="shared" ca="1" si="257"/>
        <v>#N/A</v>
      </c>
      <c r="ED712" s="45" t="e">
        <f t="shared" ca="1" si="258"/>
        <v>#N/A</v>
      </c>
      <c r="EE712" s="45" t="e">
        <f t="shared" ca="1" si="259"/>
        <v>#N/A</v>
      </c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DT713" s="45" t="e">
        <f ca="1">VLOOKUP(DS713,$A$14:R1500,18)</f>
        <v>#N/A</v>
      </c>
      <c r="DU713" s="45" t="e">
        <f ca="1">VLOOKUP(DS713,$AH$14:BE1500,24)</f>
        <v>#N/A</v>
      </c>
      <c r="DV713" s="45" t="e">
        <f ca="1">VLOOKUP(DS713,$BY$14:CF1500,8)</f>
        <v>#N/A</v>
      </c>
      <c r="DW713" s="45" t="e">
        <f ca="1">VLOOKUP(DS713,$CR$14:CY1500,8)</f>
        <v>#N/A</v>
      </c>
      <c r="DX713" s="45" t="e">
        <f t="shared" ca="1" si="252"/>
        <v>#N/A</v>
      </c>
      <c r="DY713" s="45" t="e">
        <f t="shared" ca="1" si="253"/>
        <v>#N/A</v>
      </c>
      <c r="DZ713" s="45" t="e">
        <f t="shared" ca="1" si="254"/>
        <v>#N/A</v>
      </c>
      <c r="EA713" s="45" t="e">
        <f t="shared" ca="1" si="255"/>
        <v>#N/A</v>
      </c>
      <c r="EB713" s="45" t="e">
        <f t="shared" ca="1" si="256"/>
        <v>#N/A</v>
      </c>
      <c r="EC713" s="45" t="e">
        <f t="shared" ca="1" si="257"/>
        <v>#N/A</v>
      </c>
      <c r="ED713" s="45" t="e">
        <f t="shared" ca="1" si="258"/>
        <v>#N/A</v>
      </c>
      <c r="EE713" s="45" t="e">
        <f t="shared" ca="1" si="259"/>
        <v>#N/A</v>
      </c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DT714" s="45" t="e">
        <f ca="1">VLOOKUP(DS714,$A$14:R1501,18)</f>
        <v>#N/A</v>
      </c>
      <c r="DU714" s="45" t="e">
        <f ca="1">VLOOKUP(DS714,$AH$14:BE1501,24)</f>
        <v>#N/A</v>
      </c>
      <c r="DV714" s="45" t="e">
        <f ca="1">VLOOKUP(DS714,$BY$14:CF1501,8)</f>
        <v>#N/A</v>
      </c>
      <c r="DW714" s="45" t="e">
        <f ca="1">VLOOKUP(DS714,$CR$14:CY1501,8)</f>
        <v>#N/A</v>
      </c>
      <c r="DX714" s="45" t="e">
        <f t="shared" ca="1" si="252"/>
        <v>#N/A</v>
      </c>
      <c r="DY714" s="45" t="e">
        <f t="shared" ca="1" si="253"/>
        <v>#N/A</v>
      </c>
      <c r="DZ714" s="45" t="e">
        <f t="shared" ca="1" si="254"/>
        <v>#N/A</v>
      </c>
      <c r="EA714" s="45" t="e">
        <f t="shared" ca="1" si="255"/>
        <v>#N/A</v>
      </c>
      <c r="EB714" s="45" t="e">
        <f t="shared" ca="1" si="256"/>
        <v>#N/A</v>
      </c>
      <c r="EC714" s="45" t="e">
        <f t="shared" ca="1" si="257"/>
        <v>#N/A</v>
      </c>
      <c r="ED714" s="45" t="e">
        <f t="shared" ca="1" si="258"/>
        <v>#N/A</v>
      </c>
      <c r="EE714" s="45" t="e">
        <f t="shared" ca="1" si="259"/>
        <v>#N/A</v>
      </c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DT715" s="45" t="e">
        <f ca="1">VLOOKUP(DS715,$A$14:R1502,18)</f>
        <v>#N/A</v>
      </c>
      <c r="DU715" s="45" t="e">
        <f ca="1">VLOOKUP(DS715,$AH$14:BE1502,24)</f>
        <v>#N/A</v>
      </c>
      <c r="DV715" s="45" t="e">
        <f ca="1">VLOOKUP(DS715,$BY$14:CF1502,8)</f>
        <v>#N/A</v>
      </c>
      <c r="DW715" s="45" t="e">
        <f ca="1">VLOOKUP(DS715,$CR$14:CY1502,8)</f>
        <v>#N/A</v>
      </c>
      <c r="DX715" s="45" t="e">
        <f t="shared" ca="1" si="252"/>
        <v>#N/A</v>
      </c>
      <c r="DY715" s="45" t="e">
        <f t="shared" ca="1" si="253"/>
        <v>#N/A</v>
      </c>
      <c r="DZ715" s="45" t="e">
        <f t="shared" ca="1" si="254"/>
        <v>#N/A</v>
      </c>
      <c r="EA715" s="45" t="e">
        <f t="shared" ca="1" si="255"/>
        <v>#N/A</v>
      </c>
      <c r="EB715" s="45" t="e">
        <f t="shared" ca="1" si="256"/>
        <v>#N/A</v>
      </c>
      <c r="EC715" s="45" t="e">
        <f t="shared" ca="1" si="257"/>
        <v>#N/A</v>
      </c>
      <c r="ED715" s="45" t="e">
        <f t="shared" ca="1" si="258"/>
        <v>#N/A</v>
      </c>
      <c r="EE715" s="45" t="e">
        <f t="shared" ca="1" si="259"/>
        <v>#N/A</v>
      </c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DT716" s="45" t="e">
        <f ca="1">VLOOKUP(DS716,$A$14:R1503,18)</f>
        <v>#N/A</v>
      </c>
      <c r="DU716" s="45" t="e">
        <f ca="1">VLOOKUP(DS716,$AH$14:BE1503,24)</f>
        <v>#N/A</v>
      </c>
      <c r="DV716" s="45" t="e">
        <f ca="1">VLOOKUP(DS716,$BY$14:CF1503,8)</f>
        <v>#N/A</v>
      </c>
      <c r="DW716" s="45" t="e">
        <f ca="1">VLOOKUP(DS716,$CR$14:CY1503,8)</f>
        <v>#N/A</v>
      </c>
      <c r="DX716" s="45" t="e">
        <f t="shared" ca="1" si="252"/>
        <v>#N/A</v>
      </c>
      <c r="DY716" s="45" t="e">
        <f t="shared" ca="1" si="253"/>
        <v>#N/A</v>
      </c>
      <c r="DZ716" s="45" t="e">
        <f t="shared" ca="1" si="254"/>
        <v>#N/A</v>
      </c>
      <c r="EA716" s="45" t="e">
        <f t="shared" ca="1" si="255"/>
        <v>#N/A</v>
      </c>
      <c r="EB716" s="45" t="e">
        <f t="shared" ca="1" si="256"/>
        <v>#N/A</v>
      </c>
      <c r="EC716" s="45" t="e">
        <f t="shared" ca="1" si="257"/>
        <v>#N/A</v>
      </c>
      <c r="ED716" s="45" t="e">
        <f t="shared" ca="1" si="258"/>
        <v>#N/A</v>
      </c>
      <c r="EE716" s="45" t="e">
        <f t="shared" ca="1" si="259"/>
        <v>#N/A</v>
      </c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DT717" s="45" t="e">
        <f ca="1">VLOOKUP(DS717,$A$14:R1504,18)</f>
        <v>#N/A</v>
      </c>
      <c r="DU717" s="45" t="e">
        <f ca="1">VLOOKUP(DS717,$AH$14:BE1504,24)</f>
        <v>#N/A</v>
      </c>
      <c r="DV717" s="45" t="e">
        <f ca="1">VLOOKUP(DS717,$BY$14:CF1504,8)</f>
        <v>#N/A</v>
      </c>
      <c r="DW717" s="45" t="e">
        <f ca="1">VLOOKUP(DS717,$CR$14:CY1504,8)</f>
        <v>#N/A</v>
      </c>
      <c r="DX717" s="45" t="e">
        <f t="shared" ca="1" si="252"/>
        <v>#N/A</v>
      </c>
      <c r="DY717" s="45" t="e">
        <f t="shared" ca="1" si="253"/>
        <v>#N/A</v>
      </c>
      <c r="DZ717" s="45" t="e">
        <f t="shared" ca="1" si="254"/>
        <v>#N/A</v>
      </c>
      <c r="EA717" s="45" t="e">
        <f t="shared" ca="1" si="255"/>
        <v>#N/A</v>
      </c>
      <c r="EB717" s="45" t="e">
        <f t="shared" ca="1" si="256"/>
        <v>#N/A</v>
      </c>
      <c r="EC717" s="45" t="e">
        <f t="shared" ca="1" si="257"/>
        <v>#N/A</v>
      </c>
      <c r="ED717" s="45" t="e">
        <f t="shared" ca="1" si="258"/>
        <v>#N/A</v>
      </c>
      <c r="EE717" s="45" t="e">
        <f t="shared" ca="1" si="259"/>
        <v>#N/A</v>
      </c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DT718" s="45" t="e">
        <f ca="1">VLOOKUP(DS718,$A$14:R1505,18)</f>
        <v>#N/A</v>
      </c>
      <c r="DU718" s="45" t="e">
        <f ca="1">VLOOKUP(DS718,$AH$14:BE1505,24)</f>
        <v>#N/A</v>
      </c>
      <c r="DV718" s="45" t="e">
        <f ca="1">VLOOKUP(DS718,$BY$14:CF1505,8)</f>
        <v>#N/A</v>
      </c>
      <c r="DW718" s="45" t="e">
        <f ca="1">VLOOKUP(DS718,$CR$14:CY1505,8)</f>
        <v>#N/A</v>
      </c>
      <c r="DX718" s="45" t="e">
        <f t="shared" ca="1" si="252"/>
        <v>#N/A</v>
      </c>
      <c r="DY718" s="45" t="e">
        <f t="shared" ca="1" si="253"/>
        <v>#N/A</v>
      </c>
      <c r="DZ718" s="45" t="e">
        <f t="shared" ca="1" si="254"/>
        <v>#N/A</v>
      </c>
      <c r="EA718" s="45" t="e">
        <f t="shared" ca="1" si="255"/>
        <v>#N/A</v>
      </c>
      <c r="EB718" s="45" t="e">
        <f t="shared" ca="1" si="256"/>
        <v>#N/A</v>
      </c>
      <c r="EC718" s="45" t="e">
        <f t="shared" ca="1" si="257"/>
        <v>#N/A</v>
      </c>
      <c r="ED718" s="45" t="e">
        <f t="shared" ca="1" si="258"/>
        <v>#N/A</v>
      </c>
      <c r="EE718" s="45" t="e">
        <f t="shared" ca="1" si="259"/>
        <v>#N/A</v>
      </c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DT719" s="45" t="e">
        <f ca="1">VLOOKUP(DS719,$A$14:R1506,18)</f>
        <v>#N/A</v>
      </c>
      <c r="DU719" s="45" t="e">
        <f ca="1">VLOOKUP(DS719,$AH$14:BE1506,24)</f>
        <v>#N/A</v>
      </c>
      <c r="DV719" s="45" t="e">
        <f ca="1">VLOOKUP(DS719,$BY$14:CF1506,8)</f>
        <v>#N/A</v>
      </c>
      <c r="DW719" s="45" t="e">
        <f ca="1">VLOOKUP(DS719,$CR$14:CY1506,8)</f>
        <v>#N/A</v>
      </c>
      <c r="DX719" s="45" t="e">
        <f t="shared" ca="1" si="252"/>
        <v>#N/A</v>
      </c>
      <c r="DY719" s="45" t="e">
        <f t="shared" ca="1" si="253"/>
        <v>#N/A</v>
      </c>
      <c r="DZ719" s="45" t="e">
        <f t="shared" ca="1" si="254"/>
        <v>#N/A</v>
      </c>
      <c r="EA719" s="45" t="e">
        <f t="shared" ca="1" si="255"/>
        <v>#N/A</v>
      </c>
      <c r="EB719" s="45" t="e">
        <f t="shared" ca="1" si="256"/>
        <v>#N/A</v>
      </c>
      <c r="EC719" s="45" t="e">
        <f t="shared" ca="1" si="257"/>
        <v>#N/A</v>
      </c>
      <c r="ED719" s="45" t="e">
        <f t="shared" ca="1" si="258"/>
        <v>#N/A</v>
      </c>
      <c r="EE719" s="45" t="e">
        <f t="shared" ca="1" si="259"/>
        <v>#N/A</v>
      </c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DT720" s="45" t="e">
        <f ca="1">VLOOKUP(DS720,$A$14:R1507,18)</f>
        <v>#N/A</v>
      </c>
      <c r="DU720" s="45" t="e">
        <f ca="1">VLOOKUP(DS720,$AH$14:BE1507,24)</f>
        <v>#N/A</v>
      </c>
      <c r="DV720" s="45" t="e">
        <f ca="1">VLOOKUP(DS720,$BY$14:CF1507,8)</f>
        <v>#N/A</v>
      </c>
      <c r="DW720" s="45" t="e">
        <f ca="1">VLOOKUP(DS720,$CR$14:CY1507,8)</f>
        <v>#N/A</v>
      </c>
      <c r="DX720" s="45" t="e">
        <f t="shared" ca="1" si="252"/>
        <v>#N/A</v>
      </c>
      <c r="DY720" s="45" t="e">
        <f t="shared" ca="1" si="253"/>
        <v>#N/A</v>
      </c>
      <c r="DZ720" s="45" t="e">
        <f t="shared" ca="1" si="254"/>
        <v>#N/A</v>
      </c>
      <c r="EA720" s="45" t="e">
        <f t="shared" ca="1" si="255"/>
        <v>#N/A</v>
      </c>
      <c r="EB720" s="45" t="e">
        <f t="shared" ca="1" si="256"/>
        <v>#N/A</v>
      </c>
      <c r="EC720" s="45" t="e">
        <f t="shared" ca="1" si="257"/>
        <v>#N/A</v>
      </c>
      <c r="ED720" s="45" t="e">
        <f t="shared" ca="1" si="258"/>
        <v>#N/A</v>
      </c>
      <c r="EE720" s="45" t="e">
        <f t="shared" ca="1" si="259"/>
        <v>#N/A</v>
      </c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DT721" s="45" t="e">
        <f ca="1">VLOOKUP(DS721,$A$14:R1508,18)</f>
        <v>#N/A</v>
      </c>
      <c r="DU721" s="45" t="e">
        <f ca="1">VLOOKUP(DS721,$AH$14:BE1508,24)</f>
        <v>#N/A</v>
      </c>
      <c r="DV721" s="45" t="e">
        <f ca="1">VLOOKUP(DS721,$BY$14:CF1508,8)</f>
        <v>#N/A</v>
      </c>
      <c r="DW721" s="45" t="e">
        <f ca="1">VLOOKUP(DS721,$CR$14:CY1508,8)</f>
        <v>#N/A</v>
      </c>
      <c r="DX721" s="45" t="e">
        <f t="shared" ca="1" si="252"/>
        <v>#N/A</v>
      </c>
      <c r="DY721" s="45" t="e">
        <f t="shared" ca="1" si="253"/>
        <v>#N/A</v>
      </c>
      <c r="DZ721" s="45" t="e">
        <f t="shared" ca="1" si="254"/>
        <v>#N/A</v>
      </c>
      <c r="EA721" s="45" t="e">
        <f t="shared" ca="1" si="255"/>
        <v>#N/A</v>
      </c>
      <c r="EB721" s="45" t="e">
        <f t="shared" ca="1" si="256"/>
        <v>#N/A</v>
      </c>
      <c r="EC721" s="45" t="e">
        <f t="shared" ca="1" si="257"/>
        <v>#N/A</v>
      </c>
      <c r="ED721" s="45" t="e">
        <f t="shared" ca="1" si="258"/>
        <v>#N/A</v>
      </c>
      <c r="EE721" s="45" t="e">
        <f t="shared" ca="1" si="259"/>
        <v>#N/A</v>
      </c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DT722" s="45" t="e">
        <f ca="1">VLOOKUP(DS722,$A$14:R1509,18)</f>
        <v>#N/A</v>
      </c>
      <c r="DU722" s="45" t="e">
        <f ca="1">VLOOKUP(DS722,$AH$14:BE1509,24)</f>
        <v>#N/A</v>
      </c>
      <c r="DV722" s="45" t="e">
        <f ca="1">VLOOKUP(DS722,$BY$14:CF1509,8)</f>
        <v>#N/A</v>
      </c>
      <c r="DW722" s="45" t="e">
        <f ca="1">VLOOKUP(DS722,$CR$14:CY1509,8)</f>
        <v>#N/A</v>
      </c>
      <c r="DX722" s="45" t="e">
        <f t="shared" ca="1" si="252"/>
        <v>#N/A</v>
      </c>
      <c r="DY722" s="45" t="e">
        <f t="shared" ca="1" si="253"/>
        <v>#N/A</v>
      </c>
      <c r="DZ722" s="45" t="e">
        <f t="shared" ca="1" si="254"/>
        <v>#N/A</v>
      </c>
      <c r="EA722" s="45" t="e">
        <f t="shared" ca="1" si="255"/>
        <v>#N/A</v>
      </c>
      <c r="EB722" s="45" t="e">
        <f t="shared" ca="1" si="256"/>
        <v>#N/A</v>
      </c>
      <c r="EC722" s="45" t="e">
        <f t="shared" ca="1" si="257"/>
        <v>#N/A</v>
      </c>
      <c r="ED722" s="45" t="e">
        <f t="shared" ca="1" si="258"/>
        <v>#N/A</v>
      </c>
      <c r="EE722" s="45" t="e">
        <f t="shared" ca="1" si="259"/>
        <v>#N/A</v>
      </c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DT723" s="45" t="e">
        <f ca="1">VLOOKUP(DS723,$A$14:R1510,18)</f>
        <v>#N/A</v>
      </c>
      <c r="DU723" s="45" t="e">
        <f ca="1">VLOOKUP(DS723,$AH$14:BE1510,24)</f>
        <v>#N/A</v>
      </c>
      <c r="DV723" s="45" t="e">
        <f ca="1">VLOOKUP(DS723,$BY$14:CF1510,8)</f>
        <v>#N/A</v>
      </c>
      <c r="DW723" s="45" t="e">
        <f ca="1">VLOOKUP(DS723,$CR$14:CY1510,8)</f>
        <v>#N/A</v>
      </c>
      <c r="DX723" s="45" t="e">
        <f t="shared" ca="1" si="252"/>
        <v>#N/A</v>
      </c>
      <c r="DY723" s="45" t="e">
        <f t="shared" ca="1" si="253"/>
        <v>#N/A</v>
      </c>
      <c r="DZ723" s="45" t="e">
        <f t="shared" ca="1" si="254"/>
        <v>#N/A</v>
      </c>
      <c r="EA723" s="45" t="e">
        <f t="shared" ca="1" si="255"/>
        <v>#N/A</v>
      </c>
      <c r="EB723" s="45" t="e">
        <f t="shared" ca="1" si="256"/>
        <v>#N/A</v>
      </c>
      <c r="EC723" s="45" t="e">
        <f t="shared" ca="1" si="257"/>
        <v>#N/A</v>
      </c>
      <c r="ED723" s="45" t="e">
        <f t="shared" ca="1" si="258"/>
        <v>#N/A</v>
      </c>
      <c r="EE723" s="45" t="e">
        <f t="shared" ca="1" si="259"/>
        <v>#N/A</v>
      </c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DT724" s="45" t="e">
        <f ca="1">VLOOKUP(DS724,$A$14:R1511,18)</f>
        <v>#N/A</v>
      </c>
      <c r="DU724" s="45" t="e">
        <f ca="1">VLOOKUP(DS724,$AH$14:BE1511,24)</f>
        <v>#N/A</v>
      </c>
      <c r="DV724" s="45" t="e">
        <f ca="1">VLOOKUP(DS724,$BY$14:CF1511,8)</f>
        <v>#N/A</v>
      </c>
      <c r="DW724" s="45" t="e">
        <f ca="1">VLOOKUP(DS724,$CR$14:CY1511,8)</f>
        <v>#N/A</v>
      </c>
      <c r="DX724" s="45" t="e">
        <f t="shared" ca="1" si="252"/>
        <v>#N/A</v>
      </c>
      <c r="DY724" s="45" t="e">
        <f t="shared" ca="1" si="253"/>
        <v>#N/A</v>
      </c>
      <c r="DZ724" s="45" t="e">
        <f t="shared" ca="1" si="254"/>
        <v>#N/A</v>
      </c>
      <c r="EA724" s="45" t="e">
        <f t="shared" ca="1" si="255"/>
        <v>#N/A</v>
      </c>
      <c r="EB724" s="45" t="e">
        <f t="shared" ca="1" si="256"/>
        <v>#N/A</v>
      </c>
      <c r="EC724" s="45" t="e">
        <f t="shared" ca="1" si="257"/>
        <v>#N/A</v>
      </c>
      <c r="ED724" s="45" t="e">
        <f t="shared" ca="1" si="258"/>
        <v>#N/A</v>
      </c>
      <c r="EE724" s="45" t="e">
        <f t="shared" ca="1" si="259"/>
        <v>#N/A</v>
      </c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DT725" s="45" t="e">
        <f ca="1">VLOOKUP(DS725,$A$14:R1512,18)</f>
        <v>#N/A</v>
      </c>
      <c r="DU725" s="45" t="e">
        <f ca="1">VLOOKUP(DS725,$AH$14:BE1512,24)</f>
        <v>#N/A</v>
      </c>
      <c r="DV725" s="45" t="e">
        <f ca="1">VLOOKUP(DS725,$BY$14:CF1512,8)</f>
        <v>#N/A</v>
      </c>
      <c r="DW725" s="45" t="e">
        <f ca="1">VLOOKUP(DS725,$CR$14:CY1512,8)</f>
        <v>#N/A</v>
      </c>
      <c r="DX725" s="45" t="e">
        <f t="shared" ref="DX725:DX760" ca="1" si="260">DT725-DT724</f>
        <v>#N/A</v>
      </c>
      <c r="DY725" s="45" t="e">
        <f t="shared" ref="DY725:DY760" ca="1" si="261">DU725-DU724</f>
        <v>#N/A</v>
      </c>
      <c r="DZ725" s="45" t="e">
        <f t="shared" ref="DZ725:DZ760" ca="1" si="262">DV725-DV724</f>
        <v>#N/A</v>
      </c>
      <c r="EA725" s="45" t="e">
        <f t="shared" ref="EA725:EA760" ca="1" si="263">DW725-DW724</f>
        <v>#N/A</v>
      </c>
      <c r="EB725" s="45" t="e">
        <f t="shared" ref="EB725:EB760" ca="1" si="264">DX$11*DX725</f>
        <v>#N/A</v>
      </c>
      <c r="EC725" s="45" t="e">
        <f t="shared" ref="EC725:EC760" ca="1" si="265">DY$11*DY725</f>
        <v>#N/A</v>
      </c>
      <c r="ED725" s="45" t="e">
        <f t="shared" ref="ED725:ED760" ca="1" si="266">DZ$11*DZ725</f>
        <v>#N/A</v>
      </c>
      <c r="EE725" s="45" t="e">
        <f t="shared" ref="EE725:EE760" ca="1" si="267">EA$11*EA725</f>
        <v>#N/A</v>
      </c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DT726" s="45" t="e">
        <f ca="1">VLOOKUP(DS726,$A$14:R1513,18)</f>
        <v>#N/A</v>
      </c>
      <c r="DU726" s="45" t="e">
        <f ca="1">VLOOKUP(DS726,$AH$14:BE1513,24)</f>
        <v>#N/A</v>
      </c>
      <c r="DV726" s="45" t="e">
        <f ca="1">VLOOKUP(DS726,$BY$14:CF1513,8)</f>
        <v>#N/A</v>
      </c>
      <c r="DW726" s="45" t="e">
        <f ca="1">VLOOKUP(DS726,$CR$14:CY1513,8)</f>
        <v>#N/A</v>
      </c>
      <c r="DX726" s="45" t="e">
        <f t="shared" ca="1" si="260"/>
        <v>#N/A</v>
      </c>
      <c r="DY726" s="45" t="e">
        <f t="shared" ca="1" si="261"/>
        <v>#N/A</v>
      </c>
      <c r="DZ726" s="45" t="e">
        <f t="shared" ca="1" si="262"/>
        <v>#N/A</v>
      </c>
      <c r="EA726" s="45" t="e">
        <f t="shared" ca="1" si="263"/>
        <v>#N/A</v>
      </c>
      <c r="EB726" s="45" t="e">
        <f t="shared" ca="1" si="264"/>
        <v>#N/A</v>
      </c>
      <c r="EC726" s="45" t="e">
        <f t="shared" ca="1" si="265"/>
        <v>#N/A</v>
      </c>
      <c r="ED726" s="45" t="e">
        <f t="shared" ca="1" si="266"/>
        <v>#N/A</v>
      </c>
      <c r="EE726" s="45" t="e">
        <f t="shared" ca="1" si="267"/>
        <v>#N/A</v>
      </c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DT727" s="45" t="e">
        <f ca="1">VLOOKUP(DS727,$A$14:R1514,18)</f>
        <v>#N/A</v>
      </c>
      <c r="DU727" s="45" t="e">
        <f ca="1">VLOOKUP(DS727,$AH$14:BE1514,24)</f>
        <v>#N/A</v>
      </c>
      <c r="DV727" s="45" t="e">
        <f ca="1">VLOOKUP(DS727,$BY$14:CF1514,8)</f>
        <v>#N/A</v>
      </c>
      <c r="DW727" s="45" t="e">
        <f ca="1">VLOOKUP(DS727,$CR$14:CY1514,8)</f>
        <v>#N/A</v>
      </c>
      <c r="DX727" s="45" t="e">
        <f t="shared" ca="1" si="260"/>
        <v>#N/A</v>
      </c>
      <c r="DY727" s="45" t="e">
        <f t="shared" ca="1" si="261"/>
        <v>#N/A</v>
      </c>
      <c r="DZ727" s="45" t="e">
        <f t="shared" ca="1" si="262"/>
        <v>#N/A</v>
      </c>
      <c r="EA727" s="45" t="e">
        <f t="shared" ca="1" si="263"/>
        <v>#N/A</v>
      </c>
      <c r="EB727" s="45" t="e">
        <f t="shared" ca="1" si="264"/>
        <v>#N/A</v>
      </c>
      <c r="EC727" s="45" t="e">
        <f t="shared" ca="1" si="265"/>
        <v>#N/A</v>
      </c>
      <c r="ED727" s="45" t="e">
        <f t="shared" ca="1" si="266"/>
        <v>#N/A</v>
      </c>
      <c r="EE727" s="45" t="e">
        <f t="shared" ca="1" si="267"/>
        <v>#N/A</v>
      </c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DT728" s="45" t="e">
        <f ca="1">VLOOKUP(DS728,$A$14:R1515,18)</f>
        <v>#N/A</v>
      </c>
      <c r="DU728" s="45" t="e">
        <f ca="1">VLOOKUP(DS728,$AH$14:BE1515,24)</f>
        <v>#N/A</v>
      </c>
      <c r="DV728" s="45" t="e">
        <f ca="1">VLOOKUP(DS728,$BY$14:CF1515,8)</f>
        <v>#N/A</v>
      </c>
      <c r="DW728" s="45" t="e">
        <f ca="1">VLOOKUP(DS728,$CR$14:CY1515,8)</f>
        <v>#N/A</v>
      </c>
      <c r="DX728" s="45" t="e">
        <f t="shared" ca="1" si="260"/>
        <v>#N/A</v>
      </c>
      <c r="DY728" s="45" t="e">
        <f t="shared" ca="1" si="261"/>
        <v>#N/A</v>
      </c>
      <c r="DZ728" s="45" t="e">
        <f t="shared" ca="1" si="262"/>
        <v>#N/A</v>
      </c>
      <c r="EA728" s="45" t="e">
        <f t="shared" ca="1" si="263"/>
        <v>#N/A</v>
      </c>
      <c r="EB728" s="45" t="e">
        <f t="shared" ca="1" si="264"/>
        <v>#N/A</v>
      </c>
      <c r="EC728" s="45" t="e">
        <f t="shared" ca="1" si="265"/>
        <v>#N/A</v>
      </c>
      <c r="ED728" s="45" t="e">
        <f t="shared" ca="1" si="266"/>
        <v>#N/A</v>
      </c>
      <c r="EE728" s="45" t="e">
        <f t="shared" ca="1" si="267"/>
        <v>#N/A</v>
      </c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DT729" s="45" t="e">
        <f ca="1">VLOOKUP(DS729,$A$14:R1516,18)</f>
        <v>#N/A</v>
      </c>
      <c r="DU729" s="45" t="e">
        <f ca="1">VLOOKUP(DS729,$AH$14:BE1516,24)</f>
        <v>#N/A</v>
      </c>
      <c r="DV729" s="45" t="e">
        <f ca="1">VLOOKUP(DS729,$BY$14:CF1516,8)</f>
        <v>#N/A</v>
      </c>
      <c r="DW729" s="45" t="e">
        <f ca="1">VLOOKUP(DS729,$CR$14:CY1516,8)</f>
        <v>#N/A</v>
      </c>
      <c r="DX729" s="45" t="e">
        <f t="shared" ca="1" si="260"/>
        <v>#N/A</v>
      </c>
      <c r="DY729" s="45" t="e">
        <f t="shared" ca="1" si="261"/>
        <v>#N/A</v>
      </c>
      <c r="DZ729" s="45" t="e">
        <f t="shared" ca="1" si="262"/>
        <v>#N/A</v>
      </c>
      <c r="EA729" s="45" t="e">
        <f t="shared" ca="1" si="263"/>
        <v>#N/A</v>
      </c>
      <c r="EB729" s="45" t="e">
        <f t="shared" ca="1" si="264"/>
        <v>#N/A</v>
      </c>
      <c r="EC729" s="45" t="e">
        <f t="shared" ca="1" si="265"/>
        <v>#N/A</v>
      </c>
      <c r="ED729" s="45" t="e">
        <f t="shared" ca="1" si="266"/>
        <v>#N/A</v>
      </c>
      <c r="EE729" s="45" t="e">
        <f t="shared" ca="1" si="267"/>
        <v>#N/A</v>
      </c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DT730" s="45" t="e">
        <f ca="1">VLOOKUP(DS730,$A$14:R1517,18)</f>
        <v>#N/A</v>
      </c>
      <c r="DU730" s="45" t="e">
        <f ca="1">VLOOKUP(DS730,$AH$14:BE1517,24)</f>
        <v>#N/A</v>
      </c>
      <c r="DV730" s="45" t="e">
        <f ca="1">VLOOKUP(DS730,$BY$14:CF1517,8)</f>
        <v>#N/A</v>
      </c>
      <c r="DW730" s="45" t="e">
        <f ca="1">VLOOKUP(DS730,$CR$14:CY1517,8)</f>
        <v>#N/A</v>
      </c>
      <c r="DX730" s="45" t="e">
        <f t="shared" ca="1" si="260"/>
        <v>#N/A</v>
      </c>
      <c r="DY730" s="45" t="e">
        <f t="shared" ca="1" si="261"/>
        <v>#N/A</v>
      </c>
      <c r="DZ730" s="45" t="e">
        <f t="shared" ca="1" si="262"/>
        <v>#N/A</v>
      </c>
      <c r="EA730" s="45" t="e">
        <f t="shared" ca="1" si="263"/>
        <v>#N/A</v>
      </c>
      <c r="EB730" s="45" t="e">
        <f t="shared" ca="1" si="264"/>
        <v>#N/A</v>
      </c>
      <c r="EC730" s="45" t="e">
        <f t="shared" ca="1" si="265"/>
        <v>#N/A</v>
      </c>
      <c r="ED730" s="45" t="e">
        <f t="shared" ca="1" si="266"/>
        <v>#N/A</v>
      </c>
      <c r="EE730" s="45" t="e">
        <f t="shared" ca="1" si="267"/>
        <v>#N/A</v>
      </c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DT731" s="45" t="e">
        <f ca="1">VLOOKUP(DS731,$A$14:R1518,18)</f>
        <v>#N/A</v>
      </c>
      <c r="DU731" s="45" t="e">
        <f ca="1">VLOOKUP(DS731,$AH$14:BE1518,24)</f>
        <v>#N/A</v>
      </c>
      <c r="DV731" s="45" t="e">
        <f ca="1">VLOOKUP(DS731,$BY$14:CF1518,8)</f>
        <v>#N/A</v>
      </c>
      <c r="DW731" s="45" t="e">
        <f ca="1">VLOOKUP(DS731,$CR$14:CY1518,8)</f>
        <v>#N/A</v>
      </c>
      <c r="DX731" s="45" t="e">
        <f t="shared" ca="1" si="260"/>
        <v>#N/A</v>
      </c>
      <c r="DY731" s="45" t="e">
        <f t="shared" ca="1" si="261"/>
        <v>#N/A</v>
      </c>
      <c r="DZ731" s="45" t="e">
        <f t="shared" ca="1" si="262"/>
        <v>#N/A</v>
      </c>
      <c r="EA731" s="45" t="e">
        <f t="shared" ca="1" si="263"/>
        <v>#N/A</v>
      </c>
      <c r="EB731" s="45" t="e">
        <f t="shared" ca="1" si="264"/>
        <v>#N/A</v>
      </c>
      <c r="EC731" s="45" t="e">
        <f t="shared" ca="1" si="265"/>
        <v>#N/A</v>
      </c>
      <c r="ED731" s="45" t="e">
        <f t="shared" ca="1" si="266"/>
        <v>#N/A</v>
      </c>
      <c r="EE731" s="45" t="e">
        <f t="shared" ca="1" si="267"/>
        <v>#N/A</v>
      </c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DT732" s="45" t="e">
        <f ca="1">VLOOKUP(DS732,$A$14:R1519,18)</f>
        <v>#N/A</v>
      </c>
      <c r="DU732" s="45" t="e">
        <f ca="1">VLOOKUP(DS732,$AH$14:BE1519,24)</f>
        <v>#N/A</v>
      </c>
      <c r="DV732" s="45" t="e">
        <f ca="1">VLOOKUP(DS732,$BY$14:CF1519,8)</f>
        <v>#N/A</v>
      </c>
      <c r="DW732" s="45" t="e">
        <f ca="1">VLOOKUP(DS732,$CR$14:CY1519,8)</f>
        <v>#N/A</v>
      </c>
      <c r="DX732" s="45" t="e">
        <f t="shared" ca="1" si="260"/>
        <v>#N/A</v>
      </c>
      <c r="DY732" s="45" t="e">
        <f t="shared" ca="1" si="261"/>
        <v>#N/A</v>
      </c>
      <c r="DZ732" s="45" t="e">
        <f t="shared" ca="1" si="262"/>
        <v>#N/A</v>
      </c>
      <c r="EA732" s="45" t="e">
        <f t="shared" ca="1" si="263"/>
        <v>#N/A</v>
      </c>
      <c r="EB732" s="45" t="e">
        <f t="shared" ca="1" si="264"/>
        <v>#N/A</v>
      </c>
      <c r="EC732" s="45" t="e">
        <f t="shared" ca="1" si="265"/>
        <v>#N/A</v>
      </c>
      <c r="ED732" s="45" t="e">
        <f t="shared" ca="1" si="266"/>
        <v>#N/A</v>
      </c>
      <c r="EE732" s="45" t="e">
        <f t="shared" ca="1" si="267"/>
        <v>#N/A</v>
      </c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DT733" s="45" t="e">
        <f ca="1">VLOOKUP(DS733,$A$14:R1520,18)</f>
        <v>#N/A</v>
      </c>
      <c r="DU733" s="45" t="e">
        <f ca="1">VLOOKUP(DS733,$AH$14:BE1520,24)</f>
        <v>#N/A</v>
      </c>
      <c r="DV733" s="45" t="e">
        <f ca="1">VLOOKUP(DS733,$BY$14:CF1520,8)</f>
        <v>#N/A</v>
      </c>
      <c r="DW733" s="45" t="e">
        <f ca="1">VLOOKUP(DS733,$CR$14:CY1520,8)</f>
        <v>#N/A</v>
      </c>
      <c r="DX733" s="45" t="e">
        <f t="shared" ca="1" si="260"/>
        <v>#N/A</v>
      </c>
      <c r="DY733" s="45" t="e">
        <f t="shared" ca="1" si="261"/>
        <v>#N/A</v>
      </c>
      <c r="DZ733" s="45" t="e">
        <f t="shared" ca="1" si="262"/>
        <v>#N/A</v>
      </c>
      <c r="EA733" s="45" t="e">
        <f t="shared" ca="1" si="263"/>
        <v>#N/A</v>
      </c>
      <c r="EB733" s="45" t="e">
        <f t="shared" ca="1" si="264"/>
        <v>#N/A</v>
      </c>
      <c r="EC733" s="45" t="e">
        <f t="shared" ca="1" si="265"/>
        <v>#N/A</v>
      </c>
      <c r="ED733" s="45" t="e">
        <f t="shared" ca="1" si="266"/>
        <v>#N/A</v>
      </c>
      <c r="EE733" s="45" t="e">
        <f t="shared" ca="1" si="267"/>
        <v>#N/A</v>
      </c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DT734" s="45" t="e">
        <f ca="1">VLOOKUP(DS734,$A$14:R1521,18)</f>
        <v>#N/A</v>
      </c>
      <c r="DU734" s="45" t="e">
        <f ca="1">VLOOKUP(DS734,$AH$14:BE1521,24)</f>
        <v>#N/A</v>
      </c>
      <c r="DV734" s="45" t="e">
        <f ca="1">VLOOKUP(DS734,$BY$14:CF1521,8)</f>
        <v>#N/A</v>
      </c>
      <c r="DW734" s="45" t="e">
        <f ca="1">VLOOKUP(DS734,$CR$14:CY1521,8)</f>
        <v>#N/A</v>
      </c>
      <c r="DX734" s="45" t="e">
        <f t="shared" ca="1" si="260"/>
        <v>#N/A</v>
      </c>
      <c r="DY734" s="45" t="e">
        <f t="shared" ca="1" si="261"/>
        <v>#N/A</v>
      </c>
      <c r="DZ734" s="45" t="e">
        <f t="shared" ca="1" si="262"/>
        <v>#N/A</v>
      </c>
      <c r="EA734" s="45" t="e">
        <f t="shared" ca="1" si="263"/>
        <v>#N/A</v>
      </c>
      <c r="EB734" s="45" t="e">
        <f t="shared" ca="1" si="264"/>
        <v>#N/A</v>
      </c>
      <c r="EC734" s="45" t="e">
        <f t="shared" ca="1" si="265"/>
        <v>#N/A</v>
      </c>
      <c r="ED734" s="45" t="e">
        <f t="shared" ca="1" si="266"/>
        <v>#N/A</v>
      </c>
      <c r="EE734" s="45" t="e">
        <f t="shared" ca="1" si="267"/>
        <v>#N/A</v>
      </c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DT735" s="45" t="e">
        <f ca="1">VLOOKUP(DS735,$A$14:R1522,18)</f>
        <v>#N/A</v>
      </c>
      <c r="DU735" s="45" t="e">
        <f ca="1">VLOOKUP(DS735,$AH$14:BE1522,24)</f>
        <v>#N/A</v>
      </c>
      <c r="DV735" s="45" t="e">
        <f ca="1">VLOOKUP(DS735,$BY$14:CF1522,8)</f>
        <v>#N/A</v>
      </c>
      <c r="DW735" s="45" t="e">
        <f ca="1">VLOOKUP(DS735,$CR$14:CY1522,8)</f>
        <v>#N/A</v>
      </c>
      <c r="DX735" s="45" t="e">
        <f t="shared" ca="1" si="260"/>
        <v>#N/A</v>
      </c>
      <c r="DY735" s="45" t="e">
        <f t="shared" ca="1" si="261"/>
        <v>#N/A</v>
      </c>
      <c r="DZ735" s="45" t="e">
        <f t="shared" ca="1" si="262"/>
        <v>#N/A</v>
      </c>
      <c r="EA735" s="45" t="e">
        <f t="shared" ca="1" si="263"/>
        <v>#N/A</v>
      </c>
      <c r="EB735" s="45" t="e">
        <f t="shared" ca="1" si="264"/>
        <v>#N/A</v>
      </c>
      <c r="EC735" s="45" t="e">
        <f t="shared" ca="1" si="265"/>
        <v>#N/A</v>
      </c>
      <c r="ED735" s="45" t="e">
        <f t="shared" ca="1" si="266"/>
        <v>#N/A</v>
      </c>
      <c r="EE735" s="45" t="e">
        <f t="shared" ca="1" si="267"/>
        <v>#N/A</v>
      </c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DT736" s="45" t="e">
        <f ca="1">VLOOKUP(DS736,$A$14:R1523,18)</f>
        <v>#N/A</v>
      </c>
      <c r="DU736" s="45" t="e">
        <f ca="1">VLOOKUP(DS736,$AH$14:BE1523,24)</f>
        <v>#N/A</v>
      </c>
      <c r="DV736" s="45" t="e">
        <f ca="1">VLOOKUP(DS736,$BY$14:CF1523,8)</f>
        <v>#N/A</v>
      </c>
      <c r="DW736" s="45" t="e">
        <f ca="1">VLOOKUP(DS736,$CR$14:CY1523,8)</f>
        <v>#N/A</v>
      </c>
      <c r="DX736" s="45" t="e">
        <f t="shared" ca="1" si="260"/>
        <v>#N/A</v>
      </c>
      <c r="DY736" s="45" t="e">
        <f t="shared" ca="1" si="261"/>
        <v>#N/A</v>
      </c>
      <c r="DZ736" s="45" t="e">
        <f t="shared" ca="1" si="262"/>
        <v>#N/A</v>
      </c>
      <c r="EA736" s="45" t="e">
        <f t="shared" ca="1" si="263"/>
        <v>#N/A</v>
      </c>
      <c r="EB736" s="45" t="e">
        <f t="shared" ca="1" si="264"/>
        <v>#N/A</v>
      </c>
      <c r="EC736" s="45" t="e">
        <f t="shared" ca="1" si="265"/>
        <v>#N/A</v>
      </c>
      <c r="ED736" s="45" t="e">
        <f t="shared" ca="1" si="266"/>
        <v>#N/A</v>
      </c>
      <c r="EE736" s="45" t="e">
        <f t="shared" ca="1" si="267"/>
        <v>#N/A</v>
      </c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DT737" s="45" t="e">
        <f ca="1">VLOOKUP(DS737,$A$14:R1524,18)</f>
        <v>#N/A</v>
      </c>
      <c r="DU737" s="45" t="e">
        <f ca="1">VLOOKUP(DS737,$AH$14:BE1524,24)</f>
        <v>#N/A</v>
      </c>
      <c r="DV737" s="45" t="e">
        <f ca="1">VLOOKUP(DS737,$BY$14:CF1524,8)</f>
        <v>#N/A</v>
      </c>
      <c r="DW737" s="45" t="e">
        <f ca="1">VLOOKUP(DS737,$CR$14:CY1524,8)</f>
        <v>#N/A</v>
      </c>
      <c r="DX737" s="45" t="e">
        <f t="shared" ca="1" si="260"/>
        <v>#N/A</v>
      </c>
      <c r="DY737" s="45" t="e">
        <f t="shared" ca="1" si="261"/>
        <v>#N/A</v>
      </c>
      <c r="DZ737" s="45" t="e">
        <f t="shared" ca="1" si="262"/>
        <v>#N/A</v>
      </c>
      <c r="EA737" s="45" t="e">
        <f t="shared" ca="1" si="263"/>
        <v>#N/A</v>
      </c>
      <c r="EB737" s="45" t="e">
        <f t="shared" ca="1" si="264"/>
        <v>#N/A</v>
      </c>
      <c r="EC737" s="45" t="e">
        <f t="shared" ca="1" si="265"/>
        <v>#N/A</v>
      </c>
      <c r="ED737" s="45" t="e">
        <f t="shared" ca="1" si="266"/>
        <v>#N/A</v>
      </c>
      <c r="EE737" s="45" t="e">
        <f t="shared" ca="1" si="267"/>
        <v>#N/A</v>
      </c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DT738" s="45" t="e">
        <f ca="1">VLOOKUP(DS738,$A$14:R1525,18)</f>
        <v>#N/A</v>
      </c>
      <c r="DU738" s="45" t="e">
        <f ca="1">VLOOKUP(DS738,$AH$14:BE1525,24)</f>
        <v>#N/A</v>
      </c>
      <c r="DV738" s="45" t="e">
        <f ca="1">VLOOKUP(DS738,$BY$14:CF1525,8)</f>
        <v>#N/A</v>
      </c>
      <c r="DW738" s="45" t="e">
        <f ca="1">VLOOKUP(DS738,$CR$14:CY1525,8)</f>
        <v>#N/A</v>
      </c>
      <c r="DX738" s="45" t="e">
        <f t="shared" ca="1" si="260"/>
        <v>#N/A</v>
      </c>
      <c r="DY738" s="45" t="e">
        <f t="shared" ca="1" si="261"/>
        <v>#N/A</v>
      </c>
      <c r="DZ738" s="45" t="e">
        <f t="shared" ca="1" si="262"/>
        <v>#N/A</v>
      </c>
      <c r="EA738" s="45" t="e">
        <f t="shared" ca="1" si="263"/>
        <v>#N/A</v>
      </c>
      <c r="EB738" s="45" t="e">
        <f t="shared" ca="1" si="264"/>
        <v>#N/A</v>
      </c>
      <c r="EC738" s="45" t="e">
        <f t="shared" ca="1" si="265"/>
        <v>#N/A</v>
      </c>
      <c r="ED738" s="45" t="e">
        <f t="shared" ca="1" si="266"/>
        <v>#N/A</v>
      </c>
      <c r="EE738" s="45" t="e">
        <f t="shared" ca="1" si="267"/>
        <v>#N/A</v>
      </c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DT739" s="45" t="e">
        <f ca="1">VLOOKUP(DS739,$A$14:R1526,18)</f>
        <v>#N/A</v>
      </c>
      <c r="DU739" s="45" t="e">
        <f ca="1">VLOOKUP(DS739,$AH$14:BE1526,24)</f>
        <v>#N/A</v>
      </c>
      <c r="DV739" s="45" t="e">
        <f ca="1">VLOOKUP(DS739,$BY$14:CF1526,8)</f>
        <v>#N/A</v>
      </c>
      <c r="DW739" s="45" t="e">
        <f ca="1">VLOOKUP(DS739,$CR$14:CY1526,8)</f>
        <v>#N/A</v>
      </c>
      <c r="DX739" s="45" t="e">
        <f t="shared" ca="1" si="260"/>
        <v>#N/A</v>
      </c>
      <c r="DY739" s="45" t="e">
        <f t="shared" ca="1" si="261"/>
        <v>#N/A</v>
      </c>
      <c r="DZ739" s="45" t="e">
        <f t="shared" ca="1" si="262"/>
        <v>#N/A</v>
      </c>
      <c r="EA739" s="45" t="e">
        <f t="shared" ca="1" si="263"/>
        <v>#N/A</v>
      </c>
      <c r="EB739" s="45" t="e">
        <f t="shared" ca="1" si="264"/>
        <v>#N/A</v>
      </c>
      <c r="EC739" s="45" t="e">
        <f t="shared" ca="1" si="265"/>
        <v>#N/A</v>
      </c>
      <c r="ED739" s="45" t="e">
        <f t="shared" ca="1" si="266"/>
        <v>#N/A</v>
      </c>
      <c r="EE739" s="45" t="e">
        <f t="shared" ca="1" si="267"/>
        <v>#N/A</v>
      </c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DT740" s="45" t="e">
        <f ca="1">VLOOKUP(DS740,$A$14:R1527,18)</f>
        <v>#N/A</v>
      </c>
      <c r="DU740" s="45" t="e">
        <f ca="1">VLOOKUP(DS740,$AH$14:BE1527,24)</f>
        <v>#N/A</v>
      </c>
      <c r="DV740" s="45" t="e">
        <f ca="1">VLOOKUP(DS740,$BY$14:CF1527,8)</f>
        <v>#N/A</v>
      </c>
      <c r="DW740" s="45" t="e">
        <f ca="1">VLOOKUP(DS740,$CR$14:CY1527,8)</f>
        <v>#N/A</v>
      </c>
      <c r="DX740" s="45" t="e">
        <f t="shared" ca="1" si="260"/>
        <v>#N/A</v>
      </c>
      <c r="DY740" s="45" t="e">
        <f t="shared" ca="1" si="261"/>
        <v>#N/A</v>
      </c>
      <c r="DZ740" s="45" t="e">
        <f t="shared" ca="1" si="262"/>
        <v>#N/A</v>
      </c>
      <c r="EA740" s="45" t="e">
        <f t="shared" ca="1" si="263"/>
        <v>#N/A</v>
      </c>
      <c r="EB740" s="45" t="e">
        <f t="shared" ca="1" si="264"/>
        <v>#N/A</v>
      </c>
      <c r="EC740" s="45" t="e">
        <f t="shared" ca="1" si="265"/>
        <v>#N/A</v>
      </c>
      <c r="ED740" s="45" t="e">
        <f t="shared" ca="1" si="266"/>
        <v>#N/A</v>
      </c>
      <c r="EE740" s="45" t="e">
        <f t="shared" ca="1" si="267"/>
        <v>#N/A</v>
      </c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DT741" s="45" t="e">
        <f ca="1">VLOOKUP(DS741,$A$14:R1528,18)</f>
        <v>#N/A</v>
      </c>
      <c r="DU741" s="45" t="e">
        <f ca="1">VLOOKUP(DS741,$AH$14:BE1528,24)</f>
        <v>#N/A</v>
      </c>
      <c r="DV741" s="45" t="e">
        <f ca="1">VLOOKUP(DS741,$BY$14:CF1528,8)</f>
        <v>#N/A</v>
      </c>
      <c r="DW741" s="45" t="e">
        <f ca="1">VLOOKUP(DS741,$CR$14:CY1528,8)</f>
        <v>#N/A</v>
      </c>
      <c r="DX741" s="45" t="e">
        <f t="shared" ca="1" si="260"/>
        <v>#N/A</v>
      </c>
      <c r="DY741" s="45" t="e">
        <f t="shared" ca="1" si="261"/>
        <v>#N/A</v>
      </c>
      <c r="DZ741" s="45" t="e">
        <f t="shared" ca="1" si="262"/>
        <v>#N/A</v>
      </c>
      <c r="EA741" s="45" t="e">
        <f t="shared" ca="1" si="263"/>
        <v>#N/A</v>
      </c>
      <c r="EB741" s="45" t="e">
        <f t="shared" ca="1" si="264"/>
        <v>#N/A</v>
      </c>
      <c r="EC741" s="45" t="e">
        <f t="shared" ca="1" si="265"/>
        <v>#N/A</v>
      </c>
      <c r="ED741" s="45" t="e">
        <f t="shared" ca="1" si="266"/>
        <v>#N/A</v>
      </c>
      <c r="EE741" s="45" t="e">
        <f t="shared" ca="1" si="267"/>
        <v>#N/A</v>
      </c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DT742" s="45" t="e">
        <f ca="1">VLOOKUP(DS742,$A$14:R1529,18)</f>
        <v>#N/A</v>
      </c>
      <c r="DU742" s="45" t="e">
        <f ca="1">VLOOKUP(DS742,$AH$14:BE1529,24)</f>
        <v>#N/A</v>
      </c>
      <c r="DV742" s="45" t="e">
        <f ca="1">VLOOKUP(DS742,$BY$14:CF1529,8)</f>
        <v>#N/A</v>
      </c>
      <c r="DW742" s="45" t="e">
        <f ca="1">VLOOKUP(DS742,$CR$14:CY1529,8)</f>
        <v>#N/A</v>
      </c>
      <c r="DX742" s="45" t="e">
        <f t="shared" ca="1" si="260"/>
        <v>#N/A</v>
      </c>
      <c r="DY742" s="45" t="e">
        <f t="shared" ca="1" si="261"/>
        <v>#N/A</v>
      </c>
      <c r="DZ742" s="45" t="e">
        <f t="shared" ca="1" si="262"/>
        <v>#N/A</v>
      </c>
      <c r="EA742" s="45" t="e">
        <f t="shared" ca="1" si="263"/>
        <v>#N/A</v>
      </c>
      <c r="EB742" s="45" t="e">
        <f t="shared" ca="1" si="264"/>
        <v>#N/A</v>
      </c>
      <c r="EC742" s="45" t="e">
        <f t="shared" ca="1" si="265"/>
        <v>#N/A</v>
      </c>
      <c r="ED742" s="45" t="e">
        <f t="shared" ca="1" si="266"/>
        <v>#N/A</v>
      </c>
      <c r="EE742" s="45" t="e">
        <f t="shared" ca="1" si="267"/>
        <v>#N/A</v>
      </c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DT743" s="45" t="e">
        <f ca="1">VLOOKUP(DS743,$A$14:R1530,18)</f>
        <v>#N/A</v>
      </c>
      <c r="DU743" s="45" t="e">
        <f ca="1">VLOOKUP(DS743,$AH$14:BE1530,24)</f>
        <v>#N/A</v>
      </c>
      <c r="DV743" s="45" t="e">
        <f ca="1">VLOOKUP(DS743,$BY$14:CF1530,8)</f>
        <v>#N/A</v>
      </c>
      <c r="DW743" s="45" t="e">
        <f ca="1">VLOOKUP(DS743,$CR$14:CY1530,8)</f>
        <v>#N/A</v>
      </c>
      <c r="DX743" s="45" t="e">
        <f t="shared" ca="1" si="260"/>
        <v>#N/A</v>
      </c>
      <c r="DY743" s="45" t="e">
        <f t="shared" ca="1" si="261"/>
        <v>#N/A</v>
      </c>
      <c r="DZ743" s="45" t="e">
        <f t="shared" ca="1" si="262"/>
        <v>#N/A</v>
      </c>
      <c r="EA743" s="45" t="e">
        <f t="shared" ca="1" si="263"/>
        <v>#N/A</v>
      </c>
      <c r="EB743" s="45" t="e">
        <f t="shared" ca="1" si="264"/>
        <v>#N/A</v>
      </c>
      <c r="EC743" s="45" t="e">
        <f t="shared" ca="1" si="265"/>
        <v>#N/A</v>
      </c>
      <c r="ED743" s="45" t="e">
        <f t="shared" ca="1" si="266"/>
        <v>#N/A</v>
      </c>
      <c r="EE743" s="45" t="e">
        <f t="shared" ca="1" si="267"/>
        <v>#N/A</v>
      </c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DT744" s="45" t="e">
        <f ca="1">VLOOKUP(DS744,$A$14:R1531,18)</f>
        <v>#N/A</v>
      </c>
      <c r="DU744" s="45" t="e">
        <f ca="1">VLOOKUP(DS744,$AH$14:BE1531,24)</f>
        <v>#N/A</v>
      </c>
      <c r="DV744" s="45" t="e">
        <f ca="1">VLOOKUP(DS744,$BY$14:CF1531,8)</f>
        <v>#N/A</v>
      </c>
      <c r="DW744" s="45" t="e">
        <f ca="1">VLOOKUP(DS744,$CR$14:CY1531,8)</f>
        <v>#N/A</v>
      </c>
      <c r="DX744" s="45" t="e">
        <f t="shared" ca="1" si="260"/>
        <v>#N/A</v>
      </c>
      <c r="DY744" s="45" t="e">
        <f t="shared" ca="1" si="261"/>
        <v>#N/A</v>
      </c>
      <c r="DZ744" s="45" t="e">
        <f t="shared" ca="1" si="262"/>
        <v>#N/A</v>
      </c>
      <c r="EA744" s="45" t="e">
        <f t="shared" ca="1" si="263"/>
        <v>#N/A</v>
      </c>
      <c r="EB744" s="45" t="e">
        <f t="shared" ca="1" si="264"/>
        <v>#N/A</v>
      </c>
      <c r="EC744" s="45" t="e">
        <f t="shared" ca="1" si="265"/>
        <v>#N/A</v>
      </c>
      <c r="ED744" s="45" t="e">
        <f t="shared" ca="1" si="266"/>
        <v>#N/A</v>
      </c>
      <c r="EE744" s="45" t="e">
        <f t="shared" ca="1" si="267"/>
        <v>#N/A</v>
      </c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DT745" s="45" t="e">
        <f ca="1">VLOOKUP(DS745,$A$14:R1532,18)</f>
        <v>#N/A</v>
      </c>
      <c r="DU745" s="45" t="e">
        <f ca="1">VLOOKUP(DS745,$AH$14:BE1532,24)</f>
        <v>#N/A</v>
      </c>
      <c r="DV745" s="45" t="e">
        <f ca="1">VLOOKUP(DS745,$BY$14:CF1532,8)</f>
        <v>#N/A</v>
      </c>
      <c r="DW745" s="45" t="e">
        <f ca="1">VLOOKUP(DS745,$CR$14:CY1532,8)</f>
        <v>#N/A</v>
      </c>
      <c r="DX745" s="45" t="e">
        <f t="shared" ca="1" si="260"/>
        <v>#N/A</v>
      </c>
      <c r="DY745" s="45" t="e">
        <f t="shared" ca="1" si="261"/>
        <v>#N/A</v>
      </c>
      <c r="DZ745" s="45" t="e">
        <f t="shared" ca="1" si="262"/>
        <v>#N/A</v>
      </c>
      <c r="EA745" s="45" t="e">
        <f t="shared" ca="1" si="263"/>
        <v>#N/A</v>
      </c>
      <c r="EB745" s="45" t="e">
        <f t="shared" ca="1" si="264"/>
        <v>#N/A</v>
      </c>
      <c r="EC745" s="45" t="e">
        <f t="shared" ca="1" si="265"/>
        <v>#N/A</v>
      </c>
      <c r="ED745" s="45" t="e">
        <f t="shared" ca="1" si="266"/>
        <v>#N/A</v>
      </c>
      <c r="EE745" s="45" t="e">
        <f t="shared" ca="1" si="267"/>
        <v>#N/A</v>
      </c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DT746" s="45" t="e">
        <f ca="1">VLOOKUP(DS746,$A$14:R1533,18)</f>
        <v>#N/A</v>
      </c>
      <c r="DU746" s="45" t="e">
        <f ca="1">VLOOKUP(DS746,$AH$14:BE1533,24)</f>
        <v>#N/A</v>
      </c>
      <c r="DV746" s="45" t="e">
        <f ca="1">VLOOKUP(DS746,$BY$14:CF1533,8)</f>
        <v>#N/A</v>
      </c>
      <c r="DW746" s="45" t="e">
        <f ca="1">VLOOKUP(DS746,$CR$14:CY1533,8)</f>
        <v>#N/A</v>
      </c>
      <c r="DX746" s="45" t="e">
        <f t="shared" ca="1" si="260"/>
        <v>#N/A</v>
      </c>
      <c r="DY746" s="45" t="e">
        <f t="shared" ca="1" si="261"/>
        <v>#N/A</v>
      </c>
      <c r="DZ746" s="45" t="e">
        <f t="shared" ca="1" si="262"/>
        <v>#N/A</v>
      </c>
      <c r="EA746" s="45" t="e">
        <f t="shared" ca="1" si="263"/>
        <v>#N/A</v>
      </c>
      <c r="EB746" s="45" t="e">
        <f t="shared" ca="1" si="264"/>
        <v>#N/A</v>
      </c>
      <c r="EC746" s="45" t="e">
        <f t="shared" ca="1" si="265"/>
        <v>#N/A</v>
      </c>
      <c r="ED746" s="45" t="e">
        <f t="shared" ca="1" si="266"/>
        <v>#N/A</v>
      </c>
      <c r="EE746" s="45" t="e">
        <f t="shared" ca="1" si="267"/>
        <v>#N/A</v>
      </c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DT747" s="45" t="e">
        <f ca="1">VLOOKUP(DS747,$A$14:R1534,18)</f>
        <v>#N/A</v>
      </c>
      <c r="DU747" s="45" t="e">
        <f ca="1">VLOOKUP(DS747,$AH$14:BE1534,24)</f>
        <v>#N/A</v>
      </c>
      <c r="DV747" s="45" t="e">
        <f ca="1">VLOOKUP(DS747,$BY$14:CF1534,8)</f>
        <v>#N/A</v>
      </c>
      <c r="DW747" s="45" t="e">
        <f ca="1">VLOOKUP(DS747,$CR$14:CY1534,8)</f>
        <v>#N/A</v>
      </c>
      <c r="DX747" s="45" t="e">
        <f t="shared" ca="1" si="260"/>
        <v>#N/A</v>
      </c>
      <c r="DY747" s="45" t="e">
        <f t="shared" ca="1" si="261"/>
        <v>#N/A</v>
      </c>
      <c r="DZ747" s="45" t="e">
        <f t="shared" ca="1" si="262"/>
        <v>#N/A</v>
      </c>
      <c r="EA747" s="45" t="e">
        <f t="shared" ca="1" si="263"/>
        <v>#N/A</v>
      </c>
      <c r="EB747" s="45" t="e">
        <f t="shared" ca="1" si="264"/>
        <v>#N/A</v>
      </c>
      <c r="EC747" s="45" t="e">
        <f t="shared" ca="1" si="265"/>
        <v>#N/A</v>
      </c>
      <c r="ED747" s="45" t="e">
        <f t="shared" ca="1" si="266"/>
        <v>#N/A</v>
      </c>
      <c r="EE747" s="45" t="e">
        <f t="shared" ca="1" si="267"/>
        <v>#N/A</v>
      </c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DT748" s="45" t="e">
        <f ca="1">VLOOKUP(DS748,$A$14:R1535,18)</f>
        <v>#N/A</v>
      </c>
      <c r="DU748" s="45" t="e">
        <f ca="1">VLOOKUP(DS748,$AH$14:BE1535,24)</f>
        <v>#N/A</v>
      </c>
      <c r="DV748" s="45" t="e">
        <f ca="1">VLOOKUP(DS748,$BY$14:CF1535,8)</f>
        <v>#N/A</v>
      </c>
      <c r="DW748" s="45" t="e">
        <f ca="1">VLOOKUP(DS748,$CR$14:CY1535,8)</f>
        <v>#N/A</v>
      </c>
      <c r="DX748" s="45" t="e">
        <f t="shared" ca="1" si="260"/>
        <v>#N/A</v>
      </c>
      <c r="DY748" s="45" t="e">
        <f t="shared" ca="1" si="261"/>
        <v>#N/A</v>
      </c>
      <c r="DZ748" s="45" t="e">
        <f t="shared" ca="1" si="262"/>
        <v>#N/A</v>
      </c>
      <c r="EA748" s="45" t="e">
        <f t="shared" ca="1" si="263"/>
        <v>#N/A</v>
      </c>
      <c r="EB748" s="45" t="e">
        <f t="shared" ca="1" si="264"/>
        <v>#N/A</v>
      </c>
      <c r="EC748" s="45" t="e">
        <f t="shared" ca="1" si="265"/>
        <v>#N/A</v>
      </c>
      <c r="ED748" s="45" t="e">
        <f t="shared" ca="1" si="266"/>
        <v>#N/A</v>
      </c>
      <c r="EE748" s="45" t="e">
        <f t="shared" ca="1" si="267"/>
        <v>#N/A</v>
      </c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DT749" s="45" t="e">
        <f ca="1">VLOOKUP(DS749,$A$14:R1536,18)</f>
        <v>#N/A</v>
      </c>
      <c r="DU749" s="45" t="e">
        <f ca="1">VLOOKUP(DS749,$AH$14:BE1536,24)</f>
        <v>#N/A</v>
      </c>
      <c r="DV749" s="45" t="e">
        <f ca="1">VLOOKUP(DS749,$BY$14:CF1536,8)</f>
        <v>#N/A</v>
      </c>
      <c r="DW749" s="45" t="e">
        <f ca="1">VLOOKUP(DS749,$CR$14:CY1536,8)</f>
        <v>#N/A</v>
      </c>
      <c r="DX749" s="45" t="e">
        <f t="shared" ca="1" si="260"/>
        <v>#N/A</v>
      </c>
      <c r="DY749" s="45" t="e">
        <f t="shared" ca="1" si="261"/>
        <v>#N/A</v>
      </c>
      <c r="DZ749" s="45" t="e">
        <f t="shared" ca="1" si="262"/>
        <v>#N/A</v>
      </c>
      <c r="EA749" s="45" t="e">
        <f t="shared" ca="1" si="263"/>
        <v>#N/A</v>
      </c>
      <c r="EB749" s="45" t="e">
        <f t="shared" ca="1" si="264"/>
        <v>#N/A</v>
      </c>
      <c r="EC749" s="45" t="e">
        <f t="shared" ca="1" si="265"/>
        <v>#N/A</v>
      </c>
      <c r="ED749" s="45" t="e">
        <f t="shared" ca="1" si="266"/>
        <v>#N/A</v>
      </c>
      <c r="EE749" s="45" t="e">
        <f t="shared" ca="1" si="267"/>
        <v>#N/A</v>
      </c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DT750" s="45" t="e">
        <f ca="1">VLOOKUP(DS750,$A$14:R1537,18)</f>
        <v>#N/A</v>
      </c>
      <c r="DU750" s="45" t="e">
        <f ca="1">VLOOKUP(DS750,$AH$14:BE1537,24)</f>
        <v>#N/A</v>
      </c>
      <c r="DV750" s="45" t="e">
        <f ca="1">VLOOKUP(DS750,$BY$14:CF1537,8)</f>
        <v>#N/A</v>
      </c>
      <c r="DW750" s="45" t="e">
        <f ca="1">VLOOKUP(DS750,$CR$14:CY1537,8)</f>
        <v>#N/A</v>
      </c>
      <c r="DX750" s="45" t="e">
        <f t="shared" ca="1" si="260"/>
        <v>#N/A</v>
      </c>
      <c r="DY750" s="45" t="e">
        <f t="shared" ca="1" si="261"/>
        <v>#N/A</v>
      </c>
      <c r="DZ750" s="45" t="e">
        <f t="shared" ca="1" si="262"/>
        <v>#N/A</v>
      </c>
      <c r="EA750" s="45" t="e">
        <f t="shared" ca="1" si="263"/>
        <v>#N/A</v>
      </c>
      <c r="EB750" s="45" t="e">
        <f t="shared" ca="1" si="264"/>
        <v>#N/A</v>
      </c>
      <c r="EC750" s="45" t="e">
        <f t="shared" ca="1" si="265"/>
        <v>#N/A</v>
      </c>
      <c r="ED750" s="45" t="e">
        <f t="shared" ca="1" si="266"/>
        <v>#N/A</v>
      </c>
      <c r="EE750" s="45" t="e">
        <f t="shared" ca="1" si="267"/>
        <v>#N/A</v>
      </c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DT751" s="45" t="e">
        <f ca="1">VLOOKUP(DS751,$A$14:R1538,18)</f>
        <v>#N/A</v>
      </c>
      <c r="DU751" s="45" t="e">
        <f ca="1">VLOOKUP(DS751,$AH$14:BE1538,24)</f>
        <v>#N/A</v>
      </c>
      <c r="DV751" s="45" t="e">
        <f ca="1">VLOOKUP(DS751,$BY$14:CF1538,8)</f>
        <v>#N/A</v>
      </c>
      <c r="DW751" s="45" t="e">
        <f ca="1">VLOOKUP(DS751,$CR$14:CY1538,8)</f>
        <v>#N/A</v>
      </c>
      <c r="DX751" s="45" t="e">
        <f t="shared" ca="1" si="260"/>
        <v>#N/A</v>
      </c>
      <c r="DY751" s="45" t="e">
        <f t="shared" ca="1" si="261"/>
        <v>#N/A</v>
      </c>
      <c r="DZ751" s="45" t="e">
        <f t="shared" ca="1" si="262"/>
        <v>#N/A</v>
      </c>
      <c r="EA751" s="45" t="e">
        <f t="shared" ca="1" si="263"/>
        <v>#N/A</v>
      </c>
      <c r="EB751" s="45" t="e">
        <f t="shared" ca="1" si="264"/>
        <v>#N/A</v>
      </c>
      <c r="EC751" s="45" t="e">
        <f t="shared" ca="1" si="265"/>
        <v>#N/A</v>
      </c>
      <c r="ED751" s="45" t="e">
        <f t="shared" ca="1" si="266"/>
        <v>#N/A</v>
      </c>
      <c r="EE751" s="45" t="e">
        <f t="shared" ca="1" si="267"/>
        <v>#N/A</v>
      </c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DT752" s="45" t="e">
        <f ca="1">VLOOKUP(DS752,$A$14:R1539,18)</f>
        <v>#N/A</v>
      </c>
      <c r="DU752" s="45" t="e">
        <f ca="1">VLOOKUP(DS752,$AH$14:BE1539,24)</f>
        <v>#N/A</v>
      </c>
      <c r="DV752" s="45" t="e">
        <f ca="1">VLOOKUP(DS752,$BY$14:CF1539,8)</f>
        <v>#N/A</v>
      </c>
      <c r="DW752" s="45" t="e">
        <f ca="1">VLOOKUP(DS752,$CR$14:CY1539,8)</f>
        <v>#N/A</v>
      </c>
      <c r="DX752" s="45" t="e">
        <f t="shared" ca="1" si="260"/>
        <v>#N/A</v>
      </c>
      <c r="DY752" s="45" t="e">
        <f t="shared" ca="1" si="261"/>
        <v>#N/A</v>
      </c>
      <c r="DZ752" s="45" t="e">
        <f t="shared" ca="1" si="262"/>
        <v>#N/A</v>
      </c>
      <c r="EA752" s="45" t="e">
        <f t="shared" ca="1" si="263"/>
        <v>#N/A</v>
      </c>
      <c r="EB752" s="45" t="e">
        <f t="shared" ca="1" si="264"/>
        <v>#N/A</v>
      </c>
      <c r="EC752" s="45" t="e">
        <f t="shared" ca="1" si="265"/>
        <v>#N/A</v>
      </c>
      <c r="ED752" s="45" t="e">
        <f t="shared" ca="1" si="266"/>
        <v>#N/A</v>
      </c>
      <c r="EE752" s="45" t="e">
        <f t="shared" ca="1" si="267"/>
        <v>#N/A</v>
      </c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DT753" s="45" t="e">
        <f ca="1">VLOOKUP(DS753,$A$14:R1540,18)</f>
        <v>#N/A</v>
      </c>
      <c r="DU753" s="45" t="e">
        <f ca="1">VLOOKUP(DS753,$AH$14:BE1540,24)</f>
        <v>#N/A</v>
      </c>
      <c r="DV753" s="45" t="e">
        <f ca="1">VLOOKUP(DS753,$BY$14:CF1540,8)</f>
        <v>#N/A</v>
      </c>
      <c r="DW753" s="45" t="e">
        <f ca="1">VLOOKUP(DS753,$CR$14:CY1540,8)</f>
        <v>#N/A</v>
      </c>
      <c r="DX753" s="45" t="e">
        <f t="shared" ca="1" si="260"/>
        <v>#N/A</v>
      </c>
      <c r="DY753" s="45" t="e">
        <f t="shared" ca="1" si="261"/>
        <v>#N/A</v>
      </c>
      <c r="DZ753" s="45" t="e">
        <f t="shared" ca="1" si="262"/>
        <v>#N/A</v>
      </c>
      <c r="EA753" s="45" t="e">
        <f t="shared" ca="1" si="263"/>
        <v>#N/A</v>
      </c>
      <c r="EB753" s="45" t="e">
        <f t="shared" ca="1" si="264"/>
        <v>#N/A</v>
      </c>
      <c r="EC753" s="45" t="e">
        <f t="shared" ca="1" si="265"/>
        <v>#N/A</v>
      </c>
      <c r="ED753" s="45" t="e">
        <f t="shared" ca="1" si="266"/>
        <v>#N/A</v>
      </c>
      <c r="EE753" s="45" t="e">
        <f t="shared" ca="1" si="267"/>
        <v>#N/A</v>
      </c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DT754" s="45" t="e">
        <f ca="1">VLOOKUP(DS754,$A$14:R1541,18)</f>
        <v>#N/A</v>
      </c>
      <c r="DU754" s="45" t="e">
        <f ca="1">VLOOKUP(DS754,$AH$14:BE1541,24)</f>
        <v>#N/A</v>
      </c>
      <c r="DV754" s="45" t="e">
        <f ca="1">VLOOKUP(DS754,$BY$14:CF1541,8)</f>
        <v>#N/A</v>
      </c>
      <c r="DW754" s="45" t="e">
        <f ca="1">VLOOKUP(DS754,$CR$14:CY1541,8)</f>
        <v>#N/A</v>
      </c>
      <c r="DX754" s="45" t="e">
        <f t="shared" ca="1" si="260"/>
        <v>#N/A</v>
      </c>
      <c r="DY754" s="45" t="e">
        <f t="shared" ca="1" si="261"/>
        <v>#N/A</v>
      </c>
      <c r="DZ754" s="45" t="e">
        <f t="shared" ca="1" si="262"/>
        <v>#N/A</v>
      </c>
      <c r="EA754" s="45" t="e">
        <f t="shared" ca="1" si="263"/>
        <v>#N/A</v>
      </c>
      <c r="EB754" s="45" t="e">
        <f t="shared" ca="1" si="264"/>
        <v>#N/A</v>
      </c>
      <c r="EC754" s="45" t="e">
        <f t="shared" ca="1" si="265"/>
        <v>#N/A</v>
      </c>
      <c r="ED754" s="45" t="e">
        <f t="shared" ca="1" si="266"/>
        <v>#N/A</v>
      </c>
      <c r="EE754" s="45" t="e">
        <f t="shared" ca="1" si="267"/>
        <v>#N/A</v>
      </c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DT755" s="45" t="e">
        <f ca="1">VLOOKUP(DS755,$A$14:R1542,18)</f>
        <v>#N/A</v>
      </c>
      <c r="DU755" s="45" t="e">
        <f ca="1">VLOOKUP(DS755,$AH$14:BE1542,24)</f>
        <v>#N/A</v>
      </c>
      <c r="DV755" s="45" t="e">
        <f ca="1">VLOOKUP(DS755,$BY$14:CF1542,8)</f>
        <v>#N/A</v>
      </c>
      <c r="DW755" s="45" t="e">
        <f ca="1">VLOOKUP(DS755,$CR$14:CY1542,8)</f>
        <v>#N/A</v>
      </c>
      <c r="DX755" s="45" t="e">
        <f t="shared" ca="1" si="260"/>
        <v>#N/A</v>
      </c>
      <c r="DY755" s="45" t="e">
        <f t="shared" ca="1" si="261"/>
        <v>#N/A</v>
      </c>
      <c r="DZ755" s="45" t="e">
        <f t="shared" ca="1" si="262"/>
        <v>#N/A</v>
      </c>
      <c r="EA755" s="45" t="e">
        <f t="shared" ca="1" si="263"/>
        <v>#N/A</v>
      </c>
      <c r="EB755" s="45" t="e">
        <f t="shared" ca="1" si="264"/>
        <v>#N/A</v>
      </c>
      <c r="EC755" s="45" t="e">
        <f t="shared" ca="1" si="265"/>
        <v>#N/A</v>
      </c>
      <c r="ED755" s="45" t="e">
        <f t="shared" ca="1" si="266"/>
        <v>#N/A</v>
      </c>
      <c r="EE755" s="45" t="e">
        <f t="shared" ca="1" si="267"/>
        <v>#N/A</v>
      </c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DT756" s="45" t="e">
        <f ca="1">VLOOKUP(DS756,$A$14:R1543,18)</f>
        <v>#N/A</v>
      </c>
      <c r="DU756" s="45" t="e">
        <f ca="1">VLOOKUP(DS756,$AH$14:BE1543,24)</f>
        <v>#N/A</v>
      </c>
      <c r="DV756" s="45" t="e">
        <f ca="1">VLOOKUP(DS756,$BY$14:CF1543,8)</f>
        <v>#N/A</v>
      </c>
      <c r="DW756" s="45" t="e">
        <f ca="1">VLOOKUP(DS756,$CR$14:CY1543,8)</f>
        <v>#N/A</v>
      </c>
      <c r="DX756" s="45" t="e">
        <f t="shared" ca="1" si="260"/>
        <v>#N/A</v>
      </c>
      <c r="DY756" s="45" t="e">
        <f t="shared" ca="1" si="261"/>
        <v>#N/A</v>
      </c>
      <c r="DZ756" s="45" t="e">
        <f t="shared" ca="1" si="262"/>
        <v>#N/A</v>
      </c>
      <c r="EA756" s="45" t="e">
        <f t="shared" ca="1" si="263"/>
        <v>#N/A</v>
      </c>
      <c r="EB756" s="45" t="e">
        <f t="shared" ca="1" si="264"/>
        <v>#N/A</v>
      </c>
      <c r="EC756" s="45" t="e">
        <f t="shared" ca="1" si="265"/>
        <v>#N/A</v>
      </c>
      <c r="ED756" s="45" t="e">
        <f t="shared" ca="1" si="266"/>
        <v>#N/A</v>
      </c>
      <c r="EE756" s="45" t="e">
        <f t="shared" ca="1" si="267"/>
        <v>#N/A</v>
      </c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DT757" s="45" t="e">
        <f ca="1">VLOOKUP(DS757,$A$14:R1544,18)</f>
        <v>#N/A</v>
      </c>
      <c r="DU757" s="45" t="e">
        <f ca="1">VLOOKUP(DS757,$AH$14:BE1544,24)</f>
        <v>#N/A</v>
      </c>
      <c r="DV757" s="45" t="e">
        <f ca="1">VLOOKUP(DS757,$BY$14:CF1544,8)</f>
        <v>#N/A</v>
      </c>
      <c r="DW757" s="45" t="e">
        <f ca="1">VLOOKUP(DS757,$CR$14:CY1544,8)</f>
        <v>#N/A</v>
      </c>
      <c r="DX757" s="45" t="e">
        <f t="shared" ca="1" si="260"/>
        <v>#N/A</v>
      </c>
      <c r="DY757" s="45" t="e">
        <f t="shared" ca="1" si="261"/>
        <v>#N/A</v>
      </c>
      <c r="DZ757" s="45" t="e">
        <f t="shared" ca="1" si="262"/>
        <v>#N/A</v>
      </c>
      <c r="EA757" s="45" t="e">
        <f t="shared" ca="1" si="263"/>
        <v>#N/A</v>
      </c>
      <c r="EB757" s="45" t="e">
        <f t="shared" ca="1" si="264"/>
        <v>#N/A</v>
      </c>
      <c r="EC757" s="45" t="e">
        <f t="shared" ca="1" si="265"/>
        <v>#N/A</v>
      </c>
      <c r="ED757" s="45" t="e">
        <f t="shared" ca="1" si="266"/>
        <v>#N/A</v>
      </c>
      <c r="EE757" s="45" t="e">
        <f t="shared" ca="1" si="267"/>
        <v>#N/A</v>
      </c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DT758" s="45" t="e">
        <f ca="1">VLOOKUP(DS758,$A$14:R1545,18)</f>
        <v>#N/A</v>
      </c>
      <c r="DU758" s="45" t="e">
        <f ca="1">VLOOKUP(DS758,$AH$14:BE1545,24)</f>
        <v>#N/A</v>
      </c>
      <c r="DV758" s="45" t="e">
        <f ca="1">VLOOKUP(DS758,$BY$14:CF1545,8)</f>
        <v>#N/A</v>
      </c>
      <c r="DW758" s="45" t="e">
        <f ca="1">VLOOKUP(DS758,$CR$14:CY1545,8)</f>
        <v>#N/A</v>
      </c>
      <c r="DX758" s="45" t="e">
        <f t="shared" ca="1" si="260"/>
        <v>#N/A</v>
      </c>
      <c r="DY758" s="45" t="e">
        <f t="shared" ca="1" si="261"/>
        <v>#N/A</v>
      </c>
      <c r="DZ758" s="45" t="e">
        <f t="shared" ca="1" si="262"/>
        <v>#N/A</v>
      </c>
      <c r="EA758" s="45" t="e">
        <f t="shared" ca="1" si="263"/>
        <v>#N/A</v>
      </c>
      <c r="EB758" s="45" t="e">
        <f t="shared" ca="1" si="264"/>
        <v>#N/A</v>
      </c>
      <c r="EC758" s="45" t="e">
        <f t="shared" ca="1" si="265"/>
        <v>#N/A</v>
      </c>
      <c r="ED758" s="45" t="e">
        <f t="shared" ca="1" si="266"/>
        <v>#N/A</v>
      </c>
      <c r="EE758" s="45" t="e">
        <f t="shared" ca="1" si="267"/>
        <v>#N/A</v>
      </c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DT759" s="45" t="e">
        <f ca="1">VLOOKUP(DS759,$A$14:R1546,18)</f>
        <v>#N/A</v>
      </c>
      <c r="DU759" s="45" t="e">
        <f ca="1">VLOOKUP(DS759,$AH$14:BE1546,24)</f>
        <v>#N/A</v>
      </c>
      <c r="DV759" s="45" t="e">
        <f ca="1">VLOOKUP(DS759,$BY$14:CF1546,8)</f>
        <v>#N/A</v>
      </c>
      <c r="DW759" s="45" t="e">
        <f ca="1">VLOOKUP(DS759,$CR$14:CY1546,8)</f>
        <v>#N/A</v>
      </c>
      <c r="DX759" s="45" t="e">
        <f t="shared" ca="1" si="260"/>
        <v>#N/A</v>
      </c>
      <c r="DY759" s="45" t="e">
        <f t="shared" ca="1" si="261"/>
        <v>#N/A</v>
      </c>
      <c r="DZ759" s="45" t="e">
        <f t="shared" ca="1" si="262"/>
        <v>#N/A</v>
      </c>
      <c r="EA759" s="45" t="e">
        <f t="shared" ca="1" si="263"/>
        <v>#N/A</v>
      </c>
      <c r="EB759" s="45" t="e">
        <f t="shared" ca="1" si="264"/>
        <v>#N/A</v>
      </c>
      <c r="EC759" s="45" t="e">
        <f t="shared" ca="1" si="265"/>
        <v>#N/A</v>
      </c>
      <c r="ED759" s="45" t="e">
        <f t="shared" ca="1" si="266"/>
        <v>#N/A</v>
      </c>
      <c r="EE759" s="45" t="e">
        <f t="shared" ca="1" si="267"/>
        <v>#N/A</v>
      </c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DT760" s="45" t="e">
        <f ca="1">VLOOKUP(DS760,$A$14:R1547,18)</f>
        <v>#N/A</v>
      </c>
      <c r="DU760" s="45" t="e">
        <f ca="1">VLOOKUP(DS760,$AH$14:BE1547,24)</f>
        <v>#N/A</v>
      </c>
      <c r="DV760" s="45" t="e">
        <f ca="1">VLOOKUP(DS760,$BY$14:CF1547,8)</f>
        <v>#N/A</v>
      </c>
      <c r="DW760" s="45" t="e">
        <f ca="1">VLOOKUP(DS760,$CR$14:CY1547,8)</f>
        <v>#N/A</v>
      </c>
      <c r="DX760" s="45" t="e">
        <f t="shared" ca="1" si="260"/>
        <v>#N/A</v>
      </c>
      <c r="DY760" s="45" t="e">
        <f t="shared" ca="1" si="261"/>
        <v>#N/A</v>
      </c>
      <c r="DZ760" s="45" t="e">
        <f t="shared" ca="1" si="262"/>
        <v>#N/A</v>
      </c>
      <c r="EA760" s="45" t="e">
        <f t="shared" ca="1" si="263"/>
        <v>#N/A</v>
      </c>
      <c r="EB760" s="45" t="e">
        <f t="shared" ca="1" si="264"/>
        <v>#N/A</v>
      </c>
      <c r="EC760" s="45" t="e">
        <f t="shared" ca="1" si="265"/>
        <v>#N/A</v>
      </c>
      <c r="ED760" s="45" t="e">
        <f t="shared" ca="1" si="266"/>
        <v>#N/A</v>
      </c>
      <c r="EE760" s="45" t="e">
        <f t="shared" ca="1" si="267"/>
        <v>#N/A</v>
      </c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AL12:AN12"/>
    <mergeCell ref="B12:D12"/>
    <mergeCell ref="E12:G12"/>
    <mergeCell ref="H12:J12"/>
    <mergeCell ref="K12:M12"/>
    <mergeCell ref="AI12:AK12"/>
    <mergeCell ref="CS12:CU12"/>
    <mergeCell ref="CV12:CX12"/>
    <mergeCell ref="AO12:AQ12"/>
    <mergeCell ref="AR12:AT12"/>
    <mergeCell ref="AU12:AW12"/>
    <mergeCell ref="AX12:AZ12"/>
    <mergeCell ref="BZ12:CB12"/>
    <mergeCell ref="CC12:CE12"/>
  </mergeCells>
  <conditionalFormatting sqref="N13:S15 BA13:BE492 S16:S86 N16:R653">
    <cfRule type="cellIs" dxfId="33" priority="3" operator="lessThan">
      <formula>0</formula>
    </cfRule>
  </conditionalFormatting>
  <conditionalFormatting sqref="CF13:CF14">
    <cfRule type="cellIs" dxfId="32" priority="2" operator="lessThan">
      <formula>0</formula>
    </cfRule>
  </conditionalFormatting>
  <conditionalFormatting sqref="CY13:CY14">
    <cfRule type="cellIs" dxfId="31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DBB1-1225-4948-ACEE-D966C88C4DEA}">
  <dimension ref="A1:AG569"/>
  <sheetViews>
    <sheetView zoomScale="80" zoomScaleNormal="80" workbookViewId="0">
      <selection activeCell="I15" sqref="I15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11.5546875" style="3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S1" s="146">
        <f>15*10</f>
        <v>150</v>
      </c>
      <c r="U1" s="146" cm="1">
        <f t="array" ref="U1">LOOKUP(2,1/(U:U&lt;&gt;""),U:U)</f>
        <v>46002.625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5">_xlfn.UNIQUE(T:T)</f>
        <v>0</v>
      </c>
    </row>
    <row r="3" spans="1:21">
      <c r="A3" s="13" t="s">
        <v>32</v>
      </c>
      <c r="B3" s="14" t="s">
        <v>240</v>
      </c>
      <c r="C3" s="5" t="s">
        <v>241</v>
      </c>
      <c r="D3" s="13" t="s">
        <v>242</v>
      </c>
      <c r="L3" s="3"/>
      <c r="M3" s="146" cm="1">
        <f t="array" ref="M3:N48">_xll.BDH(B4, "LAST_PRICE", "01/01/2025 15:00:00", "01/01/2035 16:00:00", "BarSize=60", "BarType=T", "RecurDaily=True", "TZ=New_York")</f>
        <v>45922.625</v>
      </c>
      <c r="N3" s="3">
        <v>97.850999999999999</v>
      </c>
      <c r="O3" s="146" cm="1">
        <f t="array" ref="O3:P137">_xll.BDH(C4, "LAST_PRICE", "01/01/2025 15:00:00", "01/01/2035 16:00:00", "BarSize=60", "BarType=T", "RecurDaily=True", "TZ=New_York")</f>
        <v>45806.625</v>
      </c>
      <c r="P3" s="3">
        <v>90.6</v>
      </c>
      <c r="Q3" s="146" cm="1">
        <f t="array" ref="Q3:R23">_xll.BDH(D4, "LAST_PRICE", "01/01/2025 15:00:00", "01/01/2035 16:00:00", "BarSize=60", "BarType=T", "RecurDaily=True", "TZ=New_York")</f>
        <v>45973.625</v>
      </c>
      <c r="R3" s="3">
        <v>99.375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243</v>
      </c>
      <c r="C4" s="16" t="s">
        <v>244</v>
      </c>
      <c r="D4" s="129" t="s">
        <v>218</v>
      </c>
      <c r="G4" s="135"/>
      <c r="L4" s="3"/>
      <c r="M4" s="146">
        <v>45923.625</v>
      </c>
      <c r="N4" s="3">
        <v>97.837999999999994</v>
      </c>
      <c r="O4" s="146">
        <v>45807.625</v>
      </c>
      <c r="P4" s="3">
        <v>90.6</v>
      </c>
      <c r="Q4" s="146">
        <v>45974.625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46001.625</v>
      </c>
    </row>
    <row r="5" spans="1:21">
      <c r="A5" s="14" t="s">
        <v>8</v>
      </c>
      <c r="B5" s="17">
        <f>35*10^6</f>
        <v>35000000</v>
      </c>
      <c r="C5" s="8">
        <f>15*10^6</f>
        <v>15000000</v>
      </c>
      <c r="D5" s="8">
        <f>13*10^6</f>
        <v>13000000</v>
      </c>
      <c r="F5" s="135"/>
      <c r="L5" s="3"/>
      <c r="M5" s="146">
        <v>45924.625</v>
      </c>
      <c r="N5" s="3">
        <v>97.850999999999999</v>
      </c>
      <c r="O5" s="146">
        <v>45810.625</v>
      </c>
      <c r="P5" s="3">
        <v>90.16</v>
      </c>
      <c r="Q5" s="146">
        <v>45975.625</v>
      </c>
      <c r="R5" s="3">
        <v>98.8125</v>
      </c>
      <c r="S5" s="146" t="str">
        <f t="shared" si="1"/>
        <v/>
      </c>
      <c r="T5" s="146" t="str">
        <f t="shared" si="0"/>
        <v/>
      </c>
      <c r="U5" s="146">
        <v>46002.625</v>
      </c>
    </row>
    <row r="6" spans="1:21">
      <c r="A6" s="14" t="s">
        <v>10</v>
      </c>
      <c r="B6" s="18">
        <v>0.01</v>
      </c>
      <c r="C6" s="10">
        <v>0</v>
      </c>
      <c r="D6" s="93">
        <v>0.04</v>
      </c>
      <c r="F6" s="135"/>
      <c r="L6" s="3"/>
      <c r="M6" s="146">
        <v>45925.625</v>
      </c>
      <c r="N6" s="3">
        <v>97.751999999999995</v>
      </c>
      <c r="O6" s="146">
        <v>45811.625</v>
      </c>
      <c r="P6" s="3">
        <v>90.45</v>
      </c>
      <c r="Q6" s="146">
        <v>45978.625</v>
      </c>
      <c r="R6" s="3">
        <v>98.921875</v>
      </c>
      <c r="S6" s="146" t="str">
        <f t="shared" si="1"/>
        <v/>
      </c>
      <c r="T6" s="146" t="str">
        <f t="shared" si="0"/>
        <v/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45929.625</v>
      </c>
      <c r="N7" s="3">
        <v>97.84</v>
      </c>
      <c r="O7" s="146">
        <v>45812.625</v>
      </c>
      <c r="P7" s="3">
        <v>90.79</v>
      </c>
      <c r="Q7" s="146">
        <v>45979.625</v>
      </c>
      <c r="R7" s="3">
        <v>99.046875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45930.625</v>
      </c>
      <c r="N8" s="3">
        <v>97.813000000000002</v>
      </c>
      <c r="O8" s="146">
        <v>45813.625</v>
      </c>
      <c r="P8" s="3">
        <v>90.57</v>
      </c>
      <c r="Q8" s="146">
        <v>45980.625</v>
      </c>
      <c r="R8" s="3">
        <v>98.96875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98.735759999999999</v>
      </c>
      <c r="C9" s="130" cm="1">
        <f t="array" ref="C9">_xll.BDP(C4,"PX_LAST")</f>
        <v>96.254999999999995</v>
      </c>
      <c r="D9" s="130" cm="1">
        <f t="array" ref="D9">_xll.BDP(D4,"PX_LAST")</f>
        <v>98.890625</v>
      </c>
      <c r="E9" s="1"/>
      <c r="F9" s="1"/>
      <c r="G9" s="1"/>
      <c r="H9" s="1"/>
      <c r="I9" s="1"/>
      <c r="J9" s="1"/>
      <c r="K9" s="1"/>
      <c r="L9" s="1"/>
      <c r="M9" s="146">
        <v>45931.625</v>
      </c>
      <c r="N9" s="3">
        <v>97.814999999999998</v>
      </c>
      <c r="O9" s="146">
        <v>45814.625</v>
      </c>
      <c r="P9" s="3">
        <v>90.43</v>
      </c>
      <c r="Q9" s="146">
        <v>45981.625</v>
      </c>
      <c r="R9" s="3">
        <v>99.234375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45932.625</v>
      </c>
      <c r="N10" s="3">
        <v>97.822999999999993</v>
      </c>
      <c r="O10" s="146">
        <v>45817.625</v>
      </c>
      <c r="P10" s="3">
        <v>90.66</v>
      </c>
      <c r="Q10" s="146">
        <v>45982.625</v>
      </c>
      <c r="R10" s="3">
        <v>99.5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45933.625</v>
      </c>
      <c r="N11" s="3">
        <v>97.914000000000001</v>
      </c>
      <c r="O11" s="146">
        <v>45818.625</v>
      </c>
      <c r="P11" s="3">
        <v>91.06</v>
      </c>
      <c r="Q11" s="146">
        <v>45985.625</v>
      </c>
      <c r="R11" s="3">
        <v>99.703125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0</v>
      </c>
      <c r="I12" s="190"/>
      <c r="J12" s="200"/>
      <c r="K12" s="32" t="s">
        <v>16</v>
      </c>
      <c r="M12" s="146">
        <v>45936.625</v>
      </c>
      <c r="N12" s="3">
        <v>97.924000000000007</v>
      </c>
      <c r="O12" s="146">
        <v>45819.625</v>
      </c>
      <c r="P12" s="3">
        <v>91.33</v>
      </c>
      <c r="Q12" s="146">
        <v>45986.625</v>
      </c>
      <c r="R12" s="3">
        <v>99.984375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45937.625</v>
      </c>
      <c r="N13" s="3">
        <v>97.887</v>
      </c>
      <c r="O13" s="146">
        <v>45820.625</v>
      </c>
      <c r="P13" s="3">
        <v>91.49</v>
      </c>
      <c r="Q13" s="146">
        <v>45987.625</v>
      </c>
      <c r="R13" s="3">
        <v>100.078125</v>
      </c>
      <c r="S13" s="146" t="str">
        <f t="shared" si="1"/>
        <v/>
      </c>
      <c r="T13" s="146" t="str">
        <f t="shared" si="0"/>
        <v/>
      </c>
    </row>
    <row r="14" spans="1:21">
      <c r="A14" s="151">
        <v>46000.625</v>
      </c>
      <c r="B14" s="38">
        <v>98.71</v>
      </c>
      <c r="C14" s="30"/>
      <c r="D14" s="5"/>
      <c r="E14" s="38">
        <v>96.3</v>
      </c>
      <c r="F14" s="1"/>
      <c r="G14" s="5"/>
      <c r="H14" s="38">
        <v>99.1015625</v>
      </c>
      <c r="I14" s="1"/>
      <c r="J14" s="5"/>
      <c r="K14" s="65">
        <v>0</v>
      </c>
      <c r="M14" s="146">
        <v>45938.625</v>
      </c>
      <c r="N14" s="3">
        <v>97.876999999999995</v>
      </c>
      <c r="O14" s="146">
        <v>45821.625</v>
      </c>
      <c r="P14" s="3">
        <v>90.91</v>
      </c>
      <c r="Q14" s="146">
        <v>45988.625</v>
      </c>
      <c r="R14" s="3">
        <v>100.046875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46001.625</v>
      </c>
      <c r="B15" s="38">
        <f ca="1">IF(COUNTIF($U$2:U1000,A15)=1,VLOOKUP(A15,M:N,2), IF(COUNTIF($U$2:U1000,A15)=0,$B$9,""))</f>
        <v>98.724000000000004</v>
      </c>
      <c r="C15" s="30">
        <f ca="1">IF(ISERROR(B15-2),"",(B15-$B$14)/100*$B$5)</f>
        <v>4900.0000000035016</v>
      </c>
      <c r="D15" s="31">
        <f ca="1">IF(ISERROR(B15-2),"",(INT(A15)-INT($A$14))/360*$B$5*$B$6)</f>
        <v>972.22222222222217</v>
      </c>
      <c r="E15" s="38">
        <f ca="1">IF(COUNTIF($U$2:U1000,A15)=1,VLOOKUP(A15,O:P,2), IF(COUNTIF($U$2:U1000,A15)=0,$C$9,""))</f>
        <v>96.24</v>
      </c>
      <c r="F15" s="30">
        <f ca="1">IF(ISERROR(B15-2),"",(E15/$E$14-1)/100*$C$5)</f>
        <v>-93.457943925240315</v>
      </c>
      <c r="G15" s="31">
        <f ca="1">IF(ISERROR(B15-2),"",(INT(A15)-INT($A$14))/360*$C$6*$C$5-(INT(A15)-INT($A$14))/360*$C$7*$C$5)</f>
        <v>-1654.1666666666667</v>
      </c>
      <c r="H15" s="38">
        <f ca="1">IF(COUNTIF($U$2:U1000,A15)=1,VLOOKUP(A15,Q:R,2), IF(COUNTIF($U$2:U1000,A15)=0,$D$9,""))</f>
        <v>98.859375</v>
      </c>
      <c r="I15" s="30">
        <f ca="1">IF(ISERROR(B15-2),"",(H15-$H$14)/100*$D$5)</f>
        <v>-31484.375</v>
      </c>
      <c r="J15" s="31">
        <f ca="1">IF(ISERROR(B15-2),"",(INT(A15)-INT($A$14))/360*$D$6*$D$5 - (INT(A15)-INT($A$14))/360*$D$7*$D$5*$H$14/100)</f>
        <v>23.713433159722172</v>
      </c>
      <c r="K15" s="66">
        <f ca="1">IF(ISERROR(B15-2),"",-C15-D15+F15+G15-I15-J15)</f>
        <v>23840.814734022646</v>
      </c>
      <c r="M15" s="146">
        <v>45939.625</v>
      </c>
      <c r="N15" s="3">
        <v>97.82</v>
      </c>
      <c r="O15" s="146">
        <v>45824.625</v>
      </c>
      <c r="P15" s="3">
        <v>91.01</v>
      </c>
      <c r="Q15" s="146">
        <v>45992.625</v>
      </c>
      <c r="R15" s="3">
        <v>99.234375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46002.625</v>
      </c>
      <c r="B16" s="38">
        <f ca="1">IF(COUNTIF($U$2:U1001,A16)=1,VLOOKUP(A16,M:N,2), IF(COUNTIF($U$2:U1001,A16)=0,$B$9,""))</f>
        <v>98.736000000000004</v>
      </c>
      <c r="C16" s="30">
        <f t="shared" ref="C16:C79" ca="1" si="3">IF(ISERROR(B16-2),"",(B16-$B$14)/100*$B$5)</f>
        <v>9100.0000000036616</v>
      </c>
      <c r="D16" s="31">
        <f t="shared" ref="D16:D79" ca="1" si="4">IF(ISERROR(B16-2),"",(INT(A16)-INT($A$14))/360*$B$5*$B$6)</f>
        <v>1944.4444444444443</v>
      </c>
      <c r="E16" s="38">
        <f ca="1">IF(COUNTIF($U$2:U1001,A16)=1,VLOOKUP(A16,O:P,2), IF(COUNTIF($U$2:U1001,A16)=0,$C$9,""))</f>
        <v>96.254999999999995</v>
      </c>
      <c r="F16" s="30">
        <f t="shared" ref="F16:F79" ca="1" si="5">IF(ISERROR(B16-2),"",(E16/$E$14-1)/100*$C$5)</f>
        <v>-70.093457943926083</v>
      </c>
      <c r="G16" s="31">
        <f t="shared" ref="G16:G79" ca="1" si="6">IF(ISERROR(B16-2),"",(INT(A16)-INT($A$14))/360*$C$6*$C$5-(INT(A16)-INT($A$14))/360*$C$7*$C$5)</f>
        <v>-3308.3333333333335</v>
      </c>
      <c r="H16" s="38">
        <f ca="1">IF(COUNTIF($U$2:U1001,A16)=1,VLOOKUP(A16,Q:R,2), IF(COUNTIF($U$2:U1001,A16)=0,$D$9,""))</f>
        <v>98.890625</v>
      </c>
      <c r="I16" s="30">
        <f t="shared" ref="I16:I79" ca="1" si="7">IF(ISERROR(B16-2),"",(H16-$H$14)/100*$D$5)</f>
        <v>-27421.875</v>
      </c>
      <c r="J16" s="31">
        <f t="shared" ref="J16:J79" ca="1" si="8">IF(ISERROR(B16-2),"",(INT(A16)-INT($A$14))/360*$D$6*$D$5 - (INT(A16)-INT($A$14))/360*$D$7*$D$5*$H$14/100)</f>
        <v>47.426866319444343</v>
      </c>
      <c r="K16" s="66">
        <f t="shared" ref="K16:K79" ca="1" si="9">IF(ISERROR(B16-2),"",-C16-D16+F16+G16-I16-J16)</f>
        <v>12951.57689795519</v>
      </c>
      <c r="M16" s="146">
        <v>45940.625</v>
      </c>
      <c r="N16" s="3">
        <v>97.375</v>
      </c>
      <c r="O16" s="146">
        <v>45825.625</v>
      </c>
      <c r="P16" s="3">
        <v>91.08</v>
      </c>
      <c r="Q16" s="146">
        <v>45993.625</v>
      </c>
      <c r="R16" s="3">
        <v>99.3125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46002.652497337964</v>
      </c>
      <c r="B17" s="38">
        <f ca="1">IF(COUNTIF($U$2:U1002,A17)=1,VLOOKUP(A17,M:N,2), IF(COUNTIF($U$2:U1002,A17)=0,$B$9,""))</f>
        <v>98.735759999999999</v>
      </c>
      <c r="C17" s="30">
        <f t="shared" ca="1" si="3"/>
        <v>9016.0000000018663</v>
      </c>
      <c r="D17" s="31">
        <f t="shared" ca="1" si="4"/>
        <v>1944.4444444444443</v>
      </c>
      <c r="E17" s="38">
        <f ca="1">IF(COUNTIF($U$2:U1002,A17)=1,VLOOKUP(A17,O:P,2), IF(COUNTIF($U$2:U1002,A17)=0,$C$9,""))</f>
        <v>96.254999999999995</v>
      </c>
      <c r="F17" s="30">
        <f t="shared" ca="1" si="5"/>
        <v>-70.093457943926083</v>
      </c>
      <c r="G17" s="31">
        <f t="shared" ca="1" si="6"/>
        <v>-3308.3333333333335</v>
      </c>
      <c r="H17" s="38">
        <f ca="1">IF(COUNTIF($U$2:U1002,A17)=1,VLOOKUP(A17,Q:R,2), IF(COUNTIF($U$2:U1002,A17)=0,$D$9,""))</f>
        <v>98.890625</v>
      </c>
      <c r="I17" s="30">
        <f t="shared" ca="1" si="7"/>
        <v>-27421.875</v>
      </c>
      <c r="J17" s="31">
        <f t="shared" ca="1" si="8"/>
        <v>47.426866319444343</v>
      </c>
      <c r="K17" s="66">
        <f t="shared" ca="1" si="9"/>
        <v>13035.576897956984</v>
      </c>
      <c r="M17" s="146">
        <v>45944.625</v>
      </c>
      <c r="N17" s="3">
        <v>97.527000000000001</v>
      </c>
      <c r="O17" s="146">
        <v>45826.625</v>
      </c>
      <c r="P17" s="3">
        <v>91.02</v>
      </c>
      <c r="Q17" s="146">
        <v>45994.625</v>
      </c>
      <c r="R17" s="3">
        <v>99.515625</v>
      </c>
      <c r="S17" s="146" t="str">
        <f t="shared" si="1"/>
        <v/>
      </c>
      <c r="T17" s="146" t="str">
        <f t="shared" si="0"/>
        <v/>
      </c>
    </row>
    <row r="18" spans="1:20">
      <c r="A18" s="151" t="str">
        <f t="shared" ca="1" si="2"/>
        <v/>
      </c>
      <c r="B18" s="38" t="str">
        <f ca="1">IF(COUNTIF($U$2:U1003,A18)=1,VLOOKUP(A18,M:N,2), IF(COUNTIF($U$2:U1003,A18)=0,$B$9,""))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IF(COUNTIF($U$2:U1003,A18)=1,VLOOKUP(A18,O:P,2), IF(COUNTIF($U$2:U1003,A18)=0,$C$9,""))</f>
        <v/>
      </c>
      <c r="F18" s="30" t="str">
        <f t="shared" ca="1" si="5"/>
        <v/>
      </c>
      <c r="G18" s="31" t="str">
        <f t="shared" ca="1" si="6"/>
        <v/>
      </c>
      <c r="H18" s="38" t="str">
        <f ca="1">IF(COUNTIF($U$2:U1003,A18)=1,VLOOKUP(A18,Q:R,2), IF(COUNTIF($U$2:U1003,A18)=0,$D$9,""))</f>
        <v/>
      </c>
      <c r="I18" s="30" t="str">
        <f t="shared" ca="1" si="7"/>
        <v/>
      </c>
      <c r="J18" s="31" t="str">
        <f t="shared" ca="1" si="8"/>
        <v/>
      </c>
      <c r="K18" s="66" t="str">
        <f t="shared" ca="1" si="9"/>
        <v/>
      </c>
      <c r="M18" s="146">
        <v>45945.625</v>
      </c>
      <c r="N18" s="3">
        <v>97.631</v>
      </c>
      <c r="O18" s="146">
        <v>45828.625</v>
      </c>
      <c r="P18" s="3">
        <v>91.14</v>
      </c>
      <c r="Q18" s="146">
        <v>45995.625</v>
      </c>
      <c r="R18" s="3">
        <v>99.171875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45946.625</v>
      </c>
      <c r="N19" s="3">
        <v>97.49</v>
      </c>
      <c r="O19" s="146">
        <v>45831.625</v>
      </c>
      <c r="P19" s="3">
        <v>91.4</v>
      </c>
      <c r="Q19" s="146">
        <v>45996.625</v>
      </c>
      <c r="R19" s="3">
        <v>98.890625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45950.625</v>
      </c>
      <c r="N20" s="3">
        <v>97.68</v>
      </c>
      <c r="O20" s="146">
        <v>45832.625</v>
      </c>
      <c r="P20" s="3">
        <v>91.95</v>
      </c>
      <c r="Q20" s="146">
        <v>45999.625</v>
      </c>
      <c r="R20" s="3">
        <v>98.65625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45951.625</v>
      </c>
      <c r="N21" s="3">
        <v>97.745999999999995</v>
      </c>
      <c r="O21" s="146">
        <v>45833.625</v>
      </c>
      <c r="P21" s="3">
        <v>91.9</v>
      </c>
      <c r="Q21" s="146">
        <v>46000.625</v>
      </c>
      <c r="R21" s="3">
        <v>98.53125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45952.625</v>
      </c>
      <c r="N22" s="3">
        <v>97.677000000000007</v>
      </c>
      <c r="O22" s="146">
        <v>45834.625</v>
      </c>
      <c r="P22" s="3">
        <v>92.18</v>
      </c>
      <c r="Q22" s="146">
        <v>46001.625</v>
      </c>
      <c r="R22" s="3">
        <v>98.859375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45953.625</v>
      </c>
      <c r="N23" s="3">
        <v>97.793000000000006</v>
      </c>
      <c r="O23" s="146">
        <v>45835.625</v>
      </c>
      <c r="P23" s="3">
        <v>92.1</v>
      </c>
      <c r="Q23" s="146">
        <v>46002.625</v>
      </c>
      <c r="R23" s="3">
        <v>98.890625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45957.625</v>
      </c>
      <c r="N24" s="3">
        <v>98.378</v>
      </c>
      <c r="O24" s="146">
        <v>45838.625</v>
      </c>
      <c r="P24" s="3">
        <v>92.62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45958.625</v>
      </c>
      <c r="N25" s="3">
        <v>98.408000000000001</v>
      </c>
      <c r="O25" s="146">
        <v>45839.625</v>
      </c>
      <c r="P25" s="3">
        <v>92.42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45959.625</v>
      </c>
      <c r="N26" s="3">
        <v>98.36</v>
      </c>
      <c r="O26" s="146">
        <v>45840.625</v>
      </c>
      <c r="P26" s="3">
        <v>92.33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45960.625</v>
      </c>
      <c r="N27" s="3">
        <v>98.346000000000004</v>
      </c>
      <c r="O27" s="146">
        <v>45845.625</v>
      </c>
      <c r="P27" s="3">
        <v>92.02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45961.625</v>
      </c>
      <c r="N28" s="3">
        <v>98.378</v>
      </c>
      <c r="O28" s="146">
        <v>45846.625</v>
      </c>
      <c r="P28" s="3">
        <v>91.74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45964.625</v>
      </c>
      <c r="N29" s="3">
        <v>98.37</v>
      </c>
      <c r="O29" s="146">
        <v>45847.625</v>
      </c>
      <c r="P29" s="3">
        <v>92.38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45965.625</v>
      </c>
      <c r="N30" s="3">
        <v>98.28</v>
      </c>
      <c r="O30" s="146">
        <v>45848.625</v>
      </c>
      <c r="P30" s="3">
        <v>92.24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45966.625</v>
      </c>
      <c r="N31" s="3">
        <v>98.355999999999995</v>
      </c>
      <c r="O31" s="146">
        <v>45849.625</v>
      </c>
      <c r="P31" s="3">
        <v>91.76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45967.625</v>
      </c>
      <c r="N32" s="3">
        <v>98.290999999999997</v>
      </c>
      <c r="O32" s="146">
        <v>45852.625</v>
      </c>
      <c r="P32" s="3">
        <v>91.77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45973.625</v>
      </c>
      <c r="N33" s="3">
        <v>98.436000000000007</v>
      </c>
      <c r="O33" s="146">
        <v>45853.625</v>
      </c>
      <c r="P33" s="3">
        <v>91.52</v>
      </c>
      <c r="S33" s="146">
        <f t="shared" si="1"/>
        <v>45973.625</v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45974.625</v>
      </c>
      <c r="N34" s="3">
        <v>98.341999999999999</v>
      </c>
      <c r="O34" s="146">
        <v>45854.625</v>
      </c>
      <c r="P34" s="3">
        <v>91.59</v>
      </c>
      <c r="S34" s="146">
        <f t="shared" si="1"/>
        <v>45974.625</v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45978.625</v>
      </c>
      <c r="N35" s="3">
        <v>98.27</v>
      </c>
      <c r="O35" s="146">
        <v>45855.625</v>
      </c>
      <c r="P35" s="3">
        <v>91.69</v>
      </c>
      <c r="S35" s="146">
        <f t="shared" si="1"/>
        <v>45978.625</v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45979.625</v>
      </c>
      <c r="N36" s="3">
        <v>98.25</v>
      </c>
      <c r="O36" s="146">
        <v>45856.625</v>
      </c>
      <c r="P36" s="3">
        <v>91.89</v>
      </c>
      <c r="S36" s="146">
        <f t="shared" si="1"/>
        <v>45979.625</v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45980.625</v>
      </c>
      <c r="N37" s="3">
        <v>98.278999999999996</v>
      </c>
      <c r="O37" s="146">
        <v>45859.625</v>
      </c>
      <c r="P37" s="3">
        <v>92.24</v>
      </c>
      <c r="S37" s="146">
        <f t="shared" si="1"/>
        <v>45980.625</v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45981.625</v>
      </c>
      <c r="N38" s="3">
        <v>98.21</v>
      </c>
      <c r="O38" s="146">
        <v>45860.625</v>
      </c>
      <c r="P38" s="3">
        <v>92.41</v>
      </c>
      <c r="S38" s="146">
        <f t="shared" si="1"/>
        <v>45981.625</v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45985.625</v>
      </c>
      <c r="N39" s="3">
        <v>98.283000000000001</v>
      </c>
      <c r="O39" s="146">
        <v>45861.625</v>
      </c>
      <c r="P39" s="3">
        <v>92.44</v>
      </c>
      <c r="S39" s="146">
        <f t="shared" si="1"/>
        <v>45985.625</v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45986.625</v>
      </c>
      <c r="N40" s="3">
        <v>98.292000000000002</v>
      </c>
      <c r="O40" s="146">
        <v>45862.625</v>
      </c>
      <c r="P40" s="3">
        <v>92.42</v>
      </c>
      <c r="S40" s="146">
        <f t="shared" si="1"/>
        <v>45986.625</v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45992.625</v>
      </c>
      <c r="N41" s="3">
        <v>98.448999999999998</v>
      </c>
      <c r="O41" s="146">
        <v>45863.625</v>
      </c>
      <c r="P41" s="3">
        <v>92.72</v>
      </c>
      <c r="S41" s="146">
        <f t="shared" si="1"/>
        <v>45992.625</v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45993.625</v>
      </c>
      <c r="N42" s="3">
        <v>98.524000000000001</v>
      </c>
      <c r="O42" s="146">
        <v>45866.625</v>
      </c>
      <c r="P42" s="3">
        <v>92.66</v>
      </c>
      <c r="S42" s="146">
        <f t="shared" si="1"/>
        <v>45993.625</v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45994.625</v>
      </c>
      <c r="N43" s="3">
        <v>98.661000000000001</v>
      </c>
      <c r="O43" s="146">
        <v>45867.625</v>
      </c>
      <c r="P43" s="3">
        <v>93.01</v>
      </c>
      <c r="S43" s="146">
        <f t="shared" si="1"/>
        <v>45994.625</v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45995.625</v>
      </c>
      <c r="N44" s="3">
        <v>98.600999999999999</v>
      </c>
      <c r="O44" s="146">
        <v>45868.625</v>
      </c>
      <c r="P44" s="3">
        <v>92.85</v>
      </c>
      <c r="S44" s="146">
        <f t="shared" si="1"/>
        <v>45995.625</v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45999.625</v>
      </c>
      <c r="N45" s="3">
        <v>98.597999999999999</v>
      </c>
      <c r="O45" s="146">
        <v>45869.625</v>
      </c>
      <c r="P45" s="3">
        <v>92.855000000000004</v>
      </c>
      <c r="S45" s="146">
        <f t="shared" si="1"/>
        <v>45999.625</v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46000.625</v>
      </c>
      <c r="N46" s="3">
        <v>98.582999999999998</v>
      </c>
      <c r="O46" s="146">
        <v>45870.625</v>
      </c>
      <c r="P46" s="3">
        <v>92.72</v>
      </c>
      <c r="S46" s="146">
        <f t="shared" si="1"/>
        <v>46000.625</v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46001.625</v>
      </c>
      <c r="N47" s="3">
        <v>98.724000000000004</v>
      </c>
      <c r="O47" s="146">
        <v>45873.625</v>
      </c>
      <c r="P47" s="3">
        <v>93.18</v>
      </c>
      <c r="S47" s="146">
        <f t="shared" si="1"/>
        <v>46001.625</v>
      </c>
      <c r="T47" s="146">
        <f t="shared" si="0"/>
        <v>46001.625</v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46002.625</v>
      </c>
      <c r="N48" s="3">
        <v>98.736000000000004</v>
      </c>
      <c r="O48" s="146">
        <v>45874.625</v>
      </c>
      <c r="P48" s="3">
        <v>93.174999999999997</v>
      </c>
      <c r="S48" s="146">
        <f t="shared" si="1"/>
        <v>46002.625</v>
      </c>
      <c r="T48" s="146">
        <f t="shared" si="0"/>
        <v>46002.625</v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O49" s="146">
        <v>45875.625</v>
      </c>
      <c r="P49" s="3">
        <v>93.227000000000004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O50" s="146">
        <v>45876.625</v>
      </c>
      <c r="P50" s="3">
        <v>93.38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O51" s="146">
        <v>45877.625</v>
      </c>
      <c r="P51" s="3">
        <v>93.38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O52" s="146">
        <v>45880.625</v>
      </c>
      <c r="P52" s="3">
        <v>93.5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O53" s="146">
        <v>45881.625</v>
      </c>
      <c r="P53" s="3">
        <v>93.68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O54" s="146">
        <v>45882.625</v>
      </c>
      <c r="P54" s="3">
        <v>94.14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O55" s="146">
        <v>45883.625</v>
      </c>
      <c r="P55" s="3">
        <v>93.93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O56" s="146">
        <v>45884.625</v>
      </c>
      <c r="P56" s="3">
        <v>93.85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O57" s="146">
        <v>45887.625</v>
      </c>
      <c r="P57" s="3">
        <v>93.94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O58" s="146">
        <v>45888.625</v>
      </c>
      <c r="P58" s="3">
        <v>93.98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O59" s="146">
        <v>45889.625</v>
      </c>
      <c r="P59" s="3">
        <v>93.83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O60" s="146">
        <v>45890.625</v>
      </c>
      <c r="P60" s="3">
        <v>93.53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O61" s="146">
        <v>45891.625</v>
      </c>
      <c r="P61" s="3">
        <v>94.21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O62" s="146">
        <v>45894.625</v>
      </c>
      <c r="P62" s="3">
        <v>93.84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O63" s="146">
        <v>45895.625</v>
      </c>
      <c r="P63" s="3">
        <v>93.82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O64" s="146">
        <v>45896.625</v>
      </c>
      <c r="P64" s="3">
        <v>93.71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O65" s="146">
        <v>45897.625</v>
      </c>
      <c r="P65" s="3">
        <v>94.26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O66" s="146">
        <v>45898.625</v>
      </c>
      <c r="P66" s="3">
        <v>94.108999999999995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O67" s="146">
        <v>45902.625</v>
      </c>
      <c r="P67" s="3">
        <v>93.36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O68" s="146">
        <v>45903.625</v>
      </c>
      <c r="P68" s="3">
        <v>93.76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O69" s="146">
        <v>45904.625</v>
      </c>
      <c r="P69" s="3">
        <v>94.129000000000005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O70" s="146">
        <v>45905.625</v>
      </c>
      <c r="P70" s="3">
        <v>94.76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O71" s="146">
        <v>45908.625</v>
      </c>
      <c r="P71" s="3">
        <v>94.75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O72" s="146">
        <v>45909.625</v>
      </c>
      <c r="P72" s="3">
        <v>94.66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O73" s="146">
        <v>45910.625</v>
      </c>
      <c r="P73" s="3">
        <v>95.18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O74" s="146">
        <v>45911.625</v>
      </c>
      <c r="P74" s="3">
        <v>95.53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O75" s="146">
        <v>45912.625</v>
      </c>
      <c r="P75" s="3">
        <v>95.25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O76" s="146">
        <v>45915.625</v>
      </c>
      <c r="P76" s="3">
        <v>95.59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O77" s="146">
        <v>45916.625</v>
      </c>
      <c r="P77" s="3">
        <v>95.53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O78" s="146">
        <v>45917.625</v>
      </c>
      <c r="P78" s="3">
        <v>95.48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O79" s="146">
        <v>45918.625</v>
      </c>
      <c r="P79" s="3">
        <v>95.08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IF(ISERROR(B80-2),"",(E80/$E$14-1)/100*$C$5)</f>
        <v/>
      </c>
      <c r="G80" s="31" t="str">
        <f t="shared" ref="G80:G124" ca="1" si="16">IF(ISERROR(B80-2),"",(INT(A80)-INT($A$14))/360*$C$6*$C$5-(INT(A80)-INT($A$14))/360*$C$7*$C$5)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O80" s="146">
        <v>45919.625</v>
      </c>
      <c r="P80" s="3">
        <v>94.98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O81" s="146">
        <v>45922.625</v>
      </c>
      <c r="P81" s="3">
        <v>95.19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O82" s="146">
        <v>45923.625</v>
      </c>
      <c r="P82" s="3">
        <v>95.56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O83" s="146">
        <v>45924.625</v>
      </c>
      <c r="P83" s="3">
        <v>95.5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O84" s="146">
        <v>45925.625</v>
      </c>
      <c r="P84" s="3">
        <v>95.26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O85" s="146">
        <v>45926.625</v>
      </c>
      <c r="P85" s="3">
        <v>95.22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O86" s="146">
        <v>45929.625</v>
      </c>
      <c r="P86" s="3">
        <v>95.38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O87" s="146">
        <v>45930.625</v>
      </c>
      <c r="P87" s="3">
        <v>95.18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O88" s="146">
        <v>45931.625</v>
      </c>
      <c r="P88" s="3">
        <v>95.12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O89" s="146">
        <v>45932.625</v>
      </c>
      <c r="P89" s="3">
        <v>95.17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O90" s="146">
        <v>45933.625</v>
      </c>
      <c r="P90" s="3">
        <v>95.2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O91" s="146">
        <v>45936.625</v>
      </c>
      <c r="P91" s="3">
        <v>95.09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O92" s="146">
        <v>45937.625</v>
      </c>
      <c r="P92" s="3">
        <v>95.05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O93" s="146">
        <v>45938.625</v>
      </c>
      <c r="P93" s="3">
        <v>95.1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O94" s="146">
        <v>45939.625</v>
      </c>
      <c r="P94" s="3">
        <v>95.05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O95" s="146">
        <v>45940.625</v>
      </c>
      <c r="P95" s="3">
        <v>94.63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O96" s="146">
        <v>45943.625</v>
      </c>
      <c r="P96" s="3">
        <v>95.28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O97" s="146">
        <v>45944.625</v>
      </c>
      <c r="P97" s="3">
        <v>95.24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O98" s="146">
        <v>45945.625</v>
      </c>
      <c r="P98" s="3">
        <v>95.57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O99" s="146">
        <v>45946.625</v>
      </c>
      <c r="P99" s="3">
        <v>95.71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O100" s="146">
        <v>45947.625</v>
      </c>
      <c r="P100" s="3">
        <v>95.74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O101" s="146">
        <v>45950.625</v>
      </c>
      <c r="P101" s="3">
        <v>96.16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O102" s="146">
        <v>45951.625</v>
      </c>
      <c r="P102" s="3">
        <v>96.28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O103" s="146">
        <v>45952.625</v>
      </c>
      <c r="P103" s="3">
        <v>96.08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O104" s="146">
        <v>45953.625</v>
      </c>
      <c r="P104" s="3">
        <v>95.99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O105" s="146">
        <v>45954.625</v>
      </c>
      <c r="P105" s="3">
        <v>96.29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O106" s="146">
        <v>45957.625</v>
      </c>
      <c r="P106" s="3">
        <v>97.015000000000001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O107" s="146">
        <v>45958.625</v>
      </c>
      <c r="P107" s="3">
        <v>97.03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O108" s="146">
        <v>45959.625</v>
      </c>
      <c r="P108" s="3">
        <v>96.6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O109" s="146">
        <v>45960.625</v>
      </c>
      <c r="P109" s="3">
        <v>96.49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O110" s="146">
        <v>45961.625</v>
      </c>
      <c r="P110" s="3">
        <v>96.67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O111" s="146">
        <v>45964.625</v>
      </c>
      <c r="P111" s="3">
        <v>95.97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O112" s="146">
        <v>45965.625</v>
      </c>
      <c r="P112" s="3">
        <v>95.86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O113" s="146">
        <v>45966.625</v>
      </c>
      <c r="P113" s="3">
        <v>95.65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O114" s="146">
        <v>45967.625</v>
      </c>
      <c r="P114" s="3">
        <v>95.97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O115" s="146">
        <v>45968.625</v>
      </c>
      <c r="P115" s="3">
        <v>96.02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O116" s="146">
        <v>45971.625</v>
      </c>
      <c r="P116" s="3">
        <v>96.24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O117" s="146">
        <v>45972.625</v>
      </c>
      <c r="P117" s="3">
        <v>96.46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O118" s="146">
        <v>45973.625</v>
      </c>
      <c r="P118" s="3">
        <v>96.5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O119" s="146">
        <v>45974.625</v>
      </c>
      <c r="P119" s="3">
        <v>96.025000000000006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O120" s="146">
        <v>45975.625</v>
      </c>
      <c r="P120" s="3">
        <v>95.97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O121" s="146">
        <v>45978.625</v>
      </c>
      <c r="P121" s="3">
        <v>95.99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O122" s="146">
        <v>45979.625</v>
      </c>
      <c r="P122" s="3">
        <v>95.96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O123" s="146">
        <v>45980.625</v>
      </c>
      <c r="P123" s="3">
        <v>96.12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O124" s="146">
        <v>45981.625</v>
      </c>
      <c r="P124" s="3">
        <v>95.89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O125" s="146">
        <v>45982.625</v>
      </c>
      <c r="P125" s="3">
        <v>96.15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O126" s="146">
        <v>45985.625</v>
      </c>
      <c r="P126" s="3">
        <v>96.35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O127" s="146">
        <v>45986.625</v>
      </c>
      <c r="P127" s="3">
        <v>96.6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O128" s="146">
        <v>45987.625</v>
      </c>
      <c r="P128" s="3">
        <v>96.7</v>
      </c>
      <c r="S128" s="146" t="str">
        <f t="shared" si="11"/>
        <v/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O129" s="146">
        <v>45992.625</v>
      </c>
      <c r="P129" s="3">
        <v>96.02</v>
      </c>
      <c r="S129" s="146" t="str">
        <f t="shared" si="11"/>
        <v/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O130" s="146">
        <v>45993.625</v>
      </c>
      <c r="P130" s="3">
        <v>96.42</v>
      </c>
      <c r="S130" s="146" t="str">
        <f t="shared" si="11"/>
        <v/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O131" s="146">
        <v>45994.625</v>
      </c>
      <c r="P131" s="3">
        <v>96.54</v>
      </c>
      <c r="S131" s="146" t="str">
        <f t="shared" si="11"/>
        <v/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O132" s="146">
        <v>45995.625</v>
      </c>
      <c r="P132" s="3">
        <v>96.46</v>
      </c>
      <c r="S132" s="146" t="str">
        <f t="shared" ref="S132:S195" si="21">IF(COUNTIF(O:O,M132)*COUNTIF(Q:Q,M132),M132,"")</f>
        <v/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O133" s="146">
        <v>45996.625</v>
      </c>
      <c r="P133" s="3">
        <v>96.33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O134" s="146">
        <v>45999.625</v>
      </c>
      <c r="P134" s="3">
        <v>95.93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O135" s="146">
        <v>46000.625</v>
      </c>
      <c r="P135" s="3">
        <v>95.85</v>
      </c>
      <c r="S135" s="146" t="str">
        <f t="shared" si="21"/>
        <v/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O136" s="146">
        <v>46001.625</v>
      </c>
      <c r="P136" s="3">
        <v>96.24</v>
      </c>
      <c r="S136" s="146" t="str">
        <f t="shared" si="21"/>
        <v/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O137" s="146">
        <v>46002.625</v>
      </c>
      <c r="P137" s="3">
        <v>96.254999999999995</v>
      </c>
      <c r="S137" s="146" t="str">
        <f t="shared" si="21"/>
        <v/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S138" s="146" t="str">
        <f t="shared" si="21"/>
        <v/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S139" s="146" t="str">
        <f t="shared" si="21"/>
        <v/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S140" s="146" t="str">
        <f t="shared" si="21"/>
        <v/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S141" s="146" t="str">
        <f t="shared" si="21"/>
        <v/>
      </c>
      <c r="T141" s="146" t="str">
        <f t="shared" si="20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S142" s="146" t="str">
        <f t="shared" si="21"/>
        <v/>
      </c>
      <c r="T142" s="146" t="str">
        <f t="shared" si="20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1"/>
        <v/>
      </c>
      <c r="T143" s="146" t="str">
        <f t="shared" si="20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30" priority="1" operator="lessThan">
      <formula>0</formula>
    </cfRule>
  </conditionalFormatting>
  <hyperlinks>
    <hyperlink ref="D4" r:id="rId1" xr:uid="{648EF54B-F40E-4274-85D0-602281E307F8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46002.625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37">_xlfn.UNIQUE(K:K)</f>
        <v>0</v>
      </c>
      <c r="M2" s="3"/>
      <c r="N2" s="3" cm="1">
        <f t="array" ref="N2:N70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45806.625</v>
      </c>
      <c r="L3" s="146">
        <v>45806.625</v>
      </c>
      <c r="N3" s="146" t="str">
        <v/>
      </c>
      <c r="O3" s="106" cm="1">
        <f t="array" ref="O3:P143">_xll.BDH(B4, "LAST_PRICE", "01/01/2025 15:00:00", "01/01/2035 16:00:00", "BarSize=60", "BarType=T", "RecurDaily=True", "TZ=London")</f>
        <v>45806.625</v>
      </c>
      <c r="P3" s="3">
        <v>99.975999999999999</v>
      </c>
      <c r="Q3" s="106" cm="1">
        <f t="array" ref="Q3:R136">_xll.BDH(C4, "LAST_PRICE", "01/01/2025 15:00:00", "01/01/2035 16:00:00", "BarSize=60", "BarType=T", "RecurDaily=True", "TZ=London")</f>
        <v>45806.625</v>
      </c>
      <c r="R3" s="3">
        <v>96.45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45807.625</v>
      </c>
      <c r="L4" s="146">
        <v>45807.625</v>
      </c>
      <c r="M4" s="146" t="str">
        <f>IF(L4&gt;$A$14,L4,"")</f>
        <v/>
      </c>
      <c r="N4" s="146">
        <v>45904.625</v>
      </c>
      <c r="O4" s="106">
        <v>45807.625</v>
      </c>
      <c r="P4" s="3">
        <v>100.161</v>
      </c>
      <c r="Q4" s="106">
        <v>45807.625</v>
      </c>
      <c r="R4" s="3">
        <v>96.408000000000001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45810.625</v>
      </c>
      <c r="L5" s="146">
        <v>45810.625</v>
      </c>
      <c r="M5" s="146" t="str">
        <f t="shared" ref="M5:M68" si="1">IF(L5&gt;$A$14,L5,"")</f>
        <v/>
      </c>
      <c r="N5" s="146">
        <v>45905.625</v>
      </c>
      <c r="O5" s="106">
        <v>45810.625</v>
      </c>
      <c r="P5" s="3">
        <v>100.687</v>
      </c>
      <c r="Q5" s="106">
        <v>45810.625</v>
      </c>
      <c r="R5" s="3">
        <v>96.438999999999993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45811.625</v>
      </c>
      <c r="L6" s="146">
        <v>45811.625</v>
      </c>
      <c r="M6" s="146" t="str">
        <f t="shared" si="1"/>
        <v/>
      </c>
      <c r="N6" s="146">
        <v>45908.625</v>
      </c>
      <c r="O6" s="106">
        <v>45811.625</v>
      </c>
      <c r="P6" s="3">
        <v>100.36</v>
      </c>
      <c r="Q6" s="106">
        <v>45811.625</v>
      </c>
      <c r="R6" s="3">
        <v>96.614999999999995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45812.625</v>
      </c>
      <c r="L7" s="146">
        <v>45812.625</v>
      </c>
      <c r="M7" s="146" t="str">
        <f t="shared" si="1"/>
        <v/>
      </c>
      <c r="N7" s="146">
        <v>45909.625</v>
      </c>
      <c r="O7" s="106">
        <v>45812.625</v>
      </c>
      <c r="P7" s="3">
        <v>99.268000000000001</v>
      </c>
      <c r="Q7" s="106">
        <v>45812.625</v>
      </c>
      <c r="R7" s="3">
        <v>96.897000000000006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45813.625</v>
      </c>
      <c r="L8" s="146">
        <v>45813.625</v>
      </c>
      <c r="M8" s="146" t="str">
        <f t="shared" si="1"/>
        <v/>
      </c>
      <c r="N8" s="146">
        <v>45910.625</v>
      </c>
      <c r="O8" s="106">
        <v>45813.625</v>
      </c>
      <c r="P8" s="3">
        <v>99.311999999999998</v>
      </c>
      <c r="Q8" s="106">
        <v>45813.625</v>
      </c>
      <c r="R8" s="3">
        <v>96.96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45814.625</v>
      </c>
      <c r="L9" s="146">
        <v>45814.625</v>
      </c>
      <c r="M9" s="146" t="str">
        <f t="shared" si="1"/>
        <v/>
      </c>
      <c r="N9" s="146">
        <v>45911.625</v>
      </c>
      <c r="O9" s="106">
        <v>45814.625</v>
      </c>
      <c r="P9" s="3">
        <v>99.111999999999995</v>
      </c>
      <c r="Q9" s="106">
        <v>45814.625</v>
      </c>
      <c r="R9" s="3">
        <v>97.397999999999996</v>
      </c>
    </row>
    <row r="10" spans="1:18" ht="15" thickBot="1">
      <c r="A10" s="15" t="s">
        <v>28</v>
      </c>
      <c r="B10" s="19" cm="1">
        <f t="array" ref="B10">_xll.BDP(B4,"PX_LAST")</f>
        <v>92.220119999999994</v>
      </c>
      <c r="C10" s="12" cm="1">
        <f t="array" ref="C10">_xll.BDP(C4,"PX_LAST")</f>
        <v>101.38200000000001</v>
      </c>
      <c r="D10" s="30"/>
      <c r="E10" s="1"/>
      <c r="F10" s="1"/>
      <c r="G10" s="1"/>
      <c r="H10" s="1"/>
      <c r="I10" s="1"/>
      <c r="J10" s="1"/>
      <c r="K10" s="146">
        <f t="shared" si="0"/>
        <v>45817.625</v>
      </c>
      <c r="L10" s="146">
        <v>45817.625</v>
      </c>
      <c r="M10" s="146" t="str">
        <f t="shared" si="1"/>
        <v/>
      </c>
      <c r="N10" s="146">
        <v>45912.625</v>
      </c>
      <c r="O10" s="106">
        <v>45817.625</v>
      </c>
      <c r="P10" s="3">
        <v>97.832999999999998</v>
      </c>
      <c r="Q10" s="106">
        <v>45817.625</v>
      </c>
      <c r="R10" s="3">
        <v>97.316999999999993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45818.625</v>
      </c>
      <c r="L11" s="146">
        <v>45818.625</v>
      </c>
      <c r="M11" s="146" t="str">
        <f t="shared" si="1"/>
        <v/>
      </c>
      <c r="N11" s="146">
        <v>45915.625</v>
      </c>
      <c r="O11" s="106">
        <v>45818.625</v>
      </c>
      <c r="P11" s="3">
        <v>97.355999999999995</v>
      </c>
      <c r="Q11" s="106">
        <v>45818.625</v>
      </c>
      <c r="R11" s="3">
        <v>97.459000000000003</v>
      </c>
    </row>
    <row r="12" spans="1:18" ht="15" thickBot="1">
      <c r="A12" s="32" t="s">
        <v>22</v>
      </c>
      <c r="B12" s="181" t="s">
        <v>0</v>
      </c>
      <c r="C12" s="182"/>
      <c r="D12" s="182"/>
      <c r="E12" s="198"/>
      <c r="F12" s="186" t="s">
        <v>1</v>
      </c>
      <c r="G12" s="195"/>
      <c r="H12" s="188"/>
      <c r="I12" s="32" t="s">
        <v>16</v>
      </c>
      <c r="J12" s="1"/>
      <c r="K12" s="146">
        <f t="shared" si="0"/>
        <v>45819.625</v>
      </c>
      <c r="L12" s="146">
        <v>45819.625</v>
      </c>
      <c r="M12" s="146" t="str">
        <f t="shared" si="1"/>
        <v/>
      </c>
      <c r="N12" s="146">
        <v>45916.625</v>
      </c>
      <c r="O12" s="106">
        <v>45819.625</v>
      </c>
      <c r="P12" s="3">
        <v>96.275000000000006</v>
      </c>
      <c r="Q12" s="106">
        <v>45819.625</v>
      </c>
      <c r="R12" s="3">
        <v>97.754000000000005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45820.625</v>
      </c>
      <c r="L13" s="146">
        <v>45820.625</v>
      </c>
      <c r="M13" s="146" t="str">
        <f t="shared" si="1"/>
        <v/>
      </c>
      <c r="N13" s="146">
        <v>45917.625</v>
      </c>
      <c r="O13" s="106">
        <v>45820.625</v>
      </c>
      <c r="P13" s="3">
        <v>97.052999999999997</v>
      </c>
      <c r="Q13" s="106">
        <v>45820.625</v>
      </c>
      <c r="R13" s="3">
        <v>97.39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45821.625</v>
      </c>
      <c r="L14" s="146">
        <v>45821.625</v>
      </c>
      <c r="M14" s="146" t="str">
        <f t="shared" si="1"/>
        <v/>
      </c>
      <c r="N14" s="146">
        <v>45918.625</v>
      </c>
      <c r="O14" s="106">
        <v>45821.625</v>
      </c>
      <c r="P14" s="3">
        <v>100.646</v>
      </c>
      <c r="Q14" s="106">
        <v>45821.625</v>
      </c>
      <c r="R14" s="3">
        <v>97.503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45824.625</v>
      </c>
      <c r="L15" s="146">
        <v>45824.625</v>
      </c>
      <c r="M15" s="146" t="str">
        <f t="shared" si="1"/>
        <v/>
      </c>
      <c r="N15" s="146">
        <v>45919.625</v>
      </c>
      <c r="O15" s="106">
        <v>45824.625</v>
      </c>
      <c r="P15" s="3">
        <v>98.992000000000004</v>
      </c>
      <c r="Q15" s="106">
        <v>45824.625</v>
      </c>
      <c r="R15" s="3">
        <v>97.588999999999999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0">
        <f t="shared" ref="G16:G79" ca="1" si="7">IF(ISERROR(F16-2),"",(F16-$F$14)/100*$C$5)</f>
        <v>73649.999999999956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18086.583916666765</v>
      </c>
      <c r="J16" s="1"/>
      <c r="K16" s="146">
        <f t="shared" si="0"/>
        <v>45825.625</v>
      </c>
      <c r="L16" s="146">
        <v>45825.625</v>
      </c>
      <c r="M16" s="146" t="str">
        <f t="shared" si="1"/>
        <v/>
      </c>
      <c r="N16" s="146">
        <v>45922.625</v>
      </c>
      <c r="O16" s="106">
        <v>45825.625</v>
      </c>
      <c r="P16" s="3">
        <v>99.960999999999999</v>
      </c>
      <c r="Q16" s="106">
        <v>45825.625</v>
      </c>
      <c r="R16" s="3">
        <v>97.742000000000004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99.837000000000003</v>
      </c>
      <c r="G17" s="30">
        <f t="shared" ca="1" si="7"/>
        <v>72150.000000000247</v>
      </c>
      <c r="H17" s="31">
        <f t="shared" ca="1" si="8"/>
        <v>2756.380208333333</v>
      </c>
      <c r="I17" s="66">
        <f t="shared" ca="1" si="9"/>
        <v>48157.170791666424</v>
      </c>
      <c r="J17" s="1"/>
      <c r="K17" s="146">
        <f t="shared" si="0"/>
        <v>45826.625</v>
      </c>
      <c r="L17" s="146">
        <v>45826.625</v>
      </c>
      <c r="M17" s="146" t="str">
        <f t="shared" si="1"/>
        <v/>
      </c>
      <c r="N17" s="146">
        <v>45923.625</v>
      </c>
      <c r="O17" s="106">
        <v>45826.625</v>
      </c>
      <c r="P17" s="3">
        <v>101.992</v>
      </c>
      <c r="Q17" s="106">
        <v>45826.625</v>
      </c>
      <c r="R17" s="3">
        <v>97.769000000000005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99.876000000000005</v>
      </c>
      <c r="G18" s="30">
        <f t="shared" ca="1" si="7"/>
        <v>75075.000000000364</v>
      </c>
      <c r="H18" s="31">
        <f t="shared" ca="1" si="8"/>
        <v>3307.65625</v>
      </c>
      <c r="I18" s="66">
        <f t="shared" ca="1" si="9"/>
        <v>52668.419749999608</v>
      </c>
      <c r="J18" s="1"/>
      <c r="K18" s="146">
        <f t="shared" si="0"/>
        <v>45826.625</v>
      </c>
      <c r="L18" s="146">
        <v>45828.625</v>
      </c>
      <c r="M18" s="146" t="str">
        <f t="shared" si="1"/>
        <v/>
      </c>
      <c r="N18" s="146">
        <v>45924.625</v>
      </c>
      <c r="O18" s="106">
        <v>45827.625</v>
      </c>
      <c r="P18" s="3">
        <v>105.15300000000001</v>
      </c>
      <c r="Q18" s="106">
        <v>45828.625</v>
      </c>
      <c r="R18" s="3">
        <v>97.44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99.942999999999998</v>
      </c>
      <c r="G19" s="30">
        <f t="shared" ca="1" si="7"/>
        <v>80099.99999999984</v>
      </c>
      <c r="H19" s="31">
        <f t="shared" ca="1" si="8"/>
        <v>3858.9322916666661</v>
      </c>
      <c r="I19" s="66">
        <f t="shared" ca="1" si="9"/>
        <v>65894.388208333519</v>
      </c>
      <c r="J19" s="1"/>
      <c r="K19" s="146">
        <f t="shared" si="0"/>
        <v>45828.625</v>
      </c>
      <c r="L19" s="146">
        <v>45831.625</v>
      </c>
      <c r="M19" s="146" t="str">
        <f t="shared" si="1"/>
        <v/>
      </c>
      <c r="N19" s="146">
        <v>45925.625</v>
      </c>
      <c r="O19" s="106">
        <v>45828.625</v>
      </c>
      <c r="P19" s="3">
        <v>104.91800000000001</v>
      </c>
      <c r="Q19" s="106">
        <v>45831.625</v>
      </c>
      <c r="R19" s="3">
        <v>97.382000000000005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100.11</v>
      </c>
      <c r="G20" s="30">
        <f t="shared" ca="1" si="7"/>
        <v>92624.999999999956</v>
      </c>
      <c r="H20" s="31">
        <f t="shared" ca="1" si="8"/>
        <v>4410.2083333333358</v>
      </c>
      <c r="I20" s="66">
        <f t="shared" ca="1" si="9"/>
        <v>87248.865666666738</v>
      </c>
      <c r="J20" s="1"/>
      <c r="K20" s="146">
        <f t="shared" si="0"/>
        <v>45831.625</v>
      </c>
      <c r="L20" s="146">
        <v>45832.625</v>
      </c>
      <c r="M20" s="146" t="str">
        <f t="shared" si="1"/>
        <v/>
      </c>
      <c r="N20" s="146">
        <v>45926.625</v>
      </c>
      <c r="O20" s="106">
        <v>45831.625</v>
      </c>
      <c r="P20" s="3">
        <v>105.04900000000001</v>
      </c>
      <c r="Q20" s="106">
        <v>45832.625</v>
      </c>
      <c r="R20" s="3">
        <v>97.813000000000002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100.373</v>
      </c>
      <c r="G21" s="30">
        <f t="shared" ca="1" si="7"/>
        <v>112350.00000000035</v>
      </c>
      <c r="H21" s="31">
        <f t="shared" ca="1" si="8"/>
        <v>4961.4843749999973</v>
      </c>
      <c r="I21" s="66">
        <f t="shared" ca="1" si="9"/>
        <v>73342.472624999675</v>
      </c>
      <c r="J21" s="1"/>
      <c r="K21" s="146">
        <f t="shared" si="0"/>
        <v>45832.625</v>
      </c>
      <c r="L21" s="146">
        <v>45833.625</v>
      </c>
      <c r="M21" s="146" t="str">
        <f t="shared" si="1"/>
        <v/>
      </c>
      <c r="N21" s="146">
        <v>45929.625</v>
      </c>
      <c r="O21" s="106">
        <v>45832.625</v>
      </c>
      <c r="P21" s="3">
        <v>98.676000000000002</v>
      </c>
      <c r="Q21" s="106">
        <v>45833.625</v>
      </c>
      <c r="R21" s="3">
        <v>97.658000000000001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100.343</v>
      </c>
      <c r="G22" s="30">
        <f t="shared" ca="1" si="7"/>
        <v>110100.00000000026</v>
      </c>
      <c r="H22" s="31">
        <f t="shared" ca="1" si="8"/>
        <v>6615.3125</v>
      </c>
      <c r="I22" s="66">
        <f t="shared" ca="1" si="9"/>
        <v>90882.740499999694</v>
      </c>
      <c r="J22" s="1"/>
      <c r="K22" s="146">
        <f t="shared" si="0"/>
        <v>45833.625</v>
      </c>
      <c r="L22" s="146">
        <v>45834.625</v>
      </c>
      <c r="M22" s="146" t="str">
        <f t="shared" si="1"/>
        <v/>
      </c>
      <c r="N22" s="146">
        <v>45930.625</v>
      </c>
      <c r="O22" s="106">
        <v>45833.625</v>
      </c>
      <c r="P22" s="3">
        <v>99.372</v>
      </c>
      <c r="Q22" s="106">
        <v>45834.625</v>
      </c>
      <c r="R22" s="3">
        <v>97.56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100.643</v>
      </c>
      <c r="G23" s="30">
        <f t="shared" ca="1" si="7"/>
        <v>132600.00000000006</v>
      </c>
      <c r="H23" s="31">
        <f t="shared" ca="1" si="8"/>
        <v>7166.5885416666679</v>
      </c>
      <c r="I23" s="66">
        <f t="shared" ca="1" si="9"/>
        <v>60464.435958333299</v>
      </c>
      <c r="J23" s="1"/>
      <c r="K23" s="146">
        <f t="shared" si="0"/>
        <v>45834.625</v>
      </c>
      <c r="L23" s="146">
        <v>45835.625</v>
      </c>
      <c r="M23" s="146" t="str">
        <f t="shared" si="1"/>
        <v/>
      </c>
      <c r="N23" s="146">
        <v>45931.625</v>
      </c>
      <c r="O23" s="106">
        <v>45834.625</v>
      </c>
      <c r="P23" s="3">
        <v>99.778000000000006</v>
      </c>
      <c r="Q23" s="106">
        <v>45835.625</v>
      </c>
      <c r="R23" s="3">
        <v>97.772000000000006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100.554</v>
      </c>
      <c r="G24" s="30">
        <f t="shared" ca="1" si="7"/>
        <v>125925.00000000015</v>
      </c>
      <c r="H24" s="31">
        <f t="shared" ca="1" si="8"/>
        <v>7717.8645833333321</v>
      </c>
      <c r="I24" s="66">
        <f t="shared" ca="1" si="9"/>
        <v>61934.595416666576</v>
      </c>
      <c r="J24" s="1"/>
      <c r="K24" s="146">
        <f t="shared" si="0"/>
        <v>45835.625</v>
      </c>
      <c r="L24" s="146">
        <v>45838.625</v>
      </c>
      <c r="M24" s="146" t="str">
        <f t="shared" si="1"/>
        <v/>
      </c>
      <c r="N24" s="146">
        <v>45932.625</v>
      </c>
      <c r="O24" s="106">
        <v>45835.625</v>
      </c>
      <c r="P24" s="3">
        <v>98.491</v>
      </c>
      <c r="Q24" s="106">
        <v>45838.625</v>
      </c>
      <c r="R24" s="3">
        <v>97.974999999999994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101.01600000000001</v>
      </c>
      <c r="G25" s="30">
        <f t="shared" ca="1" si="7"/>
        <v>160575.00000000041</v>
      </c>
      <c r="H25" s="31">
        <f t="shared" ca="1" si="8"/>
        <v>8269.1406250000036</v>
      </c>
      <c r="I25" s="66">
        <f t="shared" ca="1" si="9"/>
        <v>40095.590374999476</v>
      </c>
      <c r="J25" s="1"/>
      <c r="K25" s="146">
        <f t="shared" si="0"/>
        <v>45838.625</v>
      </c>
      <c r="L25" s="146">
        <v>45839.625</v>
      </c>
      <c r="M25" s="146" t="str">
        <f t="shared" si="1"/>
        <v/>
      </c>
      <c r="N25" s="146">
        <v>45933.625</v>
      </c>
      <c r="O25" s="106">
        <v>45838.625</v>
      </c>
      <c r="P25" s="3">
        <v>97.775999999999996</v>
      </c>
      <c r="Q25" s="106">
        <v>45839.625</v>
      </c>
      <c r="R25" s="3">
        <v>98.146000000000001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101.05800000000001</v>
      </c>
      <c r="G26" s="30">
        <f t="shared" ca="1" si="7"/>
        <v>163725.00000000052</v>
      </c>
      <c r="H26" s="31">
        <f t="shared" ca="1" si="8"/>
        <v>8820.4166666666715</v>
      </c>
      <c r="I26" s="66">
        <f t="shared" ca="1" si="9"/>
        <v>37206.814333332717</v>
      </c>
      <c r="J26" s="1"/>
      <c r="K26" s="146">
        <f t="shared" si="0"/>
        <v>45839.625</v>
      </c>
      <c r="L26" s="146">
        <v>45840.625</v>
      </c>
      <c r="M26" s="146" t="str">
        <f t="shared" si="1"/>
        <v/>
      </c>
      <c r="N26" s="146">
        <v>45936.625</v>
      </c>
      <c r="O26" s="106">
        <v>45839.625</v>
      </c>
      <c r="P26" s="3">
        <v>97.828000000000003</v>
      </c>
      <c r="Q26" s="106">
        <v>45840.625</v>
      </c>
      <c r="R26" s="3">
        <v>98.274000000000001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101.03100000000001</v>
      </c>
      <c r="G27" s="30">
        <f t="shared" ca="1" si="7"/>
        <v>161700.00000000044</v>
      </c>
      <c r="H27" s="31">
        <f t="shared" ca="1" si="8"/>
        <v>10474.244791666672</v>
      </c>
      <c r="I27" s="66">
        <f t="shared" ca="1" si="9"/>
        <v>33231.82620833283</v>
      </c>
      <c r="J27" s="1"/>
      <c r="K27" s="146">
        <f t="shared" si="0"/>
        <v>45840.625</v>
      </c>
      <c r="L27" s="146">
        <v>45841.625</v>
      </c>
      <c r="M27" s="146" t="str">
        <f t="shared" si="1"/>
        <v/>
      </c>
      <c r="N27" s="146">
        <v>45937.625</v>
      </c>
      <c r="O27" s="106">
        <v>45840.625</v>
      </c>
      <c r="P27" s="3">
        <v>96.846999999999994</v>
      </c>
      <c r="Q27" s="106">
        <v>45841.625</v>
      </c>
      <c r="R27" s="3">
        <v>98.831000000000003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101.027</v>
      </c>
      <c r="G28" s="30">
        <f t="shared" ca="1" si="7"/>
        <v>161400.00000000009</v>
      </c>
      <c r="H28" s="31">
        <f t="shared" ca="1" si="8"/>
        <v>11025.520833333332</v>
      </c>
      <c r="I28" s="66">
        <f t="shared" ca="1" si="9"/>
        <v>39989.662666666482</v>
      </c>
      <c r="J28" s="1"/>
      <c r="K28" s="146">
        <f t="shared" si="0"/>
        <v>45841.625</v>
      </c>
      <c r="L28" s="146">
        <v>45845.625</v>
      </c>
      <c r="M28" s="146" t="str">
        <f t="shared" si="1"/>
        <v/>
      </c>
      <c r="N28" s="146">
        <v>45938.625</v>
      </c>
      <c r="O28" s="106">
        <v>45841.625</v>
      </c>
      <c r="P28" s="3">
        <v>96.338999999999999</v>
      </c>
      <c r="Q28" s="106">
        <v>45845.625</v>
      </c>
      <c r="R28" s="3">
        <v>98.700999999999993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101.15</v>
      </c>
      <c r="G29" s="30">
        <f t="shared" ca="1" si="7"/>
        <v>170625.00000000044</v>
      </c>
      <c r="H29" s="31">
        <f t="shared" ca="1" si="8"/>
        <v>11576.796875</v>
      </c>
      <c r="I29" s="66">
        <f t="shared" ca="1" si="9"/>
        <v>32199.98162499952</v>
      </c>
      <c r="J29" s="1"/>
      <c r="K29" s="146">
        <f t="shared" si="0"/>
        <v>45841.625</v>
      </c>
      <c r="L29" s="146">
        <v>45846.625</v>
      </c>
      <c r="M29" s="146" t="str">
        <f t="shared" si="1"/>
        <v/>
      </c>
      <c r="N29" s="146">
        <v>45939.625</v>
      </c>
      <c r="O29" s="106">
        <v>45842.625</v>
      </c>
      <c r="P29" s="3">
        <v>97.531999999999996</v>
      </c>
      <c r="Q29" s="106">
        <v>45846.625</v>
      </c>
      <c r="R29" s="3">
        <v>98.694999999999993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100.76300000000001</v>
      </c>
      <c r="G30" s="30">
        <f t="shared" ca="1" si="7"/>
        <v>141600.00000000041</v>
      </c>
      <c r="H30" s="31">
        <f t="shared" ca="1" si="8"/>
        <v>12128.072916666668</v>
      </c>
      <c r="I30" s="66">
        <f t="shared" ca="1" si="9"/>
        <v>31194.55458333284</v>
      </c>
      <c r="J30" s="1"/>
      <c r="K30" s="146">
        <f t="shared" si="0"/>
        <v>45845.625</v>
      </c>
      <c r="L30" s="146">
        <v>45847.625</v>
      </c>
      <c r="M30" s="146" t="str">
        <f t="shared" si="1"/>
        <v/>
      </c>
      <c r="N30" s="146">
        <v>45944.625</v>
      </c>
      <c r="O30" s="106">
        <v>45845.625</v>
      </c>
      <c r="P30" s="3">
        <v>97.003</v>
      </c>
      <c r="Q30" s="106">
        <v>45847.625</v>
      </c>
      <c r="R30" s="3">
        <v>99.075000000000003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100.681</v>
      </c>
      <c r="G31" s="30">
        <f t="shared" ca="1" si="7"/>
        <v>135449.99999999983</v>
      </c>
      <c r="H31" s="31">
        <f t="shared" ca="1" si="8"/>
        <v>12679.348958333332</v>
      </c>
      <c r="I31" s="66">
        <f t="shared" ca="1" si="9"/>
        <v>30900.391541666799</v>
      </c>
      <c r="J31" s="1"/>
      <c r="K31" s="146">
        <f t="shared" si="0"/>
        <v>45846.625</v>
      </c>
      <c r="L31" s="146">
        <v>45848.625</v>
      </c>
      <c r="M31" s="146" t="str">
        <f t="shared" si="1"/>
        <v/>
      </c>
      <c r="N31" s="146">
        <v>45945.625</v>
      </c>
      <c r="O31" s="106">
        <v>45846.625</v>
      </c>
      <c r="P31" s="3">
        <v>96.25</v>
      </c>
      <c r="Q31" s="106">
        <v>45848.625</v>
      </c>
      <c r="R31" s="3">
        <v>98.983000000000004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101.003</v>
      </c>
      <c r="G32" s="30">
        <f t="shared" ca="1" si="7"/>
        <v>159600</v>
      </c>
      <c r="H32" s="31">
        <f t="shared" ca="1" si="8"/>
        <v>14333.177083333336</v>
      </c>
      <c r="I32" s="66">
        <f t="shared" ca="1" si="9"/>
        <v>9490.8884166666903</v>
      </c>
      <c r="J32" s="1"/>
      <c r="K32" s="146">
        <f t="shared" si="0"/>
        <v>45847.625</v>
      </c>
      <c r="L32" s="146">
        <v>45849.625</v>
      </c>
      <c r="M32" s="146" t="str">
        <f t="shared" si="1"/>
        <v/>
      </c>
      <c r="N32" s="146">
        <v>45946.625</v>
      </c>
      <c r="O32" s="106">
        <v>45847.625</v>
      </c>
      <c r="P32" s="3">
        <v>96.17</v>
      </c>
      <c r="Q32" s="106">
        <v>45849.625</v>
      </c>
      <c r="R32" s="3">
        <v>98.903999999999996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100.789</v>
      </c>
      <c r="G33" s="30">
        <f t="shared" ca="1" si="7"/>
        <v>143550.00000000012</v>
      </c>
      <c r="H33" s="31">
        <f t="shared" ca="1" si="8"/>
        <v>14884.453125000007</v>
      </c>
      <c r="I33" s="66">
        <f t="shared" ca="1" si="9"/>
        <v>26532.660374999854</v>
      </c>
      <c r="J33" s="1"/>
      <c r="K33" s="146">
        <f t="shared" si="0"/>
        <v>45848.625</v>
      </c>
      <c r="L33" s="146">
        <v>45852.625</v>
      </c>
      <c r="M33" s="146" t="str">
        <f t="shared" si="1"/>
        <v/>
      </c>
      <c r="N33" s="146">
        <v>45947.625</v>
      </c>
      <c r="O33" s="106">
        <v>45848.625</v>
      </c>
      <c r="P33" s="3">
        <v>94.885999999999996</v>
      </c>
      <c r="Q33" s="106">
        <v>45852.625</v>
      </c>
      <c r="R33" s="3">
        <v>98.831999999999994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100.709</v>
      </c>
      <c r="G34" s="30">
        <f t="shared" ca="1" si="7"/>
        <v>137550.00000000026</v>
      </c>
      <c r="H34" s="31">
        <f t="shared" ca="1" si="8"/>
        <v>15435.729166666664</v>
      </c>
      <c r="I34" s="66">
        <f t="shared" ca="1" si="9"/>
        <v>45721.974833333072</v>
      </c>
      <c r="J34" s="1"/>
      <c r="K34" s="146">
        <f t="shared" si="0"/>
        <v>45849.625</v>
      </c>
      <c r="L34" s="146">
        <v>45853.625</v>
      </c>
      <c r="M34" s="146" t="str">
        <f t="shared" si="1"/>
        <v/>
      </c>
      <c r="N34" s="146">
        <v>45950.625</v>
      </c>
      <c r="O34" s="106">
        <v>45849.625</v>
      </c>
      <c r="P34" s="3">
        <v>96.510999999999996</v>
      </c>
      <c r="Q34" s="106">
        <v>45853.625</v>
      </c>
      <c r="R34" s="3">
        <v>98.623999999999995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101.09399999999999</v>
      </c>
      <c r="G35" s="30">
        <f t="shared" ca="1" si="7"/>
        <v>166424.99999999956</v>
      </c>
      <c r="H35" s="31">
        <f t="shared" ca="1" si="8"/>
        <v>15987.005208333343</v>
      </c>
      <c r="I35" s="66">
        <f t="shared" ca="1" si="9"/>
        <v>49500.175291667139</v>
      </c>
      <c r="J35" s="1"/>
      <c r="K35" s="146">
        <f t="shared" si="0"/>
        <v>45852.625</v>
      </c>
      <c r="L35" s="146">
        <v>45854.625</v>
      </c>
      <c r="M35" s="146" t="str">
        <f t="shared" si="1"/>
        <v/>
      </c>
      <c r="N35" s="146">
        <v>45951.625</v>
      </c>
      <c r="O35" s="106">
        <v>45852.625</v>
      </c>
      <c r="P35" s="3">
        <v>97.629000000000005</v>
      </c>
      <c r="Q35" s="106">
        <v>45854.625</v>
      </c>
      <c r="R35" s="3">
        <v>98.533000000000001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101.012</v>
      </c>
      <c r="G36" s="30">
        <f t="shared" ca="1" si="7"/>
        <v>160275.00000000003</v>
      </c>
      <c r="H36" s="31">
        <f t="shared" ca="1" si="8"/>
        <v>16538.281250000007</v>
      </c>
      <c r="I36" s="66">
        <f t="shared" ca="1" si="9"/>
        <v>60255.550749999988</v>
      </c>
      <c r="J36" s="1"/>
      <c r="K36" s="146">
        <f t="shared" si="0"/>
        <v>45853.625</v>
      </c>
      <c r="L36" s="146">
        <v>45855.625</v>
      </c>
      <c r="M36" s="146" t="str">
        <f t="shared" si="1"/>
        <v/>
      </c>
      <c r="N36" s="146">
        <v>45952.625</v>
      </c>
      <c r="O36" s="106">
        <v>45853.625</v>
      </c>
      <c r="P36" s="3">
        <v>97.247</v>
      </c>
      <c r="Q36" s="106">
        <v>45855.625</v>
      </c>
      <c r="R36" s="3">
        <v>98.546000000000006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100.5</v>
      </c>
      <c r="G37" s="30">
        <f t="shared" ca="1" si="7"/>
        <v>121875</v>
      </c>
      <c r="H37" s="31">
        <f t="shared" ca="1" si="8"/>
        <v>18192.109375000007</v>
      </c>
      <c r="I37" s="66">
        <f t="shared" ca="1" si="9"/>
        <v>31785.259624999911</v>
      </c>
      <c r="J37" s="1"/>
      <c r="K37" s="146">
        <f t="shared" si="0"/>
        <v>45854.625</v>
      </c>
      <c r="L37" s="146">
        <v>45856.625</v>
      </c>
      <c r="M37" s="146" t="str">
        <f t="shared" si="1"/>
        <v/>
      </c>
      <c r="N37" s="146">
        <v>45953.625</v>
      </c>
      <c r="O37" s="106">
        <v>45854.625</v>
      </c>
      <c r="P37" s="3">
        <v>98.581000000000003</v>
      </c>
      <c r="Q37" s="106">
        <v>45856.625</v>
      </c>
      <c r="R37" s="3">
        <v>98.555999999999997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100.55500000000001</v>
      </c>
      <c r="G38" s="30">
        <f t="shared" ca="1" si="7"/>
        <v>126000.00000000051</v>
      </c>
      <c r="H38" s="31">
        <f t="shared" ca="1" si="8"/>
        <v>18743.385416666664</v>
      </c>
      <c r="I38" s="66">
        <f t="shared" ca="1" si="9"/>
        <v>35174.781583332726</v>
      </c>
      <c r="J38" s="1"/>
      <c r="K38" s="146">
        <f t="shared" si="0"/>
        <v>45855.625</v>
      </c>
      <c r="L38" s="146">
        <v>45859.625</v>
      </c>
      <c r="M38" s="146" t="str">
        <f t="shared" si="1"/>
        <v/>
      </c>
      <c r="N38" s="146">
        <v>45954.625</v>
      </c>
      <c r="O38" s="106">
        <v>45855.625</v>
      </c>
      <c r="P38" s="3">
        <v>97.709000000000003</v>
      </c>
      <c r="Q38" s="106">
        <v>45859.625</v>
      </c>
      <c r="R38" s="3">
        <v>98.796999999999997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100.562</v>
      </c>
      <c r="G39" s="30">
        <f t="shared" ca="1" si="7"/>
        <v>126524.99999999981</v>
      </c>
      <c r="H39" s="31">
        <f t="shared" ca="1" si="8"/>
        <v>19294.661458333336</v>
      </c>
      <c r="I39" s="66">
        <f t="shared" ca="1" si="9"/>
        <v>54870.620541666744</v>
      </c>
      <c r="J39" s="1"/>
      <c r="K39" s="146">
        <f t="shared" si="0"/>
        <v>45856.625</v>
      </c>
      <c r="L39" s="146">
        <v>45860.625</v>
      </c>
      <c r="M39" s="146" t="str">
        <f t="shared" si="1"/>
        <v/>
      </c>
      <c r="N39" s="146">
        <v>45957.625</v>
      </c>
      <c r="O39" s="106">
        <v>45856.625</v>
      </c>
      <c r="P39" s="3">
        <v>97.168999999999997</v>
      </c>
      <c r="Q39" s="106">
        <v>45860.625</v>
      </c>
      <c r="R39" s="3">
        <v>98.896000000000001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100.498</v>
      </c>
      <c r="G40" s="30">
        <f t="shared" ca="1" si="7"/>
        <v>121725.00000000035</v>
      </c>
      <c r="H40" s="31">
        <f t="shared" ca="1" si="8"/>
        <v>19845.937499999989</v>
      </c>
      <c r="I40" s="66">
        <f t="shared" ca="1" si="9"/>
        <v>64562.996999999639</v>
      </c>
      <c r="J40" s="1"/>
      <c r="K40" s="146">
        <f t="shared" si="0"/>
        <v>45859.625</v>
      </c>
      <c r="L40" s="146">
        <v>45861.625</v>
      </c>
      <c r="M40" s="146" t="str">
        <f t="shared" si="1"/>
        <v/>
      </c>
      <c r="N40" s="146">
        <v>45958.625</v>
      </c>
      <c r="O40" s="106">
        <v>45859.625</v>
      </c>
      <c r="P40" s="3">
        <v>97.474000000000004</v>
      </c>
      <c r="Q40" s="106">
        <v>45861.625</v>
      </c>
      <c r="R40" s="3">
        <v>98.986999999999995</v>
      </c>
    </row>
    <row r="41" spans="1:18">
      <c r="A41" s="146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0">
        <f t="shared" ca="1" si="4"/>
        <v>111912.54999999992</v>
      </c>
      <c r="E41" s="31">
        <f t="shared" ca="1" si="5"/>
        <v>28472.222222222223</v>
      </c>
      <c r="F41" s="4">
        <f t="shared" ca="1" si="6"/>
        <v>99.984999999999999</v>
      </c>
      <c r="G41" s="30">
        <f t="shared" ca="1" si="7"/>
        <v>83249.999999999956</v>
      </c>
      <c r="H41" s="31">
        <f t="shared" ca="1" si="8"/>
        <v>22602.317708333336</v>
      </c>
      <c r="I41" s="66">
        <f t="shared" ca="1" si="9"/>
        <v>58397.865791666605</v>
      </c>
      <c r="J41" s="1"/>
      <c r="K41" s="146">
        <f t="shared" si="0"/>
        <v>45860.625</v>
      </c>
      <c r="L41" s="146">
        <v>45862.625</v>
      </c>
      <c r="M41" s="146" t="str">
        <f t="shared" si="1"/>
        <v/>
      </c>
      <c r="N41" s="146">
        <v>45959.625</v>
      </c>
      <c r="O41" s="106">
        <v>45860.625</v>
      </c>
      <c r="P41" s="3">
        <v>98.94</v>
      </c>
      <c r="Q41" s="106">
        <v>45862.625</v>
      </c>
      <c r="R41" s="3">
        <v>99.215000000000003</v>
      </c>
    </row>
    <row r="42" spans="1:18">
      <c r="A42" s="146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0">
        <f t="shared" ca="1" si="4"/>
        <v>184655.14999999991</v>
      </c>
      <c r="E42" s="31">
        <f t="shared" ca="1" si="5"/>
        <v>29166.666666666664</v>
      </c>
      <c r="F42" s="4">
        <f t="shared" ca="1" si="6"/>
        <v>100.788</v>
      </c>
      <c r="G42" s="30">
        <f t="shared" ca="1" si="7"/>
        <v>143474.99999999974</v>
      </c>
      <c r="H42" s="31">
        <f t="shared" ca="1" si="8"/>
        <v>23153.59375</v>
      </c>
      <c r="I42" s="66">
        <f t="shared" ca="1" si="9"/>
        <v>83542.931750000134</v>
      </c>
      <c r="J42" s="1"/>
      <c r="K42" s="146">
        <f t="shared" si="0"/>
        <v>45861.625</v>
      </c>
      <c r="L42" s="146">
        <v>45863.625</v>
      </c>
      <c r="M42" s="146" t="str">
        <f t="shared" si="1"/>
        <v/>
      </c>
      <c r="N42" s="146">
        <v>45960.625</v>
      </c>
      <c r="O42" s="106">
        <v>45861.625</v>
      </c>
      <c r="P42" s="3">
        <v>97.263999999999996</v>
      </c>
      <c r="Q42" s="106">
        <v>45863.625</v>
      </c>
      <c r="R42" s="3">
        <v>99.356999999999999</v>
      </c>
    </row>
    <row r="43" spans="1:18">
      <c r="A43" s="146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0">
        <f t="shared" ca="1" si="4"/>
        <v>190363.94999999995</v>
      </c>
      <c r="E43" s="31">
        <f t="shared" ca="1" si="5"/>
        <v>29861.111111111109</v>
      </c>
      <c r="F43" s="4">
        <f t="shared" ca="1" si="6"/>
        <v>100.84099999999999</v>
      </c>
      <c r="G43" s="30">
        <f t="shared" ca="1" si="7"/>
        <v>147449.99999999956</v>
      </c>
      <c r="H43" s="31">
        <f t="shared" ca="1" si="8"/>
        <v>23704.869791666672</v>
      </c>
      <c r="I43" s="66">
        <f t="shared" ca="1" si="9"/>
        <v>86508.451708333698</v>
      </c>
      <c r="J43" s="1"/>
      <c r="K43" s="146">
        <f t="shared" si="0"/>
        <v>45862.625</v>
      </c>
      <c r="L43" s="146">
        <v>45866.625</v>
      </c>
      <c r="M43" s="146" t="str">
        <f t="shared" si="1"/>
        <v/>
      </c>
      <c r="N43" s="146">
        <v>45961.625</v>
      </c>
      <c r="O43" s="106">
        <v>45862.625</v>
      </c>
      <c r="P43" s="3">
        <v>96.298000000000002</v>
      </c>
      <c r="Q43" s="106">
        <v>45866.625</v>
      </c>
      <c r="R43" s="3">
        <v>99.575000000000003</v>
      </c>
    </row>
    <row r="44" spans="1:18">
      <c r="A44" s="146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0">
        <f t="shared" ca="1" si="4"/>
        <v>139319.24999999991</v>
      </c>
      <c r="E44" s="31">
        <f t="shared" ca="1" si="5"/>
        <v>30555.555555555555</v>
      </c>
      <c r="F44" s="4">
        <f t="shared" ca="1" si="6"/>
        <v>100.818</v>
      </c>
      <c r="G44" s="30">
        <f t="shared" ca="1" si="7"/>
        <v>145724.99999999983</v>
      </c>
      <c r="H44" s="31">
        <f t="shared" ca="1" si="8"/>
        <v>24256.145833333336</v>
      </c>
      <c r="I44" s="66">
        <f t="shared" ca="1" si="9"/>
        <v>28772.376666666743</v>
      </c>
      <c r="J44" s="1"/>
      <c r="K44" s="146">
        <f t="shared" si="0"/>
        <v>45863.625</v>
      </c>
      <c r="L44" s="146">
        <v>45867.625</v>
      </c>
      <c r="M44" s="146" t="str">
        <f t="shared" si="1"/>
        <v/>
      </c>
      <c r="N44" s="146">
        <v>45964.625</v>
      </c>
      <c r="O44" s="106">
        <v>45863.625</v>
      </c>
      <c r="P44" s="3">
        <v>96.741</v>
      </c>
      <c r="Q44" s="106">
        <v>45867.625</v>
      </c>
      <c r="R44" s="3">
        <v>99.679000000000002</v>
      </c>
    </row>
    <row r="45" spans="1:18">
      <c r="A45" s="146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0">
        <f t="shared" ca="1" si="4"/>
        <v>125325.99999999996</v>
      </c>
      <c r="E45" s="31">
        <f t="shared" ca="1" si="5"/>
        <v>32638.888888888891</v>
      </c>
      <c r="F45" s="4">
        <f t="shared" ca="1" si="6"/>
        <v>100.959</v>
      </c>
      <c r="G45" s="30">
        <f t="shared" ca="1" si="7"/>
        <v>156300.00000000023</v>
      </c>
      <c r="H45" s="31">
        <f t="shared" ca="1" si="8"/>
        <v>25909.973958333343</v>
      </c>
      <c r="I45" s="66">
        <f t="shared" ca="1" si="9"/>
        <v>2608.9460416663496</v>
      </c>
      <c r="J45" s="1"/>
      <c r="K45" s="146">
        <f t="shared" si="0"/>
        <v>45866.625</v>
      </c>
      <c r="L45" s="146">
        <v>45868.625</v>
      </c>
      <c r="M45" s="146" t="str">
        <f t="shared" si="1"/>
        <v/>
      </c>
      <c r="N45" s="146">
        <v>45965.625</v>
      </c>
      <c r="O45" s="106">
        <v>45866.625</v>
      </c>
      <c r="P45" s="3">
        <v>94.462000000000003</v>
      </c>
      <c r="Q45" s="106">
        <v>45868.625</v>
      </c>
      <c r="R45" s="3">
        <v>99.745999999999995</v>
      </c>
    </row>
    <row r="46" spans="1:18">
      <c r="A46" s="146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0">
        <f t="shared" ca="1" si="4"/>
        <v>149365.4</v>
      </c>
      <c r="E46" s="31">
        <f t="shared" ca="1" si="5"/>
        <v>33333.333333333336</v>
      </c>
      <c r="F46" s="4">
        <f t="shared" ca="1" si="6"/>
        <v>100.905</v>
      </c>
      <c r="G46" s="30">
        <f t="shared" ca="1" si="7"/>
        <v>152250.00000000009</v>
      </c>
      <c r="H46" s="31">
        <f t="shared" ca="1" si="8"/>
        <v>26461.25</v>
      </c>
      <c r="I46" s="66">
        <f t="shared" ca="1" si="9"/>
        <v>35046.267999999895</v>
      </c>
      <c r="J46" s="1"/>
      <c r="K46" s="146">
        <f t="shared" si="0"/>
        <v>45867.625</v>
      </c>
      <c r="L46" s="146">
        <v>45869.625</v>
      </c>
      <c r="M46" s="146" t="str">
        <f t="shared" si="1"/>
        <v/>
      </c>
      <c r="N46" s="146">
        <v>45966.625</v>
      </c>
      <c r="O46" s="106">
        <v>45867.625</v>
      </c>
      <c r="P46" s="3">
        <v>94.534000000000006</v>
      </c>
      <c r="Q46" s="106">
        <v>45869.625</v>
      </c>
      <c r="R46" s="3">
        <v>99.888000000000005</v>
      </c>
    </row>
    <row r="47" spans="1:18">
      <c r="A47" s="146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0">
        <f t="shared" ca="1" si="4"/>
        <v>144069.14999999994</v>
      </c>
      <c r="E47" s="31">
        <f t="shared" ca="1" si="5"/>
        <v>34027.777777777781</v>
      </c>
      <c r="F47" s="4">
        <f t="shared" ca="1" si="6"/>
        <v>100.807</v>
      </c>
      <c r="G47" s="30">
        <f t="shared" ca="1" si="7"/>
        <v>144900.00000000015</v>
      </c>
      <c r="H47" s="31">
        <f t="shared" ca="1" si="8"/>
        <v>27012.526041666679</v>
      </c>
      <c r="I47" s="66">
        <f t="shared" ca="1" si="9"/>
        <v>36460.879458333082</v>
      </c>
      <c r="J47" s="1"/>
      <c r="K47" s="146">
        <f t="shared" si="0"/>
        <v>45868.625</v>
      </c>
      <c r="L47" s="146">
        <v>45870.625</v>
      </c>
      <c r="M47" s="146" t="str">
        <f t="shared" si="1"/>
        <v/>
      </c>
      <c r="N47" s="146">
        <v>45967.625</v>
      </c>
      <c r="O47" s="106">
        <v>45868.625</v>
      </c>
      <c r="P47" s="3">
        <v>94.784000000000006</v>
      </c>
      <c r="Q47" s="106">
        <v>45870.625</v>
      </c>
      <c r="R47" s="3">
        <v>99.468999999999994</v>
      </c>
    </row>
    <row r="48" spans="1:18">
      <c r="A48" s="146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0">
        <f t="shared" ca="1" si="4"/>
        <v>145161.84999999992</v>
      </c>
      <c r="E48" s="31">
        <f t="shared" ca="1" si="5"/>
        <v>34722.222222222226</v>
      </c>
      <c r="F48" s="4">
        <f t="shared" ca="1" si="6"/>
        <v>100.815</v>
      </c>
      <c r="G48" s="30">
        <f t="shared" ca="1" si="7"/>
        <v>145499.99999999983</v>
      </c>
      <c r="H48" s="31">
        <f t="shared" ca="1" si="8"/>
        <v>27563.802083333328</v>
      </c>
      <c r="I48" s="66">
        <f t="shared" ca="1" si="9"/>
        <v>37400.562416666726</v>
      </c>
      <c r="J48" s="1"/>
      <c r="K48" s="146">
        <f t="shared" si="0"/>
        <v>45869.625</v>
      </c>
      <c r="L48" s="146">
        <v>45873.625</v>
      </c>
      <c r="M48" s="146" t="str">
        <f t="shared" si="1"/>
        <v/>
      </c>
      <c r="N48" s="146">
        <v>45968.625</v>
      </c>
      <c r="O48" s="106">
        <v>45869.625</v>
      </c>
      <c r="P48" s="3">
        <v>94.63</v>
      </c>
      <c r="Q48" s="106">
        <v>45873.625</v>
      </c>
      <c r="R48" s="3">
        <v>99.652000000000001</v>
      </c>
    </row>
    <row r="49" spans="1:18">
      <c r="A49" s="146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0">
        <f t="shared" ca="1" si="4"/>
        <v>149086.64999999994</v>
      </c>
      <c r="E49" s="31">
        <f t="shared" ca="1" si="5"/>
        <v>35416.666666666672</v>
      </c>
      <c r="F49" s="4">
        <f t="shared" ca="1" si="6"/>
        <v>100.911</v>
      </c>
      <c r="G49" s="30">
        <f t="shared" ca="1" si="7"/>
        <v>152700.00000000009</v>
      </c>
      <c r="H49" s="31">
        <f t="shared" ca="1" si="8"/>
        <v>28115.078125</v>
      </c>
      <c r="I49" s="66">
        <f t="shared" ca="1" si="9"/>
        <v>35053.802374999825</v>
      </c>
      <c r="J49" s="1"/>
      <c r="K49" s="146">
        <f t="shared" si="0"/>
        <v>45870.625</v>
      </c>
      <c r="L49" s="146">
        <v>45874.625</v>
      </c>
      <c r="M49" s="146" t="str">
        <f t="shared" si="1"/>
        <v/>
      </c>
      <c r="N49" s="146">
        <v>45971.625</v>
      </c>
      <c r="O49" s="106">
        <v>45870.625</v>
      </c>
      <c r="P49" s="3">
        <v>98.915000000000006</v>
      </c>
      <c r="Q49" s="106">
        <v>45874.625</v>
      </c>
      <c r="R49" s="3">
        <v>99.858000000000004</v>
      </c>
    </row>
    <row r="50" spans="1:18">
      <c r="A50" s="146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0">
        <f t="shared" ca="1" si="4"/>
        <v>175021.55000000002</v>
      </c>
      <c r="E50" s="31">
        <f t="shared" ca="1" si="5"/>
        <v>37500</v>
      </c>
      <c r="F50" s="4">
        <f t="shared" ca="1" si="6"/>
        <v>101.36</v>
      </c>
      <c r="G50" s="30">
        <f t="shared" ca="1" si="7"/>
        <v>186374.99999999994</v>
      </c>
      <c r="H50" s="31">
        <f t="shared" ca="1" si="8"/>
        <v>29768.906250000015</v>
      </c>
      <c r="I50" s="66">
        <f t="shared" ca="1" si="9"/>
        <v>32506.307250000056</v>
      </c>
      <c r="J50" s="1"/>
      <c r="K50" s="146">
        <f t="shared" si="0"/>
        <v>45873.625</v>
      </c>
      <c r="L50" s="146">
        <v>45875.625</v>
      </c>
      <c r="M50" s="146" t="str">
        <f t="shared" si="1"/>
        <v/>
      </c>
      <c r="N50" s="146">
        <v>45973.625</v>
      </c>
      <c r="O50" s="106">
        <v>45873.625</v>
      </c>
      <c r="P50" s="3">
        <v>98.665000000000006</v>
      </c>
      <c r="Q50" s="106">
        <v>45875.625</v>
      </c>
      <c r="R50" s="3">
        <v>100.123</v>
      </c>
    </row>
    <row r="51" spans="1:18">
      <c r="A51" s="146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0">
        <f t="shared" ca="1" si="4"/>
        <v>189494.24999999991</v>
      </c>
      <c r="E51" s="31">
        <f t="shared" ca="1" si="5"/>
        <v>38194.444444444445</v>
      </c>
      <c r="F51" s="4">
        <f t="shared" ca="1" si="6"/>
        <v>101.509</v>
      </c>
      <c r="G51" s="30">
        <f t="shared" ca="1" si="7"/>
        <v>197550.00000000003</v>
      </c>
      <c r="H51" s="31">
        <f t="shared" ca="1" si="8"/>
        <v>30320.182291666672</v>
      </c>
      <c r="I51" s="66">
        <f t="shared" ca="1" si="9"/>
        <v>38525.590208333146</v>
      </c>
      <c r="J51" s="1"/>
      <c r="K51" s="146">
        <f t="shared" si="0"/>
        <v>45874.625</v>
      </c>
      <c r="L51" s="146">
        <v>45876.625</v>
      </c>
      <c r="M51" s="146" t="str">
        <f t="shared" si="1"/>
        <v/>
      </c>
      <c r="N51" s="146">
        <v>45974.625</v>
      </c>
      <c r="O51" s="106">
        <v>45874.625</v>
      </c>
      <c r="P51" s="3">
        <v>97.302999999999997</v>
      </c>
      <c r="Q51" s="106">
        <v>45876.625</v>
      </c>
      <c r="R51" s="3">
        <v>100.367</v>
      </c>
    </row>
    <row r="52" spans="1:18">
      <c r="A52" s="146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0">
        <f t="shared" ca="1" si="4"/>
        <v>203197.60000000003</v>
      </c>
      <c r="E52" s="31">
        <f t="shared" ca="1" si="5"/>
        <v>38888.888888888891</v>
      </c>
      <c r="F52" s="4">
        <f t="shared" ca="1" si="6"/>
        <v>101.55800000000001</v>
      </c>
      <c r="G52" s="30">
        <f t="shared" ca="1" si="7"/>
        <v>201225.00000000052</v>
      </c>
      <c r="H52" s="31">
        <f t="shared" ca="1" si="8"/>
        <v>30871.458333333328</v>
      </c>
      <c r="I52" s="66">
        <f t="shared" ca="1" si="9"/>
        <v>51144.733666666129</v>
      </c>
      <c r="J52" s="1"/>
      <c r="K52" s="146">
        <f t="shared" si="0"/>
        <v>45875.625</v>
      </c>
      <c r="L52" s="146">
        <v>45877.625</v>
      </c>
      <c r="M52" s="146" t="str">
        <f t="shared" si="1"/>
        <v/>
      </c>
      <c r="N52" s="146">
        <v>45975.625</v>
      </c>
      <c r="O52" s="106">
        <v>45875.625</v>
      </c>
      <c r="P52" s="3">
        <v>97.346999999999994</v>
      </c>
      <c r="Q52" s="106">
        <v>45877.625</v>
      </c>
      <c r="R52" s="3">
        <v>100.40600000000001</v>
      </c>
    </row>
    <row r="53" spans="1:18">
      <c r="A53" s="146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0">
        <f t="shared" ca="1" si="4"/>
        <v>196173.09999999995</v>
      </c>
      <c r="E53" s="31">
        <f t="shared" ca="1" si="5"/>
        <v>39583.333333333336</v>
      </c>
      <c r="F53" s="4">
        <f t="shared" ca="1" si="6"/>
        <v>101.387</v>
      </c>
      <c r="G53" s="30">
        <f t="shared" ca="1" si="7"/>
        <v>188400.00000000003</v>
      </c>
      <c r="H53" s="31">
        <f t="shared" ca="1" si="8"/>
        <v>31422.734374999993</v>
      </c>
      <c r="I53" s="66">
        <f t="shared" ca="1" si="9"/>
        <v>56012.292624999922</v>
      </c>
      <c r="J53" s="1"/>
      <c r="K53" s="146">
        <f t="shared" si="0"/>
        <v>45876.625</v>
      </c>
      <c r="L53" s="146">
        <v>45880.625</v>
      </c>
      <c r="M53" s="146" t="str">
        <f t="shared" si="1"/>
        <v/>
      </c>
      <c r="N53" s="146">
        <v>45978.625</v>
      </c>
      <c r="O53" s="106">
        <v>45876.625</v>
      </c>
      <c r="P53" s="3">
        <v>95.873999999999995</v>
      </c>
      <c r="Q53" s="106">
        <v>45880.625</v>
      </c>
      <c r="R53" s="3">
        <v>100.592</v>
      </c>
    </row>
    <row r="54" spans="1:18">
      <c r="A54" s="146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0">
        <f t="shared" ca="1" si="4"/>
        <v>197879.05</v>
      </c>
      <c r="E54" s="31">
        <f t="shared" ca="1" si="5"/>
        <v>40277.777777777774</v>
      </c>
      <c r="F54" s="4">
        <f t="shared" ca="1" si="6"/>
        <v>101.29300000000001</v>
      </c>
      <c r="G54" s="30">
        <f t="shared" ca="1" si="7"/>
        <v>181350.00000000047</v>
      </c>
      <c r="H54" s="31">
        <f t="shared" ca="1" si="8"/>
        <v>31974.010416666686</v>
      </c>
      <c r="I54" s="66">
        <f t="shared" ca="1" si="9"/>
        <v>65319.478083332826</v>
      </c>
      <c r="J54" s="1"/>
      <c r="K54" s="146">
        <f t="shared" si="0"/>
        <v>45877.625</v>
      </c>
      <c r="L54" s="146">
        <v>45881.625</v>
      </c>
      <c r="M54" s="146" t="str">
        <f t="shared" si="1"/>
        <v/>
      </c>
      <c r="N54" s="146">
        <v>45979.625</v>
      </c>
      <c r="O54" s="106">
        <v>45877.625</v>
      </c>
      <c r="P54" s="3">
        <v>95.239000000000004</v>
      </c>
      <c r="Q54" s="106">
        <v>45881.625</v>
      </c>
      <c r="R54" s="3">
        <v>100.723</v>
      </c>
    </row>
    <row r="55" spans="1:18">
      <c r="A55" s="146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0">
        <f t="shared" ref="D55:D118" ca="1" si="11">IF(ISERROR(B55-2),"", -1*(C55-$C$14)*10^-4*$B$8*$B$5)</f>
        <v>189851.05000000002</v>
      </c>
      <c r="E55" s="31">
        <f t="shared" ca="1" si="5"/>
        <v>42361.111111111109</v>
      </c>
      <c r="F55" s="4">
        <f t="shared" ca="1" si="6"/>
        <v>101.188</v>
      </c>
      <c r="G55" s="30">
        <f t="shared" ca="1" si="7"/>
        <v>173475.0000000002</v>
      </c>
      <c r="H55" s="31">
        <f t="shared" ca="1" si="8"/>
        <v>33627.838541666686</v>
      </c>
      <c r="I55" s="66">
        <f t="shared" ref="I55:I118" ca="1" si="12">IF(ISERROR(F55-2),"",(D55+E55)*$B$9-G55-H55)</f>
        <v>64585.389958333079</v>
      </c>
      <c r="J55" s="1"/>
      <c r="K55" s="146">
        <f t="shared" si="0"/>
        <v>45880.625</v>
      </c>
      <c r="L55" s="146">
        <v>45882.625</v>
      </c>
      <c r="M55" s="146" t="str">
        <f t="shared" si="1"/>
        <v/>
      </c>
      <c r="N55" s="146">
        <v>45980.625</v>
      </c>
      <c r="O55" s="106">
        <v>45880.625</v>
      </c>
      <c r="P55" s="3">
        <v>94.683000000000007</v>
      </c>
      <c r="Q55" s="106">
        <v>45882.625</v>
      </c>
      <c r="R55" s="3">
        <v>100.87</v>
      </c>
    </row>
    <row r="56" spans="1:18">
      <c r="A56" s="146">
        <f t="shared" ca="1" si="2"/>
        <v>45965.625</v>
      </c>
      <c r="B56" s="4">
        <f t="shared" ca="1" si="3"/>
        <v>102.78700000000001</v>
      </c>
      <c r="C56" s="1">
        <f t="shared" ca="1" si="10"/>
        <v>91.246000000000009</v>
      </c>
      <c r="D56" s="30">
        <f t="shared" ca="1" si="11"/>
        <v>170082.09999999992</v>
      </c>
      <c r="E56" s="31">
        <f t="shared" ca="1" si="5"/>
        <v>43055.555555555555</v>
      </c>
      <c r="F56" s="4">
        <f t="shared" ca="1" si="6"/>
        <v>101.11199999999999</v>
      </c>
      <c r="G56" s="30">
        <f t="shared" ca="1" si="7"/>
        <v>167774.99999999962</v>
      </c>
      <c r="H56" s="31">
        <f t="shared" ca="1" si="8"/>
        <v>34179.114583333314</v>
      </c>
      <c r="I56" s="66">
        <f t="shared" ca="1" si="12"/>
        <v>47416.942416666949</v>
      </c>
      <c r="J56" s="1"/>
      <c r="K56" s="146">
        <f t="shared" si="0"/>
        <v>45881.625</v>
      </c>
      <c r="L56" s="146">
        <v>45883.625</v>
      </c>
      <c r="M56" s="146" t="str">
        <f t="shared" si="1"/>
        <v/>
      </c>
      <c r="N56" s="146">
        <v>45981.625</v>
      </c>
      <c r="O56" s="106">
        <v>45881.625</v>
      </c>
      <c r="P56" s="3">
        <v>94.650999999999996</v>
      </c>
      <c r="Q56" s="106">
        <v>45883.625</v>
      </c>
      <c r="R56" s="3">
        <v>100.889</v>
      </c>
    </row>
    <row r="57" spans="1:18">
      <c r="A57" s="146">
        <f t="shared" ca="1" si="2"/>
        <v>45966.625</v>
      </c>
      <c r="B57" s="4">
        <f t="shared" ca="1" si="3"/>
        <v>102.444</v>
      </c>
      <c r="C57" s="1">
        <f t="shared" ca="1" si="10"/>
        <v>90.903000000000006</v>
      </c>
      <c r="D57" s="30">
        <f t="shared" ca="1" si="11"/>
        <v>173906.54999999993</v>
      </c>
      <c r="E57" s="31">
        <f t="shared" ca="1" si="5"/>
        <v>43750</v>
      </c>
      <c r="F57" s="4">
        <f t="shared" ca="1" si="6"/>
        <v>100.94799999999999</v>
      </c>
      <c r="G57" s="30">
        <f t="shared" ca="1" si="7"/>
        <v>155474.99999999951</v>
      </c>
      <c r="H57" s="31">
        <f t="shared" ca="1" si="8"/>
        <v>34730.390625000007</v>
      </c>
      <c r="I57" s="66">
        <f t="shared" ca="1" si="12"/>
        <v>64452.772875000395</v>
      </c>
      <c r="J57" s="1"/>
      <c r="K57" s="146">
        <f t="shared" si="0"/>
        <v>45882.625</v>
      </c>
      <c r="L57" s="146">
        <v>45884.625</v>
      </c>
      <c r="M57" s="146" t="str">
        <f t="shared" si="1"/>
        <v/>
      </c>
      <c r="N57" s="146">
        <v>45982.625</v>
      </c>
      <c r="O57" s="106">
        <v>45882.625</v>
      </c>
      <c r="P57" s="3">
        <v>92.992999999999995</v>
      </c>
      <c r="Q57" s="106">
        <v>45884.625</v>
      </c>
      <c r="R57" s="3">
        <v>101.062</v>
      </c>
    </row>
    <row r="58" spans="1:18">
      <c r="A58" s="146">
        <f t="shared" ca="1" si="2"/>
        <v>45967.625</v>
      </c>
      <c r="B58" s="4">
        <f t="shared" ca="1" si="3"/>
        <v>102.63</v>
      </c>
      <c r="C58" s="1">
        <f t="shared" ca="1" si="10"/>
        <v>91.088999999999999</v>
      </c>
      <c r="D58" s="30">
        <f t="shared" ca="1" si="11"/>
        <v>171832.65</v>
      </c>
      <c r="E58" s="31">
        <f t="shared" ca="1" si="5"/>
        <v>44444.444444444445</v>
      </c>
      <c r="F58" s="4">
        <f t="shared" ca="1" si="6"/>
        <v>100.889</v>
      </c>
      <c r="G58" s="30">
        <f t="shared" ca="1" si="7"/>
        <v>151049.99999999968</v>
      </c>
      <c r="H58" s="31">
        <f t="shared" ca="1" si="8"/>
        <v>35281.666666666686</v>
      </c>
      <c r="I58" s="66">
        <f t="shared" ca="1" si="12"/>
        <v>66712.533833333611</v>
      </c>
      <c r="J58" s="1"/>
      <c r="K58" s="146">
        <f t="shared" si="0"/>
        <v>45883.625</v>
      </c>
      <c r="L58" s="146">
        <v>45887.625</v>
      </c>
      <c r="M58" s="146" t="str">
        <f t="shared" si="1"/>
        <v/>
      </c>
      <c r="N58" s="146">
        <v>45985.625</v>
      </c>
      <c r="O58" s="106">
        <v>45883.625</v>
      </c>
      <c r="P58" s="3">
        <v>92.293999999999997</v>
      </c>
      <c r="Q58" s="106">
        <v>45887.625</v>
      </c>
      <c r="R58" s="3">
        <v>100.98699999999999</v>
      </c>
    </row>
    <row r="59" spans="1:18">
      <c r="A59" s="146">
        <f t="shared" ca="1" si="2"/>
        <v>45968.625</v>
      </c>
      <c r="B59" s="4">
        <f t="shared" ca="1" si="3"/>
        <v>104.30200000000001</v>
      </c>
      <c r="C59" s="1">
        <f t="shared" ca="1" si="10"/>
        <v>92.76100000000001</v>
      </c>
      <c r="D59" s="30">
        <f t="shared" ca="1" si="11"/>
        <v>153189.84999999989</v>
      </c>
      <c r="E59" s="31">
        <f t="shared" ca="1" si="5"/>
        <v>45138.888888888891</v>
      </c>
      <c r="F59" s="4">
        <f t="shared" ca="1" si="6"/>
        <v>100.66800000000001</v>
      </c>
      <c r="G59" s="30">
        <f t="shared" ca="1" si="7"/>
        <v>134475.00000000047</v>
      </c>
      <c r="H59" s="31">
        <f t="shared" ca="1" si="8"/>
        <v>35832.942708333328</v>
      </c>
      <c r="I59" s="66">
        <f t="shared" ca="1" si="12"/>
        <v>61736.681791666095</v>
      </c>
      <c r="J59" s="1"/>
      <c r="K59" s="146">
        <f t="shared" si="0"/>
        <v>45884.625</v>
      </c>
      <c r="L59" s="146">
        <v>45888.625</v>
      </c>
      <c r="M59" s="146" t="str">
        <f t="shared" si="1"/>
        <v/>
      </c>
      <c r="N59" s="146">
        <v>45986.625</v>
      </c>
      <c r="O59" s="106">
        <v>45884.625</v>
      </c>
      <c r="P59" s="3">
        <v>91.725999999999999</v>
      </c>
      <c r="Q59" s="106">
        <v>45888.625</v>
      </c>
      <c r="R59" s="3">
        <v>101.111</v>
      </c>
    </row>
    <row r="60" spans="1:18">
      <c r="A60" s="146">
        <f t="shared" ca="1" si="2"/>
        <v>45971.625</v>
      </c>
      <c r="B60" s="4">
        <f t="shared" ca="1" si="3"/>
        <v>102.262</v>
      </c>
      <c r="C60" s="1">
        <f t="shared" ca="1" si="10"/>
        <v>90.721000000000004</v>
      </c>
      <c r="D60" s="30">
        <f t="shared" ca="1" si="11"/>
        <v>175935.84999999998</v>
      </c>
      <c r="E60" s="31">
        <f t="shared" ca="1" si="5"/>
        <v>47222.222222222226</v>
      </c>
      <c r="F60" s="4">
        <f t="shared" ca="1" si="6"/>
        <v>100.782</v>
      </c>
      <c r="G60" s="30">
        <f t="shared" ca="1" si="7"/>
        <v>143024.99999999974</v>
      </c>
      <c r="H60" s="31">
        <f t="shared" ca="1" si="8"/>
        <v>37486.770833333328</v>
      </c>
      <c r="I60" s="66">
        <f t="shared" ca="1" si="12"/>
        <v>80583.173666666888</v>
      </c>
      <c r="J60" s="1"/>
      <c r="K60" s="146">
        <f t="shared" si="0"/>
        <v>45887.625</v>
      </c>
      <c r="L60" s="146">
        <v>45889.625</v>
      </c>
      <c r="M60" s="146" t="str">
        <f t="shared" si="1"/>
        <v/>
      </c>
      <c r="N60" s="146">
        <v>45987.625</v>
      </c>
      <c r="O60" s="106">
        <v>45887.625</v>
      </c>
      <c r="P60" s="3">
        <v>92.222999999999999</v>
      </c>
      <c r="Q60" s="106">
        <v>45889.625</v>
      </c>
      <c r="R60" s="3">
        <v>100.663</v>
      </c>
    </row>
    <row r="61" spans="1:18">
      <c r="A61" s="146">
        <f t="shared" ca="1" si="2"/>
        <v>45973.625</v>
      </c>
      <c r="B61" s="4">
        <f t="shared" ca="1" si="3"/>
        <v>100.69199999999999</v>
      </c>
      <c r="C61" s="1">
        <f t="shared" ca="1" si="10"/>
        <v>89.150999999999996</v>
      </c>
      <c r="D61" s="30">
        <f t="shared" ca="1" si="11"/>
        <v>193441.35000000003</v>
      </c>
      <c r="E61" s="31">
        <f t="shared" ca="1" si="5"/>
        <v>48611.111111111117</v>
      </c>
      <c r="F61" s="4">
        <f t="shared" ca="1" si="6"/>
        <v>101.08</v>
      </c>
      <c r="G61" s="30">
        <f t="shared" ca="1" si="7"/>
        <v>165374.99999999988</v>
      </c>
      <c r="H61" s="31">
        <f t="shared" ca="1" si="8"/>
        <v>38589.322916666672</v>
      </c>
      <c r="I61" s="66">
        <f t="shared" ca="1" si="12"/>
        <v>79237.056583333484</v>
      </c>
      <c r="J61" s="1"/>
      <c r="K61" s="146">
        <f t="shared" si="0"/>
        <v>45888.625</v>
      </c>
      <c r="L61" s="146">
        <v>45890.625</v>
      </c>
      <c r="M61" s="146" t="str">
        <f t="shared" si="1"/>
        <v/>
      </c>
      <c r="N61" s="146">
        <v>45989.625</v>
      </c>
      <c r="O61" s="106">
        <v>45888.625</v>
      </c>
      <c r="P61" s="3">
        <v>92.4</v>
      </c>
      <c r="Q61" s="106">
        <v>45890.625</v>
      </c>
      <c r="R61" s="3">
        <v>100.253</v>
      </c>
    </row>
    <row r="62" spans="1:18">
      <c r="A62" s="146">
        <f t="shared" ca="1" si="2"/>
        <v>45974.625</v>
      </c>
      <c r="B62" s="4">
        <f t="shared" ca="1" si="3"/>
        <v>100.96899999999999</v>
      </c>
      <c r="C62" s="1">
        <f t="shared" ca="1" si="10"/>
        <v>89.427999999999997</v>
      </c>
      <c r="D62" s="30">
        <f t="shared" ca="1" si="11"/>
        <v>190352.80000000002</v>
      </c>
      <c r="E62" s="31">
        <f t="shared" ca="1" si="5"/>
        <v>49305.555555555547</v>
      </c>
      <c r="F62" s="4">
        <f t="shared" ca="1" si="6"/>
        <v>101.078</v>
      </c>
      <c r="G62" s="30">
        <f t="shared" ca="1" si="7"/>
        <v>165225.0000000002</v>
      </c>
      <c r="H62" s="31">
        <f t="shared" ca="1" si="8"/>
        <v>39140.598958333328</v>
      </c>
      <c r="I62" s="66">
        <f t="shared" ca="1" si="12"/>
        <v>76034.677041666422</v>
      </c>
      <c r="J62" s="1"/>
      <c r="K62" s="146">
        <f t="shared" si="0"/>
        <v>45889.625</v>
      </c>
      <c r="L62" s="146">
        <v>45891.625</v>
      </c>
      <c r="M62" s="146" t="str">
        <f t="shared" si="1"/>
        <v/>
      </c>
      <c r="N62" s="146">
        <v>45992.625</v>
      </c>
      <c r="O62" s="106">
        <v>45889.625</v>
      </c>
      <c r="P62" s="3">
        <v>93.158000000000001</v>
      </c>
      <c r="Q62" s="106">
        <v>45891.625</v>
      </c>
      <c r="R62" s="3">
        <v>100.52800000000001</v>
      </c>
    </row>
    <row r="63" spans="1:18">
      <c r="A63" s="146">
        <f t="shared" ca="1" si="2"/>
        <v>45975.625</v>
      </c>
      <c r="B63" s="4">
        <f t="shared" ca="1" si="3"/>
        <v>102.322</v>
      </c>
      <c r="C63" s="1">
        <f t="shared" ca="1" si="10"/>
        <v>90.781000000000006</v>
      </c>
      <c r="D63" s="30">
        <f t="shared" ca="1" si="11"/>
        <v>175266.84999999995</v>
      </c>
      <c r="E63" s="31">
        <f t="shared" ca="1" si="5"/>
        <v>50000</v>
      </c>
      <c r="F63" s="4">
        <f t="shared" ca="1" si="6"/>
        <v>100.75700000000001</v>
      </c>
      <c r="G63" s="30">
        <f t="shared" ca="1" si="7"/>
        <v>141150.00000000035</v>
      </c>
      <c r="H63" s="31">
        <f t="shared" ca="1" si="8"/>
        <v>39691.874999999978</v>
      </c>
      <c r="I63" s="66">
        <f t="shared" ca="1" si="12"/>
        <v>82720.339499999624</v>
      </c>
      <c r="J63" s="1"/>
      <c r="K63" s="146">
        <f t="shared" si="0"/>
        <v>45890.625</v>
      </c>
      <c r="L63" s="146">
        <v>45894.625</v>
      </c>
      <c r="M63" s="146" t="str">
        <f t="shared" si="1"/>
        <v/>
      </c>
      <c r="N63" s="146">
        <v>45993.625</v>
      </c>
      <c r="O63" s="106">
        <v>45890.625</v>
      </c>
      <c r="P63" s="3">
        <v>94.564999999999998</v>
      </c>
      <c r="Q63" s="106">
        <v>45894.625</v>
      </c>
      <c r="R63" s="3">
        <v>100.44</v>
      </c>
    </row>
    <row r="64" spans="1:18">
      <c r="A64" s="146">
        <f t="shared" ca="1" si="2"/>
        <v>45978.625</v>
      </c>
      <c r="B64" s="4">
        <f t="shared" ca="1" si="3"/>
        <v>101.29</v>
      </c>
      <c r="C64" s="1">
        <f t="shared" ca="1" si="10"/>
        <v>89.749000000000009</v>
      </c>
      <c r="D64" s="30">
        <f t="shared" ca="1" si="11"/>
        <v>186773.64999999988</v>
      </c>
      <c r="E64" s="31">
        <f t="shared" ca="1" si="5"/>
        <v>52083.333333333336</v>
      </c>
      <c r="F64" s="4">
        <f t="shared" ca="1" si="6"/>
        <v>100.84</v>
      </c>
      <c r="G64" s="30">
        <f t="shared" ca="1" si="7"/>
        <v>147375.00000000026</v>
      </c>
      <c r="H64" s="31">
        <f t="shared" ca="1" si="8"/>
        <v>41345.703125000007</v>
      </c>
      <c r="I64" s="66">
        <f t="shared" ca="1" si="12"/>
        <v>90741.967374999571</v>
      </c>
      <c r="J64" s="1"/>
      <c r="K64" s="146">
        <f t="shared" si="0"/>
        <v>45891.625</v>
      </c>
      <c r="L64" s="146">
        <v>45895.625</v>
      </c>
      <c r="M64" s="146" t="str">
        <f t="shared" si="1"/>
        <v/>
      </c>
      <c r="N64" s="146">
        <v>45994.625</v>
      </c>
      <c r="O64" s="106">
        <v>45891.625</v>
      </c>
      <c r="P64" s="3">
        <v>95.510999999999996</v>
      </c>
      <c r="Q64" s="106">
        <v>45895.625</v>
      </c>
      <c r="R64" s="3">
        <v>100.071</v>
      </c>
    </row>
    <row r="65" spans="1:18">
      <c r="A65" s="146">
        <f t="shared" ca="1" si="2"/>
        <v>45979.625</v>
      </c>
      <c r="B65" s="4">
        <f t="shared" ca="1" si="3"/>
        <v>104.029</v>
      </c>
      <c r="C65" s="1">
        <f t="shared" ca="1" si="10"/>
        <v>92.488</v>
      </c>
      <c r="D65" s="30">
        <f t="shared" ca="1" si="11"/>
        <v>156233.79999999999</v>
      </c>
      <c r="E65" s="31">
        <f t="shared" ca="1" si="5"/>
        <v>52777.777777777781</v>
      </c>
      <c r="F65" s="4">
        <f t="shared" ca="1" si="6"/>
        <v>100.40600000000001</v>
      </c>
      <c r="G65" s="30">
        <f t="shared" ca="1" si="7"/>
        <v>114825.00000000045</v>
      </c>
      <c r="H65" s="31">
        <f t="shared" ca="1" si="8"/>
        <v>41896.979166666686</v>
      </c>
      <c r="I65" s="66">
        <f t="shared" ca="1" si="12"/>
        <v>87821.566833332836</v>
      </c>
      <c r="J65" s="1"/>
      <c r="K65" s="146">
        <f t="shared" si="0"/>
        <v>45894.625</v>
      </c>
      <c r="L65" s="146">
        <v>45896.625</v>
      </c>
      <c r="M65" s="146" t="str">
        <f t="shared" si="1"/>
        <v/>
      </c>
      <c r="N65" s="146">
        <v>45995.625</v>
      </c>
      <c r="O65" s="106">
        <v>45894.625</v>
      </c>
      <c r="P65" s="3">
        <v>94.742999999999995</v>
      </c>
      <c r="Q65" s="106">
        <v>45896.625</v>
      </c>
      <c r="R65" s="3">
        <v>100.041</v>
      </c>
    </row>
    <row r="66" spans="1:18">
      <c r="A66" s="146">
        <f t="shared" ca="1" si="2"/>
        <v>45980.625</v>
      </c>
      <c r="B66" s="4">
        <f t="shared" ca="1" si="3"/>
        <v>103.443</v>
      </c>
      <c r="C66" s="1">
        <f t="shared" ca="1" si="10"/>
        <v>91.902000000000001</v>
      </c>
      <c r="D66" s="30">
        <f t="shared" ca="1" si="11"/>
        <v>162767.70000000001</v>
      </c>
      <c r="E66" s="31">
        <f t="shared" ca="1" si="5"/>
        <v>53472.222222222226</v>
      </c>
      <c r="F66" s="4">
        <f t="shared" ca="1" si="6"/>
        <v>100.15</v>
      </c>
      <c r="G66" s="30">
        <f t="shared" ca="1" si="7"/>
        <v>95625.000000000422</v>
      </c>
      <c r="H66" s="31">
        <f t="shared" ca="1" si="8"/>
        <v>42448.255208333358</v>
      </c>
      <c r="I66" s="66">
        <f t="shared" ca="1" si="12"/>
        <v>114927.45379166621</v>
      </c>
      <c r="K66" s="146">
        <f t="shared" si="0"/>
        <v>45895.625</v>
      </c>
      <c r="L66" s="146">
        <v>45897.625</v>
      </c>
      <c r="M66" s="146" t="str">
        <f t="shared" si="1"/>
        <v/>
      </c>
      <c r="N66" s="146">
        <v>45996.625</v>
      </c>
      <c r="O66" s="106">
        <v>45895.625</v>
      </c>
      <c r="P66" s="3">
        <v>100.36199999999999</v>
      </c>
      <c r="Q66" s="106">
        <v>45897.625</v>
      </c>
      <c r="R66" s="3">
        <v>100.211</v>
      </c>
    </row>
    <row r="67" spans="1:18">
      <c r="A67" s="146">
        <f t="shared" ca="1" si="2"/>
        <v>45981.625</v>
      </c>
      <c r="B67" s="4">
        <f t="shared" ca="1" si="3"/>
        <v>101.164</v>
      </c>
      <c r="C67" s="1">
        <f t="shared" ca="1" si="10"/>
        <v>89.623000000000005</v>
      </c>
      <c r="D67" s="30">
        <f t="shared" ca="1" si="11"/>
        <v>188178.54999999996</v>
      </c>
      <c r="E67" s="31">
        <f t="shared" ca="1" si="5"/>
        <v>54166.666666666664</v>
      </c>
      <c r="F67" s="4">
        <f t="shared" ca="1" si="6"/>
        <v>100.367</v>
      </c>
      <c r="G67" s="30">
        <f t="shared" ca="1" si="7"/>
        <v>111900.00000000033</v>
      </c>
      <c r="H67" s="31">
        <f t="shared" ca="1" si="8"/>
        <v>42999.53125</v>
      </c>
      <c r="I67" s="66">
        <f t="shared" ca="1" si="12"/>
        <v>128644.37224999955</v>
      </c>
      <c r="K67" s="146">
        <f t="shared" ref="K67:K130" si="13">VLOOKUP(O67,Q:Q,1)</f>
        <v>45896.625</v>
      </c>
      <c r="L67" s="146">
        <v>45898.625</v>
      </c>
      <c r="M67" s="146" t="str">
        <f t="shared" si="1"/>
        <v/>
      </c>
      <c r="N67" s="146">
        <v>45999.625</v>
      </c>
      <c r="O67" s="106">
        <v>45896.625</v>
      </c>
      <c r="P67" s="3">
        <v>100.863</v>
      </c>
      <c r="Q67" s="106">
        <v>45898.625</v>
      </c>
      <c r="R67" s="3">
        <v>100.113</v>
      </c>
    </row>
    <row r="68" spans="1:18">
      <c r="A68" s="146">
        <f t="shared" ca="1" si="2"/>
        <v>45982.625</v>
      </c>
      <c r="B68" s="4">
        <f t="shared" ca="1" si="3"/>
        <v>103.72799999999999</v>
      </c>
      <c r="C68" s="1">
        <f t="shared" ca="1" si="10"/>
        <v>92.186999999999998</v>
      </c>
      <c r="D68" s="30">
        <f t="shared" ca="1" si="11"/>
        <v>159589.95000000004</v>
      </c>
      <c r="E68" s="31">
        <f t="shared" ca="1" si="5"/>
        <v>54861.111111111117</v>
      </c>
      <c r="F68" s="4">
        <f t="shared" ca="1" si="6"/>
        <v>100.13500000000001</v>
      </c>
      <c r="G68" s="30">
        <f t="shared" ca="1" si="7"/>
        <v>94500.000000000378</v>
      </c>
      <c r="H68" s="31">
        <f t="shared" ca="1" si="8"/>
        <v>43550.807291666672</v>
      </c>
      <c r="I68" s="66">
        <f t="shared" ca="1" si="12"/>
        <v>112856.93420833301</v>
      </c>
      <c r="K68" s="146">
        <f t="shared" si="13"/>
        <v>45897.625</v>
      </c>
      <c r="L68" s="146">
        <v>45902.625</v>
      </c>
      <c r="M68" s="146" t="str">
        <f t="shared" si="1"/>
        <v/>
      </c>
      <c r="N68" s="146">
        <v>46000.625</v>
      </c>
      <c r="O68" s="106">
        <v>45897.625</v>
      </c>
      <c r="P68" s="3">
        <v>104.051</v>
      </c>
      <c r="Q68" s="106">
        <v>45902.625</v>
      </c>
      <c r="R68" s="3">
        <v>99.4</v>
      </c>
    </row>
    <row r="69" spans="1:18">
      <c r="A69" s="146">
        <f t="shared" ca="1" si="2"/>
        <v>45985.625</v>
      </c>
      <c r="B69" s="4">
        <f t="shared" ca="1" si="3"/>
        <v>102.074</v>
      </c>
      <c r="C69" s="1">
        <f t="shared" ca="1" si="10"/>
        <v>90.533000000000001</v>
      </c>
      <c r="D69" s="30">
        <f t="shared" ca="1" si="11"/>
        <v>178032.05</v>
      </c>
      <c r="E69" s="31">
        <f t="shared" ca="1" si="5"/>
        <v>56944.444444444445</v>
      </c>
      <c r="F69" s="4">
        <f t="shared" ca="1" si="6"/>
        <v>100.387</v>
      </c>
      <c r="G69" s="30">
        <f t="shared" ca="1" si="7"/>
        <v>113400.00000000004</v>
      </c>
      <c r="H69" s="31">
        <f t="shared" ca="1" si="8"/>
        <v>45204.635416666672</v>
      </c>
      <c r="I69" s="66">
        <f t="shared" ca="1" si="12"/>
        <v>116317.86308333326</v>
      </c>
      <c r="K69" s="146">
        <f t="shared" si="13"/>
        <v>45898.625</v>
      </c>
      <c r="L69" s="146">
        <v>45903.625</v>
      </c>
      <c r="M69" s="146" t="str">
        <f t="shared" ref="M69:M132" si="14">IF(L69&gt;$A$14,L69,"")</f>
        <v/>
      </c>
      <c r="N69" s="146">
        <v>46001.625</v>
      </c>
      <c r="O69" s="106">
        <v>45898.625</v>
      </c>
      <c r="P69" s="3">
        <v>105.312</v>
      </c>
      <c r="Q69" s="106">
        <v>45903.625</v>
      </c>
      <c r="R69" s="3">
        <v>99.346999999999994</v>
      </c>
    </row>
    <row r="70" spans="1:18">
      <c r="A70" s="146">
        <f t="shared" ca="1" si="2"/>
        <v>45986.625</v>
      </c>
      <c r="B70" s="4">
        <f t="shared" ca="1" si="3"/>
        <v>100.49</v>
      </c>
      <c r="C70" s="1">
        <f t="shared" ca="1" si="10"/>
        <v>88.948999999999998</v>
      </c>
      <c r="D70" s="30">
        <f t="shared" ca="1" si="11"/>
        <v>195693.65000000005</v>
      </c>
      <c r="E70" s="31">
        <f t="shared" ca="1" si="5"/>
        <v>57638.888888888898</v>
      </c>
      <c r="F70" s="4">
        <f t="shared" ca="1" si="6"/>
        <v>100.539</v>
      </c>
      <c r="G70" s="30">
        <f t="shared" ca="1" si="7"/>
        <v>124800.00000000012</v>
      </c>
      <c r="H70" s="31">
        <f t="shared" ca="1" si="8"/>
        <v>45755.911458333314</v>
      </c>
      <c r="I70" s="66">
        <f t="shared" ca="1" si="12"/>
        <v>125843.15904166666</v>
      </c>
      <c r="K70" s="146">
        <f t="shared" si="13"/>
        <v>45898.625</v>
      </c>
      <c r="L70" s="146">
        <v>45904.625</v>
      </c>
      <c r="M70" s="146">
        <f t="shared" si="14"/>
        <v>45904.625</v>
      </c>
      <c r="N70" s="146">
        <v>46002.625</v>
      </c>
      <c r="O70" s="106">
        <v>45901.625</v>
      </c>
      <c r="P70" s="3">
        <v>105.065</v>
      </c>
      <c r="Q70" s="106">
        <v>45904.625</v>
      </c>
      <c r="R70" s="3">
        <v>99.266999999999996</v>
      </c>
    </row>
    <row r="71" spans="1:18">
      <c r="A71" s="146">
        <f t="shared" ca="1" si="2"/>
        <v>45987.625</v>
      </c>
      <c r="B71" s="4">
        <f t="shared" ca="1" si="3"/>
        <v>97.846000000000004</v>
      </c>
      <c r="C71" s="1">
        <f t="shared" ca="1" si="10"/>
        <v>86.305000000000007</v>
      </c>
      <c r="D71" s="30">
        <f t="shared" ca="1" si="11"/>
        <v>225174.24999999994</v>
      </c>
      <c r="E71" s="31">
        <f t="shared" ca="1" si="5"/>
        <v>58333.333333333328</v>
      </c>
      <c r="F71" s="4">
        <f t="shared" ca="1" si="6"/>
        <v>100.90600000000001</v>
      </c>
      <c r="G71" s="30">
        <f t="shared" ca="1" si="7"/>
        <v>152325.00000000047</v>
      </c>
      <c r="H71" s="31">
        <f t="shared" ca="1" si="8"/>
        <v>46307.1875</v>
      </c>
      <c r="I71" s="66">
        <f t="shared" ca="1" si="12"/>
        <v>133071.68499999942</v>
      </c>
      <c r="K71" s="146">
        <f t="shared" si="13"/>
        <v>45902.625</v>
      </c>
      <c r="L71" s="146">
        <v>45905.625</v>
      </c>
      <c r="M71" s="146">
        <f t="shared" si="14"/>
        <v>45905.625</v>
      </c>
      <c r="O71" s="106">
        <v>45902.625</v>
      </c>
      <c r="P71" s="3">
        <v>107.70399999999999</v>
      </c>
      <c r="Q71" s="106">
        <v>45905.625</v>
      </c>
      <c r="R71" s="3">
        <v>99.856999999999999</v>
      </c>
    </row>
    <row r="72" spans="1:18">
      <c r="A72" s="146">
        <f t="shared" ca="1" si="2"/>
        <v>45989.625</v>
      </c>
      <c r="B72" s="4">
        <f t="shared" ca="1" si="3"/>
        <v>96.19</v>
      </c>
      <c r="C72" s="1">
        <f t="shared" ca="1" si="10"/>
        <v>84.649000000000001</v>
      </c>
      <c r="D72" s="30">
        <f t="shared" ca="1" si="11"/>
        <v>243638.65000000002</v>
      </c>
      <c r="E72" s="31">
        <f t="shared" ca="1" si="5"/>
        <v>59722.222222222219</v>
      </c>
      <c r="F72" s="4">
        <f t="shared" ca="1" si="6"/>
        <v>101.041</v>
      </c>
      <c r="G72" s="30">
        <f t="shared" ca="1" si="7"/>
        <v>162449.99999999977</v>
      </c>
      <c r="H72" s="31">
        <f t="shared" ca="1" si="8"/>
        <v>47409.739583333343</v>
      </c>
      <c r="I72" s="66">
        <f t="shared" ca="1" si="12"/>
        <v>145072.48091666694</v>
      </c>
      <c r="K72" s="146">
        <f t="shared" si="13"/>
        <v>45903.625</v>
      </c>
      <c r="L72" s="146">
        <v>45908.625</v>
      </c>
      <c r="M72" s="146">
        <f t="shared" si="14"/>
        <v>45908.625</v>
      </c>
      <c r="O72" s="106">
        <v>45903.625</v>
      </c>
      <c r="P72" s="3">
        <v>106.65900000000001</v>
      </c>
      <c r="Q72" s="106">
        <v>45908.625</v>
      </c>
      <c r="R72" s="3">
        <v>99.837000000000003</v>
      </c>
    </row>
    <row r="73" spans="1:18">
      <c r="A73" s="146">
        <f t="shared" ca="1" si="2"/>
        <v>45992.625</v>
      </c>
      <c r="B73" s="4">
        <f t="shared" ca="1" si="3"/>
        <v>97.143000000000001</v>
      </c>
      <c r="C73" s="1">
        <f t="shared" ca="1" si="10"/>
        <v>85.602000000000004</v>
      </c>
      <c r="D73" s="30">
        <f t="shared" ca="1" si="11"/>
        <v>233012.69999999995</v>
      </c>
      <c r="E73" s="31">
        <f t="shared" ca="1" si="5"/>
        <v>61805.555555555562</v>
      </c>
      <c r="F73" s="4">
        <f t="shared" ca="1" si="6"/>
        <v>100.97</v>
      </c>
      <c r="G73" s="30">
        <f t="shared" ca="1" si="7"/>
        <v>157124.99999999991</v>
      </c>
      <c r="H73" s="31">
        <f t="shared" ca="1" si="8"/>
        <v>49063.567708333328</v>
      </c>
      <c r="I73" s="66">
        <f t="shared" ca="1" si="12"/>
        <v>138748.79129166668</v>
      </c>
      <c r="K73" s="146">
        <f t="shared" si="13"/>
        <v>45904.625</v>
      </c>
      <c r="L73" s="146">
        <v>45909.625</v>
      </c>
      <c r="M73" s="146">
        <f t="shared" si="14"/>
        <v>45909.625</v>
      </c>
      <c r="O73" s="106">
        <v>45904.625</v>
      </c>
      <c r="P73" s="3">
        <v>102.55200000000001</v>
      </c>
      <c r="Q73" s="106">
        <v>45909.625</v>
      </c>
      <c r="R73" s="3">
        <v>99.876000000000005</v>
      </c>
    </row>
    <row r="74" spans="1:18">
      <c r="A74" s="146">
        <f t="shared" ca="1" si="2"/>
        <v>45993.625</v>
      </c>
      <c r="B74" s="4">
        <f t="shared" ca="1" si="3"/>
        <v>95.692999999999998</v>
      </c>
      <c r="C74" s="1">
        <f t="shared" ca="1" si="10"/>
        <v>84.152000000000001</v>
      </c>
      <c r="D74" s="30">
        <f t="shared" ca="1" si="11"/>
        <v>249180.2</v>
      </c>
      <c r="E74" s="31">
        <f t="shared" ca="1" si="5"/>
        <v>62500</v>
      </c>
      <c r="F74" s="4">
        <f t="shared" ca="1" si="6"/>
        <v>101.161</v>
      </c>
      <c r="G74" s="30">
        <f t="shared" ca="1" si="7"/>
        <v>171450.00000000009</v>
      </c>
      <c r="H74" s="31">
        <f t="shared" ca="1" si="8"/>
        <v>49614.843750000015</v>
      </c>
      <c r="I74" s="66">
        <f t="shared" ca="1" si="12"/>
        <v>143600.99024999986</v>
      </c>
      <c r="K74" s="146">
        <f t="shared" si="13"/>
        <v>45905.625</v>
      </c>
      <c r="L74" s="146">
        <v>45910.625</v>
      </c>
      <c r="M74" s="146">
        <f t="shared" si="14"/>
        <v>45910.625</v>
      </c>
      <c r="O74" s="106">
        <v>45905.625</v>
      </c>
      <c r="P74" s="3">
        <v>97.619</v>
      </c>
      <c r="Q74" s="106">
        <v>45910.625</v>
      </c>
      <c r="R74" s="3">
        <v>99.942999999999998</v>
      </c>
    </row>
    <row r="75" spans="1:18">
      <c r="A75" s="146">
        <f t="shared" ca="1" si="2"/>
        <v>45994.625</v>
      </c>
      <c r="B75" s="4">
        <f t="shared" ca="1" si="3"/>
        <v>94.63</v>
      </c>
      <c r="C75" s="1">
        <f t="shared" ca="1" si="10"/>
        <v>83.088999999999999</v>
      </c>
      <c r="D75" s="30">
        <f t="shared" ca="1" si="11"/>
        <v>261032.65000000002</v>
      </c>
      <c r="E75" s="31">
        <f t="shared" ca="1" si="5"/>
        <v>63194.444444444438</v>
      </c>
      <c r="F75" s="4">
        <f t="shared" ca="1" si="6"/>
        <v>101.395</v>
      </c>
      <c r="G75" s="30">
        <f t="shared" ca="1" si="7"/>
        <v>188999.99999999968</v>
      </c>
      <c r="H75" s="31">
        <f t="shared" ca="1" si="8"/>
        <v>50166.119791666686</v>
      </c>
      <c r="I75" s="66">
        <f t="shared" ca="1" si="12"/>
        <v>140179.58070833361</v>
      </c>
      <c r="K75" s="146">
        <f t="shared" si="13"/>
        <v>45908.625</v>
      </c>
      <c r="L75" s="146">
        <v>45911.625</v>
      </c>
      <c r="M75" s="146">
        <f t="shared" si="14"/>
        <v>45911.625</v>
      </c>
      <c r="O75" s="106">
        <v>45908.625</v>
      </c>
      <c r="P75" s="3">
        <v>97.876000000000005</v>
      </c>
      <c r="Q75" s="106">
        <v>45911.625</v>
      </c>
      <c r="R75" s="3">
        <v>100.11</v>
      </c>
    </row>
    <row r="76" spans="1:18">
      <c r="A76" s="146">
        <f t="shared" ca="1" si="2"/>
        <v>45995.625</v>
      </c>
      <c r="B76" s="4">
        <f t="shared" ca="1" si="3"/>
        <v>93.691999999999993</v>
      </c>
      <c r="C76" s="1">
        <f t="shared" ca="1" si="10"/>
        <v>82.150999999999996</v>
      </c>
      <c r="D76" s="30">
        <f t="shared" ca="1" si="11"/>
        <v>271491.35000000009</v>
      </c>
      <c r="E76" s="31">
        <f t="shared" ca="1" si="5"/>
        <v>63888.888888888891</v>
      </c>
      <c r="F76" s="4">
        <f t="shared" ca="1" si="6"/>
        <v>101.497</v>
      </c>
      <c r="G76" s="30">
        <f t="shared" ca="1" si="7"/>
        <v>196650</v>
      </c>
      <c r="H76" s="31">
        <f t="shared" ca="1" si="8"/>
        <v>50717.395833333328</v>
      </c>
      <c r="I76" s="66">
        <f t="shared" ca="1" si="12"/>
        <v>145027.48366666678</v>
      </c>
      <c r="K76" s="146">
        <f t="shared" si="13"/>
        <v>45909.625</v>
      </c>
      <c r="L76" s="146">
        <v>45912.625</v>
      </c>
      <c r="M76" s="146">
        <f t="shared" si="14"/>
        <v>45912.625</v>
      </c>
      <c r="O76" s="106">
        <v>45909.625</v>
      </c>
      <c r="P76" s="3">
        <v>96.716999999999999</v>
      </c>
      <c r="Q76" s="106">
        <v>45912.625</v>
      </c>
      <c r="R76" s="3">
        <v>100.373</v>
      </c>
    </row>
    <row r="77" spans="1:18">
      <c r="A77" s="146">
        <f t="shared" ca="1" si="2"/>
        <v>45996.625</v>
      </c>
      <c r="B77" s="4">
        <f t="shared" ca="1" si="3"/>
        <v>93.600999999999999</v>
      </c>
      <c r="C77" s="1">
        <f t="shared" ca="1" si="10"/>
        <v>82.06</v>
      </c>
      <c r="D77" s="30">
        <f t="shared" ca="1" si="11"/>
        <v>272506</v>
      </c>
      <c r="E77" s="31">
        <f t="shared" ca="1" si="5"/>
        <v>64583.333333333336</v>
      </c>
      <c r="F77" s="4">
        <f t="shared" ca="1" si="6"/>
        <v>101.5</v>
      </c>
      <c r="G77" s="30">
        <f t="shared" ca="1" si="7"/>
        <v>196875</v>
      </c>
      <c r="H77" s="31">
        <f t="shared" ca="1" si="8"/>
        <v>51268.671875000015</v>
      </c>
      <c r="I77" s="66">
        <f t="shared" ca="1" si="12"/>
        <v>146250.84812499996</v>
      </c>
      <c r="K77" s="146">
        <f t="shared" si="13"/>
        <v>45910.625</v>
      </c>
      <c r="L77" s="146">
        <v>45915.625</v>
      </c>
      <c r="M77" s="146">
        <f t="shared" si="14"/>
        <v>45915.625</v>
      </c>
      <c r="O77" s="106">
        <v>45910.625</v>
      </c>
      <c r="P77" s="3">
        <v>95.831999999999994</v>
      </c>
      <c r="Q77" s="106">
        <v>45915.625</v>
      </c>
      <c r="R77" s="3">
        <v>100.343</v>
      </c>
    </row>
    <row r="78" spans="1:18">
      <c r="A78" s="146">
        <f t="shared" ca="1" si="2"/>
        <v>45999.625</v>
      </c>
      <c r="B78" s="4">
        <f t="shared" ca="1" si="3"/>
        <v>93.14</v>
      </c>
      <c r="C78" s="1">
        <f t="shared" ca="1" si="10"/>
        <v>81.599000000000004</v>
      </c>
      <c r="D78" s="30">
        <f t="shared" ca="1" si="11"/>
        <v>277646.14999999997</v>
      </c>
      <c r="E78" s="31">
        <f t="shared" ca="1" si="5"/>
        <v>66666.666666666672</v>
      </c>
      <c r="F78" s="4">
        <f t="shared" ca="1" si="6"/>
        <v>101.408</v>
      </c>
      <c r="G78" s="30">
        <f t="shared" ca="1" si="7"/>
        <v>189975.00000000009</v>
      </c>
      <c r="H78" s="31">
        <f t="shared" ca="1" si="8"/>
        <v>52922.5</v>
      </c>
      <c r="I78" s="66">
        <f t="shared" ca="1" si="12"/>
        <v>159948.49549999987</v>
      </c>
      <c r="K78" s="146">
        <f t="shared" si="13"/>
        <v>45911.625</v>
      </c>
      <c r="L78" s="146">
        <v>45916.625</v>
      </c>
      <c r="M78" s="146">
        <f t="shared" si="14"/>
        <v>45916.625</v>
      </c>
      <c r="O78" s="106">
        <v>45911.625</v>
      </c>
      <c r="P78" s="3">
        <v>93.906000000000006</v>
      </c>
      <c r="Q78" s="106">
        <v>45916.625</v>
      </c>
      <c r="R78" s="3">
        <v>100.643</v>
      </c>
    </row>
    <row r="79" spans="1:18">
      <c r="A79" s="146">
        <f t="shared" ref="A79:A142" ca="1" si="15">IF(AND(ISBLANK(N68), A78 = $N$1),NOW(),IF(ISBLANK(N68),"",N68))</f>
        <v>46000.625</v>
      </c>
      <c r="B79" s="4">
        <f t="shared" ca="1" si="3"/>
        <v>93.031000000000006</v>
      </c>
      <c r="C79" s="1">
        <f t="shared" ca="1" si="10"/>
        <v>81.490000000000009</v>
      </c>
      <c r="D79" s="30">
        <f t="shared" ca="1" si="11"/>
        <v>278861.49999999988</v>
      </c>
      <c r="E79" s="31">
        <f t="shared" ca="1" si="5"/>
        <v>67361.111111111109</v>
      </c>
      <c r="F79" s="4">
        <f t="shared" ca="1" si="6"/>
        <v>101.292</v>
      </c>
      <c r="G79" s="30">
        <f t="shared" ca="1" si="7"/>
        <v>181275.00000000012</v>
      </c>
      <c r="H79" s="31">
        <f t="shared" ca="1" si="8"/>
        <v>53473.776041666657</v>
      </c>
      <c r="I79" s="66">
        <f t="shared" ca="1" si="12"/>
        <v>170331.67895833307</v>
      </c>
      <c r="K79" s="146">
        <f t="shared" si="13"/>
        <v>45912.625</v>
      </c>
      <c r="L79" s="146">
        <v>45917.625</v>
      </c>
      <c r="M79" s="146">
        <f t="shared" si="14"/>
        <v>45917.625</v>
      </c>
      <c r="O79" s="106">
        <v>45912.625</v>
      </c>
      <c r="P79" s="3">
        <v>92.352999999999994</v>
      </c>
      <c r="Q79" s="106">
        <v>45917.625</v>
      </c>
      <c r="R79" s="3">
        <v>100.554</v>
      </c>
    </row>
    <row r="80" spans="1:18">
      <c r="A80" s="146">
        <f t="shared" ca="1" si="15"/>
        <v>46001.625</v>
      </c>
      <c r="B80" s="4">
        <f t="shared" ref="B80:B143" ca="1" si="16">IF(COUNTIF(O:O,A80)=1,VLOOKUP(A80,O:P,2), IF(COUNTIF(O:O,A80)=0,$B$10,""))</f>
        <v>93.432000000000002</v>
      </c>
      <c r="C80" s="1">
        <f t="shared" ca="1" si="10"/>
        <v>81.891000000000005</v>
      </c>
      <c r="D80" s="30">
        <f t="shared" ca="1" si="11"/>
        <v>274390.34999999992</v>
      </c>
      <c r="E80" s="31">
        <f t="shared" ref="E80:E143" ca="1" si="17">IF(ISERROR(B80-2),"",$B$6*(INT(A80)-INT($A$14))/360*$B$5)</f>
        <v>68055.555555555562</v>
      </c>
      <c r="F80" s="4">
        <f t="shared" ref="F80:F143" ca="1" si="18">IF(COUNTIF(O:O,A80)=1,VLOOKUP(A80,Q:R,2), IF(COUNTIF(O:O,A80)=0,$C$10,""))</f>
        <v>101.417</v>
      </c>
      <c r="G80" s="30">
        <f t="shared" ref="G80:G143" ca="1" si="19">IF(ISERROR(F80-2),"",(F80-$F$14)/100*$C$5)</f>
        <v>190650.00000000012</v>
      </c>
      <c r="H80" s="31">
        <f t="shared" ref="H80:H143" ca="1" si="20">IF(ISERROR(F80-2),"",$C$6*(INT(A80)-INT($A$14))/360*$C$5-$C$7*(INT(A80)-INT($A$14))/360*$C$5*$F$14/100)</f>
        <v>54025.052083333358</v>
      </c>
      <c r="I80" s="66">
        <f t="shared" ca="1" si="12"/>
        <v>155986.65741666639</v>
      </c>
      <c r="K80" s="146">
        <f t="shared" si="13"/>
        <v>45915.625</v>
      </c>
      <c r="L80" s="146">
        <v>45918.625</v>
      </c>
      <c r="M80" s="146">
        <f t="shared" si="14"/>
        <v>45918.625</v>
      </c>
      <c r="O80" s="106">
        <v>45915.625</v>
      </c>
      <c r="P80" s="3">
        <v>91.721999999999994</v>
      </c>
      <c r="Q80" s="106">
        <v>45918.625</v>
      </c>
      <c r="R80" s="3">
        <v>101.01600000000001</v>
      </c>
    </row>
    <row r="81" spans="1:18">
      <c r="A81" s="146">
        <f t="shared" ca="1" si="15"/>
        <v>46002.625</v>
      </c>
      <c r="B81" s="4">
        <f t="shared" ca="1" si="16"/>
        <v>92.468000000000004</v>
      </c>
      <c r="C81" s="1">
        <f t="shared" ca="1" si="10"/>
        <v>80.927000000000007</v>
      </c>
      <c r="D81" s="30">
        <f t="shared" ca="1" si="11"/>
        <v>285138.9499999999</v>
      </c>
      <c r="E81" s="31">
        <f t="shared" ca="1" si="17"/>
        <v>68750</v>
      </c>
      <c r="F81" s="4">
        <f t="shared" ca="1" si="18"/>
        <v>101.399</v>
      </c>
      <c r="G81" s="30">
        <f t="shared" ca="1" si="19"/>
        <v>189300.00000000006</v>
      </c>
      <c r="H81" s="31">
        <f t="shared" ca="1" si="20"/>
        <v>54576.328125</v>
      </c>
      <c r="I81" s="66">
        <f t="shared" ca="1" si="12"/>
        <v>170173.74337499979</v>
      </c>
      <c r="K81" s="146">
        <f t="shared" si="13"/>
        <v>45916.625</v>
      </c>
      <c r="L81" s="146">
        <v>45919.625</v>
      </c>
      <c r="M81" s="146">
        <f t="shared" si="14"/>
        <v>45919.625</v>
      </c>
      <c r="O81" s="106">
        <v>45916.625</v>
      </c>
      <c r="P81" s="3">
        <v>92.043000000000006</v>
      </c>
      <c r="Q81" s="106">
        <v>45919.625</v>
      </c>
      <c r="R81" s="3">
        <v>101.05800000000001</v>
      </c>
    </row>
    <row r="82" spans="1:18">
      <c r="A82" s="146">
        <f t="shared" ca="1" si="15"/>
        <v>46002.652508101855</v>
      </c>
      <c r="B82" s="4">
        <f t="shared" ca="1" si="16"/>
        <v>92.220119999999994</v>
      </c>
      <c r="C82" s="1">
        <f t="shared" ca="1" si="10"/>
        <v>80.679119999999998</v>
      </c>
      <c r="D82" s="30">
        <f t="shared" ca="1" si="11"/>
        <v>287902.81199999998</v>
      </c>
      <c r="E82" s="31">
        <f t="shared" ca="1" si="17"/>
        <v>68750</v>
      </c>
      <c r="F82" s="4">
        <f t="shared" ca="1" si="18"/>
        <v>101.38200000000001</v>
      </c>
      <c r="G82" s="30">
        <f t="shared" ca="1" si="19"/>
        <v>188025.00000000038</v>
      </c>
      <c r="H82" s="31">
        <f t="shared" ca="1" si="20"/>
        <v>54576.328125</v>
      </c>
      <c r="I82" s="66">
        <f t="shared" ca="1" si="12"/>
        <v>174682.46191499956</v>
      </c>
      <c r="K82" s="146">
        <f t="shared" si="13"/>
        <v>45917.625</v>
      </c>
      <c r="L82" s="146">
        <v>45922.625</v>
      </c>
      <c r="M82" s="146">
        <f t="shared" si="14"/>
        <v>45922.625</v>
      </c>
      <c r="O82" s="106">
        <v>45917.625</v>
      </c>
      <c r="P82" s="3">
        <v>92.41</v>
      </c>
      <c r="Q82" s="106">
        <v>45922.625</v>
      </c>
      <c r="R82" s="3">
        <v>101.03100000000001</v>
      </c>
    </row>
    <row r="83" spans="1:18">
      <c r="A83" s="146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6">
        <f t="shared" si="13"/>
        <v>45918.625</v>
      </c>
      <c r="L83" s="146">
        <v>45923.625</v>
      </c>
      <c r="M83" s="146">
        <f t="shared" si="14"/>
        <v>45923.625</v>
      </c>
      <c r="O83" s="106">
        <v>45918.625</v>
      </c>
      <c r="P83" s="3">
        <v>91.355999999999995</v>
      </c>
      <c r="Q83" s="106">
        <v>45923.625</v>
      </c>
      <c r="R83" s="3">
        <v>101.027</v>
      </c>
    </row>
    <row r="84" spans="1:18">
      <c r="A84" s="146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6">
        <f t="shared" si="13"/>
        <v>45919.625</v>
      </c>
      <c r="L84" s="146">
        <v>45924.625</v>
      </c>
      <c r="M84" s="146">
        <f t="shared" si="14"/>
        <v>45924.625</v>
      </c>
      <c r="O84" s="106">
        <v>45919.625</v>
      </c>
      <c r="P84" s="3">
        <v>91.385999999999996</v>
      </c>
      <c r="Q84" s="106">
        <v>45924.625</v>
      </c>
      <c r="R84" s="3">
        <v>101.15</v>
      </c>
    </row>
    <row r="85" spans="1:18">
      <c r="A85" s="146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6">
        <f t="shared" si="13"/>
        <v>45922.625</v>
      </c>
      <c r="L85" s="146">
        <v>45925.625</v>
      </c>
      <c r="M85" s="146">
        <f t="shared" si="14"/>
        <v>45925.625</v>
      </c>
      <c r="O85" s="106">
        <v>45922.625</v>
      </c>
      <c r="P85" s="3">
        <v>103.479</v>
      </c>
      <c r="Q85" s="106">
        <v>45925.625</v>
      </c>
      <c r="R85" s="3">
        <v>100.76300000000001</v>
      </c>
    </row>
    <row r="86" spans="1:18">
      <c r="A86" s="146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6">
        <f t="shared" si="13"/>
        <v>45923.625</v>
      </c>
      <c r="L86" s="146">
        <v>45926.625</v>
      </c>
      <c r="M86" s="146">
        <f t="shared" si="14"/>
        <v>45926.625</v>
      </c>
      <c r="O86" s="106">
        <v>45923.625</v>
      </c>
      <c r="P86" s="3">
        <v>103.004</v>
      </c>
      <c r="Q86" s="106">
        <v>45926.625</v>
      </c>
      <c r="R86" s="3">
        <v>100.681</v>
      </c>
    </row>
    <row r="87" spans="1:18">
      <c r="A87" s="146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6">
        <f t="shared" si="13"/>
        <v>45924.625</v>
      </c>
      <c r="L87" s="146">
        <v>45929.625</v>
      </c>
      <c r="M87" s="146">
        <f t="shared" si="14"/>
        <v>45929.625</v>
      </c>
      <c r="O87" s="106">
        <v>45924.625</v>
      </c>
      <c r="P87" s="3">
        <v>102.914</v>
      </c>
      <c r="Q87" s="106">
        <v>45929.625</v>
      </c>
      <c r="R87" s="3">
        <v>101.003</v>
      </c>
    </row>
    <row r="88" spans="1:18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45925.625</v>
      </c>
      <c r="L88" s="146">
        <v>45930.625</v>
      </c>
      <c r="M88" s="146">
        <f t="shared" si="14"/>
        <v>45930.625</v>
      </c>
      <c r="O88" s="106">
        <v>45925.625</v>
      </c>
      <c r="P88" s="3">
        <v>105.236</v>
      </c>
      <c r="Q88" s="106">
        <v>45930.625</v>
      </c>
      <c r="R88" s="3">
        <v>100.789</v>
      </c>
    </row>
    <row r="89" spans="1:18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45926.625</v>
      </c>
      <c r="L89" s="146">
        <v>45931.625</v>
      </c>
      <c r="M89" s="146">
        <f t="shared" si="14"/>
        <v>45931.625</v>
      </c>
      <c r="O89" s="106">
        <v>45926.625</v>
      </c>
      <c r="P89" s="3">
        <v>105.75</v>
      </c>
      <c r="Q89" s="106">
        <v>45931.625</v>
      </c>
      <c r="R89" s="3">
        <v>100.709</v>
      </c>
    </row>
    <row r="90" spans="1:18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45929.625</v>
      </c>
      <c r="L90" s="146">
        <v>45932.625</v>
      </c>
      <c r="M90" s="146">
        <f t="shared" si="14"/>
        <v>45932.625</v>
      </c>
      <c r="O90" s="106">
        <v>45929.625</v>
      </c>
      <c r="P90" s="3">
        <v>105.6</v>
      </c>
      <c r="Q90" s="106">
        <v>45932.625</v>
      </c>
      <c r="R90" s="3">
        <v>101.09399999999999</v>
      </c>
    </row>
    <row r="91" spans="1:18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45930.625</v>
      </c>
      <c r="L91" s="146">
        <v>45933.625</v>
      </c>
      <c r="M91" s="146">
        <f t="shared" si="14"/>
        <v>45933.625</v>
      </c>
      <c r="O91" s="106">
        <v>45930.625</v>
      </c>
      <c r="P91" s="3">
        <v>105.544</v>
      </c>
      <c r="Q91" s="106">
        <v>45933.625</v>
      </c>
      <c r="R91" s="3">
        <v>101.012</v>
      </c>
    </row>
    <row r="92" spans="1:18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45931.625</v>
      </c>
      <c r="L92" s="146">
        <v>45936.625</v>
      </c>
      <c r="M92" s="146">
        <f t="shared" si="14"/>
        <v>45936.625</v>
      </c>
      <c r="O92" s="106">
        <v>45931.625</v>
      </c>
      <c r="P92" s="3">
        <v>104.553</v>
      </c>
      <c r="Q92" s="106">
        <v>45936.625</v>
      </c>
      <c r="R92" s="3">
        <v>100.5</v>
      </c>
    </row>
    <row r="93" spans="1:18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45932.625</v>
      </c>
      <c r="L93" s="146">
        <v>45937.625</v>
      </c>
      <c r="M93" s="146">
        <f t="shared" si="14"/>
        <v>45937.625</v>
      </c>
      <c r="O93" s="106">
        <v>45932.625</v>
      </c>
      <c r="P93" s="3">
        <v>102.07</v>
      </c>
      <c r="Q93" s="106">
        <v>45937.625</v>
      </c>
      <c r="R93" s="3">
        <v>100.55500000000001</v>
      </c>
    </row>
    <row r="94" spans="1:18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45933.625</v>
      </c>
      <c r="L94" s="146">
        <v>45938.625</v>
      </c>
      <c r="M94" s="146">
        <f t="shared" si="14"/>
        <v>45938.625</v>
      </c>
      <c r="O94" s="106">
        <v>45933.625</v>
      </c>
      <c r="P94" s="3">
        <v>101.73699999999999</v>
      </c>
      <c r="Q94" s="106">
        <v>45938.625</v>
      </c>
      <c r="R94" s="3">
        <v>100.562</v>
      </c>
    </row>
    <row r="95" spans="1:18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45936.625</v>
      </c>
      <c r="L95" s="146">
        <v>45939.625</v>
      </c>
      <c r="M95" s="146">
        <f t="shared" si="14"/>
        <v>45939.625</v>
      </c>
      <c r="O95" s="106">
        <v>45936.625</v>
      </c>
      <c r="P95" s="3">
        <v>106.923</v>
      </c>
      <c r="Q95" s="106">
        <v>45939.625</v>
      </c>
      <c r="R95" s="3">
        <v>100.498</v>
      </c>
    </row>
    <row r="96" spans="1:18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45937.625</v>
      </c>
      <c r="L96" s="146">
        <v>45944.625</v>
      </c>
      <c r="M96" s="146">
        <f t="shared" si="14"/>
        <v>45944.625</v>
      </c>
      <c r="O96" s="106">
        <v>45937.625</v>
      </c>
      <c r="P96" s="3">
        <v>106.367</v>
      </c>
      <c r="Q96" s="106">
        <v>45944.625</v>
      </c>
      <c r="R96" s="3">
        <v>99.984999999999999</v>
      </c>
    </row>
    <row r="97" spans="1:18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45938.625</v>
      </c>
      <c r="L97" s="146">
        <v>45945.625</v>
      </c>
      <c r="M97" s="146">
        <f t="shared" si="14"/>
        <v>45945.625</v>
      </c>
      <c r="O97" s="106">
        <v>45938.625</v>
      </c>
      <c r="P97" s="3">
        <v>104.837</v>
      </c>
      <c r="Q97" s="106">
        <v>45945.625</v>
      </c>
      <c r="R97" s="3">
        <v>100.788</v>
      </c>
    </row>
    <row r="98" spans="1:18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45939.625</v>
      </c>
      <c r="L98" s="146">
        <v>45946.625</v>
      </c>
      <c r="M98" s="146">
        <f t="shared" si="14"/>
        <v>45946.625</v>
      </c>
      <c r="O98" s="106">
        <v>45939.625</v>
      </c>
      <c r="P98" s="3">
        <v>104.482</v>
      </c>
      <c r="Q98" s="106">
        <v>45946.625</v>
      </c>
      <c r="R98" s="3">
        <v>100.84099999999999</v>
      </c>
    </row>
    <row r="99" spans="1:18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45939.625</v>
      </c>
      <c r="L99" s="146">
        <v>45947.625</v>
      </c>
      <c r="M99" s="146">
        <f t="shared" si="14"/>
        <v>45947.625</v>
      </c>
      <c r="O99" s="106">
        <v>45940.625</v>
      </c>
      <c r="P99" s="3">
        <v>104.67</v>
      </c>
      <c r="Q99" s="106">
        <v>45947.625</v>
      </c>
      <c r="R99" s="3">
        <v>100.818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45939.625</v>
      </c>
      <c r="L100" s="146">
        <v>45950.625</v>
      </c>
      <c r="M100" s="146">
        <f t="shared" si="14"/>
        <v>45950.625</v>
      </c>
      <c r="O100" s="106">
        <v>45943.625</v>
      </c>
      <c r="P100" s="3">
        <v>108.026</v>
      </c>
      <c r="Q100" s="106">
        <v>45950.625</v>
      </c>
      <c r="R100" s="3">
        <v>100.959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45944.625</v>
      </c>
      <c r="L101" s="146">
        <v>45951.625</v>
      </c>
      <c r="M101" s="146">
        <f t="shared" si="14"/>
        <v>45951.625</v>
      </c>
      <c r="O101" s="106">
        <v>45944.625</v>
      </c>
      <c r="P101" s="3">
        <v>108.004</v>
      </c>
      <c r="Q101" s="106">
        <v>45951.625</v>
      </c>
      <c r="R101" s="3">
        <v>100.905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45945.625</v>
      </c>
      <c r="L102" s="146">
        <v>45952.625</v>
      </c>
      <c r="M102" s="146">
        <f t="shared" si="14"/>
        <v>45952.625</v>
      </c>
      <c r="O102" s="106">
        <v>45945.625</v>
      </c>
      <c r="P102" s="3">
        <v>101.48</v>
      </c>
      <c r="Q102" s="106">
        <v>45952.625</v>
      </c>
      <c r="R102" s="3">
        <v>100.807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45946.625</v>
      </c>
      <c r="L103" s="146">
        <v>45953.625</v>
      </c>
      <c r="M103" s="146">
        <f t="shared" si="14"/>
        <v>45953.625</v>
      </c>
      <c r="O103" s="106">
        <v>45946.625</v>
      </c>
      <c r="P103" s="3">
        <v>100.968</v>
      </c>
      <c r="Q103" s="106">
        <v>45953.625</v>
      </c>
      <c r="R103" s="3">
        <v>100.815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45947.625</v>
      </c>
      <c r="L104" s="146">
        <v>45954.625</v>
      </c>
      <c r="M104" s="146">
        <f t="shared" si="14"/>
        <v>45954.625</v>
      </c>
      <c r="O104" s="106">
        <v>45947.625</v>
      </c>
      <c r="P104" s="3">
        <v>105.54600000000001</v>
      </c>
      <c r="Q104" s="106">
        <v>45954.625</v>
      </c>
      <c r="R104" s="3">
        <v>100.911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45950.625</v>
      </c>
      <c r="L105" s="146">
        <v>45957.625</v>
      </c>
      <c r="M105" s="146">
        <f t="shared" si="14"/>
        <v>45957.625</v>
      </c>
      <c r="O105" s="106">
        <v>45950.625</v>
      </c>
      <c r="P105" s="3">
        <v>106.801</v>
      </c>
      <c r="Q105" s="106">
        <v>45957.625</v>
      </c>
      <c r="R105" s="3">
        <v>101.36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45951.625</v>
      </c>
      <c r="L106" s="146">
        <v>45958.625</v>
      </c>
      <c r="M106" s="146">
        <f t="shared" si="14"/>
        <v>45958.625</v>
      </c>
      <c r="O106" s="106">
        <v>45951.625</v>
      </c>
      <c r="P106" s="3">
        <v>104.645</v>
      </c>
      <c r="Q106" s="106">
        <v>45958.625</v>
      </c>
      <c r="R106" s="3">
        <v>101.509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45952.625</v>
      </c>
      <c r="L107" s="146">
        <v>45959.625</v>
      </c>
      <c r="M107" s="146">
        <f t="shared" si="14"/>
        <v>45959.625</v>
      </c>
      <c r="O107" s="106">
        <v>45952.625</v>
      </c>
      <c r="P107" s="3">
        <v>105.12</v>
      </c>
      <c r="Q107" s="106">
        <v>45959.625</v>
      </c>
      <c r="R107" s="3">
        <v>101.55800000000001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45953.625</v>
      </c>
      <c r="L108" s="146">
        <v>45960.625</v>
      </c>
      <c r="M108" s="146">
        <f t="shared" si="14"/>
        <v>45960.625</v>
      </c>
      <c r="O108" s="106">
        <v>45953.625</v>
      </c>
      <c r="P108" s="3">
        <v>105.02200000000001</v>
      </c>
      <c r="Q108" s="106">
        <v>45960.625</v>
      </c>
      <c r="R108" s="3">
        <v>101.387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45954.625</v>
      </c>
      <c r="L109" s="146">
        <v>45961.625</v>
      </c>
      <c r="M109" s="146">
        <f t="shared" si="14"/>
        <v>45961.625</v>
      </c>
      <c r="O109" s="106">
        <v>45954.625</v>
      </c>
      <c r="P109" s="3">
        <v>104.67</v>
      </c>
      <c r="Q109" s="106">
        <v>45961.625</v>
      </c>
      <c r="R109" s="3">
        <v>101.29300000000001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45957.625</v>
      </c>
      <c r="L110" s="146">
        <v>45964.625</v>
      </c>
      <c r="M110" s="146">
        <f t="shared" si="14"/>
        <v>45964.625</v>
      </c>
      <c r="O110" s="106">
        <v>45957.625</v>
      </c>
      <c r="P110" s="3">
        <v>102.34399999999999</v>
      </c>
      <c r="Q110" s="106">
        <v>45964.625</v>
      </c>
      <c r="R110" s="3">
        <v>101.188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45958.625</v>
      </c>
      <c r="L111" s="146">
        <v>45965.625</v>
      </c>
      <c r="M111" s="146">
        <f t="shared" si="14"/>
        <v>45965.625</v>
      </c>
      <c r="O111" s="106">
        <v>45958.625</v>
      </c>
      <c r="P111" s="3">
        <v>101.04600000000001</v>
      </c>
      <c r="Q111" s="106">
        <v>45965.625</v>
      </c>
      <c r="R111" s="3">
        <v>101.11199999999999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45959.625</v>
      </c>
      <c r="L112" s="146">
        <v>45966.625</v>
      </c>
      <c r="M112" s="146">
        <f t="shared" si="14"/>
        <v>45966.625</v>
      </c>
      <c r="O112" s="106">
        <v>45959.625</v>
      </c>
      <c r="P112" s="3">
        <v>99.816999999999993</v>
      </c>
      <c r="Q112" s="106">
        <v>45966.625</v>
      </c>
      <c r="R112" s="3">
        <v>100.94799999999999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45960.625</v>
      </c>
      <c r="L113" s="146">
        <v>45967.625</v>
      </c>
      <c r="M113" s="146">
        <f t="shared" si="14"/>
        <v>45967.625</v>
      </c>
      <c r="O113" s="106">
        <v>45960.625</v>
      </c>
      <c r="P113" s="3">
        <v>100.447</v>
      </c>
      <c r="Q113" s="106">
        <v>45967.625</v>
      </c>
      <c r="R113" s="3">
        <v>100.889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45961.625</v>
      </c>
      <c r="L114" s="146">
        <v>45968.625</v>
      </c>
      <c r="M114" s="146">
        <f t="shared" si="14"/>
        <v>45968.625</v>
      </c>
      <c r="O114" s="106">
        <v>45961.625</v>
      </c>
      <c r="P114" s="3">
        <v>100.294</v>
      </c>
      <c r="Q114" s="106">
        <v>45968.625</v>
      </c>
      <c r="R114" s="3">
        <v>100.66800000000001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45964.625</v>
      </c>
      <c r="L115" s="146">
        <v>45971.625</v>
      </c>
      <c r="M115" s="146">
        <f t="shared" si="14"/>
        <v>45971.625</v>
      </c>
      <c r="O115" s="106">
        <v>45964.625</v>
      </c>
      <c r="P115" s="3">
        <v>101.014</v>
      </c>
      <c r="Q115" s="106">
        <v>45971.625</v>
      </c>
      <c r="R115" s="3">
        <v>100.782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45965.625</v>
      </c>
      <c r="L116" s="146">
        <v>45973.625</v>
      </c>
      <c r="M116" s="146">
        <f t="shared" si="14"/>
        <v>45973.625</v>
      </c>
      <c r="O116" s="106">
        <v>45965.625</v>
      </c>
      <c r="P116" s="3">
        <v>102.78700000000001</v>
      </c>
      <c r="Q116" s="106">
        <v>45973.625</v>
      </c>
      <c r="R116" s="3">
        <v>101.08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45966.625</v>
      </c>
      <c r="L117" s="146">
        <v>45974.625</v>
      </c>
      <c r="M117" s="146">
        <f t="shared" si="14"/>
        <v>45974.625</v>
      </c>
      <c r="O117" s="106">
        <v>45966.625</v>
      </c>
      <c r="P117" s="3">
        <v>102.444</v>
      </c>
      <c r="Q117" s="106">
        <v>45974.625</v>
      </c>
      <c r="R117" s="3">
        <v>101.078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45967.625</v>
      </c>
      <c r="L118" s="146">
        <v>45975.625</v>
      </c>
      <c r="M118" s="146">
        <f t="shared" si="14"/>
        <v>45975.625</v>
      </c>
      <c r="O118" s="106">
        <v>45967.625</v>
      </c>
      <c r="P118" s="3">
        <v>102.63</v>
      </c>
      <c r="Q118" s="106">
        <v>45975.625</v>
      </c>
      <c r="R118" s="3">
        <v>100.75700000000001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45968.625</v>
      </c>
      <c r="L119" s="146">
        <v>45978.625</v>
      </c>
      <c r="M119" s="146">
        <f t="shared" si="14"/>
        <v>45978.625</v>
      </c>
      <c r="O119" s="106">
        <v>45968.625</v>
      </c>
      <c r="P119" s="3">
        <v>104.30200000000001</v>
      </c>
      <c r="Q119" s="106">
        <v>45978.625</v>
      </c>
      <c r="R119" s="3">
        <v>100.84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45971.625</v>
      </c>
      <c r="L120" s="146">
        <v>45979.625</v>
      </c>
      <c r="M120" s="146">
        <f t="shared" si="14"/>
        <v>45979.625</v>
      </c>
      <c r="O120" s="106">
        <v>45971.625</v>
      </c>
      <c r="P120" s="3">
        <v>102.262</v>
      </c>
      <c r="Q120" s="106">
        <v>45979.625</v>
      </c>
      <c r="R120" s="3">
        <v>100.40600000000001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45971.625</v>
      </c>
      <c r="L121" s="146">
        <v>45980.625</v>
      </c>
      <c r="M121" s="146">
        <f t="shared" si="14"/>
        <v>45980.625</v>
      </c>
      <c r="O121" s="106">
        <v>45972.625</v>
      </c>
      <c r="P121" s="3">
        <v>101.336</v>
      </c>
      <c r="Q121" s="106">
        <v>45980.625</v>
      </c>
      <c r="R121" s="3">
        <v>100.15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45973.625</v>
      </c>
      <c r="L122" s="146">
        <v>45981.625</v>
      </c>
      <c r="M122" s="146">
        <f t="shared" si="14"/>
        <v>45981.625</v>
      </c>
      <c r="O122" s="106">
        <v>45973.625</v>
      </c>
      <c r="P122" s="3">
        <v>100.69199999999999</v>
      </c>
      <c r="Q122" s="106">
        <v>45981.625</v>
      </c>
      <c r="R122" s="3">
        <v>100.367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45974.625</v>
      </c>
      <c r="L123" s="146">
        <v>45982.625</v>
      </c>
      <c r="M123" s="146">
        <f t="shared" si="14"/>
        <v>45982.625</v>
      </c>
      <c r="O123" s="106">
        <v>45974.625</v>
      </c>
      <c r="P123" s="3">
        <v>100.96899999999999</v>
      </c>
      <c r="Q123" s="106">
        <v>45982.625</v>
      </c>
      <c r="R123" s="3">
        <v>100.13500000000001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45975.625</v>
      </c>
      <c r="L124" s="146">
        <v>45985.625</v>
      </c>
      <c r="M124" s="146">
        <f t="shared" si="14"/>
        <v>45985.625</v>
      </c>
      <c r="O124" s="106">
        <v>45975.625</v>
      </c>
      <c r="P124" s="3">
        <v>102.322</v>
      </c>
      <c r="Q124" s="106">
        <v>45985.625</v>
      </c>
      <c r="R124" s="3">
        <v>100.387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45978.625</v>
      </c>
      <c r="L125" s="146">
        <v>45986.625</v>
      </c>
      <c r="M125" s="146">
        <f t="shared" si="14"/>
        <v>45986.625</v>
      </c>
      <c r="O125" s="106">
        <v>45978.625</v>
      </c>
      <c r="P125" s="3">
        <v>101.29</v>
      </c>
      <c r="Q125" s="106">
        <v>45986.625</v>
      </c>
      <c r="R125" s="3">
        <v>100.539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45979.625</v>
      </c>
      <c r="L126" s="146">
        <v>45987.625</v>
      </c>
      <c r="M126" s="146">
        <f t="shared" si="14"/>
        <v>45987.625</v>
      </c>
      <c r="O126" s="106">
        <v>45979.625</v>
      </c>
      <c r="P126" s="3">
        <v>104.029</v>
      </c>
      <c r="Q126" s="106">
        <v>45987.625</v>
      </c>
      <c r="R126" s="3">
        <v>100.90600000000001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45980.625</v>
      </c>
      <c r="L127" s="146">
        <v>45989.625</v>
      </c>
      <c r="M127" s="146">
        <f t="shared" si="14"/>
        <v>45989.625</v>
      </c>
      <c r="O127" s="106">
        <v>45980.625</v>
      </c>
      <c r="P127" s="3">
        <v>103.443</v>
      </c>
      <c r="Q127" s="106">
        <v>45989.625</v>
      </c>
      <c r="R127" s="3">
        <v>101.041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45981.625</v>
      </c>
      <c r="L128" s="146">
        <v>45992.625</v>
      </c>
      <c r="M128" s="146">
        <f t="shared" si="14"/>
        <v>45992.625</v>
      </c>
      <c r="O128" s="106">
        <v>45981.625</v>
      </c>
      <c r="P128" s="3">
        <v>101.164</v>
      </c>
      <c r="Q128" s="106">
        <v>45992.625</v>
      </c>
      <c r="R128" s="3">
        <v>100.97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45982.625</v>
      </c>
      <c r="L129" s="146">
        <v>45993.625</v>
      </c>
      <c r="M129" s="146">
        <f t="shared" si="14"/>
        <v>45993.625</v>
      </c>
      <c r="O129" s="106">
        <v>45982.625</v>
      </c>
      <c r="P129" s="3">
        <v>103.72799999999999</v>
      </c>
      <c r="Q129" s="106">
        <v>45993.625</v>
      </c>
      <c r="R129" s="3">
        <v>101.161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45985.625</v>
      </c>
      <c r="L130" s="146">
        <v>45994.625</v>
      </c>
      <c r="M130" s="146">
        <f t="shared" si="14"/>
        <v>45994.625</v>
      </c>
      <c r="O130" s="106">
        <v>45985.625</v>
      </c>
      <c r="P130" s="3">
        <v>102.074</v>
      </c>
      <c r="Q130" s="106">
        <v>45994.625</v>
      </c>
      <c r="R130" s="3">
        <v>101.395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45986.625</v>
      </c>
      <c r="L131" s="146">
        <v>45995.625</v>
      </c>
      <c r="M131" s="146">
        <f t="shared" si="14"/>
        <v>45995.625</v>
      </c>
      <c r="O131" s="106">
        <v>45986.625</v>
      </c>
      <c r="P131" s="3">
        <v>100.49</v>
      </c>
      <c r="Q131" s="106">
        <v>45995.625</v>
      </c>
      <c r="R131" s="3">
        <v>101.497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45987.625</v>
      </c>
      <c r="L132" s="146">
        <v>45996.625</v>
      </c>
      <c r="M132" s="146">
        <f t="shared" si="14"/>
        <v>45996.625</v>
      </c>
      <c r="O132" s="106">
        <v>45987.625</v>
      </c>
      <c r="P132" s="3">
        <v>97.846000000000004</v>
      </c>
      <c r="Q132" s="106">
        <v>45996.625</v>
      </c>
      <c r="R132" s="3">
        <v>101.5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45987.625</v>
      </c>
      <c r="L133" s="146">
        <v>45999.625</v>
      </c>
      <c r="M133" s="146">
        <f t="shared" ref="M133:M196" si="25">IF(L133&gt;$A$14,L133,"")</f>
        <v>45999.625</v>
      </c>
      <c r="O133" s="106">
        <v>45988.625</v>
      </c>
      <c r="P133" s="3">
        <v>96.866</v>
      </c>
      <c r="Q133" s="106">
        <v>45999.625</v>
      </c>
      <c r="R133" s="3">
        <v>101.408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45989.625</v>
      </c>
      <c r="L134" s="146">
        <v>46000.625</v>
      </c>
      <c r="M134" s="146">
        <f t="shared" si="25"/>
        <v>46000.625</v>
      </c>
      <c r="O134" s="106">
        <v>45989.625</v>
      </c>
      <c r="P134" s="3">
        <v>96.19</v>
      </c>
      <c r="Q134" s="106">
        <v>46000.625</v>
      </c>
      <c r="R134" s="3">
        <v>101.292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45992.625</v>
      </c>
      <c r="L135" s="146">
        <v>46001.625</v>
      </c>
      <c r="M135" s="146">
        <f t="shared" si="25"/>
        <v>46001.625</v>
      </c>
      <c r="O135" s="106">
        <v>45992.625</v>
      </c>
      <c r="P135" s="3">
        <v>97.143000000000001</v>
      </c>
      <c r="Q135" s="106">
        <v>46001.625</v>
      </c>
      <c r="R135" s="3">
        <v>101.417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45993.625</v>
      </c>
      <c r="L136" s="146">
        <v>46002.625</v>
      </c>
      <c r="M136" s="146">
        <f t="shared" si="25"/>
        <v>46002.625</v>
      </c>
      <c r="O136" s="106">
        <v>45993.625</v>
      </c>
      <c r="P136" s="3">
        <v>95.692999999999998</v>
      </c>
      <c r="Q136" s="106">
        <v>46002.625</v>
      </c>
      <c r="R136" s="3">
        <v>101.399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45994.625</v>
      </c>
      <c r="L137" s="146" t="e">
        <v>#N/A</v>
      </c>
      <c r="M137" s="146" t="e">
        <f t="shared" si="25"/>
        <v>#N/A</v>
      </c>
      <c r="O137" s="106">
        <v>45994.625</v>
      </c>
      <c r="P137" s="3">
        <v>94.63</v>
      </c>
      <c r="Q137" s="106"/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45995.625</v>
      </c>
      <c r="M138" s="146" t="str">
        <f t="shared" si="25"/>
        <v/>
      </c>
      <c r="O138" s="106">
        <v>45995.625</v>
      </c>
      <c r="P138" s="3">
        <v>93.691999999999993</v>
      </c>
      <c r="Q138" s="106"/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45996.625</v>
      </c>
      <c r="M139" s="146" t="str">
        <f t="shared" si="25"/>
        <v/>
      </c>
      <c r="O139" s="106">
        <v>45996.625</v>
      </c>
      <c r="P139" s="3">
        <v>93.600999999999999</v>
      </c>
      <c r="Q139" s="106"/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45999.625</v>
      </c>
      <c r="M140" s="146" t="str">
        <f t="shared" si="25"/>
        <v/>
      </c>
      <c r="O140" s="106">
        <v>45999.625</v>
      </c>
      <c r="P140" s="3">
        <v>93.14</v>
      </c>
      <c r="Q140" s="106"/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46000.625</v>
      </c>
      <c r="M141" s="146" t="str">
        <f t="shared" si="25"/>
        <v/>
      </c>
      <c r="O141" s="106">
        <v>46000.625</v>
      </c>
      <c r="P141" s="3">
        <v>93.031000000000006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46001.625</v>
      </c>
      <c r="M142" s="146" t="str">
        <f t="shared" si="25"/>
        <v/>
      </c>
      <c r="O142" s="106">
        <v>46001.625</v>
      </c>
      <c r="P142" s="3">
        <v>93.432000000000002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>
        <f t="shared" si="24"/>
        <v>46002.625</v>
      </c>
      <c r="M143" s="146" t="str">
        <f t="shared" si="25"/>
        <v/>
      </c>
      <c r="O143" s="106">
        <v>46002.625</v>
      </c>
      <c r="P143" s="3">
        <v>92.468000000000004</v>
      </c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ca="1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2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2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2"/>
        <v>#N/A</v>
      </c>
      <c r="M197" s="146" t="str">
        <f t="shared" ref="M197:M260" si="33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2"/>
        <v>#N/A</v>
      </c>
      <c r="M198" s="146" t="str">
        <f t="shared" si="33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2"/>
        <v>#N/A</v>
      </c>
      <c r="M199" s="146" t="str">
        <f t="shared" si="33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2"/>
        <v>#N/A</v>
      </c>
      <c r="M200" s="146" t="str">
        <f t="shared" si="33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2"/>
        <v>#N/A</v>
      </c>
      <c r="M201" s="146" t="str">
        <f t="shared" si="33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2"/>
        <v>#N/A</v>
      </c>
      <c r="M202" s="146" t="str">
        <f t="shared" si="33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2"/>
        <v>#N/A</v>
      </c>
      <c r="M203" s="146" t="str">
        <f t="shared" si="33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2"/>
        <v>#N/A</v>
      </c>
      <c r="M204" s="146" t="str">
        <f t="shared" si="33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2"/>
        <v>#N/A</v>
      </c>
      <c r="M205" s="146" t="str">
        <f t="shared" si="33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2"/>
        <v>#N/A</v>
      </c>
      <c r="M206" s="146" t="str">
        <f t="shared" si="33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2"/>
        <v>#N/A</v>
      </c>
      <c r="M207" s="146" t="str">
        <f t="shared" si="33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2"/>
        <v>#N/A</v>
      </c>
      <c r="M208" s="146" t="str">
        <f t="shared" si="33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2"/>
        <v>#N/A</v>
      </c>
      <c r="M209" s="146" t="str">
        <f t="shared" si="33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2"/>
        <v>#N/A</v>
      </c>
      <c r="M210" s="146" t="str">
        <f t="shared" si="33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2"/>
        <v>#N/A</v>
      </c>
      <c r="M211" s="146" t="str">
        <f t="shared" si="33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2"/>
        <v>#N/A</v>
      </c>
      <c r="M212" s="146" t="str">
        <f t="shared" si="33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2"/>
        <v>#N/A</v>
      </c>
      <c r="M213" s="146" t="str">
        <f t="shared" si="33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2"/>
        <v>#N/A</v>
      </c>
      <c r="M214" s="146" t="str">
        <f t="shared" si="33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2"/>
        <v>#N/A</v>
      </c>
      <c r="M215" s="146" t="str">
        <f t="shared" si="33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2"/>
        <v>#N/A</v>
      </c>
      <c r="M216" s="146" t="str">
        <f t="shared" si="33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2"/>
        <v>#N/A</v>
      </c>
      <c r="M217" s="146" t="str">
        <f t="shared" si="33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2"/>
        <v>#N/A</v>
      </c>
      <c r="M218" s="146" t="str">
        <f t="shared" si="33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2"/>
        <v>#N/A</v>
      </c>
      <c r="M219" s="146" t="str">
        <f t="shared" si="33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2"/>
        <v>#N/A</v>
      </c>
      <c r="M220" s="146" t="str">
        <f t="shared" si="33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2"/>
        <v>#N/A</v>
      </c>
      <c r="M221" s="146" t="str">
        <f t="shared" si="33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2"/>
        <v>#N/A</v>
      </c>
      <c r="M222" s="146" t="str">
        <f t="shared" si="33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2"/>
        <v>#N/A</v>
      </c>
      <c r="M223" s="146" t="str">
        <f t="shared" si="33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2"/>
        <v>#N/A</v>
      </c>
      <c r="M224" s="146" t="str">
        <f t="shared" si="33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2"/>
        <v>#N/A</v>
      </c>
      <c r="M225" s="146" t="str">
        <f t="shared" si="33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2"/>
        <v>#N/A</v>
      </c>
      <c r="M226" s="146" t="str">
        <f t="shared" si="33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2"/>
        <v>#N/A</v>
      </c>
      <c r="M227" s="146" t="str">
        <f t="shared" si="33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2"/>
        <v>#N/A</v>
      </c>
      <c r="M228" s="146" t="str">
        <f t="shared" si="33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2"/>
        <v>#N/A</v>
      </c>
      <c r="M229" s="146" t="str">
        <f t="shared" si="33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2"/>
        <v>#N/A</v>
      </c>
      <c r="M230" s="146" t="str">
        <f t="shared" si="33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2"/>
        <v>#N/A</v>
      </c>
      <c r="M231" s="146" t="str">
        <f t="shared" si="33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2"/>
        <v>#N/A</v>
      </c>
      <c r="M232" s="146" t="str">
        <f t="shared" si="33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2"/>
        <v>#N/A</v>
      </c>
      <c r="M233" s="146" t="str">
        <f t="shared" si="33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2"/>
        <v>#N/A</v>
      </c>
      <c r="M234" s="146" t="str">
        <f t="shared" si="33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2"/>
        <v>#N/A</v>
      </c>
      <c r="M235" s="146" t="str">
        <f t="shared" si="33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2"/>
        <v>#N/A</v>
      </c>
      <c r="M236" s="146" t="str">
        <f t="shared" si="33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2"/>
        <v>#N/A</v>
      </c>
      <c r="M237" s="146" t="str">
        <f t="shared" si="33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2"/>
        <v>#N/A</v>
      </c>
      <c r="M238" s="146" t="str">
        <f t="shared" si="33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2"/>
        <v>#N/A</v>
      </c>
      <c r="M239" s="146" t="str">
        <f t="shared" si="33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2"/>
        <v>#N/A</v>
      </c>
      <c r="M240" s="146" t="str">
        <f t="shared" si="33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2"/>
        <v>#N/A</v>
      </c>
      <c r="M241" s="146" t="str">
        <f t="shared" si="33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2"/>
        <v>#N/A</v>
      </c>
      <c r="M242" s="146" t="str">
        <f t="shared" si="33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2"/>
        <v>#N/A</v>
      </c>
      <c r="M243" s="146" t="str">
        <f t="shared" si="33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2"/>
        <v>#N/A</v>
      </c>
      <c r="M244" s="146" t="str">
        <f t="shared" si="33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2"/>
        <v>#N/A</v>
      </c>
      <c r="M245" s="146" t="str">
        <f t="shared" si="33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2"/>
        <v>#N/A</v>
      </c>
      <c r="M246" s="146" t="str">
        <f t="shared" si="33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2"/>
        <v>#N/A</v>
      </c>
      <c r="M247" s="146" t="str">
        <f t="shared" si="33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2"/>
        <v>#N/A</v>
      </c>
      <c r="M248" s="146" t="str">
        <f t="shared" si="33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2"/>
        <v>#N/A</v>
      </c>
      <c r="M249" s="146" t="str">
        <f t="shared" si="33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2"/>
        <v>#N/A</v>
      </c>
      <c r="M250" s="146" t="str">
        <f t="shared" si="33"/>
        <v/>
      </c>
    </row>
    <row r="251" spans="1:13">
      <c r="A251" s="146"/>
      <c r="K251" s="146" t="e">
        <f t="shared" si="32"/>
        <v>#N/A</v>
      </c>
      <c r="M251" s="146" t="str">
        <f t="shared" si="33"/>
        <v/>
      </c>
    </row>
    <row r="252" spans="1:13">
      <c r="A252" s="146"/>
      <c r="K252" s="146" t="e">
        <f t="shared" si="32"/>
        <v>#N/A</v>
      </c>
      <c r="M252" s="146" t="str">
        <f t="shared" si="33"/>
        <v/>
      </c>
    </row>
    <row r="253" spans="1:13">
      <c r="A253" s="146"/>
      <c r="K253" s="146" t="e">
        <f t="shared" si="32"/>
        <v>#N/A</v>
      </c>
      <c r="M253" s="146" t="str">
        <f t="shared" si="33"/>
        <v/>
      </c>
    </row>
    <row r="254" spans="1:13">
      <c r="A254" s="146"/>
      <c r="K254" s="146" t="e">
        <f t="shared" si="32"/>
        <v>#N/A</v>
      </c>
      <c r="M254" s="146" t="str">
        <f t="shared" si="33"/>
        <v/>
      </c>
    </row>
    <row r="255" spans="1:13">
      <c r="A255" s="146"/>
      <c r="K255" s="146" t="e">
        <f t="shared" si="32"/>
        <v>#N/A</v>
      </c>
      <c r="M255" s="146" t="str">
        <f t="shared" si="33"/>
        <v/>
      </c>
    </row>
    <row r="256" spans="1:13">
      <c r="A256" s="146"/>
      <c r="K256" s="146" t="e">
        <f t="shared" si="32"/>
        <v>#N/A</v>
      </c>
      <c r="M256" s="146" t="str">
        <f t="shared" si="33"/>
        <v/>
      </c>
    </row>
    <row r="257" spans="1:13">
      <c r="A257" s="146"/>
      <c r="K257" s="146" t="e">
        <f t="shared" si="32"/>
        <v>#N/A</v>
      </c>
      <c r="M257" s="146" t="str">
        <f t="shared" si="33"/>
        <v/>
      </c>
    </row>
    <row r="258" spans="1:13">
      <c r="A258" s="146"/>
      <c r="K258" s="146" t="e">
        <f t="shared" si="32"/>
        <v>#N/A</v>
      </c>
      <c r="M258" s="146" t="str">
        <f t="shared" si="33"/>
        <v/>
      </c>
    </row>
    <row r="259" spans="1:13">
      <c r="A259" s="146"/>
      <c r="K259" s="146" t="e">
        <f t="shared" ref="K259:K322" si="34">VLOOKUP(O259,Q:Q,1)</f>
        <v>#N/A</v>
      </c>
      <c r="M259" s="146" t="str">
        <f t="shared" si="33"/>
        <v/>
      </c>
    </row>
    <row r="260" spans="1:13">
      <c r="A260" s="146"/>
      <c r="K260" s="146" t="e">
        <f t="shared" si="34"/>
        <v>#N/A</v>
      </c>
      <c r="M260" s="146" t="str">
        <f t="shared" si="33"/>
        <v/>
      </c>
    </row>
    <row r="261" spans="1:13">
      <c r="A261" s="146"/>
      <c r="K261" s="146" t="e">
        <f t="shared" si="34"/>
        <v>#N/A</v>
      </c>
      <c r="M261" s="146" t="str">
        <f t="shared" ref="M261:M324" si="35">IF(L261&gt;$A$14,L261,"")</f>
        <v/>
      </c>
    </row>
    <row r="262" spans="1:13">
      <c r="A262" s="146"/>
      <c r="K262" s="146" t="e">
        <f t="shared" si="34"/>
        <v>#N/A</v>
      </c>
      <c r="M262" s="146" t="str">
        <f t="shared" si="35"/>
        <v/>
      </c>
    </row>
    <row r="263" spans="1:13">
      <c r="A263" s="146"/>
      <c r="K263" s="146" t="e">
        <f t="shared" si="34"/>
        <v>#N/A</v>
      </c>
      <c r="M263" s="146" t="str">
        <f t="shared" si="35"/>
        <v/>
      </c>
    </row>
    <row r="264" spans="1:13">
      <c r="A264" s="146"/>
      <c r="K264" s="146" t="e">
        <f t="shared" si="34"/>
        <v>#N/A</v>
      </c>
      <c r="M264" s="146" t="str">
        <f t="shared" si="35"/>
        <v/>
      </c>
    </row>
    <row r="265" spans="1:13">
      <c r="A265" s="146"/>
      <c r="K265" s="146" t="e">
        <f t="shared" si="34"/>
        <v>#N/A</v>
      </c>
      <c r="M265" s="146" t="str">
        <f t="shared" si="35"/>
        <v/>
      </c>
    </row>
    <row r="266" spans="1:13">
      <c r="A266" s="146"/>
      <c r="K266" s="146" t="e">
        <f t="shared" si="34"/>
        <v>#N/A</v>
      </c>
      <c r="M266" s="146" t="str">
        <f t="shared" si="35"/>
        <v/>
      </c>
    </row>
    <row r="267" spans="1:13">
      <c r="A267" s="146"/>
      <c r="K267" s="146" t="e">
        <f t="shared" si="34"/>
        <v>#N/A</v>
      </c>
      <c r="M267" s="146" t="str">
        <f t="shared" si="35"/>
        <v/>
      </c>
    </row>
    <row r="268" spans="1:13">
      <c r="A268" s="146"/>
      <c r="K268" s="146" t="e">
        <f t="shared" si="34"/>
        <v>#N/A</v>
      </c>
      <c r="M268" s="146" t="str">
        <f t="shared" si="35"/>
        <v/>
      </c>
    </row>
    <row r="269" spans="1:13">
      <c r="A269" s="146"/>
      <c r="K269" s="146" t="e">
        <f t="shared" si="34"/>
        <v>#N/A</v>
      </c>
      <c r="M269" s="146" t="str">
        <f t="shared" si="35"/>
        <v/>
      </c>
    </row>
    <row r="270" spans="1:13">
      <c r="A270" s="146"/>
      <c r="K270" s="146" t="e">
        <f t="shared" si="34"/>
        <v>#N/A</v>
      </c>
      <c r="M270" s="146" t="str">
        <f t="shared" si="35"/>
        <v/>
      </c>
    </row>
    <row r="271" spans="1:13">
      <c r="A271" s="146"/>
      <c r="K271" s="146" t="e">
        <f t="shared" si="34"/>
        <v>#N/A</v>
      </c>
      <c r="M271" s="146" t="str">
        <f t="shared" si="35"/>
        <v/>
      </c>
    </row>
    <row r="272" spans="1:13">
      <c r="A272" s="146"/>
      <c r="K272" s="146" t="e">
        <f t="shared" si="34"/>
        <v>#N/A</v>
      </c>
      <c r="M272" s="146" t="str">
        <f t="shared" si="35"/>
        <v/>
      </c>
    </row>
    <row r="273" spans="1:13">
      <c r="A273" s="146"/>
      <c r="K273" s="146" t="e">
        <f t="shared" si="34"/>
        <v>#N/A</v>
      </c>
      <c r="M273" s="146" t="str">
        <f t="shared" si="35"/>
        <v/>
      </c>
    </row>
    <row r="274" spans="1:13">
      <c r="A274" s="146"/>
      <c r="K274" s="146" t="e">
        <f t="shared" si="34"/>
        <v>#N/A</v>
      </c>
      <c r="M274" s="146" t="str">
        <f t="shared" si="35"/>
        <v/>
      </c>
    </row>
    <row r="275" spans="1:13">
      <c r="A275" s="146"/>
      <c r="K275" s="146" t="e">
        <f t="shared" si="34"/>
        <v>#N/A</v>
      </c>
      <c r="M275" s="146" t="str">
        <f t="shared" si="35"/>
        <v/>
      </c>
    </row>
    <row r="276" spans="1:13">
      <c r="A276" s="146"/>
      <c r="K276" s="146" t="e">
        <f t="shared" si="34"/>
        <v>#N/A</v>
      </c>
      <c r="M276" s="146" t="str">
        <f t="shared" si="35"/>
        <v/>
      </c>
    </row>
    <row r="277" spans="1:13">
      <c r="A277" s="146"/>
      <c r="K277" s="146" t="e">
        <f t="shared" si="34"/>
        <v>#N/A</v>
      </c>
      <c r="M277" s="146" t="str">
        <f t="shared" si="35"/>
        <v/>
      </c>
    </row>
    <row r="278" spans="1:13">
      <c r="A278" s="146"/>
      <c r="K278" s="146" t="e">
        <f t="shared" si="34"/>
        <v>#N/A</v>
      </c>
      <c r="M278" s="146" t="str">
        <f t="shared" si="35"/>
        <v/>
      </c>
    </row>
    <row r="279" spans="1:13">
      <c r="A279" s="146"/>
      <c r="K279" s="146" t="e">
        <f t="shared" si="34"/>
        <v>#N/A</v>
      </c>
      <c r="M279" s="146" t="str">
        <f t="shared" si="35"/>
        <v/>
      </c>
    </row>
    <row r="280" spans="1:13">
      <c r="A280" s="146"/>
      <c r="K280" s="146" t="e">
        <f t="shared" si="34"/>
        <v>#N/A</v>
      </c>
      <c r="M280" s="146" t="str">
        <f t="shared" si="35"/>
        <v/>
      </c>
    </row>
    <row r="281" spans="1:13">
      <c r="A281" s="146"/>
      <c r="K281" s="146" t="e">
        <f t="shared" si="34"/>
        <v>#N/A</v>
      </c>
      <c r="M281" s="146" t="str">
        <f t="shared" si="35"/>
        <v/>
      </c>
    </row>
    <row r="282" spans="1:13">
      <c r="A282" s="146"/>
      <c r="K282" s="146" t="e">
        <f t="shared" si="34"/>
        <v>#N/A</v>
      </c>
      <c r="M282" s="146" t="str">
        <f t="shared" si="35"/>
        <v/>
      </c>
    </row>
    <row r="283" spans="1:13">
      <c r="A283" s="146"/>
      <c r="K283" s="146" t="e">
        <f t="shared" si="34"/>
        <v>#N/A</v>
      </c>
      <c r="M283" s="146" t="str">
        <f t="shared" si="35"/>
        <v/>
      </c>
    </row>
    <row r="284" spans="1:13">
      <c r="A284" s="146"/>
      <c r="K284" s="146" t="e">
        <f t="shared" si="34"/>
        <v>#N/A</v>
      </c>
      <c r="M284" s="146" t="str">
        <f t="shared" si="35"/>
        <v/>
      </c>
    </row>
    <row r="285" spans="1:13">
      <c r="A285" s="146"/>
      <c r="K285" s="146" t="e">
        <f t="shared" si="34"/>
        <v>#N/A</v>
      </c>
      <c r="M285" s="146" t="str">
        <f t="shared" si="35"/>
        <v/>
      </c>
    </row>
    <row r="286" spans="1:13">
      <c r="A286" s="146"/>
      <c r="K286" s="146" t="e">
        <f t="shared" si="34"/>
        <v>#N/A</v>
      </c>
      <c r="M286" s="146" t="str">
        <f t="shared" si="35"/>
        <v/>
      </c>
    </row>
    <row r="287" spans="1:13">
      <c r="A287" s="146"/>
      <c r="K287" s="146" t="e">
        <f t="shared" si="34"/>
        <v>#N/A</v>
      </c>
      <c r="M287" s="146" t="str">
        <f t="shared" si="35"/>
        <v/>
      </c>
    </row>
    <row r="288" spans="1:13">
      <c r="A288" s="146"/>
      <c r="K288" s="146" t="e">
        <f t="shared" si="34"/>
        <v>#N/A</v>
      </c>
      <c r="M288" s="146" t="str">
        <f t="shared" si="35"/>
        <v/>
      </c>
    </row>
    <row r="289" spans="1:13">
      <c r="A289" s="146"/>
      <c r="K289" s="146" t="e">
        <f t="shared" si="34"/>
        <v>#N/A</v>
      </c>
      <c r="M289" s="146" t="str">
        <f t="shared" si="35"/>
        <v/>
      </c>
    </row>
    <row r="290" spans="1:13">
      <c r="A290" s="146"/>
      <c r="K290" s="146" t="e">
        <f t="shared" si="34"/>
        <v>#N/A</v>
      </c>
      <c r="M290" s="146" t="str">
        <f t="shared" si="35"/>
        <v/>
      </c>
    </row>
    <row r="291" spans="1:13">
      <c r="A291" s="146"/>
      <c r="K291" s="146" t="e">
        <f t="shared" si="34"/>
        <v>#N/A</v>
      </c>
      <c r="M291" s="146" t="str">
        <f t="shared" si="35"/>
        <v/>
      </c>
    </row>
    <row r="292" spans="1:13">
      <c r="A292" s="146"/>
      <c r="K292" s="146" t="e">
        <f t="shared" si="34"/>
        <v>#N/A</v>
      </c>
      <c r="M292" s="146" t="str">
        <f t="shared" si="35"/>
        <v/>
      </c>
    </row>
    <row r="293" spans="1:13">
      <c r="A293" s="146"/>
      <c r="K293" s="146" t="e">
        <f t="shared" si="34"/>
        <v>#N/A</v>
      </c>
      <c r="M293" s="146" t="str">
        <f t="shared" si="35"/>
        <v/>
      </c>
    </row>
    <row r="294" spans="1:13">
      <c r="A294" s="146"/>
      <c r="K294" s="146" t="e">
        <f t="shared" si="34"/>
        <v>#N/A</v>
      </c>
      <c r="M294" s="146" t="str">
        <f t="shared" si="35"/>
        <v/>
      </c>
    </row>
    <row r="295" spans="1:13">
      <c r="A295" s="146"/>
      <c r="K295" s="146" t="e">
        <f t="shared" si="34"/>
        <v>#N/A</v>
      </c>
      <c r="M295" s="146" t="str">
        <f t="shared" si="35"/>
        <v/>
      </c>
    </row>
    <row r="296" spans="1:13">
      <c r="A296" s="146"/>
      <c r="K296" s="146" t="e">
        <f t="shared" si="34"/>
        <v>#N/A</v>
      </c>
      <c r="M296" s="146" t="str">
        <f t="shared" si="35"/>
        <v/>
      </c>
    </row>
    <row r="297" spans="1:13">
      <c r="A297" s="146"/>
      <c r="K297" s="146" t="e">
        <f t="shared" si="34"/>
        <v>#N/A</v>
      </c>
      <c r="M297" s="146" t="str">
        <f t="shared" si="35"/>
        <v/>
      </c>
    </row>
    <row r="298" spans="1:13">
      <c r="A298" s="146"/>
      <c r="K298" s="146" t="e">
        <f t="shared" si="34"/>
        <v>#N/A</v>
      </c>
      <c r="M298" s="146" t="str">
        <f t="shared" si="35"/>
        <v/>
      </c>
    </row>
    <row r="299" spans="1:13">
      <c r="A299" s="146"/>
      <c r="K299" s="146" t="e">
        <f t="shared" si="34"/>
        <v>#N/A</v>
      </c>
      <c r="M299" s="146" t="str">
        <f t="shared" si="35"/>
        <v/>
      </c>
    </row>
    <row r="300" spans="1:13">
      <c r="A300" s="146"/>
      <c r="K300" s="146" t="e">
        <f t="shared" si="34"/>
        <v>#N/A</v>
      </c>
      <c r="M300" s="146" t="str">
        <f t="shared" si="35"/>
        <v/>
      </c>
    </row>
    <row r="301" spans="1:13">
      <c r="A301" s="146"/>
      <c r="K301" s="146" t="e">
        <f t="shared" si="34"/>
        <v>#N/A</v>
      </c>
      <c r="M301" s="146" t="str">
        <f t="shared" si="35"/>
        <v/>
      </c>
    </row>
    <row r="302" spans="1:13">
      <c r="A302" s="146"/>
      <c r="K302" s="146" t="e">
        <f t="shared" si="34"/>
        <v>#N/A</v>
      </c>
      <c r="M302" s="146" t="str">
        <f t="shared" si="35"/>
        <v/>
      </c>
    </row>
    <row r="303" spans="1:13">
      <c r="A303" s="146"/>
      <c r="K303" s="146" t="e">
        <f t="shared" si="34"/>
        <v>#N/A</v>
      </c>
      <c r="M303" s="146" t="str">
        <f t="shared" si="35"/>
        <v/>
      </c>
    </row>
    <row r="304" spans="1:13">
      <c r="A304" s="146"/>
      <c r="K304" s="146" t="e">
        <f t="shared" si="34"/>
        <v>#N/A</v>
      </c>
      <c r="M304" s="146" t="str">
        <f t="shared" si="35"/>
        <v/>
      </c>
    </row>
    <row r="305" spans="1:13">
      <c r="A305" s="146"/>
      <c r="K305" s="146" t="e">
        <f t="shared" si="34"/>
        <v>#N/A</v>
      </c>
      <c r="M305" s="146" t="str">
        <f t="shared" si="35"/>
        <v/>
      </c>
    </row>
    <row r="306" spans="1:13">
      <c r="A306" s="146"/>
      <c r="K306" s="146" t="e">
        <f t="shared" si="34"/>
        <v>#N/A</v>
      </c>
      <c r="M306" s="146" t="str">
        <f t="shared" si="35"/>
        <v/>
      </c>
    </row>
    <row r="307" spans="1:13">
      <c r="A307" s="146"/>
      <c r="K307" s="146" t="e">
        <f t="shared" si="34"/>
        <v>#N/A</v>
      </c>
      <c r="M307" s="146" t="str">
        <f t="shared" si="35"/>
        <v/>
      </c>
    </row>
    <row r="308" spans="1:13">
      <c r="A308" s="146"/>
      <c r="K308" s="146" t="e">
        <f t="shared" si="34"/>
        <v>#N/A</v>
      </c>
      <c r="M308" s="146" t="str">
        <f t="shared" si="35"/>
        <v/>
      </c>
    </row>
    <row r="309" spans="1:13">
      <c r="A309" s="146"/>
      <c r="K309" s="146" t="e">
        <f t="shared" si="34"/>
        <v>#N/A</v>
      </c>
      <c r="M309" s="146" t="str">
        <f t="shared" si="35"/>
        <v/>
      </c>
    </row>
    <row r="310" spans="1:13">
      <c r="A310" s="146"/>
      <c r="K310" s="146" t="e">
        <f t="shared" si="34"/>
        <v>#N/A</v>
      </c>
      <c r="M310" s="146" t="str">
        <f t="shared" si="35"/>
        <v/>
      </c>
    </row>
    <row r="311" spans="1:13">
      <c r="A311" s="146"/>
      <c r="K311" s="146" t="e">
        <f t="shared" si="34"/>
        <v>#N/A</v>
      </c>
      <c r="M311" s="146" t="str">
        <f t="shared" si="35"/>
        <v/>
      </c>
    </row>
    <row r="312" spans="1:13">
      <c r="A312" s="146"/>
      <c r="K312" s="146" t="e">
        <f t="shared" si="34"/>
        <v>#N/A</v>
      </c>
      <c r="M312" s="146" t="str">
        <f t="shared" si="35"/>
        <v/>
      </c>
    </row>
    <row r="313" spans="1:13">
      <c r="A313" s="146"/>
      <c r="K313" s="146" t="e">
        <f t="shared" si="34"/>
        <v>#N/A</v>
      </c>
      <c r="M313" s="146" t="str">
        <f t="shared" si="35"/>
        <v/>
      </c>
    </row>
    <row r="314" spans="1:13">
      <c r="A314" s="146"/>
      <c r="K314" s="146" t="e">
        <f t="shared" si="34"/>
        <v>#N/A</v>
      </c>
      <c r="M314" s="146" t="str">
        <f t="shared" si="35"/>
        <v/>
      </c>
    </row>
    <row r="315" spans="1:13">
      <c r="A315" s="146"/>
      <c r="K315" s="146" t="e">
        <f t="shared" si="34"/>
        <v>#N/A</v>
      </c>
      <c r="M315" s="146" t="str">
        <f t="shared" si="35"/>
        <v/>
      </c>
    </row>
    <row r="316" spans="1:13">
      <c r="A316" s="146"/>
      <c r="K316" s="146" t="e">
        <f t="shared" si="34"/>
        <v>#N/A</v>
      </c>
      <c r="M316" s="146" t="str">
        <f t="shared" si="35"/>
        <v/>
      </c>
    </row>
    <row r="317" spans="1:13">
      <c r="A317" s="146"/>
      <c r="K317" s="146" t="e">
        <f t="shared" si="34"/>
        <v>#N/A</v>
      </c>
      <c r="M317" s="146" t="str">
        <f t="shared" si="35"/>
        <v/>
      </c>
    </row>
    <row r="318" spans="1:13">
      <c r="A318" s="146"/>
      <c r="K318" s="146" t="e">
        <f t="shared" si="34"/>
        <v>#N/A</v>
      </c>
      <c r="M318" s="146" t="str">
        <f t="shared" si="35"/>
        <v/>
      </c>
    </row>
    <row r="319" spans="1:13">
      <c r="A319" s="146"/>
      <c r="K319" s="146" t="e">
        <f t="shared" si="34"/>
        <v>#N/A</v>
      </c>
      <c r="M319" s="146" t="str">
        <f t="shared" si="35"/>
        <v/>
      </c>
    </row>
    <row r="320" spans="1:13">
      <c r="A320" s="146"/>
      <c r="K320" s="146" t="e">
        <f t="shared" si="34"/>
        <v>#N/A</v>
      </c>
      <c r="M320" s="146" t="str">
        <f t="shared" si="35"/>
        <v/>
      </c>
    </row>
    <row r="321" spans="1:13">
      <c r="A321" s="146"/>
      <c r="K321" s="146" t="e">
        <f t="shared" si="34"/>
        <v>#N/A</v>
      </c>
      <c r="M321" s="146" t="str">
        <f t="shared" si="35"/>
        <v/>
      </c>
    </row>
    <row r="322" spans="1:13">
      <c r="A322" s="146"/>
      <c r="K322" s="146" t="e">
        <f t="shared" si="34"/>
        <v>#N/A</v>
      </c>
      <c r="M322" s="146" t="str">
        <f t="shared" si="35"/>
        <v/>
      </c>
    </row>
    <row r="323" spans="1:13">
      <c r="A323" s="146"/>
      <c r="K323" s="146" t="e">
        <f t="shared" ref="K323:K386" si="36">VLOOKUP(O323,Q:Q,1)</f>
        <v>#N/A</v>
      </c>
      <c r="M323" s="146" t="str">
        <f t="shared" si="35"/>
        <v/>
      </c>
    </row>
    <row r="324" spans="1:13">
      <c r="A324" s="146"/>
      <c r="K324" s="146" t="e">
        <f t="shared" si="36"/>
        <v>#N/A</v>
      </c>
      <c r="M324" s="146" t="str">
        <f t="shared" si="35"/>
        <v/>
      </c>
    </row>
    <row r="325" spans="1:13">
      <c r="A325" s="146"/>
      <c r="K325" s="146" t="e">
        <f t="shared" si="36"/>
        <v>#N/A</v>
      </c>
      <c r="M325" s="146" t="str">
        <f t="shared" ref="M325:M388" si="37">IF(L325&gt;$A$14,L325,"")</f>
        <v/>
      </c>
    </row>
    <row r="326" spans="1:13">
      <c r="A326" s="146"/>
      <c r="K326" s="146" t="e">
        <f t="shared" si="36"/>
        <v>#N/A</v>
      </c>
      <c r="M326" s="146" t="str">
        <f t="shared" si="37"/>
        <v/>
      </c>
    </row>
    <row r="327" spans="1:13">
      <c r="A327" s="146"/>
      <c r="K327" s="146" t="e">
        <f t="shared" si="36"/>
        <v>#N/A</v>
      </c>
      <c r="M327" s="146" t="str">
        <f t="shared" si="37"/>
        <v/>
      </c>
    </row>
    <row r="328" spans="1:13">
      <c r="A328" s="146"/>
      <c r="K328" s="146" t="e">
        <f t="shared" si="36"/>
        <v>#N/A</v>
      </c>
      <c r="M328" s="146" t="str">
        <f t="shared" si="37"/>
        <v/>
      </c>
    </row>
    <row r="329" spans="1:13">
      <c r="A329" s="146"/>
      <c r="K329" s="146" t="e">
        <f t="shared" si="36"/>
        <v>#N/A</v>
      </c>
      <c r="M329" s="146" t="str">
        <f t="shared" si="37"/>
        <v/>
      </c>
    </row>
    <row r="330" spans="1:13">
      <c r="A330" s="146"/>
      <c r="K330" s="146" t="e">
        <f t="shared" si="36"/>
        <v>#N/A</v>
      </c>
      <c r="M330" s="146" t="str">
        <f t="shared" si="37"/>
        <v/>
      </c>
    </row>
    <row r="331" spans="1:13">
      <c r="A331" s="146"/>
      <c r="K331" s="146" t="e">
        <f t="shared" si="36"/>
        <v>#N/A</v>
      </c>
      <c r="M331" s="146" t="str">
        <f t="shared" si="37"/>
        <v/>
      </c>
    </row>
    <row r="332" spans="1:13">
      <c r="A332" s="146"/>
      <c r="K332" s="146" t="e">
        <f t="shared" si="36"/>
        <v>#N/A</v>
      </c>
      <c r="M332" s="146" t="str">
        <f t="shared" si="37"/>
        <v/>
      </c>
    </row>
    <row r="333" spans="1:13">
      <c r="A333" s="146"/>
      <c r="K333" s="146" t="e">
        <f t="shared" si="36"/>
        <v>#N/A</v>
      </c>
      <c r="M333" s="146" t="str">
        <f t="shared" si="37"/>
        <v/>
      </c>
    </row>
    <row r="334" spans="1:13">
      <c r="A334" s="146"/>
      <c r="K334" s="146" t="e">
        <f t="shared" si="36"/>
        <v>#N/A</v>
      </c>
      <c r="M334" s="146" t="str">
        <f t="shared" si="37"/>
        <v/>
      </c>
    </row>
    <row r="335" spans="1:13">
      <c r="A335" s="146"/>
      <c r="K335" s="146" t="e">
        <f t="shared" si="36"/>
        <v>#N/A</v>
      </c>
      <c r="M335" s="146" t="str">
        <f t="shared" si="37"/>
        <v/>
      </c>
    </row>
    <row r="336" spans="1:13">
      <c r="A336" s="146"/>
      <c r="K336" s="146" t="e">
        <f t="shared" si="36"/>
        <v>#N/A</v>
      </c>
      <c r="M336" s="146" t="str">
        <f t="shared" si="37"/>
        <v/>
      </c>
    </row>
    <row r="337" spans="1:13">
      <c r="A337" s="146"/>
      <c r="K337" s="146" t="e">
        <f t="shared" si="36"/>
        <v>#N/A</v>
      </c>
      <c r="M337" s="146" t="str">
        <f t="shared" si="37"/>
        <v/>
      </c>
    </row>
    <row r="338" spans="1:13">
      <c r="A338" s="146"/>
      <c r="K338" s="146" t="e">
        <f t="shared" si="36"/>
        <v>#N/A</v>
      </c>
      <c r="M338" s="146" t="str">
        <f t="shared" si="37"/>
        <v/>
      </c>
    </row>
    <row r="339" spans="1:13">
      <c r="A339" s="146"/>
      <c r="K339" s="146" t="e">
        <f t="shared" si="36"/>
        <v>#N/A</v>
      </c>
      <c r="M339" s="146" t="str">
        <f t="shared" si="37"/>
        <v/>
      </c>
    </row>
    <row r="340" spans="1:13">
      <c r="A340" s="146"/>
      <c r="K340" s="146" t="e">
        <f t="shared" si="36"/>
        <v>#N/A</v>
      </c>
      <c r="M340" s="146" t="str">
        <f t="shared" si="37"/>
        <v/>
      </c>
    </row>
    <row r="341" spans="1:13">
      <c r="A341" s="146"/>
      <c r="K341" s="146" t="e">
        <f t="shared" si="36"/>
        <v>#N/A</v>
      </c>
      <c r="M341" s="146" t="str">
        <f t="shared" si="37"/>
        <v/>
      </c>
    </row>
    <row r="342" spans="1:13">
      <c r="A342" s="146"/>
      <c r="K342" s="146" t="e">
        <f t="shared" si="36"/>
        <v>#N/A</v>
      </c>
      <c r="M342" s="146" t="str">
        <f t="shared" si="37"/>
        <v/>
      </c>
    </row>
    <row r="343" spans="1:13">
      <c r="A343" s="146"/>
      <c r="K343" s="146" t="e">
        <f t="shared" si="36"/>
        <v>#N/A</v>
      </c>
      <c r="M343" s="146" t="str">
        <f t="shared" si="37"/>
        <v/>
      </c>
    </row>
    <row r="344" spans="1:13">
      <c r="A344" s="146"/>
      <c r="K344" s="146" t="e">
        <f t="shared" si="36"/>
        <v>#N/A</v>
      </c>
      <c r="M344" s="146" t="str">
        <f t="shared" si="37"/>
        <v/>
      </c>
    </row>
    <row r="345" spans="1:13">
      <c r="A345" s="146"/>
      <c r="K345" s="146" t="e">
        <f t="shared" si="36"/>
        <v>#N/A</v>
      </c>
      <c r="M345" s="146" t="str">
        <f t="shared" si="37"/>
        <v/>
      </c>
    </row>
    <row r="346" spans="1:13">
      <c r="A346" s="146"/>
      <c r="K346" s="146" t="e">
        <f t="shared" si="36"/>
        <v>#N/A</v>
      </c>
      <c r="M346" s="146" t="str">
        <f t="shared" si="37"/>
        <v/>
      </c>
    </row>
    <row r="347" spans="1:13">
      <c r="A347" s="146"/>
      <c r="K347" s="146" t="e">
        <f t="shared" si="36"/>
        <v>#N/A</v>
      </c>
      <c r="M347" s="146" t="str">
        <f t="shared" si="37"/>
        <v/>
      </c>
    </row>
    <row r="348" spans="1:13">
      <c r="A348" s="146"/>
      <c r="K348" s="146" t="e">
        <f t="shared" si="36"/>
        <v>#N/A</v>
      </c>
      <c r="M348" s="146" t="str">
        <f t="shared" si="37"/>
        <v/>
      </c>
    </row>
    <row r="349" spans="1:13">
      <c r="A349" s="146"/>
      <c r="K349" s="146" t="e">
        <f t="shared" si="36"/>
        <v>#N/A</v>
      </c>
      <c r="M349" s="146" t="str">
        <f t="shared" si="37"/>
        <v/>
      </c>
    </row>
    <row r="350" spans="1:13">
      <c r="A350" s="146"/>
      <c r="K350" s="146" t="e">
        <f t="shared" si="36"/>
        <v>#N/A</v>
      </c>
      <c r="M350" s="146" t="str">
        <f t="shared" si="37"/>
        <v/>
      </c>
    </row>
    <row r="351" spans="1:13">
      <c r="A351" s="146"/>
      <c r="K351" s="146" t="e">
        <f t="shared" si="36"/>
        <v>#N/A</v>
      </c>
      <c r="M351" s="146" t="str">
        <f t="shared" si="37"/>
        <v/>
      </c>
    </row>
    <row r="352" spans="1:13">
      <c r="A352" s="146"/>
      <c r="K352" s="146" t="e">
        <f t="shared" si="36"/>
        <v>#N/A</v>
      </c>
      <c r="M352" s="146" t="str">
        <f t="shared" si="37"/>
        <v/>
      </c>
    </row>
    <row r="353" spans="1:13">
      <c r="A353" s="146"/>
      <c r="K353" s="146" t="e">
        <f t="shared" si="36"/>
        <v>#N/A</v>
      </c>
      <c r="M353" s="146" t="str">
        <f t="shared" si="37"/>
        <v/>
      </c>
    </row>
    <row r="354" spans="1:13">
      <c r="A354" s="146"/>
      <c r="K354" s="146" t="e">
        <f t="shared" si="36"/>
        <v>#N/A</v>
      </c>
      <c r="M354" s="146" t="str">
        <f t="shared" si="37"/>
        <v/>
      </c>
    </row>
    <row r="355" spans="1:13">
      <c r="A355" s="146"/>
      <c r="K355" s="146" t="e">
        <f t="shared" si="36"/>
        <v>#N/A</v>
      </c>
      <c r="M355" s="146" t="str">
        <f t="shared" si="37"/>
        <v/>
      </c>
    </row>
    <row r="356" spans="1:13">
      <c r="A356" s="146"/>
      <c r="K356" s="146" t="e">
        <f t="shared" si="36"/>
        <v>#N/A</v>
      </c>
      <c r="M356" s="146" t="str">
        <f t="shared" si="37"/>
        <v/>
      </c>
    </row>
    <row r="357" spans="1:13">
      <c r="A357" s="146"/>
      <c r="K357" s="146" t="e">
        <f t="shared" si="36"/>
        <v>#N/A</v>
      </c>
      <c r="M357" s="146" t="str">
        <f t="shared" si="37"/>
        <v/>
      </c>
    </row>
    <row r="358" spans="1:13">
      <c r="A358" s="146"/>
      <c r="K358" s="146" t="e">
        <f t="shared" si="36"/>
        <v>#N/A</v>
      </c>
      <c r="M358" s="146" t="str">
        <f t="shared" si="37"/>
        <v/>
      </c>
    </row>
    <row r="359" spans="1:13">
      <c r="A359" s="146"/>
      <c r="K359" s="146" t="e">
        <f t="shared" si="36"/>
        <v>#N/A</v>
      </c>
      <c r="M359" s="146" t="str">
        <f t="shared" si="37"/>
        <v/>
      </c>
    </row>
    <row r="360" spans="1:13">
      <c r="A360" s="146"/>
      <c r="K360" s="146" t="e">
        <f t="shared" si="36"/>
        <v>#N/A</v>
      </c>
      <c r="M360" s="146" t="str">
        <f t="shared" si="37"/>
        <v/>
      </c>
    </row>
    <row r="361" spans="1:13">
      <c r="A361" s="146"/>
      <c r="K361" s="146" t="e">
        <f t="shared" si="36"/>
        <v>#N/A</v>
      </c>
      <c r="M361" s="146" t="str">
        <f t="shared" si="37"/>
        <v/>
      </c>
    </row>
    <row r="362" spans="1:13">
      <c r="A362" s="146"/>
      <c r="K362" s="146" t="e">
        <f t="shared" si="36"/>
        <v>#N/A</v>
      </c>
      <c r="M362" s="146" t="str">
        <f t="shared" si="37"/>
        <v/>
      </c>
    </row>
    <row r="363" spans="1:13">
      <c r="A363" s="146"/>
      <c r="K363" s="146" t="e">
        <f t="shared" si="36"/>
        <v>#N/A</v>
      </c>
      <c r="M363" s="146" t="str">
        <f t="shared" si="37"/>
        <v/>
      </c>
    </row>
    <row r="364" spans="1:13">
      <c r="A364" s="146"/>
      <c r="K364" s="146" t="e">
        <f t="shared" si="36"/>
        <v>#N/A</v>
      </c>
      <c r="M364" s="146" t="str">
        <f t="shared" si="37"/>
        <v/>
      </c>
    </row>
    <row r="365" spans="1:13">
      <c r="A365" s="146"/>
      <c r="K365" s="146" t="e">
        <f t="shared" si="36"/>
        <v>#N/A</v>
      </c>
      <c r="M365" s="146" t="str">
        <f t="shared" si="37"/>
        <v/>
      </c>
    </row>
    <row r="366" spans="1:13">
      <c r="A366" s="146"/>
      <c r="K366" s="146" t="e">
        <f t="shared" si="36"/>
        <v>#N/A</v>
      </c>
      <c r="M366" s="146" t="str">
        <f t="shared" si="37"/>
        <v/>
      </c>
    </row>
    <row r="367" spans="1:13">
      <c r="A367" s="146"/>
      <c r="K367" s="146" t="e">
        <f t="shared" si="36"/>
        <v>#N/A</v>
      </c>
      <c r="M367" s="146" t="str">
        <f t="shared" si="37"/>
        <v/>
      </c>
    </row>
    <row r="368" spans="1:13">
      <c r="A368" s="146"/>
      <c r="K368" s="146" t="e">
        <f t="shared" si="36"/>
        <v>#N/A</v>
      </c>
      <c r="M368" s="146" t="str">
        <f t="shared" si="37"/>
        <v/>
      </c>
    </row>
    <row r="369" spans="1:13">
      <c r="A369" s="146"/>
      <c r="K369" s="146" t="e">
        <f t="shared" si="36"/>
        <v>#N/A</v>
      </c>
      <c r="M369" s="146" t="str">
        <f t="shared" si="37"/>
        <v/>
      </c>
    </row>
    <row r="370" spans="1:13">
      <c r="A370" s="146"/>
      <c r="K370" s="146" t="e">
        <f t="shared" si="36"/>
        <v>#N/A</v>
      </c>
      <c r="M370" s="146" t="str">
        <f t="shared" si="37"/>
        <v/>
      </c>
    </row>
    <row r="371" spans="1:13">
      <c r="A371" s="146"/>
      <c r="K371" s="146" t="e">
        <f t="shared" si="36"/>
        <v>#N/A</v>
      </c>
      <c r="M371" s="146" t="str">
        <f t="shared" si="37"/>
        <v/>
      </c>
    </row>
    <row r="372" spans="1:13">
      <c r="A372" s="146"/>
      <c r="K372" s="146" t="e">
        <f t="shared" si="36"/>
        <v>#N/A</v>
      </c>
      <c r="M372" s="146" t="str">
        <f t="shared" si="37"/>
        <v/>
      </c>
    </row>
    <row r="373" spans="1:13">
      <c r="A373" s="146"/>
      <c r="K373" s="146" t="e">
        <f t="shared" si="36"/>
        <v>#N/A</v>
      </c>
      <c r="M373" s="146" t="str">
        <f t="shared" si="37"/>
        <v/>
      </c>
    </row>
    <row r="374" spans="1:13">
      <c r="A374" s="146"/>
      <c r="K374" s="146" t="e">
        <f t="shared" si="36"/>
        <v>#N/A</v>
      </c>
      <c r="M374" s="146" t="str">
        <f t="shared" si="37"/>
        <v/>
      </c>
    </row>
    <row r="375" spans="1:13">
      <c r="A375" s="146"/>
      <c r="K375" s="146" t="e">
        <f t="shared" si="36"/>
        <v>#N/A</v>
      </c>
      <c r="M375" s="146" t="str">
        <f t="shared" si="37"/>
        <v/>
      </c>
    </row>
    <row r="376" spans="1:13">
      <c r="A376" s="146"/>
      <c r="K376" s="146" t="e">
        <f t="shared" si="36"/>
        <v>#N/A</v>
      </c>
      <c r="M376" s="146" t="str">
        <f t="shared" si="37"/>
        <v/>
      </c>
    </row>
    <row r="377" spans="1:13">
      <c r="A377" s="146"/>
      <c r="K377" s="146" t="e">
        <f t="shared" si="36"/>
        <v>#N/A</v>
      </c>
      <c r="M377" s="146" t="str">
        <f t="shared" si="37"/>
        <v/>
      </c>
    </row>
    <row r="378" spans="1:13">
      <c r="A378" s="146"/>
      <c r="K378" s="146" t="e">
        <f t="shared" si="36"/>
        <v>#N/A</v>
      </c>
      <c r="M378" s="146" t="str">
        <f t="shared" si="37"/>
        <v/>
      </c>
    </row>
    <row r="379" spans="1:13">
      <c r="A379" s="146"/>
      <c r="K379" s="146" t="e">
        <f t="shared" si="36"/>
        <v>#N/A</v>
      </c>
      <c r="M379" s="146" t="str">
        <f t="shared" si="37"/>
        <v/>
      </c>
    </row>
    <row r="380" spans="1:13">
      <c r="A380" s="146"/>
      <c r="K380" s="146" t="e">
        <f t="shared" si="36"/>
        <v>#N/A</v>
      </c>
      <c r="M380" s="146" t="str">
        <f t="shared" si="37"/>
        <v/>
      </c>
    </row>
    <row r="381" spans="1:13">
      <c r="A381" s="146"/>
      <c r="K381" s="146" t="e">
        <f t="shared" si="36"/>
        <v>#N/A</v>
      </c>
      <c r="M381" s="146" t="str">
        <f t="shared" si="37"/>
        <v/>
      </c>
    </row>
    <row r="382" spans="1:13">
      <c r="A382" s="146"/>
      <c r="K382" s="146" t="e">
        <f t="shared" si="36"/>
        <v>#N/A</v>
      </c>
      <c r="M382" s="146" t="str">
        <f t="shared" si="37"/>
        <v/>
      </c>
    </row>
    <row r="383" spans="1:13">
      <c r="A383" s="146"/>
      <c r="K383" s="146" t="e">
        <f t="shared" si="36"/>
        <v>#N/A</v>
      </c>
      <c r="M383" s="146" t="str">
        <f t="shared" si="37"/>
        <v/>
      </c>
    </row>
    <row r="384" spans="1:13">
      <c r="A384" s="146"/>
      <c r="K384" s="146" t="e">
        <f t="shared" si="36"/>
        <v>#N/A</v>
      </c>
      <c r="M384" s="146" t="str">
        <f t="shared" si="37"/>
        <v/>
      </c>
    </row>
    <row r="385" spans="1:13">
      <c r="A385" s="146"/>
      <c r="K385" s="146" t="e">
        <f t="shared" si="36"/>
        <v>#N/A</v>
      </c>
      <c r="M385" s="146" t="str">
        <f t="shared" si="37"/>
        <v/>
      </c>
    </row>
    <row r="386" spans="1:13">
      <c r="A386" s="146"/>
      <c r="K386" s="146" t="e">
        <f t="shared" si="36"/>
        <v>#N/A</v>
      </c>
      <c r="M386" s="146" t="str">
        <f t="shared" si="37"/>
        <v/>
      </c>
    </row>
    <row r="387" spans="1:13">
      <c r="A387" s="146"/>
      <c r="K387" s="146" t="e">
        <f t="shared" ref="K387:K450" si="38">VLOOKUP(O387,Q:Q,1)</f>
        <v>#N/A</v>
      </c>
      <c r="M387" s="146" t="str">
        <f t="shared" si="37"/>
        <v/>
      </c>
    </row>
    <row r="388" spans="1:13">
      <c r="A388" s="146"/>
      <c r="K388" s="146" t="e">
        <f t="shared" si="38"/>
        <v>#N/A</v>
      </c>
      <c r="M388" s="146" t="str">
        <f t="shared" si="37"/>
        <v/>
      </c>
    </row>
    <row r="389" spans="1:13">
      <c r="A389" s="146"/>
      <c r="K389" s="146" t="e">
        <f t="shared" si="38"/>
        <v>#N/A</v>
      </c>
      <c r="M389" s="146" t="str">
        <f t="shared" ref="M389:M452" si="39">IF(L389&gt;$A$14,L389,"")</f>
        <v/>
      </c>
    </row>
    <row r="390" spans="1:13">
      <c r="A390" s="146"/>
      <c r="K390" s="146" t="e">
        <f t="shared" si="38"/>
        <v>#N/A</v>
      </c>
      <c r="M390" s="146" t="str">
        <f t="shared" si="39"/>
        <v/>
      </c>
    </row>
    <row r="391" spans="1:13">
      <c r="A391" s="146"/>
      <c r="K391" s="146" t="e">
        <f t="shared" si="38"/>
        <v>#N/A</v>
      </c>
      <c r="M391" s="146" t="str">
        <f t="shared" si="39"/>
        <v/>
      </c>
    </row>
    <row r="392" spans="1:13">
      <c r="A392" s="146"/>
      <c r="K392" s="146" t="e">
        <f t="shared" si="38"/>
        <v>#N/A</v>
      </c>
      <c r="M392" s="146" t="str">
        <f t="shared" si="39"/>
        <v/>
      </c>
    </row>
    <row r="393" spans="1:13">
      <c r="A393" s="146"/>
      <c r="K393" s="146" t="e">
        <f t="shared" si="38"/>
        <v>#N/A</v>
      </c>
      <c r="M393" s="146" t="str">
        <f t="shared" si="39"/>
        <v/>
      </c>
    </row>
    <row r="394" spans="1:13">
      <c r="A394" s="146"/>
      <c r="K394" s="146" t="e">
        <f t="shared" si="38"/>
        <v>#N/A</v>
      </c>
      <c r="M394" s="146" t="str">
        <f t="shared" si="39"/>
        <v/>
      </c>
    </row>
    <row r="395" spans="1:13">
      <c r="A395" s="146"/>
      <c r="K395" s="146" t="e">
        <f t="shared" si="38"/>
        <v>#N/A</v>
      </c>
      <c r="M395" s="146" t="str">
        <f t="shared" si="39"/>
        <v/>
      </c>
    </row>
    <row r="396" spans="1:13">
      <c r="A396" s="146"/>
      <c r="K396" s="146" t="e">
        <f t="shared" si="38"/>
        <v>#N/A</v>
      </c>
      <c r="M396" s="146" t="str">
        <f t="shared" si="39"/>
        <v/>
      </c>
    </row>
    <row r="397" spans="1:13">
      <c r="A397" s="146"/>
      <c r="K397" s="146" t="e">
        <f t="shared" si="38"/>
        <v>#N/A</v>
      </c>
      <c r="M397" s="146" t="str">
        <f t="shared" si="39"/>
        <v/>
      </c>
    </row>
    <row r="398" spans="1:13">
      <c r="A398" s="146"/>
      <c r="K398" s="146" t="e">
        <f t="shared" si="38"/>
        <v>#N/A</v>
      </c>
      <c r="M398" s="146" t="str">
        <f t="shared" si="39"/>
        <v/>
      </c>
    </row>
    <row r="399" spans="1:13">
      <c r="A399" s="146"/>
      <c r="K399" s="146" t="e">
        <f t="shared" si="38"/>
        <v>#N/A</v>
      </c>
      <c r="M399" s="146" t="str">
        <f t="shared" si="39"/>
        <v/>
      </c>
    </row>
    <row r="400" spans="1:13">
      <c r="A400" s="146"/>
      <c r="K400" s="146" t="e">
        <f t="shared" si="38"/>
        <v>#N/A</v>
      </c>
      <c r="M400" s="146" t="str">
        <f t="shared" si="39"/>
        <v/>
      </c>
    </row>
    <row r="401" spans="1:13">
      <c r="A401" s="146"/>
      <c r="K401" s="146" t="e">
        <f t="shared" si="38"/>
        <v>#N/A</v>
      </c>
      <c r="M401" s="146" t="str">
        <f t="shared" si="39"/>
        <v/>
      </c>
    </row>
    <row r="402" spans="1:13">
      <c r="A402" s="146"/>
      <c r="K402" s="146" t="e">
        <f t="shared" si="38"/>
        <v>#N/A</v>
      </c>
      <c r="M402" s="146" t="str">
        <f t="shared" si="39"/>
        <v/>
      </c>
    </row>
    <row r="403" spans="1:13">
      <c r="A403" s="146"/>
      <c r="K403" s="146" t="e">
        <f t="shared" si="38"/>
        <v>#N/A</v>
      </c>
      <c r="M403" s="146" t="str">
        <f t="shared" si="39"/>
        <v/>
      </c>
    </row>
    <row r="404" spans="1:13">
      <c r="A404" s="146"/>
      <c r="K404" s="146" t="e">
        <f t="shared" si="38"/>
        <v>#N/A</v>
      </c>
      <c r="M404" s="146" t="str">
        <f t="shared" si="39"/>
        <v/>
      </c>
    </row>
    <row r="405" spans="1:13">
      <c r="A405" s="146"/>
      <c r="K405" s="146" t="e">
        <f t="shared" si="38"/>
        <v>#N/A</v>
      </c>
      <c r="M405" s="146" t="str">
        <f t="shared" si="39"/>
        <v/>
      </c>
    </row>
    <row r="406" spans="1:13">
      <c r="A406" s="146"/>
      <c r="K406" s="146" t="e">
        <f t="shared" si="38"/>
        <v>#N/A</v>
      </c>
      <c r="M406" s="146" t="str">
        <f t="shared" si="39"/>
        <v/>
      </c>
    </row>
    <row r="407" spans="1:13">
      <c r="A407" s="146"/>
      <c r="K407" s="146" t="e">
        <f t="shared" si="38"/>
        <v>#N/A</v>
      </c>
      <c r="M407" s="146" t="str">
        <f t="shared" si="39"/>
        <v/>
      </c>
    </row>
    <row r="408" spans="1:13">
      <c r="A408" s="146"/>
      <c r="K408" s="146" t="e">
        <f t="shared" si="38"/>
        <v>#N/A</v>
      </c>
      <c r="M408" s="146" t="str">
        <f t="shared" si="39"/>
        <v/>
      </c>
    </row>
    <row r="409" spans="1:13">
      <c r="A409" s="146"/>
      <c r="K409" s="146" t="e">
        <f t="shared" si="38"/>
        <v>#N/A</v>
      </c>
      <c r="M409" s="146" t="str">
        <f t="shared" si="39"/>
        <v/>
      </c>
    </row>
    <row r="410" spans="1:13">
      <c r="A410" s="146"/>
      <c r="K410" s="146" t="e">
        <f t="shared" si="38"/>
        <v>#N/A</v>
      </c>
      <c r="M410" s="146" t="str">
        <f t="shared" si="39"/>
        <v/>
      </c>
    </row>
    <row r="411" spans="1:13">
      <c r="A411" s="146"/>
      <c r="K411" s="146" t="e">
        <f t="shared" si="38"/>
        <v>#N/A</v>
      </c>
      <c r="M411" s="146" t="str">
        <f t="shared" si="39"/>
        <v/>
      </c>
    </row>
    <row r="412" spans="1:13">
      <c r="A412" s="146"/>
      <c r="K412" s="146" t="e">
        <f t="shared" si="38"/>
        <v>#N/A</v>
      </c>
      <c r="M412" s="146" t="str">
        <f t="shared" si="39"/>
        <v/>
      </c>
    </row>
    <row r="413" spans="1:13">
      <c r="A413" s="146"/>
      <c r="K413" s="146" t="e">
        <f t="shared" si="38"/>
        <v>#N/A</v>
      </c>
      <c r="M413" s="146" t="str">
        <f t="shared" si="39"/>
        <v/>
      </c>
    </row>
    <row r="414" spans="1:13">
      <c r="A414" s="146"/>
      <c r="K414" s="146" t="e">
        <f t="shared" si="38"/>
        <v>#N/A</v>
      </c>
      <c r="M414" s="146" t="str">
        <f t="shared" si="39"/>
        <v/>
      </c>
    </row>
    <row r="415" spans="1:13">
      <c r="A415" s="146"/>
      <c r="K415" s="146" t="e">
        <f t="shared" si="38"/>
        <v>#N/A</v>
      </c>
      <c r="M415" s="146" t="str">
        <f t="shared" si="39"/>
        <v/>
      </c>
    </row>
    <row r="416" spans="1:13">
      <c r="A416" s="146"/>
      <c r="K416" s="146" t="e">
        <f t="shared" si="38"/>
        <v>#N/A</v>
      </c>
      <c r="M416" s="146" t="str">
        <f t="shared" si="39"/>
        <v/>
      </c>
    </row>
    <row r="417" spans="1:13">
      <c r="A417" s="146"/>
      <c r="K417" s="146" t="e">
        <f t="shared" si="38"/>
        <v>#N/A</v>
      </c>
      <c r="M417" s="146" t="str">
        <f t="shared" si="39"/>
        <v/>
      </c>
    </row>
    <row r="418" spans="1:13">
      <c r="A418" s="146"/>
      <c r="K418" s="146" t="e">
        <f t="shared" si="38"/>
        <v>#N/A</v>
      </c>
      <c r="M418" s="146" t="str">
        <f t="shared" si="39"/>
        <v/>
      </c>
    </row>
    <row r="419" spans="1:13">
      <c r="A419" s="146"/>
      <c r="K419" s="146" t="e">
        <f t="shared" si="38"/>
        <v>#N/A</v>
      </c>
      <c r="M419" s="146" t="str">
        <f t="shared" si="39"/>
        <v/>
      </c>
    </row>
    <row r="420" spans="1:13">
      <c r="A420" s="146"/>
      <c r="K420" s="146" t="e">
        <f t="shared" si="38"/>
        <v>#N/A</v>
      </c>
      <c r="M420" s="146" t="str">
        <f t="shared" si="39"/>
        <v/>
      </c>
    </row>
    <row r="421" spans="1:13">
      <c r="A421" s="146"/>
      <c r="K421" s="146" t="e">
        <f t="shared" si="38"/>
        <v>#N/A</v>
      </c>
      <c r="M421" s="146" t="str">
        <f t="shared" si="39"/>
        <v/>
      </c>
    </row>
    <row r="422" spans="1:13">
      <c r="A422" s="146"/>
      <c r="K422" s="146" t="e">
        <f t="shared" si="38"/>
        <v>#N/A</v>
      </c>
      <c r="M422" s="146" t="str">
        <f t="shared" si="39"/>
        <v/>
      </c>
    </row>
    <row r="423" spans="1:13">
      <c r="A423" s="146"/>
      <c r="K423" s="146" t="e">
        <f t="shared" si="38"/>
        <v>#N/A</v>
      </c>
      <c r="M423" s="146" t="str">
        <f t="shared" si="39"/>
        <v/>
      </c>
    </row>
    <row r="424" spans="1:13">
      <c r="A424" s="146"/>
      <c r="K424" s="146" t="e">
        <f t="shared" si="38"/>
        <v>#N/A</v>
      </c>
      <c r="M424" s="146" t="str">
        <f t="shared" si="39"/>
        <v/>
      </c>
    </row>
    <row r="425" spans="1:13">
      <c r="A425" s="146"/>
      <c r="K425" s="146" t="e">
        <f t="shared" si="38"/>
        <v>#N/A</v>
      </c>
      <c r="M425" s="146" t="str">
        <f t="shared" si="39"/>
        <v/>
      </c>
    </row>
    <row r="426" spans="1:13">
      <c r="A426" s="146"/>
      <c r="K426" s="146" t="e">
        <f t="shared" si="38"/>
        <v>#N/A</v>
      </c>
      <c r="M426" s="146" t="str">
        <f t="shared" si="39"/>
        <v/>
      </c>
    </row>
    <row r="427" spans="1:13">
      <c r="A427" s="146"/>
      <c r="K427" s="146" t="e">
        <f t="shared" si="38"/>
        <v>#N/A</v>
      </c>
      <c r="M427" s="146" t="str">
        <f t="shared" si="39"/>
        <v/>
      </c>
    </row>
    <row r="428" spans="1:13">
      <c r="A428" s="146"/>
      <c r="K428" s="146" t="e">
        <f t="shared" si="38"/>
        <v>#N/A</v>
      </c>
      <c r="M428" s="146" t="str">
        <f t="shared" si="39"/>
        <v/>
      </c>
    </row>
    <row r="429" spans="1:13">
      <c r="A429" s="146"/>
      <c r="K429" s="146" t="e">
        <f t="shared" si="38"/>
        <v>#N/A</v>
      </c>
      <c r="M429" s="146" t="str">
        <f t="shared" si="39"/>
        <v/>
      </c>
    </row>
    <row r="430" spans="1:13">
      <c r="A430" s="146"/>
      <c r="K430" s="146" t="e">
        <f t="shared" si="38"/>
        <v>#N/A</v>
      </c>
      <c r="M430" s="146" t="str">
        <f t="shared" si="39"/>
        <v/>
      </c>
    </row>
    <row r="431" spans="1:13">
      <c r="A431" s="146"/>
      <c r="K431" s="146" t="e">
        <f t="shared" si="38"/>
        <v>#N/A</v>
      </c>
      <c r="M431" s="146" t="str">
        <f t="shared" si="39"/>
        <v/>
      </c>
    </row>
    <row r="432" spans="1:13">
      <c r="A432" s="146"/>
      <c r="K432" s="146" t="e">
        <f t="shared" si="38"/>
        <v>#N/A</v>
      </c>
      <c r="M432" s="146" t="str">
        <f t="shared" si="39"/>
        <v/>
      </c>
    </row>
    <row r="433" spans="1:13">
      <c r="A433" s="146"/>
      <c r="K433" s="146" t="e">
        <f t="shared" si="38"/>
        <v>#N/A</v>
      </c>
      <c r="M433" s="146" t="str">
        <f t="shared" si="39"/>
        <v/>
      </c>
    </row>
    <row r="434" spans="1:13">
      <c r="A434" s="146"/>
      <c r="K434" s="146" t="e">
        <f t="shared" si="38"/>
        <v>#N/A</v>
      </c>
      <c r="M434" s="146" t="str">
        <f t="shared" si="39"/>
        <v/>
      </c>
    </row>
    <row r="435" spans="1:13">
      <c r="A435" s="146"/>
      <c r="K435" s="146" t="e">
        <f t="shared" si="38"/>
        <v>#N/A</v>
      </c>
      <c r="M435" s="146" t="str">
        <f t="shared" si="39"/>
        <v/>
      </c>
    </row>
    <row r="436" spans="1:13">
      <c r="A436" s="146"/>
      <c r="K436" s="146" t="e">
        <f t="shared" si="38"/>
        <v>#N/A</v>
      </c>
      <c r="M436" s="146" t="str">
        <f t="shared" si="39"/>
        <v/>
      </c>
    </row>
    <row r="437" spans="1:13">
      <c r="A437" s="146"/>
      <c r="K437" s="146" t="e">
        <f t="shared" si="38"/>
        <v>#N/A</v>
      </c>
      <c r="M437" s="146" t="str">
        <f t="shared" si="39"/>
        <v/>
      </c>
    </row>
    <row r="438" spans="1:13">
      <c r="A438" s="146"/>
      <c r="K438" s="146" t="e">
        <f t="shared" si="38"/>
        <v>#N/A</v>
      </c>
      <c r="M438" s="146" t="str">
        <f t="shared" si="39"/>
        <v/>
      </c>
    </row>
    <row r="439" spans="1:13">
      <c r="A439" s="146"/>
      <c r="K439" s="146" t="e">
        <f t="shared" si="38"/>
        <v>#N/A</v>
      </c>
      <c r="M439" s="146" t="str">
        <f t="shared" si="39"/>
        <v/>
      </c>
    </row>
    <row r="440" spans="1:13">
      <c r="A440" s="146"/>
      <c r="K440" s="146" t="e">
        <f t="shared" si="38"/>
        <v>#N/A</v>
      </c>
      <c r="M440" s="146" t="str">
        <f t="shared" si="39"/>
        <v/>
      </c>
    </row>
    <row r="441" spans="1:13">
      <c r="A441" s="146"/>
      <c r="K441" s="146" t="e">
        <f t="shared" si="38"/>
        <v>#N/A</v>
      </c>
      <c r="M441" s="146" t="str">
        <f t="shared" si="39"/>
        <v/>
      </c>
    </row>
    <row r="442" spans="1:13">
      <c r="A442" s="146"/>
      <c r="K442" s="146" t="e">
        <f t="shared" si="38"/>
        <v>#N/A</v>
      </c>
      <c r="M442" s="146" t="str">
        <f t="shared" si="39"/>
        <v/>
      </c>
    </row>
    <row r="443" spans="1:13">
      <c r="A443" s="146"/>
      <c r="K443" s="146" t="e">
        <f t="shared" si="38"/>
        <v>#N/A</v>
      </c>
      <c r="M443" s="146" t="str">
        <f t="shared" si="39"/>
        <v/>
      </c>
    </row>
    <row r="444" spans="1:13">
      <c r="A444" s="146"/>
      <c r="K444" s="146" t="e">
        <f t="shared" si="38"/>
        <v>#N/A</v>
      </c>
      <c r="M444" s="146" t="str">
        <f t="shared" si="39"/>
        <v/>
      </c>
    </row>
    <row r="445" spans="1:13">
      <c r="A445" s="146"/>
      <c r="K445" s="146" t="e">
        <f t="shared" si="38"/>
        <v>#N/A</v>
      </c>
      <c r="M445" s="146" t="str">
        <f t="shared" si="39"/>
        <v/>
      </c>
    </row>
    <row r="446" spans="1:13">
      <c r="A446" s="146"/>
      <c r="K446" s="146" t="e">
        <f t="shared" si="38"/>
        <v>#N/A</v>
      </c>
      <c r="M446" s="146" t="str">
        <f t="shared" si="39"/>
        <v/>
      </c>
    </row>
    <row r="447" spans="1:13">
      <c r="A447" s="146"/>
      <c r="K447" s="146" t="e">
        <f t="shared" si="38"/>
        <v>#N/A</v>
      </c>
      <c r="M447" s="146" t="str">
        <f t="shared" si="39"/>
        <v/>
      </c>
    </row>
    <row r="448" spans="1:13">
      <c r="A448" s="146"/>
      <c r="K448" s="146" t="e">
        <f t="shared" si="38"/>
        <v>#N/A</v>
      </c>
      <c r="M448" s="146" t="str">
        <f t="shared" si="39"/>
        <v/>
      </c>
    </row>
    <row r="449" spans="1:13">
      <c r="A449" s="146"/>
      <c r="K449" s="146" t="e">
        <f t="shared" si="38"/>
        <v>#N/A</v>
      </c>
      <c r="M449" s="146" t="str">
        <f t="shared" si="39"/>
        <v/>
      </c>
    </row>
    <row r="450" spans="1:13">
      <c r="A450" s="146"/>
      <c r="K450" s="146" t="e">
        <f t="shared" si="38"/>
        <v>#N/A</v>
      </c>
      <c r="M450" s="146" t="str">
        <f t="shared" si="39"/>
        <v/>
      </c>
    </row>
    <row r="451" spans="1:13">
      <c r="A451" s="146"/>
      <c r="K451" s="146" t="e">
        <f t="shared" ref="K451:K514" si="40">VLOOKUP(O451,Q:Q,1)</f>
        <v>#N/A</v>
      </c>
      <c r="M451" s="146" t="str">
        <f t="shared" si="39"/>
        <v/>
      </c>
    </row>
    <row r="452" spans="1:13">
      <c r="A452" s="146"/>
      <c r="K452" s="146" t="e">
        <f t="shared" si="40"/>
        <v>#N/A</v>
      </c>
      <c r="M452" s="146" t="str">
        <f t="shared" si="39"/>
        <v/>
      </c>
    </row>
    <row r="453" spans="1:13">
      <c r="A453" s="146"/>
      <c r="K453" s="146" t="e">
        <f t="shared" si="40"/>
        <v>#N/A</v>
      </c>
      <c r="M453" s="146" t="str">
        <f t="shared" ref="M453:M516" si="41">IF(L453&gt;$A$14,L453,"")</f>
        <v/>
      </c>
    </row>
    <row r="454" spans="1:13">
      <c r="A454" s="146"/>
      <c r="K454" s="146" t="e">
        <f t="shared" si="40"/>
        <v>#N/A</v>
      </c>
      <c r="M454" s="146" t="str">
        <f t="shared" si="41"/>
        <v/>
      </c>
    </row>
    <row r="455" spans="1:13">
      <c r="A455" s="146"/>
      <c r="K455" s="146" t="e">
        <f t="shared" si="40"/>
        <v>#N/A</v>
      </c>
      <c r="M455" s="146" t="str">
        <f t="shared" si="41"/>
        <v/>
      </c>
    </row>
    <row r="456" spans="1:13">
      <c r="A456" s="146"/>
      <c r="K456" s="146" t="e">
        <f t="shared" si="40"/>
        <v>#N/A</v>
      </c>
      <c r="M456" s="146" t="str">
        <f t="shared" si="41"/>
        <v/>
      </c>
    </row>
    <row r="457" spans="1:13">
      <c r="A457" s="146"/>
      <c r="K457" s="146" t="e">
        <f t="shared" si="40"/>
        <v>#N/A</v>
      </c>
      <c r="M457" s="146" t="str">
        <f t="shared" si="41"/>
        <v/>
      </c>
    </row>
    <row r="458" spans="1:13">
      <c r="A458" s="146"/>
      <c r="K458" s="146" t="e">
        <f t="shared" si="40"/>
        <v>#N/A</v>
      </c>
      <c r="M458" s="146" t="str">
        <f t="shared" si="41"/>
        <v/>
      </c>
    </row>
    <row r="459" spans="1:13">
      <c r="A459" s="146"/>
      <c r="K459" s="146" t="e">
        <f t="shared" si="40"/>
        <v>#N/A</v>
      </c>
      <c r="M459" s="146" t="str">
        <f t="shared" si="41"/>
        <v/>
      </c>
    </row>
    <row r="460" spans="1:13">
      <c r="A460" s="146"/>
      <c r="K460" s="146" t="e">
        <f t="shared" si="40"/>
        <v>#N/A</v>
      </c>
      <c r="M460" s="146" t="str">
        <f t="shared" si="41"/>
        <v/>
      </c>
    </row>
    <row r="461" spans="1:13">
      <c r="A461" s="146"/>
      <c r="K461" s="146" t="e">
        <f t="shared" si="40"/>
        <v>#N/A</v>
      </c>
      <c r="M461" s="146" t="str">
        <f t="shared" si="41"/>
        <v/>
      </c>
    </row>
    <row r="462" spans="1:13">
      <c r="A462" s="146"/>
      <c r="K462" s="146" t="e">
        <f t="shared" si="40"/>
        <v>#N/A</v>
      </c>
      <c r="M462" s="146" t="str">
        <f t="shared" si="41"/>
        <v/>
      </c>
    </row>
    <row r="463" spans="1:13">
      <c r="A463" s="146"/>
      <c r="K463" s="146" t="e">
        <f t="shared" si="40"/>
        <v>#N/A</v>
      </c>
      <c r="M463" s="146" t="str">
        <f t="shared" si="41"/>
        <v/>
      </c>
    </row>
    <row r="464" spans="1:13">
      <c r="A464" s="146"/>
      <c r="K464" s="146" t="e">
        <f t="shared" si="40"/>
        <v>#N/A</v>
      </c>
      <c r="M464" s="146" t="str">
        <f t="shared" si="41"/>
        <v/>
      </c>
    </row>
    <row r="465" spans="1:13">
      <c r="A465" s="146"/>
      <c r="K465" s="146" t="e">
        <f t="shared" si="40"/>
        <v>#N/A</v>
      </c>
      <c r="M465" s="146" t="str">
        <f t="shared" si="41"/>
        <v/>
      </c>
    </row>
    <row r="466" spans="1:13">
      <c r="A466" s="146"/>
      <c r="K466" s="146" t="e">
        <f t="shared" si="40"/>
        <v>#N/A</v>
      </c>
      <c r="M466" s="146" t="str">
        <f t="shared" si="41"/>
        <v/>
      </c>
    </row>
    <row r="467" spans="1:13">
      <c r="A467" s="146"/>
      <c r="K467" s="146" t="e">
        <f t="shared" si="40"/>
        <v>#N/A</v>
      </c>
      <c r="M467" s="146" t="str">
        <f t="shared" si="41"/>
        <v/>
      </c>
    </row>
    <row r="468" spans="1:13">
      <c r="A468" s="146"/>
      <c r="K468" s="146" t="e">
        <f t="shared" si="40"/>
        <v>#N/A</v>
      </c>
      <c r="M468" s="146" t="str">
        <f t="shared" si="41"/>
        <v/>
      </c>
    </row>
    <row r="469" spans="1:13">
      <c r="A469" s="146"/>
      <c r="K469" s="146" t="e">
        <f t="shared" si="40"/>
        <v>#N/A</v>
      </c>
      <c r="M469" s="146" t="str">
        <f t="shared" si="41"/>
        <v/>
      </c>
    </row>
    <row r="470" spans="1:13">
      <c r="A470" s="146"/>
      <c r="K470" s="146" t="e">
        <f t="shared" si="40"/>
        <v>#N/A</v>
      </c>
      <c r="M470" s="146" t="str">
        <f t="shared" si="41"/>
        <v/>
      </c>
    </row>
    <row r="471" spans="1:13">
      <c r="A471" s="146"/>
      <c r="K471" s="146" t="e">
        <f t="shared" si="40"/>
        <v>#N/A</v>
      </c>
      <c r="M471" s="146" t="str">
        <f t="shared" si="41"/>
        <v/>
      </c>
    </row>
    <row r="472" spans="1:13">
      <c r="A472" s="146"/>
      <c r="K472" s="146" t="e">
        <f t="shared" si="40"/>
        <v>#N/A</v>
      </c>
      <c r="M472" s="146" t="str">
        <f t="shared" si="41"/>
        <v/>
      </c>
    </row>
    <row r="473" spans="1:13">
      <c r="A473" s="146"/>
      <c r="K473" s="146" t="e">
        <f t="shared" si="40"/>
        <v>#N/A</v>
      </c>
      <c r="M473" s="146" t="str">
        <f t="shared" si="41"/>
        <v/>
      </c>
    </row>
    <row r="474" spans="1:13">
      <c r="A474" s="146"/>
      <c r="K474" s="146" t="e">
        <f t="shared" si="40"/>
        <v>#N/A</v>
      </c>
      <c r="M474" s="146" t="str">
        <f t="shared" si="41"/>
        <v/>
      </c>
    </row>
    <row r="475" spans="1:13">
      <c r="A475" s="146"/>
      <c r="K475" s="146" t="e">
        <f t="shared" si="40"/>
        <v>#N/A</v>
      </c>
      <c r="M475" s="146" t="str">
        <f t="shared" si="41"/>
        <v/>
      </c>
    </row>
    <row r="476" spans="1:13">
      <c r="A476" s="146"/>
      <c r="K476" s="146" t="e">
        <f t="shared" si="40"/>
        <v>#N/A</v>
      </c>
      <c r="M476" s="146" t="str">
        <f t="shared" si="41"/>
        <v/>
      </c>
    </row>
    <row r="477" spans="1:13">
      <c r="A477" s="146"/>
      <c r="K477" s="146" t="e">
        <f t="shared" si="40"/>
        <v>#N/A</v>
      </c>
      <c r="M477" s="146" t="str">
        <f t="shared" si="41"/>
        <v/>
      </c>
    </row>
    <row r="478" spans="1:13">
      <c r="A478" s="146"/>
      <c r="K478" s="146" t="e">
        <f t="shared" si="40"/>
        <v>#N/A</v>
      </c>
      <c r="M478" s="146" t="str">
        <f t="shared" si="41"/>
        <v/>
      </c>
    </row>
    <row r="479" spans="1:13">
      <c r="A479" s="146"/>
      <c r="K479" s="146" t="e">
        <f t="shared" si="40"/>
        <v>#N/A</v>
      </c>
      <c r="M479" s="146" t="str">
        <f t="shared" si="41"/>
        <v/>
      </c>
    </row>
    <row r="480" spans="1:13">
      <c r="A480" s="146"/>
      <c r="K480" s="146" t="e">
        <f t="shared" si="40"/>
        <v>#N/A</v>
      </c>
      <c r="M480" s="146" t="str">
        <f t="shared" si="41"/>
        <v/>
      </c>
    </row>
    <row r="481" spans="1:13">
      <c r="A481" s="146"/>
      <c r="K481" s="146" t="e">
        <f t="shared" si="40"/>
        <v>#N/A</v>
      </c>
      <c r="M481" s="146" t="str">
        <f t="shared" si="41"/>
        <v/>
      </c>
    </row>
    <row r="482" spans="1:13">
      <c r="A482" s="146"/>
      <c r="K482" s="146" t="e">
        <f t="shared" si="40"/>
        <v>#N/A</v>
      </c>
      <c r="M482" s="146" t="str">
        <f t="shared" si="41"/>
        <v/>
      </c>
    </row>
    <row r="483" spans="1:13">
      <c r="A483" s="146"/>
      <c r="K483" s="146" t="e">
        <f t="shared" si="40"/>
        <v>#N/A</v>
      </c>
      <c r="M483" s="146" t="str">
        <f t="shared" si="41"/>
        <v/>
      </c>
    </row>
    <row r="484" spans="1:13">
      <c r="A484" s="146"/>
      <c r="K484" s="146" t="e">
        <f t="shared" si="40"/>
        <v>#N/A</v>
      </c>
      <c r="M484" s="146" t="str">
        <f t="shared" si="41"/>
        <v/>
      </c>
    </row>
    <row r="485" spans="1:13">
      <c r="A485" s="146"/>
      <c r="K485" s="146" t="e">
        <f t="shared" si="40"/>
        <v>#N/A</v>
      </c>
      <c r="M485" s="146" t="str">
        <f t="shared" si="41"/>
        <v/>
      </c>
    </row>
    <row r="486" spans="1:13">
      <c r="A486" s="146"/>
      <c r="K486" s="146" t="e">
        <f t="shared" si="40"/>
        <v>#N/A</v>
      </c>
      <c r="M486" s="146" t="str">
        <f t="shared" si="41"/>
        <v/>
      </c>
    </row>
    <row r="487" spans="1:13">
      <c r="A487" s="146"/>
      <c r="K487" s="146" t="e">
        <f t="shared" si="40"/>
        <v>#N/A</v>
      </c>
      <c r="M487" s="146" t="str">
        <f t="shared" si="41"/>
        <v/>
      </c>
    </row>
    <row r="488" spans="1:13">
      <c r="A488" s="146"/>
      <c r="K488" s="146" t="e">
        <f t="shared" si="40"/>
        <v>#N/A</v>
      </c>
      <c r="M488" s="146" t="str">
        <f t="shared" si="41"/>
        <v/>
      </c>
    </row>
    <row r="489" spans="1:13">
      <c r="A489" s="146"/>
      <c r="K489" s="146" t="e">
        <f t="shared" si="40"/>
        <v>#N/A</v>
      </c>
      <c r="M489" s="146" t="str">
        <f t="shared" si="41"/>
        <v/>
      </c>
    </row>
    <row r="490" spans="1:13">
      <c r="A490" s="146"/>
      <c r="K490" s="146" t="e">
        <f t="shared" si="40"/>
        <v>#N/A</v>
      </c>
      <c r="M490" s="146" t="str">
        <f t="shared" si="41"/>
        <v/>
      </c>
    </row>
    <row r="491" spans="1:13">
      <c r="A491" s="146"/>
      <c r="K491" s="146" t="e">
        <f t="shared" si="40"/>
        <v>#N/A</v>
      </c>
      <c r="M491" s="146" t="str">
        <f t="shared" si="41"/>
        <v/>
      </c>
    </row>
    <row r="492" spans="1:13">
      <c r="A492" s="146"/>
      <c r="K492" s="146" t="e">
        <f t="shared" si="40"/>
        <v>#N/A</v>
      </c>
      <c r="M492" s="146" t="str">
        <f t="shared" si="41"/>
        <v/>
      </c>
    </row>
    <row r="493" spans="1:13">
      <c r="A493" s="146"/>
      <c r="K493" s="146" t="e">
        <f t="shared" si="40"/>
        <v>#N/A</v>
      </c>
      <c r="M493" s="146" t="str">
        <f t="shared" si="41"/>
        <v/>
      </c>
    </row>
    <row r="494" spans="1:13">
      <c r="A494" s="146"/>
      <c r="K494" s="146" t="e">
        <f t="shared" si="40"/>
        <v>#N/A</v>
      </c>
      <c r="M494" s="146" t="str">
        <f t="shared" si="41"/>
        <v/>
      </c>
    </row>
    <row r="495" spans="1:13">
      <c r="A495" s="146"/>
      <c r="K495" s="146" t="e">
        <f t="shared" si="40"/>
        <v>#N/A</v>
      </c>
      <c r="M495" s="146" t="str">
        <f t="shared" si="41"/>
        <v/>
      </c>
    </row>
    <row r="496" spans="1:13">
      <c r="A496" s="146"/>
      <c r="K496" s="146" t="e">
        <f t="shared" si="40"/>
        <v>#N/A</v>
      </c>
      <c r="M496" s="146" t="str">
        <f t="shared" si="41"/>
        <v/>
      </c>
    </row>
    <row r="497" spans="1:13">
      <c r="A497" s="146"/>
      <c r="K497" s="146" t="e">
        <f t="shared" si="40"/>
        <v>#N/A</v>
      </c>
      <c r="M497" s="146" t="str">
        <f t="shared" si="41"/>
        <v/>
      </c>
    </row>
    <row r="498" spans="1:13">
      <c r="A498" s="146"/>
      <c r="K498" s="146" t="e">
        <f t="shared" si="40"/>
        <v>#N/A</v>
      </c>
      <c r="M498" s="146" t="str">
        <f t="shared" si="41"/>
        <v/>
      </c>
    </row>
    <row r="499" spans="1:13">
      <c r="A499" s="146"/>
      <c r="K499" s="146" t="e">
        <f t="shared" si="40"/>
        <v>#N/A</v>
      </c>
      <c r="M499" s="146" t="str">
        <f t="shared" si="41"/>
        <v/>
      </c>
    </row>
    <row r="500" spans="1:13">
      <c r="A500" s="146"/>
      <c r="K500" s="146" t="e">
        <f t="shared" si="40"/>
        <v>#N/A</v>
      </c>
      <c r="M500" s="146" t="str">
        <f t="shared" si="41"/>
        <v/>
      </c>
    </row>
    <row r="501" spans="1:13">
      <c r="A501" s="146"/>
      <c r="K501" s="146" t="e">
        <f t="shared" si="40"/>
        <v>#N/A</v>
      </c>
      <c r="M501" s="146" t="str">
        <f t="shared" si="41"/>
        <v/>
      </c>
    </row>
    <row r="502" spans="1:13">
      <c r="A502" s="146"/>
      <c r="K502" s="146" t="e">
        <f t="shared" si="40"/>
        <v>#N/A</v>
      </c>
      <c r="M502" s="146" t="str">
        <f t="shared" si="41"/>
        <v/>
      </c>
    </row>
    <row r="503" spans="1:13">
      <c r="A503" s="146"/>
      <c r="K503" s="146" t="e">
        <f t="shared" si="40"/>
        <v>#N/A</v>
      </c>
      <c r="M503" s="146" t="str">
        <f t="shared" si="41"/>
        <v/>
      </c>
    </row>
    <row r="504" spans="1:13">
      <c r="A504" s="146"/>
      <c r="K504" s="146" t="e">
        <f t="shared" si="40"/>
        <v>#N/A</v>
      </c>
      <c r="M504" s="146" t="str">
        <f t="shared" si="41"/>
        <v/>
      </c>
    </row>
    <row r="505" spans="1:13">
      <c r="A505" s="146"/>
      <c r="K505" s="146" t="e">
        <f t="shared" si="40"/>
        <v>#N/A</v>
      </c>
      <c r="M505" s="146" t="str">
        <f t="shared" si="41"/>
        <v/>
      </c>
    </row>
    <row r="506" spans="1:13">
      <c r="A506" s="146"/>
      <c r="K506" s="146" t="e">
        <f t="shared" si="40"/>
        <v>#N/A</v>
      </c>
      <c r="M506" s="146" t="str">
        <f t="shared" si="41"/>
        <v/>
      </c>
    </row>
    <row r="507" spans="1:13">
      <c r="A507" s="146"/>
      <c r="K507" s="146" t="e">
        <f t="shared" si="40"/>
        <v>#N/A</v>
      </c>
      <c r="M507" s="146" t="str">
        <f t="shared" si="41"/>
        <v/>
      </c>
    </row>
    <row r="508" spans="1:13">
      <c r="A508" s="146"/>
      <c r="K508" s="146" t="e">
        <f t="shared" si="40"/>
        <v>#N/A</v>
      </c>
      <c r="M508" s="146" t="str">
        <f t="shared" si="41"/>
        <v/>
      </c>
    </row>
    <row r="509" spans="1:13">
      <c r="A509" s="146"/>
      <c r="K509" s="146" t="e">
        <f t="shared" si="40"/>
        <v>#N/A</v>
      </c>
      <c r="M509" s="146" t="str">
        <f t="shared" si="41"/>
        <v/>
      </c>
    </row>
    <row r="510" spans="1:13">
      <c r="A510" s="146"/>
      <c r="K510" s="146" t="e">
        <f t="shared" si="40"/>
        <v>#N/A</v>
      </c>
      <c r="M510" s="146" t="str">
        <f t="shared" si="41"/>
        <v/>
      </c>
    </row>
    <row r="511" spans="1:13">
      <c r="A511" s="146"/>
      <c r="K511" s="146" t="e">
        <f t="shared" si="40"/>
        <v>#N/A</v>
      </c>
      <c r="M511" s="146" t="str">
        <f t="shared" si="41"/>
        <v/>
      </c>
    </row>
    <row r="512" spans="1:13">
      <c r="A512" s="146"/>
      <c r="K512" s="146" t="e">
        <f t="shared" si="40"/>
        <v>#N/A</v>
      </c>
      <c r="M512" s="146" t="str">
        <f t="shared" si="41"/>
        <v/>
      </c>
    </row>
    <row r="513" spans="1:13">
      <c r="A513" s="146"/>
      <c r="K513" s="146" t="e">
        <f t="shared" si="40"/>
        <v>#N/A</v>
      </c>
      <c r="M513" s="146" t="str">
        <f t="shared" si="41"/>
        <v/>
      </c>
    </row>
    <row r="514" spans="1:13">
      <c r="A514" s="146"/>
      <c r="K514" s="146" t="e">
        <f t="shared" si="40"/>
        <v>#N/A</v>
      </c>
      <c r="M514" s="146" t="str">
        <f t="shared" si="41"/>
        <v/>
      </c>
    </row>
    <row r="515" spans="1:13">
      <c r="A515" s="146"/>
      <c r="K515" s="146" t="e">
        <f t="shared" ref="K515:K578" si="42">VLOOKUP(O515,Q:Q,1)</f>
        <v>#N/A</v>
      </c>
      <c r="M515" s="146" t="str">
        <f t="shared" si="41"/>
        <v/>
      </c>
    </row>
    <row r="516" spans="1:13">
      <c r="A516" s="146"/>
      <c r="K516" s="146" t="e">
        <f t="shared" si="42"/>
        <v>#N/A</v>
      </c>
      <c r="M516" s="146" t="str">
        <f t="shared" si="41"/>
        <v/>
      </c>
    </row>
    <row r="517" spans="1:13">
      <c r="A517" s="146"/>
      <c r="K517" s="146" t="e">
        <f t="shared" si="42"/>
        <v>#N/A</v>
      </c>
      <c r="M517" s="146" t="str">
        <f t="shared" ref="M517:M580" si="43">IF(L517&gt;$A$14,L517,"")</f>
        <v/>
      </c>
    </row>
    <row r="518" spans="1:13">
      <c r="A518" s="146"/>
      <c r="K518" s="146" t="e">
        <f t="shared" si="42"/>
        <v>#N/A</v>
      </c>
      <c r="M518" s="146" t="str">
        <f t="shared" si="43"/>
        <v/>
      </c>
    </row>
    <row r="519" spans="1:13">
      <c r="A519" s="146"/>
      <c r="K519" s="146" t="e">
        <f t="shared" si="42"/>
        <v>#N/A</v>
      </c>
      <c r="M519" s="146" t="str">
        <f t="shared" si="43"/>
        <v/>
      </c>
    </row>
    <row r="520" spans="1:13">
      <c r="A520" s="146"/>
      <c r="K520" s="146" t="e">
        <f t="shared" si="42"/>
        <v>#N/A</v>
      </c>
      <c r="M520" s="146" t="str">
        <f t="shared" si="43"/>
        <v/>
      </c>
    </row>
    <row r="521" spans="1:13">
      <c r="A521" s="146"/>
      <c r="K521" s="146" t="e">
        <f t="shared" si="42"/>
        <v>#N/A</v>
      </c>
      <c r="M521" s="146" t="str">
        <f t="shared" si="43"/>
        <v/>
      </c>
    </row>
    <row r="522" spans="1:13">
      <c r="A522" s="146"/>
      <c r="K522" s="146" t="e">
        <f t="shared" si="42"/>
        <v>#N/A</v>
      </c>
      <c r="M522" s="146" t="str">
        <f t="shared" si="43"/>
        <v/>
      </c>
    </row>
    <row r="523" spans="1:13">
      <c r="A523" s="146"/>
      <c r="K523" s="146" t="e">
        <f t="shared" si="42"/>
        <v>#N/A</v>
      </c>
      <c r="M523" s="146" t="str">
        <f t="shared" si="43"/>
        <v/>
      </c>
    </row>
    <row r="524" spans="1:13">
      <c r="A524" s="146"/>
      <c r="K524" s="146" t="e">
        <f t="shared" si="42"/>
        <v>#N/A</v>
      </c>
      <c r="M524" s="146" t="str">
        <f t="shared" si="43"/>
        <v/>
      </c>
    </row>
    <row r="525" spans="1:13">
      <c r="A525" s="146"/>
      <c r="K525" s="146" t="e">
        <f t="shared" si="42"/>
        <v>#N/A</v>
      </c>
      <c r="M525" s="146" t="str">
        <f t="shared" si="43"/>
        <v/>
      </c>
    </row>
    <row r="526" spans="1:13">
      <c r="A526" s="146"/>
      <c r="K526" s="146" t="e">
        <f t="shared" si="42"/>
        <v>#N/A</v>
      </c>
      <c r="M526" s="146" t="str">
        <f t="shared" si="43"/>
        <v/>
      </c>
    </row>
    <row r="527" spans="1:13">
      <c r="A527" s="146"/>
      <c r="K527" s="146" t="e">
        <f t="shared" si="42"/>
        <v>#N/A</v>
      </c>
      <c r="M527" s="146" t="str">
        <f t="shared" si="43"/>
        <v/>
      </c>
    </row>
    <row r="528" spans="1:13">
      <c r="A528" s="146"/>
      <c r="K528" s="146" t="e">
        <f t="shared" si="42"/>
        <v>#N/A</v>
      </c>
      <c r="M528" s="146" t="str">
        <f t="shared" si="43"/>
        <v/>
      </c>
    </row>
    <row r="529" spans="1:13">
      <c r="A529" s="146"/>
      <c r="K529" s="146" t="e">
        <f t="shared" si="42"/>
        <v>#N/A</v>
      </c>
      <c r="M529" s="146" t="str">
        <f t="shared" si="43"/>
        <v/>
      </c>
    </row>
    <row r="530" spans="1:13">
      <c r="A530" s="146"/>
      <c r="K530" s="146" t="e">
        <f t="shared" si="42"/>
        <v>#N/A</v>
      </c>
      <c r="M530" s="146" t="str">
        <f t="shared" si="43"/>
        <v/>
      </c>
    </row>
    <row r="531" spans="1:13">
      <c r="A531" s="146"/>
      <c r="K531" s="146" t="e">
        <f t="shared" si="42"/>
        <v>#N/A</v>
      </c>
      <c r="M531" s="146" t="str">
        <f t="shared" si="43"/>
        <v/>
      </c>
    </row>
    <row r="532" spans="1:13">
      <c r="A532" s="146"/>
      <c r="K532" s="146" t="e">
        <f t="shared" si="42"/>
        <v>#N/A</v>
      </c>
      <c r="M532" s="146" t="str">
        <f t="shared" si="43"/>
        <v/>
      </c>
    </row>
    <row r="533" spans="1:13">
      <c r="A533" s="146"/>
      <c r="K533" s="146" t="e">
        <f t="shared" si="42"/>
        <v>#N/A</v>
      </c>
      <c r="M533" s="146" t="str">
        <f t="shared" si="43"/>
        <v/>
      </c>
    </row>
    <row r="534" spans="1:13">
      <c r="A534" s="146"/>
      <c r="K534" s="146" t="e">
        <f t="shared" si="42"/>
        <v>#N/A</v>
      </c>
      <c r="M534" s="146" t="str">
        <f t="shared" si="43"/>
        <v/>
      </c>
    </row>
    <row r="535" spans="1:13">
      <c r="A535" s="146"/>
      <c r="K535" s="146" t="e">
        <f t="shared" si="42"/>
        <v>#N/A</v>
      </c>
      <c r="M535" s="146" t="str">
        <f t="shared" si="43"/>
        <v/>
      </c>
    </row>
    <row r="536" spans="1:13">
      <c r="A536" s="146"/>
      <c r="K536" s="146" t="e">
        <f t="shared" si="42"/>
        <v>#N/A</v>
      </c>
      <c r="M536" s="146" t="str">
        <f t="shared" si="43"/>
        <v/>
      </c>
    </row>
    <row r="537" spans="1:13">
      <c r="A537" s="146"/>
      <c r="K537" s="146" t="e">
        <f t="shared" si="42"/>
        <v>#N/A</v>
      </c>
      <c r="M537" s="146" t="str">
        <f t="shared" si="43"/>
        <v/>
      </c>
    </row>
    <row r="538" spans="1:13">
      <c r="A538" s="146"/>
      <c r="K538" s="146" t="e">
        <f t="shared" si="42"/>
        <v>#N/A</v>
      </c>
      <c r="M538" s="146" t="str">
        <f t="shared" si="43"/>
        <v/>
      </c>
    </row>
    <row r="539" spans="1:13">
      <c r="A539" s="146"/>
      <c r="K539" s="146" t="e">
        <f t="shared" si="42"/>
        <v>#N/A</v>
      </c>
      <c r="M539" s="146" t="str">
        <f t="shared" si="43"/>
        <v/>
      </c>
    </row>
    <row r="540" spans="1:13">
      <c r="A540" s="146"/>
      <c r="K540" s="146" t="e">
        <f t="shared" si="42"/>
        <v>#N/A</v>
      </c>
      <c r="M540" s="146" t="str">
        <f t="shared" si="43"/>
        <v/>
      </c>
    </row>
    <row r="541" spans="1:13">
      <c r="A541" s="146"/>
      <c r="K541" s="146" t="e">
        <f t="shared" si="42"/>
        <v>#N/A</v>
      </c>
      <c r="M541" s="146" t="str">
        <f t="shared" si="43"/>
        <v/>
      </c>
    </row>
    <row r="542" spans="1:13">
      <c r="A542" s="146"/>
      <c r="K542" s="146" t="e">
        <f t="shared" si="42"/>
        <v>#N/A</v>
      </c>
      <c r="M542" s="146" t="str">
        <f t="shared" si="43"/>
        <v/>
      </c>
    </row>
    <row r="543" spans="1:13">
      <c r="A543" s="146"/>
      <c r="K543" s="146" t="e">
        <f t="shared" si="42"/>
        <v>#N/A</v>
      </c>
      <c r="M543" s="146" t="str">
        <f t="shared" si="43"/>
        <v/>
      </c>
    </row>
    <row r="544" spans="1:13">
      <c r="A544" s="146"/>
      <c r="K544" s="146" t="e">
        <f t="shared" si="42"/>
        <v>#N/A</v>
      </c>
      <c r="M544" s="146" t="str">
        <f t="shared" si="43"/>
        <v/>
      </c>
    </row>
    <row r="545" spans="1:13">
      <c r="A545" s="146"/>
      <c r="K545" s="146" t="e">
        <f t="shared" si="42"/>
        <v>#N/A</v>
      </c>
      <c r="M545" s="146" t="str">
        <f t="shared" si="43"/>
        <v/>
      </c>
    </row>
    <row r="546" spans="1:13">
      <c r="A546" s="146"/>
      <c r="K546" s="146" t="e">
        <f t="shared" si="42"/>
        <v>#N/A</v>
      </c>
      <c r="M546" s="146" t="str">
        <f t="shared" si="43"/>
        <v/>
      </c>
    </row>
    <row r="547" spans="1:13">
      <c r="A547" s="146"/>
      <c r="K547" s="146" t="e">
        <f t="shared" si="42"/>
        <v>#N/A</v>
      </c>
      <c r="M547" s="146" t="str">
        <f t="shared" si="43"/>
        <v/>
      </c>
    </row>
    <row r="548" spans="1:13">
      <c r="A548" s="146"/>
      <c r="K548" s="146" t="e">
        <f t="shared" si="42"/>
        <v>#N/A</v>
      </c>
      <c r="M548" s="146" t="str">
        <f t="shared" si="43"/>
        <v/>
      </c>
    </row>
    <row r="549" spans="1:13">
      <c r="A549" s="146"/>
      <c r="K549" s="146" t="e">
        <f t="shared" si="42"/>
        <v>#N/A</v>
      </c>
      <c r="M549" s="146" t="str">
        <f t="shared" si="43"/>
        <v/>
      </c>
    </row>
    <row r="550" spans="1:13">
      <c r="A550" s="146"/>
      <c r="K550" s="146" t="e">
        <f t="shared" si="42"/>
        <v>#N/A</v>
      </c>
      <c r="M550" s="146" t="str">
        <f t="shared" si="43"/>
        <v/>
      </c>
    </row>
    <row r="551" spans="1:13">
      <c r="A551" s="146"/>
      <c r="K551" s="146" t="e">
        <f t="shared" si="42"/>
        <v>#N/A</v>
      </c>
      <c r="M551" s="146" t="str">
        <f t="shared" si="43"/>
        <v/>
      </c>
    </row>
    <row r="552" spans="1:13">
      <c r="A552" s="146"/>
      <c r="K552" s="146" t="e">
        <f t="shared" si="42"/>
        <v>#N/A</v>
      </c>
      <c r="M552" s="146" t="str">
        <f t="shared" si="43"/>
        <v/>
      </c>
    </row>
    <row r="553" spans="1:13">
      <c r="A553" s="146"/>
      <c r="K553" s="146" t="e">
        <f t="shared" si="42"/>
        <v>#N/A</v>
      </c>
      <c r="M553" s="146" t="str">
        <f t="shared" si="43"/>
        <v/>
      </c>
    </row>
    <row r="554" spans="1:13">
      <c r="A554" s="146"/>
      <c r="K554" s="146" t="e">
        <f t="shared" si="42"/>
        <v>#N/A</v>
      </c>
      <c r="M554" s="146" t="str">
        <f t="shared" si="43"/>
        <v/>
      </c>
    </row>
    <row r="555" spans="1:13">
      <c r="A555" s="146"/>
      <c r="K555" s="146" t="e">
        <f t="shared" si="42"/>
        <v>#N/A</v>
      </c>
      <c r="M555" s="146" t="str">
        <f t="shared" si="43"/>
        <v/>
      </c>
    </row>
    <row r="556" spans="1:13">
      <c r="A556" s="146"/>
      <c r="K556" s="146" t="e">
        <f t="shared" si="42"/>
        <v>#N/A</v>
      </c>
      <c r="M556" s="146" t="str">
        <f t="shared" si="43"/>
        <v/>
      </c>
    </row>
    <row r="557" spans="1:13">
      <c r="A557" s="146"/>
      <c r="K557" s="146" t="e">
        <f t="shared" si="42"/>
        <v>#N/A</v>
      </c>
      <c r="M557" s="146" t="str">
        <f t="shared" si="43"/>
        <v/>
      </c>
    </row>
    <row r="558" spans="1:13">
      <c r="A558" s="146"/>
      <c r="K558" s="146" t="e">
        <f t="shared" si="42"/>
        <v>#N/A</v>
      </c>
      <c r="M558" s="146" t="str">
        <f t="shared" si="43"/>
        <v/>
      </c>
    </row>
    <row r="559" spans="1:13">
      <c r="A559" s="146"/>
      <c r="K559" s="146" t="e">
        <f t="shared" si="42"/>
        <v>#N/A</v>
      </c>
      <c r="M559" s="146" t="str">
        <f t="shared" si="43"/>
        <v/>
      </c>
    </row>
    <row r="560" spans="1:13">
      <c r="A560" s="146"/>
      <c r="K560" s="146" t="e">
        <f t="shared" si="42"/>
        <v>#N/A</v>
      </c>
      <c r="M560" s="146" t="str">
        <f t="shared" si="43"/>
        <v/>
      </c>
    </row>
    <row r="561" spans="1:13">
      <c r="A561" s="146"/>
      <c r="K561" s="146" t="e">
        <f t="shared" si="42"/>
        <v>#N/A</v>
      </c>
      <c r="M561" s="146" t="str">
        <f t="shared" si="43"/>
        <v/>
      </c>
    </row>
    <row r="562" spans="1:13">
      <c r="A562" s="146"/>
      <c r="K562" s="146" t="e">
        <f t="shared" si="42"/>
        <v>#N/A</v>
      </c>
      <c r="M562" s="146" t="str">
        <f t="shared" si="43"/>
        <v/>
      </c>
    </row>
    <row r="563" spans="1:13">
      <c r="A563" s="146"/>
      <c r="K563" s="146" t="e">
        <f t="shared" si="42"/>
        <v>#N/A</v>
      </c>
      <c r="M563" s="146" t="str">
        <f t="shared" si="43"/>
        <v/>
      </c>
    </row>
    <row r="564" spans="1:13">
      <c r="A564" s="146"/>
      <c r="K564" s="146" t="e">
        <f t="shared" si="42"/>
        <v>#N/A</v>
      </c>
      <c r="M564" s="146" t="str">
        <f t="shared" si="43"/>
        <v/>
      </c>
    </row>
    <row r="565" spans="1:13">
      <c r="A565" s="146"/>
      <c r="K565" s="146" t="e">
        <f t="shared" si="42"/>
        <v>#N/A</v>
      </c>
      <c r="M565" s="146" t="str">
        <f t="shared" si="43"/>
        <v/>
      </c>
    </row>
    <row r="566" spans="1:13">
      <c r="A566" s="146"/>
      <c r="K566" s="146" t="e">
        <f t="shared" si="42"/>
        <v>#N/A</v>
      </c>
      <c r="M566" s="146" t="str">
        <f t="shared" si="43"/>
        <v/>
      </c>
    </row>
    <row r="567" spans="1:13">
      <c r="A567" s="146"/>
      <c r="K567" s="146" t="e">
        <f t="shared" si="42"/>
        <v>#N/A</v>
      </c>
      <c r="M567" s="146" t="str">
        <f t="shared" si="43"/>
        <v/>
      </c>
    </row>
    <row r="568" spans="1:13">
      <c r="A568" s="146"/>
      <c r="K568" s="146" t="e">
        <f t="shared" si="42"/>
        <v>#N/A</v>
      </c>
      <c r="M568" s="146" t="str">
        <f t="shared" si="43"/>
        <v/>
      </c>
    </row>
    <row r="569" spans="1:13">
      <c r="A569" s="146"/>
      <c r="K569" s="146" t="e">
        <f t="shared" si="42"/>
        <v>#N/A</v>
      </c>
      <c r="M569" s="146" t="str">
        <f t="shared" si="43"/>
        <v/>
      </c>
    </row>
    <row r="570" spans="1:13">
      <c r="A570" s="146"/>
      <c r="K570" s="146" t="e">
        <f t="shared" si="42"/>
        <v>#N/A</v>
      </c>
      <c r="M570" s="146" t="str">
        <f t="shared" si="43"/>
        <v/>
      </c>
    </row>
    <row r="571" spans="1:13">
      <c r="A571" s="146"/>
      <c r="K571" s="146" t="e">
        <f t="shared" si="42"/>
        <v>#N/A</v>
      </c>
      <c r="M571" s="146" t="str">
        <f t="shared" si="43"/>
        <v/>
      </c>
    </row>
    <row r="572" spans="1:13">
      <c r="A572" s="146"/>
      <c r="K572" s="146" t="e">
        <f t="shared" si="42"/>
        <v>#N/A</v>
      </c>
      <c r="M572" s="146" t="str">
        <f t="shared" si="43"/>
        <v/>
      </c>
    </row>
    <row r="573" spans="1:13">
      <c r="A573" s="146"/>
      <c r="K573" s="146" t="e">
        <f t="shared" si="42"/>
        <v>#N/A</v>
      </c>
      <c r="M573" s="146" t="str">
        <f t="shared" si="43"/>
        <v/>
      </c>
    </row>
    <row r="574" spans="1:13">
      <c r="A574" s="146"/>
      <c r="K574" s="146" t="e">
        <f t="shared" si="42"/>
        <v>#N/A</v>
      </c>
      <c r="M574" s="146" t="str">
        <f t="shared" si="43"/>
        <v/>
      </c>
    </row>
    <row r="575" spans="1:13">
      <c r="A575" s="146"/>
      <c r="K575" s="146" t="e">
        <f t="shared" si="42"/>
        <v>#N/A</v>
      </c>
      <c r="M575" s="146" t="str">
        <f t="shared" si="43"/>
        <v/>
      </c>
    </row>
    <row r="576" spans="1:13">
      <c r="A576" s="146"/>
      <c r="K576" s="146" t="e">
        <f t="shared" si="42"/>
        <v>#N/A</v>
      </c>
      <c r="M576" s="146" t="str">
        <f t="shared" si="43"/>
        <v/>
      </c>
    </row>
    <row r="577" spans="1:13">
      <c r="A577" s="146"/>
      <c r="K577" s="146" t="e">
        <f t="shared" si="42"/>
        <v>#N/A</v>
      </c>
      <c r="M577" s="146" t="str">
        <f t="shared" si="43"/>
        <v/>
      </c>
    </row>
    <row r="578" spans="1:13">
      <c r="A578" s="146"/>
      <c r="K578" s="146" t="e">
        <f t="shared" si="42"/>
        <v>#N/A</v>
      </c>
      <c r="M578" s="146" t="str">
        <f t="shared" si="43"/>
        <v/>
      </c>
    </row>
    <row r="579" spans="1:13">
      <c r="A579" s="146"/>
      <c r="K579" s="146" t="e">
        <f t="shared" ref="K579:K642" si="44">VLOOKUP(O579,Q:Q,1)</f>
        <v>#N/A</v>
      </c>
      <c r="M579" s="146" t="str">
        <f t="shared" si="43"/>
        <v/>
      </c>
    </row>
    <row r="580" spans="1:13">
      <c r="A580" s="146"/>
      <c r="K580" s="146" t="e">
        <f t="shared" si="44"/>
        <v>#N/A</v>
      </c>
      <c r="M580" s="146" t="str">
        <f t="shared" si="43"/>
        <v/>
      </c>
    </row>
    <row r="581" spans="1:13">
      <c r="A581" s="146"/>
      <c r="K581" s="146" t="e">
        <f t="shared" si="44"/>
        <v>#N/A</v>
      </c>
      <c r="M581" s="146" t="str">
        <f t="shared" ref="M581:M644" si="45">IF(L581&gt;$A$14,L581,"")</f>
        <v/>
      </c>
    </row>
    <row r="582" spans="1:13">
      <c r="A582" s="146"/>
      <c r="K582" s="146" t="e">
        <f t="shared" si="44"/>
        <v>#N/A</v>
      </c>
      <c r="M582" s="146" t="str">
        <f t="shared" si="45"/>
        <v/>
      </c>
    </row>
    <row r="583" spans="1:13">
      <c r="A583" s="146"/>
      <c r="K583" s="146" t="e">
        <f t="shared" si="44"/>
        <v>#N/A</v>
      </c>
      <c r="M583" s="146" t="str">
        <f t="shared" si="45"/>
        <v/>
      </c>
    </row>
    <row r="584" spans="1:13">
      <c r="A584" s="146"/>
      <c r="K584" s="146" t="e">
        <f t="shared" si="44"/>
        <v>#N/A</v>
      </c>
      <c r="M584" s="146" t="str">
        <f t="shared" si="45"/>
        <v/>
      </c>
    </row>
    <row r="585" spans="1:13">
      <c r="A585" s="146"/>
      <c r="K585" s="146" t="e">
        <f t="shared" si="44"/>
        <v>#N/A</v>
      </c>
      <c r="M585" s="146" t="str">
        <f t="shared" si="45"/>
        <v/>
      </c>
    </row>
    <row r="586" spans="1:13">
      <c r="A586" s="146"/>
      <c r="K586" s="146" t="e">
        <f t="shared" si="44"/>
        <v>#N/A</v>
      </c>
      <c r="M586" s="146" t="str">
        <f t="shared" si="45"/>
        <v/>
      </c>
    </row>
    <row r="587" spans="1:13">
      <c r="A587" s="146"/>
      <c r="K587" s="146" t="e">
        <f t="shared" si="44"/>
        <v>#N/A</v>
      </c>
      <c r="M587" s="146" t="str">
        <f t="shared" si="45"/>
        <v/>
      </c>
    </row>
    <row r="588" spans="1:13">
      <c r="A588" s="146"/>
      <c r="K588" s="146" t="e">
        <f t="shared" si="44"/>
        <v>#N/A</v>
      </c>
      <c r="M588" s="146" t="str">
        <f t="shared" si="45"/>
        <v/>
      </c>
    </row>
    <row r="589" spans="1:13">
      <c r="A589" s="146"/>
      <c r="K589" s="146" t="e">
        <f t="shared" si="44"/>
        <v>#N/A</v>
      </c>
      <c r="M589" s="146" t="str">
        <f t="shared" si="45"/>
        <v/>
      </c>
    </row>
    <row r="590" spans="1:13">
      <c r="A590" s="146"/>
      <c r="K590" s="146" t="e">
        <f t="shared" si="44"/>
        <v>#N/A</v>
      </c>
      <c r="M590" s="146" t="str">
        <f t="shared" si="45"/>
        <v/>
      </c>
    </row>
    <row r="591" spans="1:13">
      <c r="A591" s="146"/>
      <c r="K591" s="146" t="e">
        <f t="shared" si="44"/>
        <v>#N/A</v>
      </c>
      <c r="M591" s="146" t="str">
        <f t="shared" si="45"/>
        <v/>
      </c>
    </row>
    <row r="592" spans="1:13">
      <c r="A592" s="146"/>
      <c r="K592" s="146" t="e">
        <f t="shared" si="44"/>
        <v>#N/A</v>
      </c>
      <c r="M592" s="146" t="str">
        <f t="shared" si="45"/>
        <v/>
      </c>
    </row>
    <row r="593" spans="1:13">
      <c r="A593" s="146"/>
      <c r="K593" s="146" t="e">
        <f t="shared" si="44"/>
        <v>#N/A</v>
      </c>
      <c r="M593" s="146" t="str">
        <f t="shared" si="45"/>
        <v/>
      </c>
    </row>
    <row r="594" spans="1:13">
      <c r="A594" s="146"/>
      <c r="K594" s="146" t="e">
        <f t="shared" si="44"/>
        <v>#N/A</v>
      </c>
      <c r="M594" s="146" t="str">
        <f t="shared" si="45"/>
        <v/>
      </c>
    </row>
    <row r="595" spans="1:13">
      <c r="A595" s="146"/>
      <c r="K595" s="146" t="e">
        <f t="shared" si="44"/>
        <v>#N/A</v>
      </c>
      <c r="M595" s="146" t="str">
        <f t="shared" si="45"/>
        <v/>
      </c>
    </row>
    <row r="596" spans="1:13">
      <c r="A596" s="146"/>
      <c r="K596" s="146" t="e">
        <f t="shared" si="44"/>
        <v>#N/A</v>
      </c>
      <c r="M596" s="146" t="str">
        <f t="shared" si="45"/>
        <v/>
      </c>
    </row>
    <row r="597" spans="1:13">
      <c r="A597" s="146"/>
      <c r="K597" s="146" t="e">
        <f t="shared" si="44"/>
        <v>#N/A</v>
      </c>
      <c r="M597" s="146" t="str">
        <f t="shared" si="45"/>
        <v/>
      </c>
    </row>
    <row r="598" spans="1:13">
      <c r="A598" s="146"/>
      <c r="K598" s="146" t="e">
        <f t="shared" si="44"/>
        <v>#N/A</v>
      </c>
      <c r="M598" s="146" t="str">
        <f t="shared" si="45"/>
        <v/>
      </c>
    </row>
    <row r="599" spans="1:13">
      <c r="A599" s="146"/>
      <c r="K599" s="146" t="e">
        <f t="shared" si="44"/>
        <v>#N/A</v>
      </c>
      <c r="M599" s="146" t="str">
        <f t="shared" si="45"/>
        <v/>
      </c>
    </row>
    <row r="600" spans="1:13">
      <c r="A600" s="146"/>
      <c r="K600" s="146" t="e">
        <f t="shared" si="44"/>
        <v>#N/A</v>
      </c>
      <c r="M600" s="146" t="str">
        <f t="shared" si="45"/>
        <v/>
      </c>
    </row>
    <row r="601" spans="1:13">
      <c r="A601" s="146"/>
      <c r="K601" s="146" t="e">
        <f t="shared" si="44"/>
        <v>#N/A</v>
      </c>
      <c r="M601" s="146" t="str">
        <f t="shared" si="45"/>
        <v/>
      </c>
    </row>
    <row r="602" spans="1:13">
      <c r="A602" s="146"/>
      <c r="K602" s="146" t="e">
        <f t="shared" si="44"/>
        <v>#N/A</v>
      </c>
      <c r="M602" s="146" t="str">
        <f t="shared" si="45"/>
        <v/>
      </c>
    </row>
    <row r="603" spans="1:13">
      <c r="A603" s="146"/>
      <c r="K603" s="146" t="e">
        <f t="shared" si="44"/>
        <v>#N/A</v>
      </c>
      <c r="M603" s="146" t="str">
        <f t="shared" si="45"/>
        <v/>
      </c>
    </row>
    <row r="604" spans="1:13">
      <c r="A604" s="146"/>
      <c r="K604" s="146" t="e">
        <f t="shared" si="44"/>
        <v>#N/A</v>
      </c>
      <c r="M604" s="146" t="str">
        <f t="shared" si="45"/>
        <v/>
      </c>
    </row>
    <row r="605" spans="1:13">
      <c r="A605" s="146"/>
      <c r="K605" s="146" t="e">
        <f t="shared" si="44"/>
        <v>#N/A</v>
      </c>
      <c r="M605" s="146" t="str">
        <f t="shared" si="45"/>
        <v/>
      </c>
    </row>
    <row r="606" spans="1:13">
      <c r="A606" s="146"/>
      <c r="K606" s="146" t="e">
        <f t="shared" si="44"/>
        <v>#N/A</v>
      </c>
      <c r="M606" s="146" t="str">
        <f t="shared" si="45"/>
        <v/>
      </c>
    </row>
    <row r="607" spans="1:13">
      <c r="A607" s="146"/>
      <c r="K607" s="146" t="e">
        <f t="shared" si="44"/>
        <v>#N/A</v>
      </c>
      <c r="M607" s="146" t="str">
        <f t="shared" si="45"/>
        <v/>
      </c>
    </row>
    <row r="608" spans="1:13">
      <c r="A608" s="146"/>
      <c r="K608" s="146" t="e">
        <f t="shared" si="44"/>
        <v>#N/A</v>
      </c>
      <c r="M608" s="146" t="str">
        <f t="shared" si="45"/>
        <v/>
      </c>
    </row>
    <row r="609" spans="1:13">
      <c r="A609" s="146"/>
      <c r="K609" s="146" t="e">
        <f t="shared" si="44"/>
        <v>#N/A</v>
      </c>
      <c r="M609" s="146" t="str">
        <f t="shared" si="45"/>
        <v/>
      </c>
    </row>
    <row r="610" spans="1:13">
      <c r="A610" s="146"/>
      <c r="K610" s="146" t="e">
        <f t="shared" si="44"/>
        <v>#N/A</v>
      </c>
      <c r="M610" s="146" t="str">
        <f t="shared" si="45"/>
        <v/>
      </c>
    </row>
    <row r="611" spans="1:13">
      <c r="A611" s="146"/>
      <c r="K611" s="146" t="e">
        <f t="shared" si="44"/>
        <v>#N/A</v>
      </c>
      <c r="M611" s="146" t="str">
        <f t="shared" si="45"/>
        <v/>
      </c>
    </row>
    <row r="612" spans="1:13">
      <c r="A612" s="146"/>
      <c r="K612" s="146" t="e">
        <f t="shared" si="44"/>
        <v>#N/A</v>
      </c>
      <c r="M612" s="146" t="str">
        <f t="shared" si="45"/>
        <v/>
      </c>
    </row>
    <row r="613" spans="1:13">
      <c r="A613" s="146"/>
      <c r="K613" s="146" t="e">
        <f t="shared" si="44"/>
        <v>#N/A</v>
      </c>
      <c r="M613" s="146" t="str">
        <f t="shared" si="45"/>
        <v/>
      </c>
    </row>
    <row r="614" spans="1:13">
      <c r="A614" s="146"/>
      <c r="K614" s="146" t="e">
        <f t="shared" si="44"/>
        <v>#N/A</v>
      </c>
      <c r="M614" s="146" t="str">
        <f t="shared" si="45"/>
        <v/>
      </c>
    </row>
    <row r="615" spans="1:13">
      <c r="A615" s="146"/>
      <c r="K615" s="146" t="e">
        <f t="shared" si="44"/>
        <v>#N/A</v>
      </c>
      <c r="M615" s="146" t="str">
        <f t="shared" si="45"/>
        <v/>
      </c>
    </row>
    <row r="616" spans="1:13">
      <c r="A616" s="146"/>
      <c r="K616" s="146" t="e">
        <f t="shared" si="44"/>
        <v>#N/A</v>
      </c>
      <c r="M616" s="146" t="str">
        <f t="shared" si="45"/>
        <v/>
      </c>
    </row>
    <row r="617" spans="1:13">
      <c r="A617" s="146"/>
      <c r="K617" s="146" t="e">
        <f t="shared" si="44"/>
        <v>#N/A</v>
      </c>
      <c r="M617" s="146" t="str">
        <f t="shared" si="45"/>
        <v/>
      </c>
    </row>
    <row r="618" spans="1:13">
      <c r="A618" s="146"/>
      <c r="K618" s="146" t="e">
        <f t="shared" si="44"/>
        <v>#N/A</v>
      </c>
      <c r="M618" s="146" t="str">
        <f t="shared" si="45"/>
        <v/>
      </c>
    </row>
    <row r="619" spans="1:13">
      <c r="A619" s="146"/>
      <c r="K619" s="146" t="e">
        <f t="shared" si="44"/>
        <v>#N/A</v>
      </c>
      <c r="M619" s="146" t="str">
        <f t="shared" si="45"/>
        <v/>
      </c>
    </row>
    <row r="620" spans="1:13">
      <c r="A620" s="146"/>
      <c r="K620" s="146" t="e">
        <f t="shared" si="44"/>
        <v>#N/A</v>
      </c>
      <c r="M620" s="146" t="str">
        <f t="shared" si="45"/>
        <v/>
      </c>
    </row>
    <row r="621" spans="1:13">
      <c r="A621" s="146"/>
      <c r="K621" s="146" t="e">
        <f t="shared" si="44"/>
        <v>#N/A</v>
      </c>
      <c r="M621" s="146" t="str">
        <f t="shared" si="45"/>
        <v/>
      </c>
    </row>
    <row r="622" spans="1:13">
      <c r="A622" s="146"/>
      <c r="K622" s="146" t="e">
        <f t="shared" si="44"/>
        <v>#N/A</v>
      </c>
      <c r="M622" s="146" t="str">
        <f t="shared" si="45"/>
        <v/>
      </c>
    </row>
    <row r="623" spans="1:13">
      <c r="A623" s="146"/>
      <c r="K623" s="146" t="e">
        <f t="shared" si="44"/>
        <v>#N/A</v>
      </c>
      <c r="M623" s="146" t="str">
        <f t="shared" si="45"/>
        <v/>
      </c>
    </row>
    <row r="624" spans="1:13">
      <c r="A624" s="146"/>
      <c r="K624" s="146" t="e">
        <f t="shared" si="44"/>
        <v>#N/A</v>
      </c>
      <c r="M624" s="146" t="str">
        <f t="shared" si="45"/>
        <v/>
      </c>
    </row>
    <row r="625" spans="1:13">
      <c r="A625" s="146"/>
      <c r="K625" s="146" t="e">
        <f t="shared" si="44"/>
        <v>#N/A</v>
      </c>
      <c r="M625" s="146" t="str">
        <f t="shared" si="45"/>
        <v/>
      </c>
    </row>
    <row r="626" spans="1:13">
      <c r="A626" s="146"/>
      <c r="K626" s="146" t="e">
        <f t="shared" si="44"/>
        <v>#N/A</v>
      </c>
      <c r="M626" s="146" t="str">
        <f t="shared" si="45"/>
        <v/>
      </c>
    </row>
    <row r="627" spans="1:13">
      <c r="A627" s="146"/>
      <c r="K627" s="146" t="e">
        <f t="shared" si="44"/>
        <v>#N/A</v>
      </c>
      <c r="M627" s="146" t="str">
        <f t="shared" si="45"/>
        <v/>
      </c>
    </row>
    <row r="628" spans="1:13">
      <c r="A628" s="146"/>
      <c r="K628" s="146" t="e">
        <f t="shared" si="44"/>
        <v>#N/A</v>
      </c>
      <c r="M628" s="146" t="str">
        <f t="shared" si="45"/>
        <v/>
      </c>
    </row>
    <row r="629" spans="1:13">
      <c r="A629" s="146"/>
      <c r="K629" s="146" t="e">
        <f t="shared" si="44"/>
        <v>#N/A</v>
      </c>
      <c r="M629" s="146" t="str">
        <f t="shared" si="45"/>
        <v/>
      </c>
    </row>
    <row r="630" spans="1:13">
      <c r="A630" s="146"/>
      <c r="K630" s="146" t="e">
        <f t="shared" si="44"/>
        <v>#N/A</v>
      </c>
      <c r="M630" s="146" t="str">
        <f t="shared" si="45"/>
        <v/>
      </c>
    </row>
    <row r="631" spans="1:13">
      <c r="A631" s="146"/>
      <c r="K631" s="146" t="e">
        <f t="shared" si="44"/>
        <v>#N/A</v>
      </c>
      <c r="M631" s="146" t="str">
        <f t="shared" si="45"/>
        <v/>
      </c>
    </row>
    <row r="632" spans="1:13">
      <c r="A632" s="146"/>
      <c r="K632" s="146" t="e">
        <f t="shared" si="44"/>
        <v>#N/A</v>
      </c>
      <c r="M632" s="146" t="str">
        <f t="shared" si="45"/>
        <v/>
      </c>
    </row>
    <row r="633" spans="1:13">
      <c r="A633" s="146"/>
      <c r="K633" s="146" t="e">
        <f t="shared" si="44"/>
        <v>#N/A</v>
      </c>
      <c r="M633" s="146" t="str">
        <f t="shared" si="45"/>
        <v/>
      </c>
    </row>
    <row r="634" spans="1:13">
      <c r="A634" s="146"/>
      <c r="K634" s="146" t="e">
        <f t="shared" si="44"/>
        <v>#N/A</v>
      </c>
      <c r="M634" s="146" t="str">
        <f t="shared" si="45"/>
        <v/>
      </c>
    </row>
    <row r="635" spans="1:13">
      <c r="A635" s="146"/>
      <c r="K635" s="146" t="e">
        <f t="shared" si="44"/>
        <v>#N/A</v>
      </c>
      <c r="M635" s="146" t="str">
        <f t="shared" si="45"/>
        <v/>
      </c>
    </row>
    <row r="636" spans="1:13">
      <c r="A636" s="146"/>
      <c r="K636" s="146" t="e">
        <f t="shared" si="44"/>
        <v>#N/A</v>
      </c>
      <c r="M636" s="146" t="str">
        <f t="shared" si="45"/>
        <v/>
      </c>
    </row>
    <row r="637" spans="1:13">
      <c r="A637" s="146"/>
      <c r="K637" s="146" t="e">
        <f t="shared" si="44"/>
        <v>#N/A</v>
      </c>
      <c r="M637" s="146" t="str">
        <f t="shared" si="45"/>
        <v/>
      </c>
    </row>
    <row r="638" spans="1:13">
      <c r="A638" s="146"/>
      <c r="K638" s="146" t="e">
        <f t="shared" si="44"/>
        <v>#N/A</v>
      </c>
      <c r="M638" s="146" t="str">
        <f t="shared" si="45"/>
        <v/>
      </c>
    </row>
    <row r="639" spans="1:13">
      <c r="A639" s="146"/>
      <c r="K639" s="146" t="e">
        <f t="shared" si="44"/>
        <v>#N/A</v>
      </c>
      <c r="M639" s="146" t="str">
        <f t="shared" si="45"/>
        <v/>
      </c>
    </row>
    <row r="640" spans="1:13">
      <c r="A640" s="146"/>
      <c r="K640" s="146" t="e">
        <f t="shared" si="44"/>
        <v>#N/A</v>
      </c>
      <c r="M640" s="146" t="str">
        <f t="shared" si="45"/>
        <v/>
      </c>
    </row>
    <row r="641" spans="1:13">
      <c r="A641" s="146"/>
      <c r="K641" s="146" t="e">
        <f t="shared" si="44"/>
        <v>#N/A</v>
      </c>
      <c r="M641" s="146" t="str">
        <f t="shared" si="45"/>
        <v/>
      </c>
    </row>
    <row r="642" spans="1:13">
      <c r="A642" s="146"/>
      <c r="K642" s="146" t="e">
        <f t="shared" si="44"/>
        <v>#N/A</v>
      </c>
      <c r="M642" s="146" t="str">
        <f t="shared" si="45"/>
        <v/>
      </c>
    </row>
    <row r="643" spans="1:13">
      <c r="A643" s="146"/>
      <c r="K643" s="146" t="e">
        <f t="shared" ref="K643:K706" si="46">VLOOKUP(O643,Q:Q,1)</f>
        <v>#N/A</v>
      </c>
      <c r="M643" s="146" t="str">
        <f t="shared" si="45"/>
        <v/>
      </c>
    </row>
    <row r="644" spans="1:13">
      <c r="A644" s="146"/>
      <c r="K644" s="146" t="e">
        <f t="shared" si="46"/>
        <v>#N/A</v>
      </c>
      <c r="M644" s="146" t="str">
        <f t="shared" si="45"/>
        <v/>
      </c>
    </row>
    <row r="645" spans="1:13">
      <c r="A645" s="146"/>
      <c r="K645" s="146" t="e">
        <f t="shared" si="46"/>
        <v>#N/A</v>
      </c>
      <c r="M645" s="146" t="str">
        <f t="shared" ref="M645:M708" si="47">IF(L645&gt;$A$14,L645,"")</f>
        <v/>
      </c>
    </row>
    <row r="646" spans="1:13">
      <c r="A646" s="146"/>
      <c r="K646" s="146" t="e">
        <f t="shared" si="46"/>
        <v>#N/A</v>
      </c>
      <c r="M646" s="146" t="str">
        <f t="shared" si="47"/>
        <v/>
      </c>
    </row>
    <row r="647" spans="1:13">
      <c r="A647" s="146"/>
      <c r="K647" s="146" t="e">
        <f t="shared" si="46"/>
        <v>#N/A</v>
      </c>
      <c r="M647" s="146" t="str">
        <f t="shared" si="47"/>
        <v/>
      </c>
    </row>
    <row r="648" spans="1:13">
      <c r="A648" s="146"/>
      <c r="K648" s="146" t="e">
        <f t="shared" si="46"/>
        <v>#N/A</v>
      </c>
      <c r="M648" s="146" t="str">
        <f t="shared" si="47"/>
        <v/>
      </c>
    </row>
    <row r="649" spans="1:13">
      <c r="A649" s="146"/>
      <c r="K649" s="146" t="e">
        <f t="shared" si="46"/>
        <v>#N/A</v>
      </c>
      <c r="M649" s="146" t="str">
        <f t="shared" si="47"/>
        <v/>
      </c>
    </row>
    <row r="650" spans="1:13">
      <c r="A650" s="146"/>
      <c r="K650" s="146" t="e">
        <f t="shared" si="46"/>
        <v>#N/A</v>
      </c>
      <c r="M650" s="146" t="str">
        <f t="shared" si="47"/>
        <v/>
      </c>
    </row>
    <row r="651" spans="1:13">
      <c r="A651" s="146"/>
      <c r="K651" s="146" t="e">
        <f t="shared" si="46"/>
        <v>#N/A</v>
      </c>
      <c r="M651" s="146" t="str">
        <f t="shared" si="47"/>
        <v/>
      </c>
    </row>
    <row r="652" spans="1:13">
      <c r="A652" s="146"/>
      <c r="K652" s="146" t="e">
        <f t="shared" si="46"/>
        <v>#N/A</v>
      </c>
      <c r="M652" s="146" t="str">
        <f t="shared" si="47"/>
        <v/>
      </c>
    </row>
    <row r="653" spans="1:13">
      <c r="A653" s="146"/>
      <c r="K653" s="146" t="e">
        <f t="shared" si="46"/>
        <v>#N/A</v>
      </c>
      <c r="M653" s="146" t="str">
        <f t="shared" si="47"/>
        <v/>
      </c>
    </row>
    <row r="654" spans="1:13">
      <c r="A654" s="146"/>
      <c r="K654" s="146" t="e">
        <f t="shared" si="46"/>
        <v>#N/A</v>
      </c>
      <c r="M654" s="146" t="str">
        <f t="shared" si="47"/>
        <v/>
      </c>
    </row>
    <row r="655" spans="1:13">
      <c r="A655" s="146"/>
      <c r="K655" s="146" t="e">
        <f t="shared" si="46"/>
        <v>#N/A</v>
      </c>
      <c r="M655" s="146" t="str">
        <f t="shared" si="47"/>
        <v/>
      </c>
    </row>
    <row r="656" spans="1:13">
      <c r="A656" s="146"/>
      <c r="K656" s="146" t="e">
        <f t="shared" si="46"/>
        <v>#N/A</v>
      </c>
      <c r="M656" s="146" t="str">
        <f t="shared" si="47"/>
        <v/>
      </c>
    </row>
    <row r="657" spans="1:13">
      <c r="A657" s="146"/>
      <c r="K657" s="146" t="e">
        <f t="shared" si="46"/>
        <v>#N/A</v>
      </c>
      <c r="M657" s="146" t="str">
        <f t="shared" si="47"/>
        <v/>
      </c>
    </row>
    <row r="658" spans="1:13">
      <c r="A658" s="146"/>
      <c r="K658" s="146" t="e">
        <f t="shared" si="46"/>
        <v>#N/A</v>
      </c>
      <c r="M658" s="146" t="str">
        <f t="shared" si="47"/>
        <v/>
      </c>
    </row>
    <row r="659" spans="1:13">
      <c r="A659" s="146"/>
      <c r="K659" s="146" t="e">
        <f t="shared" si="46"/>
        <v>#N/A</v>
      </c>
      <c r="M659" s="146" t="str">
        <f t="shared" si="47"/>
        <v/>
      </c>
    </row>
    <row r="660" spans="1:13">
      <c r="A660" s="146"/>
      <c r="K660" s="146" t="e">
        <f t="shared" si="46"/>
        <v>#N/A</v>
      </c>
      <c r="M660" s="146" t="str">
        <f t="shared" si="47"/>
        <v/>
      </c>
    </row>
    <row r="661" spans="1:13">
      <c r="A661" s="146"/>
      <c r="K661" s="146" t="e">
        <f t="shared" si="46"/>
        <v>#N/A</v>
      </c>
      <c r="M661" s="146" t="str">
        <f t="shared" si="47"/>
        <v/>
      </c>
    </row>
    <row r="662" spans="1:13">
      <c r="A662" s="146"/>
      <c r="K662" s="146" t="e">
        <f t="shared" si="46"/>
        <v>#N/A</v>
      </c>
      <c r="M662" s="146" t="str">
        <f t="shared" si="47"/>
        <v/>
      </c>
    </row>
    <row r="663" spans="1:13">
      <c r="A663" s="146"/>
      <c r="K663" s="146" t="e">
        <f t="shared" si="46"/>
        <v>#N/A</v>
      </c>
      <c r="M663" s="146" t="str">
        <f t="shared" si="47"/>
        <v/>
      </c>
    </row>
    <row r="664" spans="1:13">
      <c r="A664" s="146"/>
      <c r="K664" s="146" t="e">
        <f t="shared" si="46"/>
        <v>#N/A</v>
      </c>
      <c r="M664" s="146" t="str">
        <f t="shared" si="47"/>
        <v/>
      </c>
    </row>
    <row r="665" spans="1:13">
      <c r="A665" s="146"/>
      <c r="K665" s="146" t="e">
        <f t="shared" si="46"/>
        <v>#N/A</v>
      </c>
      <c r="M665" s="146" t="str">
        <f t="shared" si="47"/>
        <v/>
      </c>
    </row>
    <row r="666" spans="1:13">
      <c r="A666" s="146"/>
      <c r="K666" s="146" t="e">
        <f t="shared" si="46"/>
        <v>#N/A</v>
      </c>
      <c r="M666" s="146" t="str">
        <f t="shared" si="47"/>
        <v/>
      </c>
    </row>
    <row r="667" spans="1:13">
      <c r="A667" s="146"/>
      <c r="K667" s="146" t="e">
        <f t="shared" si="46"/>
        <v>#N/A</v>
      </c>
      <c r="M667" s="146" t="str">
        <f t="shared" si="47"/>
        <v/>
      </c>
    </row>
    <row r="668" spans="1:13">
      <c r="A668" s="146"/>
      <c r="K668" s="146" t="e">
        <f t="shared" si="46"/>
        <v>#N/A</v>
      </c>
      <c r="M668" s="146" t="str">
        <f t="shared" si="47"/>
        <v/>
      </c>
    </row>
    <row r="669" spans="1:13">
      <c r="A669" s="146"/>
      <c r="K669" s="146" t="e">
        <f t="shared" si="46"/>
        <v>#N/A</v>
      </c>
      <c r="M669" s="146" t="str">
        <f t="shared" si="47"/>
        <v/>
      </c>
    </row>
    <row r="670" spans="1:13">
      <c r="A670" s="146"/>
      <c r="K670" s="146" t="e">
        <f t="shared" si="46"/>
        <v>#N/A</v>
      </c>
      <c r="M670" s="146" t="str">
        <f t="shared" si="47"/>
        <v/>
      </c>
    </row>
    <row r="671" spans="1:13">
      <c r="A671" s="146"/>
      <c r="K671" s="146" t="e">
        <f t="shared" si="46"/>
        <v>#N/A</v>
      </c>
      <c r="M671" s="146" t="str">
        <f t="shared" si="47"/>
        <v/>
      </c>
    </row>
    <row r="672" spans="1:13">
      <c r="A672" s="146"/>
      <c r="K672" s="146" t="e">
        <f t="shared" si="46"/>
        <v>#N/A</v>
      </c>
      <c r="M672" s="146" t="str">
        <f t="shared" si="47"/>
        <v/>
      </c>
    </row>
    <row r="673" spans="1:13">
      <c r="A673" s="146"/>
      <c r="K673" s="146" t="e">
        <f t="shared" si="46"/>
        <v>#N/A</v>
      </c>
      <c r="M673" s="146" t="str">
        <f t="shared" si="47"/>
        <v/>
      </c>
    </row>
    <row r="674" spans="1:13">
      <c r="A674" s="146"/>
      <c r="K674" s="146" t="e">
        <f t="shared" si="46"/>
        <v>#N/A</v>
      </c>
      <c r="M674" s="146" t="str">
        <f t="shared" si="47"/>
        <v/>
      </c>
    </row>
    <row r="675" spans="1:13">
      <c r="A675" s="146"/>
      <c r="K675" s="146" t="e">
        <f t="shared" si="46"/>
        <v>#N/A</v>
      </c>
      <c r="M675" s="146" t="str">
        <f t="shared" si="47"/>
        <v/>
      </c>
    </row>
    <row r="676" spans="1:13">
      <c r="A676" s="146"/>
      <c r="K676" s="146" t="e">
        <f t="shared" si="46"/>
        <v>#N/A</v>
      </c>
      <c r="M676" s="146" t="str">
        <f t="shared" si="47"/>
        <v/>
      </c>
    </row>
    <row r="677" spans="1:13">
      <c r="A677" s="146"/>
      <c r="K677" s="146" t="e">
        <f t="shared" si="46"/>
        <v>#N/A</v>
      </c>
      <c r="M677" s="146" t="str">
        <f t="shared" si="47"/>
        <v/>
      </c>
    </row>
    <row r="678" spans="1:13">
      <c r="A678" s="146"/>
      <c r="K678" s="146" t="e">
        <f t="shared" si="46"/>
        <v>#N/A</v>
      </c>
      <c r="M678" s="146" t="str">
        <f t="shared" si="47"/>
        <v/>
      </c>
    </row>
    <row r="679" spans="1:13">
      <c r="A679" s="146"/>
      <c r="K679" s="146" t="e">
        <f t="shared" si="46"/>
        <v>#N/A</v>
      </c>
      <c r="M679" s="146" t="str">
        <f t="shared" si="47"/>
        <v/>
      </c>
    </row>
    <row r="680" spans="1:13">
      <c r="A680" s="146"/>
      <c r="K680" s="146" t="e">
        <f t="shared" si="46"/>
        <v>#N/A</v>
      </c>
      <c r="M680" s="146" t="str">
        <f t="shared" si="47"/>
        <v/>
      </c>
    </row>
    <row r="681" spans="1:13">
      <c r="A681" s="146"/>
      <c r="K681" s="146" t="e">
        <f t="shared" si="46"/>
        <v>#N/A</v>
      </c>
      <c r="M681" s="146" t="str">
        <f t="shared" si="47"/>
        <v/>
      </c>
    </row>
    <row r="682" spans="1:13">
      <c r="A682" s="146"/>
      <c r="K682" s="146" t="e">
        <f t="shared" si="46"/>
        <v>#N/A</v>
      </c>
      <c r="M682" s="146" t="str">
        <f t="shared" si="47"/>
        <v/>
      </c>
    </row>
    <row r="683" spans="1:13">
      <c r="A683" s="146"/>
      <c r="K683" s="146" t="e">
        <f t="shared" si="46"/>
        <v>#N/A</v>
      </c>
      <c r="M683" s="146" t="str">
        <f t="shared" si="47"/>
        <v/>
      </c>
    </row>
    <row r="684" spans="1:13">
      <c r="A684" s="146"/>
      <c r="K684" s="146" t="e">
        <f t="shared" si="46"/>
        <v>#N/A</v>
      </c>
      <c r="M684" s="146" t="str">
        <f t="shared" si="47"/>
        <v/>
      </c>
    </row>
    <row r="685" spans="1:13">
      <c r="A685" s="146"/>
      <c r="K685" s="146" t="e">
        <f t="shared" si="46"/>
        <v>#N/A</v>
      </c>
      <c r="M685" s="146" t="str">
        <f t="shared" si="47"/>
        <v/>
      </c>
    </row>
    <row r="686" spans="1:13">
      <c r="A686" s="146"/>
      <c r="K686" s="146" t="e">
        <f t="shared" si="46"/>
        <v>#N/A</v>
      </c>
      <c r="M686" s="146" t="str">
        <f t="shared" si="47"/>
        <v/>
      </c>
    </row>
    <row r="687" spans="1:13">
      <c r="A687" s="146"/>
      <c r="K687" s="146" t="e">
        <f t="shared" si="46"/>
        <v>#N/A</v>
      </c>
      <c r="M687" s="146" t="str">
        <f t="shared" si="47"/>
        <v/>
      </c>
    </row>
    <row r="688" spans="1:13">
      <c r="A688" s="146"/>
      <c r="K688" s="146" t="e">
        <f t="shared" si="46"/>
        <v>#N/A</v>
      </c>
      <c r="M688" s="146" t="str">
        <f t="shared" si="47"/>
        <v/>
      </c>
    </row>
    <row r="689" spans="1:13">
      <c r="A689" s="146"/>
      <c r="K689" s="146" t="e">
        <f t="shared" si="46"/>
        <v>#N/A</v>
      </c>
      <c r="M689" s="146" t="str">
        <f t="shared" si="47"/>
        <v/>
      </c>
    </row>
    <row r="690" spans="1:13">
      <c r="A690" s="146"/>
      <c r="K690" s="146" t="e">
        <f t="shared" si="46"/>
        <v>#N/A</v>
      </c>
      <c r="M690" s="146" t="str">
        <f t="shared" si="47"/>
        <v/>
      </c>
    </row>
    <row r="691" spans="1:13">
      <c r="A691" s="146"/>
      <c r="K691" s="146" t="e">
        <f t="shared" si="46"/>
        <v>#N/A</v>
      </c>
      <c r="M691" s="146" t="str">
        <f t="shared" si="47"/>
        <v/>
      </c>
    </row>
    <row r="692" spans="1:13">
      <c r="A692" s="146"/>
      <c r="K692" s="146" t="e">
        <f t="shared" si="46"/>
        <v>#N/A</v>
      </c>
      <c r="M692" s="146" t="str">
        <f t="shared" si="47"/>
        <v/>
      </c>
    </row>
    <row r="693" spans="1:13">
      <c r="A693" s="146"/>
      <c r="K693" s="146" t="e">
        <f t="shared" si="46"/>
        <v>#N/A</v>
      </c>
      <c r="M693" s="146" t="str">
        <f t="shared" si="47"/>
        <v/>
      </c>
    </row>
    <row r="694" spans="1:13">
      <c r="A694" s="146"/>
      <c r="K694" s="146" t="e">
        <f t="shared" si="46"/>
        <v>#N/A</v>
      </c>
      <c r="M694" s="146" t="str">
        <f t="shared" si="47"/>
        <v/>
      </c>
    </row>
    <row r="695" spans="1:13">
      <c r="A695" s="146"/>
      <c r="K695" s="146" t="e">
        <f t="shared" si="46"/>
        <v>#N/A</v>
      </c>
      <c r="M695" s="146" t="str">
        <f t="shared" si="47"/>
        <v/>
      </c>
    </row>
    <row r="696" spans="1:13">
      <c r="A696" s="146"/>
      <c r="K696" s="146" t="e">
        <f t="shared" si="46"/>
        <v>#N/A</v>
      </c>
      <c r="M696" s="146" t="str">
        <f t="shared" si="47"/>
        <v/>
      </c>
    </row>
    <row r="697" spans="1:13">
      <c r="A697" s="146"/>
      <c r="K697" s="146" t="e">
        <f t="shared" si="46"/>
        <v>#N/A</v>
      </c>
      <c r="M697" s="146" t="str">
        <f t="shared" si="47"/>
        <v/>
      </c>
    </row>
    <row r="698" spans="1:13">
      <c r="A698" s="146"/>
      <c r="K698" s="146" t="e">
        <f t="shared" si="46"/>
        <v>#N/A</v>
      </c>
      <c r="M698" s="146" t="str">
        <f t="shared" si="47"/>
        <v/>
      </c>
    </row>
    <row r="699" spans="1:13">
      <c r="A699" s="146"/>
      <c r="K699" s="146" t="e">
        <f t="shared" si="46"/>
        <v>#N/A</v>
      </c>
      <c r="M699" s="146" t="str">
        <f t="shared" si="47"/>
        <v/>
      </c>
    </row>
    <row r="700" spans="1:13">
      <c r="A700" s="146"/>
      <c r="K700" s="146" t="e">
        <f t="shared" si="46"/>
        <v>#N/A</v>
      </c>
      <c r="M700" s="146" t="str">
        <f t="shared" si="47"/>
        <v/>
      </c>
    </row>
    <row r="701" spans="1:13">
      <c r="A701" s="146"/>
      <c r="K701" s="146" t="e">
        <f t="shared" si="46"/>
        <v>#N/A</v>
      </c>
      <c r="M701" s="146" t="str">
        <f t="shared" si="47"/>
        <v/>
      </c>
    </row>
    <row r="702" spans="1:13">
      <c r="A702" s="146"/>
      <c r="K702" s="146" t="e">
        <f t="shared" si="46"/>
        <v>#N/A</v>
      </c>
      <c r="M702" s="146" t="str">
        <f t="shared" si="47"/>
        <v/>
      </c>
    </row>
    <row r="703" spans="1:13">
      <c r="A703" s="146"/>
      <c r="K703" s="146" t="e">
        <f t="shared" si="46"/>
        <v>#N/A</v>
      </c>
      <c r="M703" s="146" t="str">
        <f t="shared" si="47"/>
        <v/>
      </c>
    </row>
    <row r="704" spans="1:13">
      <c r="A704" s="146"/>
      <c r="K704" s="146" t="e">
        <f t="shared" si="46"/>
        <v>#N/A</v>
      </c>
      <c r="M704" s="146" t="str">
        <f t="shared" si="47"/>
        <v/>
      </c>
    </row>
    <row r="705" spans="1:13">
      <c r="A705" s="146"/>
      <c r="K705" s="146" t="e">
        <f t="shared" si="46"/>
        <v>#N/A</v>
      </c>
      <c r="M705" s="146" t="str">
        <f t="shared" si="47"/>
        <v/>
      </c>
    </row>
    <row r="706" spans="1:13">
      <c r="A706" s="146"/>
      <c r="K706" s="146" t="e">
        <f t="shared" si="46"/>
        <v>#N/A</v>
      </c>
      <c r="M706" s="146" t="str">
        <f t="shared" si="47"/>
        <v/>
      </c>
    </row>
    <row r="707" spans="1:13">
      <c r="A707" s="146"/>
      <c r="K707" s="146" t="e">
        <f t="shared" ref="K707:K770" si="48">VLOOKUP(O707,Q:Q,1)</f>
        <v>#N/A</v>
      </c>
      <c r="M707" s="146" t="str">
        <f t="shared" si="47"/>
        <v/>
      </c>
    </row>
    <row r="708" spans="1:13">
      <c r="A708" s="146"/>
      <c r="K708" s="146" t="e">
        <f t="shared" si="48"/>
        <v>#N/A</v>
      </c>
      <c r="M708" s="146" t="str">
        <f t="shared" si="47"/>
        <v/>
      </c>
    </row>
    <row r="709" spans="1:13">
      <c r="A709" s="146"/>
      <c r="K709" s="146" t="e">
        <f t="shared" si="48"/>
        <v>#N/A</v>
      </c>
      <c r="M709" s="146" t="str">
        <f t="shared" ref="M709:M772" si="49">IF(L709&gt;$A$14,L709,"")</f>
        <v/>
      </c>
    </row>
    <row r="710" spans="1:13">
      <c r="A710" s="146"/>
      <c r="K710" s="146" t="e">
        <f t="shared" si="48"/>
        <v>#N/A</v>
      </c>
      <c r="M710" s="146" t="str">
        <f t="shared" si="49"/>
        <v/>
      </c>
    </row>
    <row r="711" spans="1:13">
      <c r="A711" s="146"/>
      <c r="K711" s="146" t="e">
        <f t="shared" si="48"/>
        <v>#N/A</v>
      </c>
      <c r="M711" s="146" t="str">
        <f t="shared" si="49"/>
        <v/>
      </c>
    </row>
    <row r="712" spans="1:13">
      <c r="A712" s="146"/>
      <c r="K712" s="146" t="e">
        <f t="shared" si="48"/>
        <v>#N/A</v>
      </c>
      <c r="M712" s="146" t="str">
        <f t="shared" si="49"/>
        <v/>
      </c>
    </row>
    <row r="713" spans="1:13">
      <c r="A713" s="146"/>
      <c r="K713" s="146" t="e">
        <f t="shared" si="48"/>
        <v>#N/A</v>
      </c>
      <c r="M713" s="146" t="str">
        <f t="shared" si="49"/>
        <v/>
      </c>
    </row>
    <row r="714" spans="1:13">
      <c r="A714" s="146"/>
      <c r="K714" s="146" t="e">
        <f t="shared" si="48"/>
        <v>#N/A</v>
      </c>
      <c r="M714" s="146" t="str">
        <f t="shared" si="49"/>
        <v/>
      </c>
    </row>
    <row r="715" spans="1:13">
      <c r="A715" s="146"/>
      <c r="K715" s="146" t="e">
        <f t="shared" si="48"/>
        <v>#N/A</v>
      </c>
      <c r="M715" s="146" t="str">
        <f t="shared" si="49"/>
        <v/>
      </c>
    </row>
    <row r="716" spans="1:13">
      <c r="A716" s="146"/>
      <c r="K716" s="146" t="e">
        <f t="shared" si="48"/>
        <v>#N/A</v>
      </c>
      <c r="M716" s="146" t="str">
        <f t="shared" si="49"/>
        <v/>
      </c>
    </row>
    <row r="717" spans="1:13">
      <c r="A717" s="146"/>
      <c r="K717" s="146" t="e">
        <f t="shared" si="48"/>
        <v>#N/A</v>
      </c>
      <c r="M717" s="146" t="str">
        <f t="shared" si="49"/>
        <v/>
      </c>
    </row>
    <row r="718" spans="1:13">
      <c r="A718" s="146"/>
      <c r="K718" s="146" t="e">
        <f t="shared" si="48"/>
        <v>#N/A</v>
      </c>
      <c r="M718" s="146" t="str">
        <f t="shared" si="49"/>
        <v/>
      </c>
    </row>
    <row r="719" spans="1:13">
      <c r="A719" s="146"/>
      <c r="K719" s="146" t="e">
        <f t="shared" si="48"/>
        <v>#N/A</v>
      </c>
      <c r="M719" s="146" t="str">
        <f t="shared" si="49"/>
        <v/>
      </c>
    </row>
    <row r="720" spans="1:13">
      <c r="A720" s="146"/>
      <c r="K720" s="146" t="e">
        <f t="shared" si="48"/>
        <v>#N/A</v>
      </c>
      <c r="M720" s="146" t="str">
        <f t="shared" si="49"/>
        <v/>
      </c>
    </row>
    <row r="721" spans="1:13">
      <c r="A721" s="146"/>
      <c r="K721" s="146" t="e">
        <f t="shared" si="48"/>
        <v>#N/A</v>
      </c>
      <c r="M721" s="146" t="str">
        <f t="shared" si="49"/>
        <v/>
      </c>
    </row>
    <row r="722" spans="1:13">
      <c r="A722" s="146"/>
      <c r="K722" s="146" t="e">
        <f t="shared" si="48"/>
        <v>#N/A</v>
      </c>
      <c r="M722" s="146" t="str">
        <f t="shared" si="49"/>
        <v/>
      </c>
    </row>
    <row r="723" spans="1:13">
      <c r="A723" s="146"/>
      <c r="K723" s="146" t="e">
        <f t="shared" si="48"/>
        <v>#N/A</v>
      </c>
      <c r="M723" s="146" t="str">
        <f t="shared" si="49"/>
        <v/>
      </c>
    </row>
    <row r="724" spans="1:13">
      <c r="A724" s="146"/>
      <c r="K724" s="146" t="e">
        <f t="shared" si="48"/>
        <v>#N/A</v>
      </c>
      <c r="M724" s="146" t="str">
        <f t="shared" si="49"/>
        <v/>
      </c>
    </row>
    <row r="725" spans="1:13">
      <c r="A725" s="146"/>
      <c r="K725" s="146" t="e">
        <f t="shared" si="48"/>
        <v>#N/A</v>
      </c>
      <c r="M725" s="146" t="str">
        <f t="shared" si="49"/>
        <v/>
      </c>
    </row>
    <row r="726" spans="1:13">
      <c r="A726" s="146"/>
      <c r="K726" s="146" t="e">
        <f t="shared" si="48"/>
        <v>#N/A</v>
      </c>
      <c r="M726" s="146" t="str">
        <f t="shared" si="49"/>
        <v/>
      </c>
    </row>
    <row r="727" spans="1:13">
      <c r="A727" s="146"/>
      <c r="K727" s="146" t="e">
        <f t="shared" si="48"/>
        <v>#N/A</v>
      </c>
      <c r="M727" s="146" t="str">
        <f t="shared" si="49"/>
        <v/>
      </c>
    </row>
    <row r="728" spans="1:13">
      <c r="A728" s="146"/>
      <c r="K728" s="146" t="e">
        <f t="shared" si="48"/>
        <v>#N/A</v>
      </c>
      <c r="M728" s="146" t="str">
        <f t="shared" si="49"/>
        <v/>
      </c>
    </row>
    <row r="729" spans="1:13">
      <c r="A729" s="146"/>
      <c r="K729" s="146" t="e">
        <f t="shared" si="48"/>
        <v>#N/A</v>
      </c>
      <c r="M729" s="146" t="str">
        <f t="shared" si="49"/>
        <v/>
      </c>
    </row>
    <row r="730" spans="1:13">
      <c r="A730" s="146"/>
      <c r="K730" s="146" t="e">
        <f t="shared" si="48"/>
        <v>#N/A</v>
      </c>
      <c r="M730" s="146" t="str">
        <f t="shared" si="49"/>
        <v/>
      </c>
    </row>
    <row r="731" spans="1:13">
      <c r="A731" s="146"/>
      <c r="K731" s="146" t="e">
        <f t="shared" si="48"/>
        <v>#N/A</v>
      </c>
      <c r="M731" s="146" t="str">
        <f t="shared" si="49"/>
        <v/>
      </c>
    </row>
    <row r="732" spans="1:13">
      <c r="A732" s="146"/>
      <c r="K732" s="146" t="e">
        <f t="shared" si="48"/>
        <v>#N/A</v>
      </c>
      <c r="M732" s="146" t="str">
        <f t="shared" si="49"/>
        <v/>
      </c>
    </row>
    <row r="733" spans="1:13">
      <c r="A733" s="146"/>
      <c r="K733" s="146" t="e">
        <f t="shared" si="48"/>
        <v>#N/A</v>
      </c>
      <c r="M733" s="146" t="str">
        <f t="shared" si="49"/>
        <v/>
      </c>
    </row>
    <row r="734" spans="1:13">
      <c r="A734" s="146"/>
      <c r="K734" s="146" t="e">
        <f t="shared" si="48"/>
        <v>#N/A</v>
      </c>
      <c r="M734" s="146" t="str">
        <f t="shared" si="49"/>
        <v/>
      </c>
    </row>
    <row r="735" spans="1:13">
      <c r="A735" s="146"/>
      <c r="K735" s="146" t="e">
        <f t="shared" si="48"/>
        <v>#N/A</v>
      </c>
      <c r="M735" s="146" t="str">
        <f t="shared" si="49"/>
        <v/>
      </c>
    </row>
    <row r="736" spans="1:13">
      <c r="A736" s="146"/>
      <c r="K736" s="146" t="e">
        <f t="shared" si="48"/>
        <v>#N/A</v>
      </c>
      <c r="M736" s="146" t="str">
        <f t="shared" si="49"/>
        <v/>
      </c>
    </row>
    <row r="737" spans="1:13">
      <c r="A737" s="146"/>
      <c r="K737" s="146" t="e">
        <f t="shared" si="48"/>
        <v>#N/A</v>
      </c>
      <c r="M737" s="146" t="str">
        <f t="shared" si="49"/>
        <v/>
      </c>
    </row>
    <row r="738" spans="1:13">
      <c r="A738" s="146"/>
      <c r="K738" s="146" t="e">
        <f t="shared" si="48"/>
        <v>#N/A</v>
      </c>
      <c r="M738" s="146" t="str">
        <f t="shared" si="49"/>
        <v/>
      </c>
    </row>
    <row r="739" spans="1:13">
      <c r="A739" s="146"/>
      <c r="K739" s="146" t="e">
        <f t="shared" si="48"/>
        <v>#N/A</v>
      </c>
      <c r="M739" s="146" t="str">
        <f t="shared" si="49"/>
        <v/>
      </c>
    </row>
    <row r="740" spans="1:13">
      <c r="A740" s="146"/>
      <c r="K740" s="146" t="e">
        <f t="shared" si="48"/>
        <v>#N/A</v>
      </c>
      <c r="M740" s="146" t="str">
        <f t="shared" si="49"/>
        <v/>
      </c>
    </row>
    <row r="741" spans="1:13">
      <c r="A741" s="146"/>
      <c r="K741" s="146" t="e">
        <f t="shared" si="48"/>
        <v>#N/A</v>
      </c>
      <c r="M741" s="146" t="str">
        <f t="shared" si="49"/>
        <v/>
      </c>
    </row>
    <row r="742" spans="1:13">
      <c r="A742" s="146"/>
      <c r="K742" s="146" t="e">
        <f t="shared" si="48"/>
        <v>#N/A</v>
      </c>
      <c r="M742" s="146" t="str">
        <f t="shared" si="49"/>
        <v/>
      </c>
    </row>
    <row r="743" spans="1:13">
      <c r="A743" s="146"/>
      <c r="K743" s="146" t="e">
        <f t="shared" si="48"/>
        <v>#N/A</v>
      </c>
      <c r="M743" s="146" t="str">
        <f t="shared" si="49"/>
        <v/>
      </c>
    </row>
    <row r="744" spans="1:13">
      <c r="A744" s="146"/>
      <c r="K744" s="146" t="e">
        <f t="shared" si="48"/>
        <v>#N/A</v>
      </c>
      <c r="M744" s="146" t="str">
        <f t="shared" si="49"/>
        <v/>
      </c>
    </row>
    <row r="745" spans="1:13">
      <c r="A745" s="146"/>
      <c r="K745" s="146" t="e">
        <f t="shared" si="48"/>
        <v>#N/A</v>
      </c>
      <c r="M745" s="146" t="str">
        <f t="shared" si="49"/>
        <v/>
      </c>
    </row>
    <row r="746" spans="1:13">
      <c r="A746" s="146"/>
      <c r="K746" s="146" t="e">
        <f t="shared" si="48"/>
        <v>#N/A</v>
      </c>
      <c r="M746" s="146" t="str">
        <f t="shared" si="49"/>
        <v/>
      </c>
    </row>
    <row r="747" spans="1:13">
      <c r="A747" s="146"/>
      <c r="K747" s="146" t="e">
        <f t="shared" si="48"/>
        <v>#N/A</v>
      </c>
      <c r="M747" s="146" t="str">
        <f t="shared" si="49"/>
        <v/>
      </c>
    </row>
    <row r="748" spans="1:13">
      <c r="A748" s="146"/>
      <c r="K748" s="146" t="e">
        <f t="shared" si="48"/>
        <v>#N/A</v>
      </c>
      <c r="M748" s="146" t="str">
        <f t="shared" si="49"/>
        <v/>
      </c>
    </row>
    <row r="749" spans="1:13">
      <c r="A749" s="146"/>
      <c r="K749" s="146" t="e">
        <f t="shared" si="48"/>
        <v>#N/A</v>
      </c>
      <c r="M749" s="146" t="str">
        <f t="shared" si="49"/>
        <v/>
      </c>
    </row>
    <row r="750" spans="1:13">
      <c r="A750" s="146"/>
      <c r="K750" s="146" t="e">
        <f t="shared" si="48"/>
        <v>#N/A</v>
      </c>
      <c r="M750" s="146" t="str">
        <f t="shared" si="49"/>
        <v/>
      </c>
    </row>
    <row r="751" spans="1:13">
      <c r="A751" s="146"/>
      <c r="K751" s="146" t="e">
        <f t="shared" si="48"/>
        <v>#N/A</v>
      </c>
      <c r="M751" s="146" t="str">
        <f t="shared" si="49"/>
        <v/>
      </c>
    </row>
    <row r="752" spans="1:13">
      <c r="A752" s="146"/>
      <c r="K752" s="146" t="e">
        <f t="shared" si="48"/>
        <v>#N/A</v>
      </c>
      <c r="M752" s="146" t="str">
        <f t="shared" si="49"/>
        <v/>
      </c>
    </row>
    <row r="753" spans="1:13">
      <c r="A753" s="146"/>
      <c r="K753" s="146" t="e">
        <f t="shared" si="48"/>
        <v>#N/A</v>
      </c>
      <c r="M753" s="146" t="str">
        <f t="shared" si="49"/>
        <v/>
      </c>
    </row>
    <row r="754" spans="1:13">
      <c r="A754" s="146"/>
      <c r="K754" s="146" t="e">
        <f t="shared" si="48"/>
        <v>#N/A</v>
      </c>
      <c r="M754" s="146" t="str">
        <f t="shared" si="49"/>
        <v/>
      </c>
    </row>
    <row r="755" spans="1:13">
      <c r="A755" s="146"/>
      <c r="K755" s="146" t="e">
        <f t="shared" si="48"/>
        <v>#N/A</v>
      </c>
      <c r="M755" s="146" t="str">
        <f t="shared" si="49"/>
        <v/>
      </c>
    </row>
    <row r="756" spans="1:13">
      <c r="A756" s="146"/>
      <c r="K756" s="146" t="e">
        <f t="shared" si="48"/>
        <v>#N/A</v>
      </c>
      <c r="M756" s="146" t="str">
        <f t="shared" si="49"/>
        <v/>
      </c>
    </row>
    <row r="757" spans="1:13">
      <c r="A757" s="146"/>
      <c r="K757" s="146" t="e">
        <f t="shared" si="48"/>
        <v>#N/A</v>
      </c>
      <c r="M757" s="146" t="str">
        <f t="shared" si="49"/>
        <v/>
      </c>
    </row>
    <row r="758" spans="1:13">
      <c r="A758" s="146"/>
      <c r="K758" s="146" t="e">
        <f t="shared" si="48"/>
        <v>#N/A</v>
      </c>
      <c r="M758" s="146" t="str">
        <f t="shared" si="49"/>
        <v/>
      </c>
    </row>
    <row r="759" spans="1:13">
      <c r="A759" s="146"/>
      <c r="K759" s="146" t="e">
        <f t="shared" si="48"/>
        <v>#N/A</v>
      </c>
      <c r="M759" s="146" t="str">
        <f t="shared" si="49"/>
        <v/>
      </c>
    </row>
    <row r="760" spans="1:13">
      <c r="A760" s="146"/>
      <c r="K760" s="146" t="e">
        <f t="shared" si="48"/>
        <v>#N/A</v>
      </c>
      <c r="M760" s="146" t="str">
        <f t="shared" si="49"/>
        <v/>
      </c>
    </row>
    <row r="761" spans="1:13">
      <c r="A761" s="146"/>
      <c r="K761" s="146" t="e">
        <f t="shared" si="48"/>
        <v>#N/A</v>
      </c>
      <c r="M761" s="146" t="str">
        <f t="shared" si="49"/>
        <v/>
      </c>
    </row>
    <row r="762" spans="1:13">
      <c r="A762" s="146"/>
      <c r="K762" s="146" t="e">
        <f t="shared" si="48"/>
        <v>#N/A</v>
      </c>
      <c r="M762" s="146" t="str">
        <f t="shared" si="49"/>
        <v/>
      </c>
    </row>
    <row r="763" spans="1:13">
      <c r="A763" s="146"/>
      <c r="K763" s="146" t="e">
        <f t="shared" si="48"/>
        <v>#N/A</v>
      </c>
      <c r="M763" s="146" t="str">
        <f t="shared" si="49"/>
        <v/>
      </c>
    </row>
    <row r="764" spans="1:13">
      <c r="A764" s="146"/>
      <c r="K764" s="146" t="e">
        <f t="shared" si="48"/>
        <v>#N/A</v>
      </c>
      <c r="M764" s="146" t="str">
        <f t="shared" si="49"/>
        <v/>
      </c>
    </row>
    <row r="765" spans="1:13">
      <c r="A765" s="146"/>
      <c r="K765" s="146" t="e">
        <f t="shared" si="48"/>
        <v>#N/A</v>
      </c>
      <c r="M765" s="146" t="str">
        <f t="shared" si="49"/>
        <v/>
      </c>
    </row>
    <row r="766" spans="1:13">
      <c r="A766" s="146"/>
      <c r="K766" s="146" t="e">
        <f t="shared" si="48"/>
        <v>#N/A</v>
      </c>
      <c r="M766" s="146" t="str">
        <f t="shared" si="49"/>
        <v/>
      </c>
    </row>
    <row r="767" spans="1:13">
      <c r="A767" s="146"/>
      <c r="K767" s="146" t="e">
        <f t="shared" si="48"/>
        <v>#N/A</v>
      </c>
      <c r="M767" s="146" t="str">
        <f t="shared" si="49"/>
        <v/>
      </c>
    </row>
    <row r="768" spans="1:13">
      <c r="A768" s="146"/>
      <c r="K768" s="146" t="e">
        <f t="shared" si="48"/>
        <v>#N/A</v>
      </c>
      <c r="M768" s="146" t="str">
        <f t="shared" si="49"/>
        <v/>
      </c>
    </row>
    <row r="769" spans="1:13">
      <c r="A769" s="146"/>
      <c r="K769" s="146" t="e">
        <f t="shared" si="48"/>
        <v>#N/A</v>
      </c>
      <c r="M769" s="146" t="str">
        <f t="shared" si="49"/>
        <v/>
      </c>
    </row>
    <row r="770" spans="1:13">
      <c r="A770" s="146"/>
      <c r="K770" s="146" t="e">
        <f t="shared" si="48"/>
        <v>#N/A</v>
      </c>
      <c r="M770" s="146" t="str">
        <f t="shared" si="49"/>
        <v/>
      </c>
    </row>
    <row r="771" spans="1:13">
      <c r="A771" s="146"/>
      <c r="K771" s="146" t="e">
        <f t="shared" ref="K771:K834" si="50">VLOOKUP(O771,Q:Q,1)</f>
        <v>#N/A</v>
      </c>
      <c r="M771" s="146" t="str">
        <f t="shared" si="49"/>
        <v/>
      </c>
    </row>
    <row r="772" spans="1:13">
      <c r="A772" s="146"/>
      <c r="K772" s="146" t="e">
        <f t="shared" si="50"/>
        <v>#N/A</v>
      </c>
      <c r="M772" s="146" t="str">
        <f t="shared" si="49"/>
        <v/>
      </c>
    </row>
    <row r="773" spans="1:13">
      <c r="A773" s="146"/>
      <c r="K773" s="146" t="e">
        <f t="shared" si="50"/>
        <v>#N/A</v>
      </c>
      <c r="M773" s="146" t="str">
        <f t="shared" ref="M773:M836" si="51">IF(L773&gt;$A$14,L773,"")</f>
        <v/>
      </c>
    </row>
    <row r="774" spans="1:13">
      <c r="A774" s="146"/>
      <c r="K774" s="146" t="e">
        <f t="shared" si="50"/>
        <v>#N/A</v>
      </c>
      <c r="M774" s="146" t="str">
        <f t="shared" si="51"/>
        <v/>
      </c>
    </row>
    <row r="775" spans="1:13">
      <c r="A775" s="146"/>
      <c r="K775" s="146" t="e">
        <f t="shared" si="50"/>
        <v>#N/A</v>
      </c>
      <c r="M775" s="146" t="str">
        <f t="shared" si="51"/>
        <v/>
      </c>
    </row>
    <row r="776" spans="1:13">
      <c r="A776" s="146"/>
      <c r="K776" s="146" t="e">
        <f t="shared" si="50"/>
        <v>#N/A</v>
      </c>
      <c r="M776" s="146" t="str">
        <f t="shared" si="51"/>
        <v/>
      </c>
    </row>
    <row r="777" spans="1:13">
      <c r="A777" s="146"/>
      <c r="K777" s="146" t="e">
        <f t="shared" si="50"/>
        <v>#N/A</v>
      </c>
      <c r="M777" s="146" t="str">
        <f t="shared" si="51"/>
        <v/>
      </c>
    </row>
    <row r="778" spans="1:13">
      <c r="A778" s="146"/>
      <c r="K778" s="146" t="e">
        <f t="shared" si="50"/>
        <v>#N/A</v>
      </c>
      <c r="M778" s="146" t="str">
        <f t="shared" si="51"/>
        <v/>
      </c>
    </row>
    <row r="779" spans="1:13">
      <c r="A779" s="146"/>
      <c r="K779" s="146" t="e">
        <f t="shared" si="50"/>
        <v>#N/A</v>
      </c>
      <c r="M779" s="146" t="str">
        <f t="shared" si="51"/>
        <v/>
      </c>
    </row>
    <row r="780" spans="1:13">
      <c r="A780" s="146"/>
      <c r="K780" s="146" t="e">
        <f t="shared" si="50"/>
        <v>#N/A</v>
      </c>
      <c r="M780" s="146" t="str">
        <f t="shared" si="51"/>
        <v/>
      </c>
    </row>
    <row r="781" spans="1:13">
      <c r="A781" s="146"/>
      <c r="K781" s="146" t="e">
        <f t="shared" si="50"/>
        <v>#N/A</v>
      </c>
      <c r="M781" s="146" t="str">
        <f t="shared" si="51"/>
        <v/>
      </c>
    </row>
    <row r="782" spans="1:13">
      <c r="A782" s="146"/>
      <c r="K782" s="146" t="e">
        <f t="shared" si="50"/>
        <v>#N/A</v>
      </c>
      <c r="M782" s="146" t="str">
        <f t="shared" si="51"/>
        <v/>
      </c>
    </row>
    <row r="783" spans="1:13">
      <c r="A783" s="146"/>
      <c r="K783" s="146" t="e">
        <f t="shared" si="50"/>
        <v>#N/A</v>
      </c>
      <c r="M783" s="146" t="str">
        <f t="shared" si="51"/>
        <v/>
      </c>
    </row>
    <row r="784" spans="1:13">
      <c r="A784" s="146"/>
      <c r="K784" s="146" t="e">
        <f t="shared" si="50"/>
        <v>#N/A</v>
      </c>
      <c r="M784" s="146" t="str">
        <f t="shared" si="51"/>
        <v/>
      </c>
    </row>
    <row r="785" spans="1:13">
      <c r="A785" s="146"/>
      <c r="K785" s="146" t="e">
        <f t="shared" si="50"/>
        <v>#N/A</v>
      </c>
      <c r="M785" s="146" t="str">
        <f t="shared" si="51"/>
        <v/>
      </c>
    </row>
    <row r="786" spans="1:13">
      <c r="A786" s="146"/>
      <c r="K786" s="146" t="e">
        <f t="shared" si="50"/>
        <v>#N/A</v>
      </c>
      <c r="M786" s="146" t="str">
        <f t="shared" si="51"/>
        <v/>
      </c>
    </row>
    <row r="787" spans="1:13">
      <c r="A787" s="146"/>
      <c r="K787" s="146" t="e">
        <f t="shared" si="50"/>
        <v>#N/A</v>
      </c>
      <c r="M787" s="146" t="str">
        <f t="shared" si="51"/>
        <v/>
      </c>
    </row>
    <row r="788" spans="1:13">
      <c r="A788" s="146"/>
      <c r="K788" s="146" t="e">
        <f t="shared" si="50"/>
        <v>#N/A</v>
      </c>
      <c r="M788" s="146" t="str">
        <f t="shared" si="51"/>
        <v/>
      </c>
    </row>
    <row r="789" spans="1:13">
      <c r="A789" s="146"/>
      <c r="K789" s="146" t="e">
        <f t="shared" si="50"/>
        <v>#N/A</v>
      </c>
      <c r="M789" s="146" t="str">
        <f t="shared" si="51"/>
        <v/>
      </c>
    </row>
    <row r="790" spans="1:13">
      <c r="A790" s="146"/>
      <c r="K790" s="146" t="e">
        <f t="shared" si="50"/>
        <v>#N/A</v>
      </c>
      <c r="M790" s="146" t="str">
        <f t="shared" si="51"/>
        <v/>
      </c>
    </row>
    <row r="791" spans="1:13">
      <c r="A791" s="146"/>
      <c r="K791" s="146" t="e">
        <f t="shared" si="50"/>
        <v>#N/A</v>
      </c>
      <c r="M791" s="146" t="str">
        <f t="shared" si="51"/>
        <v/>
      </c>
    </row>
    <row r="792" spans="1:13">
      <c r="A792" s="146"/>
      <c r="K792" s="146" t="e">
        <f t="shared" si="50"/>
        <v>#N/A</v>
      </c>
      <c r="M792" s="146" t="str">
        <f t="shared" si="51"/>
        <v/>
      </c>
    </row>
    <row r="793" spans="1:13">
      <c r="A793" s="146"/>
      <c r="K793" s="146" t="e">
        <f t="shared" si="50"/>
        <v>#N/A</v>
      </c>
      <c r="M793" s="146" t="str">
        <f t="shared" si="51"/>
        <v/>
      </c>
    </row>
    <row r="794" spans="1:13">
      <c r="A794" s="146"/>
      <c r="K794" s="146" t="e">
        <f t="shared" si="50"/>
        <v>#N/A</v>
      </c>
      <c r="M794" s="146" t="str">
        <f t="shared" si="51"/>
        <v/>
      </c>
    </row>
    <row r="795" spans="1:13">
      <c r="A795" s="146"/>
      <c r="K795" s="146" t="e">
        <f t="shared" si="50"/>
        <v>#N/A</v>
      </c>
      <c r="M795" s="146" t="str">
        <f t="shared" si="51"/>
        <v/>
      </c>
    </row>
    <row r="796" spans="1:13">
      <c r="A796" s="146"/>
      <c r="K796" s="146" t="e">
        <f t="shared" si="50"/>
        <v>#N/A</v>
      </c>
      <c r="M796" s="146" t="str">
        <f t="shared" si="51"/>
        <v/>
      </c>
    </row>
    <row r="797" spans="1:13">
      <c r="A797" s="146"/>
      <c r="K797" s="146" t="e">
        <f t="shared" si="50"/>
        <v>#N/A</v>
      </c>
      <c r="M797" s="146" t="str">
        <f t="shared" si="51"/>
        <v/>
      </c>
    </row>
    <row r="798" spans="1:13">
      <c r="A798" s="146"/>
      <c r="K798" s="146" t="e">
        <f t="shared" si="50"/>
        <v>#N/A</v>
      </c>
      <c r="M798" s="146" t="str">
        <f t="shared" si="51"/>
        <v/>
      </c>
    </row>
    <row r="799" spans="1:13">
      <c r="A799" s="146"/>
      <c r="K799" s="146" t="e">
        <f t="shared" si="50"/>
        <v>#N/A</v>
      </c>
      <c r="M799" s="146" t="str">
        <f t="shared" si="51"/>
        <v/>
      </c>
    </row>
    <row r="800" spans="1:13">
      <c r="A800" s="146"/>
      <c r="K800" s="146" t="e">
        <f t="shared" si="50"/>
        <v>#N/A</v>
      </c>
      <c r="M800" s="146" t="str">
        <f t="shared" si="51"/>
        <v/>
      </c>
    </row>
    <row r="801" spans="1:13">
      <c r="A801" s="146"/>
      <c r="K801" s="146" t="e">
        <f t="shared" si="50"/>
        <v>#N/A</v>
      </c>
      <c r="M801" s="146" t="str">
        <f t="shared" si="51"/>
        <v/>
      </c>
    </row>
    <row r="802" spans="1:13">
      <c r="A802" s="146"/>
      <c r="K802" s="146" t="e">
        <f t="shared" si="50"/>
        <v>#N/A</v>
      </c>
      <c r="M802" s="146" t="str">
        <f t="shared" si="51"/>
        <v/>
      </c>
    </row>
    <row r="803" spans="1:13">
      <c r="A803" s="146"/>
      <c r="K803" s="146" t="e">
        <f t="shared" si="50"/>
        <v>#N/A</v>
      </c>
      <c r="M803" s="146" t="str">
        <f t="shared" si="51"/>
        <v/>
      </c>
    </row>
    <row r="804" spans="1:13">
      <c r="A804" s="146"/>
      <c r="K804" s="146" t="e">
        <f t="shared" si="50"/>
        <v>#N/A</v>
      </c>
      <c r="M804" s="146" t="str">
        <f t="shared" si="51"/>
        <v/>
      </c>
    </row>
    <row r="805" spans="1:13">
      <c r="A805" s="146"/>
      <c r="K805" s="146" t="e">
        <f t="shared" si="50"/>
        <v>#N/A</v>
      </c>
      <c r="M805" s="146" t="str">
        <f t="shared" si="51"/>
        <v/>
      </c>
    </row>
    <row r="806" spans="1:13">
      <c r="A806" s="146"/>
      <c r="K806" s="146" t="e">
        <f t="shared" si="50"/>
        <v>#N/A</v>
      </c>
      <c r="M806" s="146" t="str">
        <f t="shared" si="51"/>
        <v/>
      </c>
    </row>
    <row r="807" spans="1:13">
      <c r="A807" s="146"/>
      <c r="K807" s="146" t="e">
        <f t="shared" si="50"/>
        <v>#N/A</v>
      </c>
      <c r="M807" s="146" t="str">
        <f t="shared" si="51"/>
        <v/>
      </c>
    </row>
    <row r="808" spans="1:13">
      <c r="A808" s="146"/>
      <c r="K808" s="146" t="e">
        <f t="shared" si="50"/>
        <v>#N/A</v>
      </c>
      <c r="M808" s="146" t="str">
        <f t="shared" si="51"/>
        <v/>
      </c>
    </row>
    <row r="809" spans="1:13">
      <c r="A809" s="146"/>
      <c r="K809" s="146" t="e">
        <f t="shared" si="50"/>
        <v>#N/A</v>
      </c>
      <c r="M809" s="146" t="str">
        <f t="shared" si="51"/>
        <v/>
      </c>
    </row>
    <row r="810" spans="1:13">
      <c r="A810" s="146"/>
      <c r="K810" s="146" t="e">
        <f t="shared" si="50"/>
        <v>#N/A</v>
      </c>
      <c r="M810" s="146" t="str">
        <f t="shared" si="51"/>
        <v/>
      </c>
    </row>
    <row r="811" spans="1:13">
      <c r="A811" s="146"/>
      <c r="K811" s="146" t="e">
        <f t="shared" si="50"/>
        <v>#N/A</v>
      </c>
      <c r="M811" s="146" t="str">
        <f t="shared" si="51"/>
        <v/>
      </c>
    </row>
    <row r="812" spans="1:13">
      <c r="A812" s="146"/>
      <c r="K812" s="146" t="e">
        <f t="shared" si="50"/>
        <v>#N/A</v>
      </c>
      <c r="M812" s="146" t="str">
        <f t="shared" si="51"/>
        <v/>
      </c>
    </row>
    <row r="813" spans="1:13">
      <c r="A813" s="146"/>
      <c r="K813" s="146" t="e">
        <f t="shared" si="50"/>
        <v>#N/A</v>
      </c>
      <c r="M813" s="146" t="str">
        <f t="shared" si="51"/>
        <v/>
      </c>
    </row>
    <row r="814" spans="1:13">
      <c r="A814" s="146"/>
      <c r="K814" s="146" t="e">
        <f t="shared" si="50"/>
        <v>#N/A</v>
      </c>
      <c r="M814" s="146" t="str">
        <f t="shared" si="51"/>
        <v/>
      </c>
    </row>
    <row r="815" spans="1:13">
      <c r="A815" s="146"/>
      <c r="K815" s="146" t="e">
        <f t="shared" si="50"/>
        <v>#N/A</v>
      </c>
      <c r="M815" s="146" t="str">
        <f t="shared" si="51"/>
        <v/>
      </c>
    </row>
    <row r="816" spans="1:13">
      <c r="A816" s="146"/>
      <c r="K816" s="146" t="e">
        <f t="shared" si="50"/>
        <v>#N/A</v>
      </c>
      <c r="M816" s="146" t="str">
        <f t="shared" si="51"/>
        <v/>
      </c>
    </row>
    <row r="817" spans="1:13">
      <c r="A817" s="146"/>
      <c r="K817" s="146" t="e">
        <f t="shared" si="50"/>
        <v>#N/A</v>
      </c>
      <c r="M817" s="146" t="str">
        <f t="shared" si="51"/>
        <v/>
      </c>
    </row>
    <row r="818" spans="1:13">
      <c r="A818" s="146"/>
      <c r="K818" s="146" t="e">
        <f t="shared" si="50"/>
        <v>#N/A</v>
      </c>
      <c r="M818" s="146" t="str">
        <f t="shared" si="51"/>
        <v/>
      </c>
    </row>
    <row r="819" spans="1:13">
      <c r="A819" s="146"/>
      <c r="K819" s="146" t="e">
        <f t="shared" si="50"/>
        <v>#N/A</v>
      </c>
      <c r="M819" s="146" t="str">
        <f t="shared" si="51"/>
        <v/>
      </c>
    </row>
    <row r="820" spans="1:13">
      <c r="A820" s="146"/>
      <c r="K820" s="146" t="e">
        <f t="shared" si="50"/>
        <v>#N/A</v>
      </c>
      <c r="M820" s="146" t="str">
        <f t="shared" si="51"/>
        <v/>
      </c>
    </row>
    <row r="821" spans="1:13">
      <c r="A821" s="146"/>
      <c r="K821" s="146" t="e">
        <f t="shared" si="50"/>
        <v>#N/A</v>
      </c>
      <c r="M821" s="146" t="str">
        <f t="shared" si="51"/>
        <v/>
      </c>
    </row>
    <row r="822" spans="1:13">
      <c r="A822" s="146"/>
      <c r="K822" s="146" t="e">
        <f t="shared" si="50"/>
        <v>#N/A</v>
      </c>
      <c r="M822" s="146" t="str">
        <f t="shared" si="51"/>
        <v/>
      </c>
    </row>
    <row r="823" spans="1:13">
      <c r="A823" s="146"/>
      <c r="K823" s="146" t="e">
        <f t="shared" si="50"/>
        <v>#N/A</v>
      </c>
      <c r="M823" s="146" t="str">
        <f t="shared" si="51"/>
        <v/>
      </c>
    </row>
    <row r="824" spans="1:13">
      <c r="A824" s="146"/>
      <c r="K824" s="146" t="e">
        <f t="shared" si="50"/>
        <v>#N/A</v>
      </c>
      <c r="M824" s="146" t="str">
        <f t="shared" si="51"/>
        <v/>
      </c>
    </row>
    <row r="825" spans="1:13">
      <c r="A825" s="146"/>
      <c r="K825" s="146" t="e">
        <f t="shared" si="50"/>
        <v>#N/A</v>
      </c>
      <c r="M825" s="146" t="str">
        <f t="shared" si="51"/>
        <v/>
      </c>
    </row>
    <row r="826" spans="1:13">
      <c r="A826" s="146"/>
      <c r="K826" s="146" t="e">
        <f t="shared" si="50"/>
        <v>#N/A</v>
      </c>
      <c r="M826" s="146" t="str">
        <f t="shared" si="51"/>
        <v/>
      </c>
    </row>
    <row r="827" spans="1:13">
      <c r="A827" s="146"/>
      <c r="K827" s="146" t="e">
        <f t="shared" si="50"/>
        <v>#N/A</v>
      </c>
      <c r="M827" s="146" t="str">
        <f t="shared" si="51"/>
        <v/>
      </c>
    </row>
    <row r="828" spans="1:13">
      <c r="A828" s="146"/>
      <c r="K828" s="146" t="e">
        <f t="shared" si="50"/>
        <v>#N/A</v>
      </c>
      <c r="M828" s="146" t="str">
        <f t="shared" si="51"/>
        <v/>
      </c>
    </row>
    <row r="829" spans="1:13">
      <c r="A829" s="146"/>
      <c r="K829" s="146" t="e">
        <f t="shared" si="50"/>
        <v>#N/A</v>
      </c>
      <c r="M829" s="146" t="str">
        <f t="shared" si="51"/>
        <v/>
      </c>
    </row>
    <row r="830" spans="1:13">
      <c r="A830" s="146"/>
      <c r="K830" s="146" t="e">
        <f t="shared" si="50"/>
        <v>#N/A</v>
      </c>
      <c r="M830" s="146" t="str">
        <f t="shared" si="51"/>
        <v/>
      </c>
    </row>
    <row r="831" spans="1:13">
      <c r="A831" s="146"/>
      <c r="K831" s="146" t="e">
        <f t="shared" si="50"/>
        <v>#N/A</v>
      </c>
      <c r="M831" s="146" t="str">
        <f t="shared" si="51"/>
        <v/>
      </c>
    </row>
    <row r="832" spans="1:13">
      <c r="A832" s="146"/>
      <c r="K832" s="146" t="e">
        <f t="shared" si="50"/>
        <v>#N/A</v>
      </c>
      <c r="M832" s="146" t="str">
        <f t="shared" si="51"/>
        <v/>
      </c>
    </row>
    <row r="833" spans="1:13">
      <c r="A833" s="146"/>
      <c r="K833" s="146" t="e">
        <f t="shared" si="50"/>
        <v>#N/A</v>
      </c>
      <c r="M833" s="146" t="str">
        <f t="shared" si="51"/>
        <v/>
      </c>
    </row>
    <row r="834" spans="1:13">
      <c r="A834" s="146"/>
      <c r="K834" s="146" t="e">
        <f t="shared" si="50"/>
        <v>#N/A</v>
      </c>
      <c r="M834" s="146" t="str">
        <f t="shared" si="51"/>
        <v/>
      </c>
    </row>
    <row r="835" spans="1:13">
      <c r="A835" s="146"/>
      <c r="K835" s="146" t="e">
        <f t="shared" ref="K835:K898" si="52">VLOOKUP(O835,Q:Q,1)</f>
        <v>#N/A</v>
      </c>
      <c r="M835" s="146" t="str">
        <f t="shared" si="51"/>
        <v/>
      </c>
    </row>
    <row r="836" spans="1:13">
      <c r="A836" s="146"/>
      <c r="K836" s="146" t="e">
        <f t="shared" si="52"/>
        <v>#N/A</v>
      </c>
      <c r="M836" s="146" t="str">
        <f t="shared" si="51"/>
        <v/>
      </c>
    </row>
    <row r="837" spans="1:13">
      <c r="A837" s="146"/>
      <c r="K837" s="146" t="e">
        <f t="shared" si="52"/>
        <v>#N/A</v>
      </c>
      <c r="M837" s="146" t="str">
        <f t="shared" ref="M837:M900" si="53">IF(L837&gt;$A$14,L837,"")</f>
        <v/>
      </c>
    </row>
    <row r="838" spans="1:13">
      <c r="A838" s="146"/>
      <c r="K838" s="146" t="e">
        <f t="shared" si="52"/>
        <v>#N/A</v>
      </c>
      <c r="M838" s="146" t="str">
        <f t="shared" si="53"/>
        <v/>
      </c>
    </row>
    <row r="839" spans="1:13">
      <c r="A839" s="146"/>
      <c r="K839" s="146" t="e">
        <f t="shared" si="52"/>
        <v>#N/A</v>
      </c>
      <c r="M839" s="146" t="str">
        <f t="shared" si="53"/>
        <v/>
      </c>
    </row>
    <row r="840" spans="1:13">
      <c r="A840" s="146"/>
      <c r="K840" s="146" t="e">
        <f t="shared" si="52"/>
        <v>#N/A</v>
      </c>
      <c r="M840" s="146" t="str">
        <f t="shared" si="53"/>
        <v/>
      </c>
    </row>
    <row r="841" spans="1:13">
      <c r="A841" s="146"/>
      <c r="K841" s="146" t="e">
        <f t="shared" si="52"/>
        <v>#N/A</v>
      </c>
      <c r="M841" s="146" t="str">
        <f t="shared" si="53"/>
        <v/>
      </c>
    </row>
    <row r="842" spans="1:13">
      <c r="A842" s="146"/>
      <c r="K842" s="146" t="e">
        <f t="shared" si="52"/>
        <v>#N/A</v>
      </c>
      <c r="M842" s="146" t="str">
        <f t="shared" si="53"/>
        <v/>
      </c>
    </row>
    <row r="843" spans="1:13">
      <c r="A843" s="146"/>
      <c r="K843" s="146" t="e">
        <f t="shared" si="52"/>
        <v>#N/A</v>
      </c>
      <c r="M843" s="146" t="str">
        <f t="shared" si="53"/>
        <v/>
      </c>
    </row>
    <row r="844" spans="1:13">
      <c r="A844" s="146"/>
      <c r="K844" s="146" t="e">
        <f t="shared" si="52"/>
        <v>#N/A</v>
      </c>
      <c r="M844" s="146" t="str">
        <f t="shared" si="53"/>
        <v/>
      </c>
    </row>
    <row r="845" spans="1:13">
      <c r="A845" s="146"/>
      <c r="K845" s="146" t="e">
        <f t="shared" si="52"/>
        <v>#N/A</v>
      </c>
      <c r="M845" s="146" t="str">
        <f t="shared" si="53"/>
        <v/>
      </c>
    </row>
    <row r="846" spans="1:13">
      <c r="A846" s="146"/>
      <c r="K846" s="146" t="e">
        <f t="shared" si="52"/>
        <v>#N/A</v>
      </c>
      <c r="M846" s="146" t="str">
        <f t="shared" si="53"/>
        <v/>
      </c>
    </row>
    <row r="847" spans="1:13">
      <c r="A847" s="146"/>
      <c r="K847" s="146" t="e">
        <f t="shared" si="52"/>
        <v>#N/A</v>
      </c>
      <c r="M847" s="146" t="str">
        <f t="shared" si="53"/>
        <v/>
      </c>
    </row>
    <row r="848" spans="1:13">
      <c r="A848" s="146"/>
      <c r="K848" s="146" t="e">
        <f t="shared" si="52"/>
        <v>#N/A</v>
      </c>
      <c r="M848" s="146" t="str">
        <f t="shared" si="53"/>
        <v/>
      </c>
    </row>
    <row r="849" spans="1:13">
      <c r="A849" s="146"/>
      <c r="K849" s="146" t="e">
        <f t="shared" si="52"/>
        <v>#N/A</v>
      </c>
      <c r="M849" s="146" t="str">
        <f t="shared" si="53"/>
        <v/>
      </c>
    </row>
    <row r="850" spans="1:13">
      <c r="A850" s="146"/>
      <c r="K850" s="146" t="e">
        <f t="shared" si="52"/>
        <v>#N/A</v>
      </c>
      <c r="M850" s="146" t="str">
        <f t="shared" si="53"/>
        <v/>
      </c>
    </row>
    <row r="851" spans="1:13">
      <c r="A851" s="146"/>
      <c r="K851" s="146" t="e">
        <f t="shared" si="52"/>
        <v>#N/A</v>
      </c>
      <c r="M851" s="146" t="str">
        <f t="shared" si="53"/>
        <v/>
      </c>
    </row>
    <row r="852" spans="1:13">
      <c r="A852" s="146"/>
      <c r="K852" s="146" t="e">
        <f t="shared" si="52"/>
        <v>#N/A</v>
      </c>
      <c r="M852" s="146" t="str">
        <f t="shared" si="53"/>
        <v/>
      </c>
    </row>
    <row r="853" spans="1:13">
      <c r="A853" s="146"/>
      <c r="K853" s="146" t="e">
        <f t="shared" si="52"/>
        <v>#N/A</v>
      </c>
      <c r="M853" s="146" t="str">
        <f t="shared" si="53"/>
        <v/>
      </c>
    </row>
    <row r="854" spans="1:13">
      <c r="A854" s="146"/>
      <c r="K854" s="146" t="e">
        <f t="shared" si="52"/>
        <v>#N/A</v>
      </c>
      <c r="M854" s="146" t="str">
        <f t="shared" si="53"/>
        <v/>
      </c>
    </row>
    <row r="855" spans="1:13">
      <c r="A855" s="146"/>
      <c r="K855" s="146" t="e">
        <f t="shared" si="52"/>
        <v>#N/A</v>
      </c>
      <c r="M855" s="146" t="str">
        <f t="shared" si="53"/>
        <v/>
      </c>
    </row>
    <row r="856" spans="1:13">
      <c r="A856" s="146"/>
      <c r="K856" s="146" t="e">
        <f t="shared" si="52"/>
        <v>#N/A</v>
      </c>
      <c r="M856" s="146" t="str">
        <f t="shared" si="53"/>
        <v/>
      </c>
    </row>
    <row r="857" spans="1:13">
      <c r="A857" s="146"/>
      <c r="K857" s="146" t="e">
        <f t="shared" si="52"/>
        <v>#N/A</v>
      </c>
      <c r="M857" s="146" t="str">
        <f t="shared" si="53"/>
        <v/>
      </c>
    </row>
    <row r="858" spans="1:13">
      <c r="A858" s="146"/>
      <c r="K858" s="146" t="e">
        <f t="shared" si="52"/>
        <v>#N/A</v>
      </c>
      <c r="M858" s="146" t="str">
        <f t="shared" si="53"/>
        <v/>
      </c>
    </row>
    <row r="859" spans="1:13">
      <c r="A859" s="146"/>
      <c r="K859" s="146" t="e">
        <f t="shared" si="52"/>
        <v>#N/A</v>
      </c>
      <c r="M859" s="146" t="str">
        <f t="shared" si="53"/>
        <v/>
      </c>
    </row>
    <row r="860" spans="1:13">
      <c r="A860" s="146"/>
      <c r="K860" s="146" t="e">
        <f t="shared" si="52"/>
        <v>#N/A</v>
      </c>
      <c r="M860" s="146" t="str">
        <f t="shared" si="53"/>
        <v/>
      </c>
    </row>
    <row r="861" spans="1:13">
      <c r="A861" s="146"/>
      <c r="K861" s="146" t="e">
        <f t="shared" si="52"/>
        <v>#N/A</v>
      </c>
      <c r="M861" s="146" t="str">
        <f t="shared" si="53"/>
        <v/>
      </c>
    </row>
    <row r="862" spans="1:13">
      <c r="A862" s="146"/>
      <c r="K862" s="146" t="e">
        <f t="shared" si="52"/>
        <v>#N/A</v>
      </c>
      <c r="M862" s="146" t="str">
        <f t="shared" si="53"/>
        <v/>
      </c>
    </row>
    <row r="863" spans="1:13">
      <c r="A863" s="146"/>
      <c r="K863" s="146" t="e">
        <f t="shared" si="52"/>
        <v>#N/A</v>
      </c>
      <c r="M863" s="146" t="str">
        <f t="shared" si="53"/>
        <v/>
      </c>
    </row>
    <row r="864" spans="1:13">
      <c r="A864" s="146"/>
      <c r="K864" s="146" t="e">
        <f t="shared" si="52"/>
        <v>#N/A</v>
      </c>
      <c r="M864" s="146" t="str">
        <f t="shared" si="53"/>
        <v/>
      </c>
    </row>
    <row r="865" spans="1:13">
      <c r="A865" s="146"/>
      <c r="K865" s="146" t="e">
        <f t="shared" si="52"/>
        <v>#N/A</v>
      </c>
      <c r="M865" s="146" t="str">
        <f t="shared" si="53"/>
        <v/>
      </c>
    </row>
    <row r="866" spans="1:13">
      <c r="A866" s="146"/>
      <c r="K866" s="146" t="e">
        <f t="shared" si="52"/>
        <v>#N/A</v>
      </c>
      <c r="M866" s="146" t="str">
        <f t="shared" si="53"/>
        <v/>
      </c>
    </row>
    <row r="867" spans="1:13">
      <c r="A867" s="146"/>
      <c r="K867" s="146" t="e">
        <f t="shared" si="52"/>
        <v>#N/A</v>
      </c>
      <c r="M867" s="146" t="str">
        <f t="shared" si="53"/>
        <v/>
      </c>
    </row>
    <row r="868" spans="1:13">
      <c r="A868" s="146"/>
      <c r="K868" s="146" t="e">
        <f t="shared" si="52"/>
        <v>#N/A</v>
      </c>
      <c r="M868" s="146" t="str">
        <f t="shared" si="53"/>
        <v/>
      </c>
    </row>
    <row r="869" spans="1:13">
      <c r="A869" s="146"/>
      <c r="K869" s="146" t="e">
        <f t="shared" si="52"/>
        <v>#N/A</v>
      </c>
      <c r="M869" s="146" t="str">
        <f t="shared" si="53"/>
        <v/>
      </c>
    </row>
    <row r="870" spans="1:13">
      <c r="A870" s="146"/>
      <c r="K870" s="146" t="e">
        <f t="shared" si="52"/>
        <v>#N/A</v>
      </c>
      <c r="M870" s="146" t="str">
        <f t="shared" si="53"/>
        <v/>
      </c>
    </row>
    <row r="871" spans="1:13">
      <c r="A871" s="146"/>
      <c r="K871" s="146" t="e">
        <f t="shared" si="52"/>
        <v>#N/A</v>
      </c>
      <c r="M871" s="146" t="str">
        <f t="shared" si="53"/>
        <v/>
      </c>
    </row>
    <row r="872" spans="1:13">
      <c r="A872" s="146"/>
      <c r="K872" s="146" t="e">
        <f t="shared" si="52"/>
        <v>#N/A</v>
      </c>
      <c r="M872" s="146" t="str">
        <f t="shared" si="53"/>
        <v/>
      </c>
    </row>
    <row r="873" spans="1:13">
      <c r="A873" s="146"/>
      <c r="K873" s="146" t="e">
        <f t="shared" si="52"/>
        <v>#N/A</v>
      </c>
      <c r="M873" s="146" t="str">
        <f t="shared" si="53"/>
        <v/>
      </c>
    </row>
    <row r="874" spans="1:13">
      <c r="A874" s="146"/>
      <c r="K874" s="146" t="e">
        <f t="shared" si="52"/>
        <v>#N/A</v>
      </c>
      <c r="M874" s="146" t="str">
        <f t="shared" si="53"/>
        <v/>
      </c>
    </row>
    <row r="875" spans="1:13">
      <c r="A875" s="146"/>
      <c r="K875" s="146" t="e">
        <f t="shared" si="52"/>
        <v>#N/A</v>
      </c>
      <c r="M875" s="146" t="str">
        <f t="shared" si="53"/>
        <v/>
      </c>
    </row>
    <row r="876" spans="1:13">
      <c r="A876" s="146"/>
      <c r="K876" s="146" t="e">
        <f t="shared" si="52"/>
        <v>#N/A</v>
      </c>
      <c r="M876" s="146" t="str">
        <f t="shared" si="53"/>
        <v/>
      </c>
    </row>
    <row r="877" spans="1:13">
      <c r="A877" s="146"/>
      <c r="K877" s="146" t="e">
        <f t="shared" si="52"/>
        <v>#N/A</v>
      </c>
      <c r="M877" s="146" t="str">
        <f t="shared" si="53"/>
        <v/>
      </c>
    </row>
    <row r="878" spans="1:13">
      <c r="A878" s="146"/>
      <c r="K878" s="146" t="e">
        <f t="shared" si="52"/>
        <v>#N/A</v>
      </c>
      <c r="M878" s="146" t="str">
        <f t="shared" si="53"/>
        <v/>
      </c>
    </row>
    <row r="879" spans="1:13">
      <c r="A879" s="146"/>
      <c r="K879" s="146" t="e">
        <f t="shared" si="52"/>
        <v>#N/A</v>
      </c>
      <c r="M879" s="146" t="str">
        <f t="shared" si="53"/>
        <v/>
      </c>
    </row>
    <row r="880" spans="1:13">
      <c r="A880" s="146"/>
      <c r="K880" s="146" t="e">
        <f t="shared" si="52"/>
        <v>#N/A</v>
      </c>
      <c r="M880" s="146" t="str">
        <f t="shared" si="53"/>
        <v/>
      </c>
    </row>
    <row r="881" spans="1:13">
      <c r="A881" s="146"/>
      <c r="K881" s="146" t="e">
        <f t="shared" si="52"/>
        <v>#N/A</v>
      </c>
      <c r="M881" s="146" t="str">
        <f t="shared" si="53"/>
        <v/>
      </c>
    </row>
    <row r="882" spans="1:13">
      <c r="A882" s="146"/>
      <c r="K882" s="146" t="e">
        <f t="shared" si="52"/>
        <v>#N/A</v>
      </c>
      <c r="M882" s="146" t="str">
        <f t="shared" si="53"/>
        <v/>
      </c>
    </row>
    <row r="883" spans="1:13">
      <c r="A883" s="146"/>
      <c r="K883" s="146" t="e">
        <f t="shared" si="52"/>
        <v>#N/A</v>
      </c>
      <c r="M883" s="146" t="str">
        <f t="shared" si="53"/>
        <v/>
      </c>
    </row>
    <row r="884" spans="1:13">
      <c r="A884" s="146"/>
      <c r="K884" s="146" t="e">
        <f t="shared" si="52"/>
        <v>#N/A</v>
      </c>
      <c r="M884" s="146" t="str">
        <f t="shared" si="53"/>
        <v/>
      </c>
    </row>
    <row r="885" spans="1:13">
      <c r="A885" s="146"/>
      <c r="K885" s="146" t="e">
        <f t="shared" si="52"/>
        <v>#N/A</v>
      </c>
      <c r="M885" s="146" t="str">
        <f t="shared" si="53"/>
        <v/>
      </c>
    </row>
    <row r="886" spans="1:13">
      <c r="A886" s="146"/>
      <c r="K886" s="146" t="e">
        <f t="shared" si="52"/>
        <v>#N/A</v>
      </c>
      <c r="M886" s="146" t="str">
        <f t="shared" si="53"/>
        <v/>
      </c>
    </row>
    <row r="887" spans="1:13">
      <c r="A887" s="146"/>
      <c r="K887" s="146" t="e">
        <f t="shared" si="52"/>
        <v>#N/A</v>
      </c>
      <c r="M887" s="146" t="str">
        <f t="shared" si="53"/>
        <v/>
      </c>
    </row>
    <row r="888" spans="1:13">
      <c r="A888" s="146"/>
      <c r="K888" s="146" t="e">
        <f t="shared" si="52"/>
        <v>#N/A</v>
      </c>
      <c r="M888" s="146" t="str">
        <f t="shared" si="53"/>
        <v/>
      </c>
    </row>
    <row r="889" spans="1:13">
      <c r="A889" s="146"/>
      <c r="K889" s="146" t="e">
        <f t="shared" si="52"/>
        <v>#N/A</v>
      </c>
      <c r="M889" s="146" t="str">
        <f t="shared" si="53"/>
        <v/>
      </c>
    </row>
    <row r="890" spans="1:13">
      <c r="A890" s="146"/>
      <c r="K890" s="146" t="e">
        <f t="shared" si="52"/>
        <v>#N/A</v>
      </c>
      <c r="M890" s="146" t="str">
        <f t="shared" si="53"/>
        <v/>
      </c>
    </row>
    <row r="891" spans="1:13">
      <c r="A891" s="146"/>
      <c r="K891" s="146" t="e">
        <f t="shared" si="52"/>
        <v>#N/A</v>
      </c>
      <c r="M891" s="146" t="str">
        <f t="shared" si="53"/>
        <v/>
      </c>
    </row>
    <row r="892" spans="1:13">
      <c r="A892" s="146"/>
      <c r="K892" s="146" t="e">
        <f t="shared" si="52"/>
        <v>#N/A</v>
      </c>
      <c r="M892" s="146" t="str">
        <f t="shared" si="53"/>
        <v/>
      </c>
    </row>
    <row r="893" spans="1:13">
      <c r="A893" s="146"/>
      <c r="K893" s="146" t="e">
        <f t="shared" si="52"/>
        <v>#N/A</v>
      </c>
      <c r="M893" s="146" t="str">
        <f t="shared" si="53"/>
        <v/>
      </c>
    </row>
    <row r="894" spans="1:13">
      <c r="A894" s="146"/>
      <c r="K894" s="146" t="e">
        <f t="shared" si="52"/>
        <v>#N/A</v>
      </c>
      <c r="M894" s="146" t="str">
        <f t="shared" si="53"/>
        <v/>
      </c>
    </row>
    <row r="895" spans="1:13">
      <c r="A895" s="146"/>
      <c r="K895" s="146" t="e">
        <f t="shared" si="52"/>
        <v>#N/A</v>
      </c>
      <c r="M895" s="146" t="str">
        <f t="shared" si="53"/>
        <v/>
      </c>
    </row>
    <row r="896" spans="1:13">
      <c r="A896" s="146"/>
      <c r="K896" s="146" t="e">
        <f t="shared" si="52"/>
        <v>#N/A</v>
      </c>
      <c r="M896" s="146" t="str">
        <f t="shared" si="53"/>
        <v/>
      </c>
    </row>
    <row r="897" spans="1:13">
      <c r="A897" s="146"/>
      <c r="K897" s="146" t="e">
        <f t="shared" si="52"/>
        <v>#N/A</v>
      </c>
      <c r="M897" s="146" t="str">
        <f t="shared" si="53"/>
        <v/>
      </c>
    </row>
    <row r="898" spans="1:13">
      <c r="A898" s="146"/>
      <c r="K898" s="146" t="e">
        <f t="shared" si="52"/>
        <v>#N/A</v>
      </c>
      <c r="M898" s="146" t="str">
        <f t="shared" si="53"/>
        <v/>
      </c>
    </row>
    <row r="899" spans="1:13">
      <c r="A899" s="146"/>
      <c r="K899" s="146" t="e">
        <f t="shared" ref="K899:K965" si="54">VLOOKUP(O899,Q:Q,1)</f>
        <v>#N/A</v>
      </c>
      <c r="M899" s="146" t="str">
        <f t="shared" si="53"/>
        <v/>
      </c>
    </row>
    <row r="900" spans="1:13">
      <c r="A900" s="146"/>
      <c r="K900" s="146" t="e">
        <f t="shared" si="54"/>
        <v>#N/A</v>
      </c>
      <c r="M900" s="146" t="str">
        <f t="shared" si="53"/>
        <v/>
      </c>
    </row>
    <row r="901" spans="1:13">
      <c r="A901" s="146"/>
      <c r="K901" s="146" t="e">
        <f t="shared" si="54"/>
        <v>#N/A</v>
      </c>
      <c r="M901" s="146" t="str">
        <f t="shared" ref="M901:M964" si="55">IF(L901&gt;$A$14,L901,"")</f>
        <v/>
      </c>
    </row>
    <row r="902" spans="1:13">
      <c r="A902" s="146"/>
      <c r="K902" s="146" t="e">
        <f t="shared" si="54"/>
        <v>#N/A</v>
      </c>
      <c r="M902" s="146" t="str">
        <f t="shared" si="55"/>
        <v/>
      </c>
    </row>
    <row r="903" spans="1:13">
      <c r="A903" s="146"/>
      <c r="K903" s="146" t="e">
        <f t="shared" si="54"/>
        <v>#N/A</v>
      </c>
      <c r="M903" s="146" t="str">
        <f t="shared" si="55"/>
        <v/>
      </c>
    </row>
    <row r="904" spans="1:13">
      <c r="A904" s="146"/>
      <c r="K904" s="146" t="e">
        <f t="shared" si="54"/>
        <v>#N/A</v>
      </c>
      <c r="M904" s="146" t="str">
        <f t="shared" si="55"/>
        <v/>
      </c>
    </row>
    <row r="905" spans="1:13">
      <c r="A905" s="146"/>
      <c r="K905" s="146" t="e">
        <f t="shared" si="54"/>
        <v>#N/A</v>
      </c>
      <c r="M905" s="146" t="str">
        <f t="shared" si="55"/>
        <v/>
      </c>
    </row>
    <row r="906" spans="1:13">
      <c r="A906" s="146"/>
      <c r="K906" s="146" t="e">
        <f t="shared" si="54"/>
        <v>#N/A</v>
      </c>
      <c r="M906" s="146" t="str">
        <f t="shared" si="55"/>
        <v/>
      </c>
    </row>
    <row r="907" spans="1:13">
      <c r="A907" s="146"/>
      <c r="K907" s="146" t="e">
        <f t="shared" si="54"/>
        <v>#N/A</v>
      </c>
      <c r="M907" s="146" t="str">
        <f t="shared" si="55"/>
        <v/>
      </c>
    </row>
    <row r="908" spans="1:13">
      <c r="A908" s="146"/>
      <c r="K908" s="146" t="e">
        <f t="shared" si="54"/>
        <v>#N/A</v>
      </c>
      <c r="M908" s="146" t="str">
        <f t="shared" si="55"/>
        <v/>
      </c>
    </row>
    <row r="909" spans="1:13">
      <c r="A909" s="146"/>
      <c r="K909" s="146" t="e">
        <f t="shared" si="54"/>
        <v>#N/A</v>
      </c>
      <c r="M909" s="146" t="str">
        <f t="shared" si="55"/>
        <v/>
      </c>
    </row>
    <row r="910" spans="1:13">
      <c r="A910" s="146"/>
      <c r="K910" s="146" t="e">
        <f t="shared" si="54"/>
        <v>#N/A</v>
      </c>
      <c r="M910" s="146" t="str">
        <f t="shared" si="55"/>
        <v/>
      </c>
    </row>
    <row r="911" spans="1:13">
      <c r="A911" s="146"/>
      <c r="K911" s="146" t="e">
        <f t="shared" si="54"/>
        <v>#N/A</v>
      </c>
      <c r="M911" s="146" t="str">
        <f t="shared" si="55"/>
        <v/>
      </c>
    </row>
    <row r="912" spans="1:13">
      <c r="A912" s="146"/>
      <c r="K912" s="146" t="e">
        <f t="shared" si="54"/>
        <v>#N/A</v>
      </c>
      <c r="M912" s="146" t="str">
        <f t="shared" si="55"/>
        <v/>
      </c>
    </row>
    <row r="913" spans="1:13">
      <c r="A913" s="146"/>
      <c r="K913" s="146" t="e">
        <f t="shared" si="54"/>
        <v>#N/A</v>
      </c>
      <c r="M913" s="146" t="str">
        <f t="shared" si="55"/>
        <v/>
      </c>
    </row>
    <row r="914" spans="1:13">
      <c r="A914" s="146"/>
      <c r="K914" s="146" t="e">
        <f t="shared" si="54"/>
        <v>#N/A</v>
      </c>
      <c r="M914" s="146" t="str">
        <f t="shared" si="55"/>
        <v/>
      </c>
    </row>
    <row r="915" spans="1:13">
      <c r="A915" s="146"/>
      <c r="K915" s="146" t="e">
        <f t="shared" si="54"/>
        <v>#N/A</v>
      </c>
      <c r="M915" s="146" t="str">
        <f t="shared" si="55"/>
        <v/>
      </c>
    </row>
    <row r="916" spans="1:13">
      <c r="A916" s="146"/>
      <c r="K916" s="146" t="e">
        <f t="shared" si="54"/>
        <v>#N/A</v>
      </c>
      <c r="M916" s="146" t="str">
        <f t="shared" si="55"/>
        <v/>
      </c>
    </row>
    <row r="917" spans="1:13">
      <c r="A917" s="146"/>
      <c r="K917" s="146" t="e">
        <f t="shared" si="54"/>
        <v>#N/A</v>
      </c>
      <c r="M917" s="146" t="str">
        <f t="shared" si="55"/>
        <v/>
      </c>
    </row>
    <row r="918" spans="1:13">
      <c r="A918" s="146"/>
      <c r="K918" s="146" t="e">
        <f t="shared" si="54"/>
        <v>#N/A</v>
      </c>
      <c r="M918" s="146" t="str">
        <f t="shared" si="55"/>
        <v/>
      </c>
    </row>
    <row r="919" spans="1:13">
      <c r="A919" s="146"/>
      <c r="K919" s="146" t="e">
        <f t="shared" si="54"/>
        <v>#N/A</v>
      </c>
      <c r="M919" s="146" t="str">
        <f t="shared" si="55"/>
        <v/>
      </c>
    </row>
    <row r="920" spans="1:13">
      <c r="A920" s="146"/>
      <c r="K920" s="146" t="e">
        <f t="shared" si="54"/>
        <v>#N/A</v>
      </c>
      <c r="M920" s="146" t="str">
        <f t="shared" si="55"/>
        <v/>
      </c>
    </row>
    <row r="921" spans="1:13">
      <c r="A921" s="146"/>
      <c r="K921" s="146" t="e">
        <f t="shared" si="54"/>
        <v>#N/A</v>
      </c>
      <c r="M921" s="146" t="str">
        <f t="shared" si="55"/>
        <v/>
      </c>
    </row>
    <row r="922" spans="1:13">
      <c r="A922" s="146"/>
      <c r="K922" s="146" t="e">
        <f t="shared" si="54"/>
        <v>#N/A</v>
      </c>
      <c r="M922" s="146" t="str">
        <f t="shared" si="55"/>
        <v/>
      </c>
    </row>
    <row r="923" spans="1:13">
      <c r="A923" s="146"/>
      <c r="K923" s="146" t="e">
        <f t="shared" si="54"/>
        <v>#N/A</v>
      </c>
      <c r="M923" s="146" t="str">
        <f t="shared" si="55"/>
        <v/>
      </c>
    </row>
    <row r="924" spans="1:13">
      <c r="A924" s="146"/>
      <c r="K924" s="146" t="e">
        <f t="shared" si="54"/>
        <v>#N/A</v>
      </c>
      <c r="M924" s="146" t="str">
        <f t="shared" si="55"/>
        <v/>
      </c>
    </row>
    <row r="925" spans="1:13">
      <c r="A925" s="146"/>
      <c r="K925" s="146" t="e">
        <f t="shared" si="54"/>
        <v>#N/A</v>
      </c>
      <c r="M925" s="146" t="str">
        <f t="shared" si="55"/>
        <v/>
      </c>
    </row>
    <row r="926" spans="1:13">
      <c r="A926" s="146"/>
      <c r="K926" s="146" t="e">
        <f t="shared" si="54"/>
        <v>#N/A</v>
      </c>
      <c r="M926" s="146" t="str">
        <f t="shared" si="55"/>
        <v/>
      </c>
    </row>
    <row r="927" spans="1:13">
      <c r="A927" s="146"/>
      <c r="K927" s="146" t="e">
        <f t="shared" si="54"/>
        <v>#N/A</v>
      </c>
      <c r="M927" s="146" t="str">
        <f t="shared" si="55"/>
        <v/>
      </c>
    </row>
    <row r="928" spans="1:13">
      <c r="A928" s="146"/>
      <c r="K928" s="146" t="e">
        <f t="shared" si="54"/>
        <v>#N/A</v>
      </c>
      <c r="M928" s="146" t="str">
        <f t="shared" si="55"/>
        <v/>
      </c>
    </row>
    <row r="929" spans="1:13">
      <c r="A929" s="146"/>
      <c r="K929" s="146" t="e">
        <f t="shared" si="54"/>
        <v>#N/A</v>
      </c>
      <c r="M929" s="146" t="str">
        <f t="shared" si="55"/>
        <v/>
      </c>
    </row>
    <row r="930" spans="1:13">
      <c r="A930" s="146"/>
      <c r="K930" s="146" t="e">
        <f t="shared" si="54"/>
        <v>#N/A</v>
      </c>
      <c r="M930" s="146" t="str">
        <f t="shared" si="55"/>
        <v/>
      </c>
    </row>
    <row r="931" spans="1:13">
      <c r="A931" s="146"/>
      <c r="K931" s="146" t="e">
        <f t="shared" si="54"/>
        <v>#N/A</v>
      </c>
      <c r="M931" s="146" t="str">
        <f t="shared" si="55"/>
        <v/>
      </c>
    </row>
    <row r="932" spans="1:13">
      <c r="A932" s="146"/>
      <c r="K932" s="146" t="e">
        <f t="shared" si="54"/>
        <v>#N/A</v>
      </c>
      <c r="M932" s="146" t="str">
        <f t="shared" si="55"/>
        <v/>
      </c>
    </row>
    <row r="933" spans="1:13">
      <c r="A933" s="146"/>
      <c r="K933" s="146" t="e">
        <f t="shared" si="54"/>
        <v>#N/A</v>
      </c>
      <c r="M933" s="146" t="str">
        <f t="shared" si="55"/>
        <v/>
      </c>
    </row>
    <row r="934" spans="1:13">
      <c r="A934" s="146"/>
      <c r="K934" s="146" t="e">
        <f t="shared" si="54"/>
        <v>#N/A</v>
      </c>
      <c r="M934" s="146" t="str">
        <f t="shared" si="55"/>
        <v/>
      </c>
    </row>
    <row r="935" spans="1:13">
      <c r="A935" s="146"/>
      <c r="K935" s="146" t="e">
        <f t="shared" si="54"/>
        <v>#N/A</v>
      </c>
      <c r="M935" s="146" t="str">
        <f t="shared" si="55"/>
        <v/>
      </c>
    </row>
    <row r="936" spans="1:13">
      <c r="A936" s="146"/>
      <c r="K936" s="146" t="e">
        <f t="shared" si="54"/>
        <v>#N/A</v>
      </c>
      <c r="M936" s="146" t="str">
        <f t="shared" si="55"/>
        <v/>
      </c>
    </row>
    <row r="937" spans="1:13">
      <c r="A937" s="146"/>
      <c r="K937" s="146" t="e">
        <f t="shared" si="54"/>
        <v>#N/A</v>
      </c>
      <c r="M937" s="146" t="str">
        <f t="shared" si="55"/>
        <v/>
      </c>
    </row>
    <row r="938" spans="1:13">
      <c r="A938" s="146"/>
      <c r="K938" s="146" t="e">
        <f t="shared" si="54"/>
        <v>#N/A</v>
      </c>
      <c r="M938" s="146" t="str">
        <f t="shared" si="55"/>
        <v/>
      </c>
    </row>
    <row r="939" spans="1:13">
      <c r="A939" s="146"/>
      <c r="K939" s="146" t="e">
        <f t="shared" si="54"/>
        <v>#N/A</v>
      </c>
      <c r="M939" s="146" t="str">
        <f t="shared" si="55"/>
        <v/>
      </c>
    </row>
    <row r="940" spans="1:13">
      <c r="A940" s="146"/>
      <c r="K940" s="146" t="e">
        <f t="shared" si="54"/>
        <v>#N/A</v>
      </c>
      <c r="M940" s="146" t="str">
        <f t="shared" si="55"/>
        <v/>
      </c>
    </row>
    <row r="941" spans="1:13">
      <c r="A941" s="146"/>
      <c r="K941" s="146" t="e">
        <f t="shared" si="54"/>
        <v>#N/A</v>
      </c>
      <c r="M941" s="146" t="str">
        <f t="shared" si="55"/>
        <v/>
      </c>
    </row>
    <row r="942" spans="1:13">
      <c r="A942" s="146"/>
      <c r="K942" s="146" t="e">
        <f t="shared" si="54"/>
        <v>#N/A</v>
      </c>
      <c r="M942" s="146" t="str">
        <f t="shared" si="55"/>
        <v/>
      </c>
    </row>
    <row r="943" spans="1:13">
      <c r="A943" s="146"/>
      <c r="K943" s="146" t="e">
        <f t="shared" si="54"/>
        <v>#N/A</v>
      </c>
      <c r="M943" s="146" t="str">
        <f t="shared" si="55"/>
        <v/>
      </c>
    </row>
    <row r="944" spans="1:13">
      <c r="A944" s="146"/>
      <c r="K944" s="146" t="e">
        <f t="shared" si="54"/>
        <v>#N/A</v>
      </c>
      <c r="M944" s="146" t="str">
        <f t="shared" si="55"/>
        <v/>
      </c>
    </row>
    <row r="945" spans="1:13">
      <c r="A945" s="146"/>
      <c r="K945" s="146" t="e">
        <f t="shared" si="54"/>
        <v>#N/A</v>
      </c>
      <c r="M945" s="146" t="str">
        <f t="shared" si="55"/>
        <v/>
      </c>
    </row>
    <row r="946" spans="1:13">
      <c r="A946" s="146"/>
      <c r="K946" s="146" t="e">
        <f t="shared" si="54"/>
        <v>#N/A</v>
      </c>
      <c r="M946" s="146" t="str">
        <f t="shared" si="55"/>
        <v/>
      </c>
    </row>
    <row r="947" spans="1:13">
      <c r="A947" s="146"/>
      <c r="K947" s="146" t="e">
        <f t="shared" si="54"/>
        <v>#N/A</v>
      </c>
      <c r="M947" s="146" t="str">
        <f t="shared" si="55"/>
        <v/>
      </c>
    </row>
    <row r="948" spans="1:13">
      <c r="A948" s="146"/>
      <c r="K948" s="146" t="e">
        <f t="shared" si="54"/>
        <v>#N/A</v>
      </c>
      <c r="M948" s="146" t="str">
        <f t="shared" si="55"/>
        <v/>
      </c>
    </row>
    <row r="949" spans="1:13">
      <c r="A949" s="146"/>
      <c r="K949" s="146" t="e">
        <f t="shared" si="54"/>
        <v>#N/A</v>
      </c>
      <c r="M949" s="146" t="str">
        <f t="shared" si="55"/>
        <v/>
      </c>
    </row>
    <row r="950" spans="1:13">
      <c r="A950" s="146"/>
      <c r="K950" s="146" t="e">
        <f t="shared" si="54"/>
        <v>#N/A</v>
      </c>
      <c r="M950" s="146" t="str">
        <f t="shared" si="55"/>
        <v/>
      </c>
    </row>
    <row r="951" spans="1:13">
      <c r="A951" s="146"/>
      <c r="K951" s="146" t="e">
        <f t="shared" si="54"/>
        <v>#N/A</v>
      </c>
      <c r="M951" s="146" t="str">
        <f t="shared" si="55"/>
        <v/>
      </c>
    </row>
    <row r="952" spans="1:13">
      <c r="A952" s="146"/>
      <c r="K952" s="146" t="e">
        <f t="shared" si="54"/>
        <v>#N/A</v>
      </c>
      <c r="M952" s="146" t="str">
        <f t="shared" si="55"/>
        <v/>
      </c>
    </row>
    <row r="953" spans="1:13">
      <c r="A953" s="146"/>
      <c r="K953" s="146" t="e">
        <f t="shared" si="54"/>
        <v>#N/A</v>
      </c>
      <c r="M953" s="146" t="str">
        <f t="shared" si="55"/>
        <v/>
      </c>
    </row>
    <row r="954" spans="1:13">
      <c r="A954" s="146"/>
      <c r="K954" s="146" t="e">
        <f t="shared" si="54"/>
        <v>#N/A</v>
      </c>
      <c r="M954" s="146" t="str">
        <f t="shared" si="55"/>
        <v/>
      </c>
    </row>
    <row r="955" spans="1:13">
      <c r="A955" s="146"/>
      <c r="K955" s="146" t="e">
        <f t="shared" si="54"/>
        <v>#N/A</v>
      </c>
      <c r="M955" s="146" t="str">
        <f t="shared" si="55"/>
        <v/>
      </c>
    </row>
    <row r="956" spans="1:13">
      <c r="A956" s="146"/>
      <c r="K956" s="146" t="e">
        <f t="shared" si="54"/>
        <v>#N/A</v>
      </c>
      <c r="M956" s="146" t="str">
        <f t="shared" si="55"/>
        <v/>
      </c>
    </row>
    <row r="957" spans="1:13">
      <c r="A957" s="146"/>
      <c r="K957" s="146" t="e">
        <f t="shared" si="54"/>
        <v>#N/A</v>
      </c>
      <c r="M957" s="146" t="str">
        <f t="shared" si="55"/>
        <v/>
      </c>
    </row>
    <row r="958" spans="1:13">
      <c r="A958" s="146"/>
      <c r="K958" s="146" t="e">
        <f t="shared" si="54"/>
        <v>#N/A</v>
      </c>
      <c r="M958" s="146" t="str">
        <f t="shared" si="55"/>
        <v/>
      </c>
    </row>
    <row r="959" spans="1:13">
      <c r="A959" s="146"/>
      <c r="K959" s="146" t="e">
        <f t="shared" si="54"/>
        <v>#N/A</v>
      </c>
      <c r="M959" s="146" t="str">
        <f t="shared" si="55"/>
        <v/>
      </c>
    </row>
    <row r="960" spans="1:13">
      <c r="A960" s="146"/>
      <c r="K960" s="146" t="e">
        <f t="shared" si="54"/>
        <v>#N/A</v>
      </c>
      <c r="M960" s="146" t="str">
        <f t="shared" si="55"/>
        <v/>
      </c>
    </row>
    <row r="961" spans="1:13">
      <c r="A961" s="146"/>
      <c r="K961" s="146" t="e">
        <f t="shared" si="54"/>
        <v>#N/A</v>
      </c>
      <c r="M961" s="146" t="str">
        <f t="shared" si="55"/>
        <v/>
      </c>
    </row>
    <row r="962" spans="1:13">
      <c r="A962" s="146"/>
      <c r="K962" s="146" t="e">
        <f t="shared" si="54"/>
        <v>#N/A</v>
      </c>
      <c r="M962" s="146" t="str">
        <f t="shared" si="55"/>
        <v/>
      </c>
    </row>
    <row r="963" spans="1:13">
      <c r="A963" s="146"/>
      <c r="K963" s="146" t="e">
        <f t="shared" si="54"/>
        <v>#N/A</v>
      </c>
      <c r="M963" s="146" t="str">
        <f t="shared" si="55"/>
        <v/>
      </c>
    </row>
    <row r="964" spans="1:13">
      <c r="K964" s="146" t="e">
        <f t="shared" si="54"/>
        <v>#N/A</v>
      </c>
      <c r="M964" s="146" t="str">
        <f t="shared" si="55"/>
        <v/>
      </c>
    </row>
    <row r="965" spans="1:13">
      <c r="K965" s="146" t="e">
        <f t="shared" si="54"/>
        <v>#N/A</v>
      </c>
      <c r="M965" s="146" t="str">
        <f>IF(L965&gt;$A$14,L965,"")</f>
        <v/>
      </c>
    </row>
  </sheetData>
  <mergeCells count="2">
    <mergeCell ref="B12:E12"/>
    <mergeCell ref="F12:H12"/>
  </mergeCells>
  <conditionalFormatting sqref="I1 H4:H8 I9:I1048575">
    <cfRule type="cellIs" dxfId="29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F15" sqref="F15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46002.625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105">_xlfn.UNIQUE(S:S)</f>
        <v>0</v>
      </c>
      <c r="V2" s="44" cm="1">
        <f t="array" ref="V2:V58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3">_xll.BDH(B4, "LAST_PRICE", "01/01/2025 15:00:00", "01/01/2035 16:00:00", "BarSize=60", "BarType=T", "RecurDaily=True", "TZ=London")</f>
        <v>45806.625</v>
      </c>
      <c r="N3" s="1">
        <v>44.045000000000002</v>
      </c>
      <c r="O3" s="106" cm="1">
        <f t="array" ref="O3:P105">_xll.BDH(C4, "LAST_PRICE", "01/01/2025 15:00:00", "01/01/2035 16:00:00", "BarSize=60", "BarType=T", "RecurDaily=True", "TZ=London")</f>
        <v>45806.625</v>
      </c>
      <c r="P3" s="39">
        <v>33.478999999999999</v>
      </c>
      <c r="Q3" s="106" cm="1">
        <f t="array" ref="Q3:R142">_xll.BDH(D4, "LAST_PRICE", "01/01/2025 15:00:00", "01/01/2035 16:00:00", "BarSize=60", "BarType=T", "RecurDaily=True", "TZ=London")</f>
        <v>45806.625</v>
      </c>
      <c r="R3" s="1">
        <v>60.792999999999999</v>
      </c>
      <c r="S3" s="150">
        <f>IF(COUNTIF(O:O,M3)*COUNTIF(Q:Q,M3),M3,"")</f>
        <v>45806.625</v>
      </c>
      <c r="T3" s="150">
        <v>45806.625</v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45807.625</v>
      </c>
      <c r="N4" s="1">
        <v>45.179000000000002</v>
      </c>
      <c r="O4" s="110">
        <v>45810.625</v>
      </c>
      <c r="P4" s="1">
        <v>32.982999999999997</v>
      </c>
      <c r="Q4" s="110">
        <v>45807.625</v>
      </c>
      <c r="R4" s="1">
        <v>59.956000000000003</v>
      </c>
      <c r="S4" s="150" t="str">
        <f t="shared" ref="S4:S67" si="0">IF(COUNTIF(O:O,M4)*COUNTIF(Q:Q,M4),M4,"")</f>
        <v/>
      </c>
      <c r="T4" s="150" t="str">
        <v/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45810.625</v>
      </c>
      <c r="N5" s="1">
        <v>44.805999999999997</v>
      </c>
      <c r="O5" s="110">
        <v>45811.625</v>
      </c>
      <c r="P5" s="1">
        <v>31.821000000000002</v>
      </c>
      <c r="Q5" s="110">
        <v>45810.625</v>
      </c>
      <c r="R5" s="1">
        <v>60.311999999999998</v>
      </c>
      <c r="S5" s="150">
        <f t="shared" si="0"/>
        <v>45810.625</v>
      </c>
      <c r="T5" s="150">
        <v>45810.625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45811.625</v>
      </c>
      <c r="N6" s="1">
        <v>43.595999999999997</v>
      </c>
      <c r="O6" s="110">
        <v>45812.625</v>
      </c>
      <c r="P6" s="1">
        <v>31.257000000000001</v>
      </c>
      <c r="Q6" s="110">
        <v>45811.625</v>
      </c>
      <c r="R6" s="1">
        <v>59.81</v>
      </c>
      <c r="S6" s="150">
        <f t="shared" si="0"/>
        <v>45811.625</v>
      </c>
      <c r="T6" s="150">
        <v>45811.625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45812.625</v>
      </c>
      <c r="N7" s="1">
        <v>42.764000000000003</v>
      </c>
      <c r="O7" s="110">
        <v>45817.625</v>
      </c>
      <c r="P7" s="1">
        <v>32.470999999999997</v>
      </c>
      <c r="Q7" s="110">
        <v>45812.625</v>
      </c>
      <c r="R7" s="1">
        <v>58.168999999999997</v>
      </c>
      <c r="S7" s="150">
        <f t="shared" si="0"/>
        <v>45812.625</v>
      </c>
      <c r="T7" s="150">
        <v>45812.625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45813.625</v>
      </c>
      <c r="N8" s="44">
        <v>44.244999999999997</v>
      </c>
      <c r="O8" s="109">
        <v>45818.625</v>
      </c>
      <c r="P8" s="44">
        <v>31.704999999999998</v>
      </c>
      <c r="Q8" s="109">
        <v>45813.625</v>
      </c>
      <c r="R8" s="44">
        <v>58.491999999999997</v>
      </c>
      <c r="S8" s="150" t="str">
        <f t="shared" si="0"/>
        <v/>
      </c>
      <c r="T8" s="150">
        <v>45817.625</v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45814.625</v>
      </c>
      <c r="N9" s="44">
        <v>43.677999999999997</v>
      </c>
      <c r="O9" s="109">
        <v>45819.625</v>
      </c>
      <c r="P9" s="44">
        <v>31.355</v>
      </c>
      <c r="Q9" s="109">
        <v>45814.625</v>
      </c>
      <c r="R9" s="44">
        <v>58.716999999999999</v>
      </c>
      <c r="S9" s="150" t="str">
        <f t="shared" si="0"/>
        <v/>
      </c>
      <c r="T9" s="150">
        <v>45818.625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44.923099999999998</v>
      </c>
      <c r="C10" s="101" cm="1">
        <f t="array" ref="C10">_xll.BDP(C4,"px_last")</f>
        <v>31.957979999999999</v>
      </c>
      <c r="D10" s="74" cm="1">
        <f t="array" ref="D10">_xll.BDP(D4,"px_last")</f>
        <v>47.166429999999998</v>
      </c>
      <c r="E10" s="1"/>
      <c r="F10" s="1"/>
      <c r="G10" s="1"/>
      <c r="H10" s="1"/>
      <c r="I10" s="1"/>
      <c r="J10" s="1"/>
      <c r="K10" s="1"/>
      <c r="L10" s="1"/>
      <c r="M10" s="109">
        <v>45817.625</v>
      </c>
      <c r="N10" s="44">
        <v>43.631</v>
      </c>
      <c r="O10" s="109">
        <v>45824.625</v>
      </c>
      <c r="P10" s="44">
        <v>32.851999999999997</v>
      </c>
      <c r="Q10" s="109">
        <v>45817.625</v>
      </c>
      <c r="R10" s="44">
        <v>58.598999999999997</v>
      </c>
      <c r="S10" s="150">
        <f t="shared" si="0"/>
        <v>45817.625</v>
      </c>
      <c r="T10" s="150">
        <v>45819.625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45818.625</v>
      </c>
      <c r="N11" s="44">
        <v>43.345999999999997</v>
      </c>
      <c r="O11" s="109">
        <v>45825.625</v>
      </c>
      <c r="P11" s="44">
        <v>33.970999999999997</v>
      </c>
      <c r="Q11" s="109">
        <v>45818.625</v>
      </c>
      <c r="R11" s="44">
        <v>57.927999999999997</v>
      </c>
      <c r="S11" s="150">
        <f t="shared" si="0"/>
        <v>45818.625</v>
      </c>
      <c r="T11" s="150">
        <v>45824.625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81" t="s">
        <v>0</v>
      </c>
      <c r="C12" s="182"/>
      <c r="D12" s="198"/>
      <c r="E12" s="183" t="s">
        <v>0</v>
      </c>
      <c r="F12" s="184"/>
      <c r="G12" s="185"/>
      <c r="H12" s="186" t="s">
        <v>1</v>
      </c>
      <c r="I12" s="195"/>
      <c r="J12" s="188"/>
      <c r="K12" s="32" t="s">
        <v>16</v>
      </c>
      <c r="L12" s="1"/>
      <c r="M12" s="109">
        <v>45819.625</v>
      </c>
      <c r="N12" s="44">
        <v>42.701999999999998</v>
      </c>
      <c r="O12" s="109">
        <v>45826.625</v>
      </c>
      <c r="P12" s="44">
        <v>34.889000000000003</v>
      </c>
      <c r="Q12" s="109">
        <v>45819.625</v>
      </c>
      <c r="R12" s="44">
        <v>57.012</v>
      </c>
      <c r="S12" s="150">
        <f t="shared" si="0"/>
        <v>45819.625</v>
      </c>
      <c r="T12" s="150">
        <v>45825.625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45820.625</v>
      </c>
      <c r="N13" s="44">
        <v>44.231999999999999</v>
      </c>
      <c r="O13" s="109">
        <v>45832.625</v>
      </c>
      <c r="P13" s="44">
        <v>33.630000000000003</v>
      </c>
      <c r="Q13" s="109">
        <v>45820.625</v>
      </c>
      <c r="R13" s="44">
        <v>57.642000000000003</v>
      </c>
      <c r="S13" s="150" t="str">
        <f t="shared" si="0"/>
        <v/>
      </c>
      <c r="T13" s="150">
        <v>45826.625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45821.625</v>
      </c>
      <c r="N14" s="44">
        <v>45.863999999999997</v>
      </c>
      <c r="O14" s="109">
        <v>45833.625</v>
      </c>
      <c r="P14" s="44">
        <v>32.624000000000002</v>
      </c>
      <c r="Q14" s="109">
        <v>45821.625</v>
      </c>
      <c r="R14" s="44">
        <v>58.883000000000003</v>
      </c>
      <c r="S14" s="150" t="str">
        <f t="shared" si="0"/>
        <v/>
      </c>
      <c r="T14" s="150">
        <v>45832.625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45824.625</v>
      </c>
      <c r="N15" s="44">
        <v>44.610999999999997</v>
      </c>
      <c r="O15" s="109">
        <v>45853.625</v>
      </c>
      <c r="P15" s="44">
        <v>31.337</v>
      </c>
      <c r="Q15" s="109">
        <v>45824.625</v>
      </c>
      <c r="R15" s="44">
        <v>58.064</v>
      </c>
      <c r="S15" s="150">
        <f t="shared" si="0"/>
        <v>45824.625</v>
      </c>
      <c r="T15" s="150">
        <v>45833.625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45825.625</v>
      </c>
      <c r="N16" s="44">
        <v>45.368000000000002</v>
      </c>
      <c r="O16" s="109">
        <v>45854.625</v>
      </c>
      <c r="P16" s="44">
        <v>31.843</v>
      </c>
      <c r="Q16" s="109">
        <v>45825.625</v>
      </c>
      <c r="R16" s="44">
        <v>57.911999999999999</v>
      </c>
      <c r="S16" s="150">
        <f t="shared" si="0"/>
        <v>45825.625</v>
      </c>
      <c r="T16" s="150">
        <v>45853.625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45826.625</v>
      </c>
      <c r="N17" s="44">
        <v>46.523000000000003</v>
      </c>
      <c r="O17" s="109">
        <v>45855.625</v>
      </c>
      <c r="P17" s="44">
        <v>31.506</v>
      </c>
      <c r="Q17" s="109">
        <v>45826.625</v>
      </c>
      <c r="R17" s="44">
        <v>57.851999999999997</v>
      </c>
      <c r="S17" s="150">
        <f t="shared" si="0"/>
        <v>45826.625</v>
      </c>
      <c r="T17" s="150">
        <v>45854.625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45827.625</v>
      </c>
      <c r="N18" s="44">
        <v>48.179000000000002</v>
      </c>
      <c r="O18" s="109">
        <v>45859.625</v>
      </c>
      <c r="P18" s="44">
        <v>30.71</v>
      </c>
      <c r="Q18" s="109">
        <v>45827.625</v>
      </c>
      <c r="R18" s="44">
        <v>59.573</v>
      </c>
      <c r="S18" s="150" t="str">
        <f t="shared" si="0"/>
        <v/>
      </c>
      <c r="T18" s="150">
        <v>45855.625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45828.625</v>
      </c>
      <c r="N19" s="44">
        <v>47.363</v>
      </c>
      <c r="O19" s="109">
        <v>45866.625</v>
      </c>
      <c r="P19" s="44">
        <v>30.4</v>
      </c>
      <c r="Q19" s="109">
        <v>45828.625</v>
      </c>
      <c r="R19" s="44">
        <v>58.72</v>
      </c>
      <c r="S19" s="150" t="str">
        <f t="shared" si="0"/>
        <v/>
      </c>
      <c r="T19" s="150">
        <v>45859.625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45831.625</v>
      </c>
      <c r="N20" s="44">
        <v>46.848999999999997</v>
      </c>
      <c r="O20" s="109">
        <v>45867.625</v>
      </c>
      <c r="P20" s="44">
        <v>31.736999999999998</v>
      </c>
      <c r="Q20" s="109">
        <v>45831.625</v>
      </c>
      <c r="R20" s="44">
        <v>58.292999999999999</v>
      </c>
      <c r="S20" s="150" t="str">
        <f t="shared" si="0"/>
        <v/>
      </c>
      <c r="T20" s="150">
        <v>45866.625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45832.625</v>
      </c>
      <c r="N21" s="44">
        <v>44.784999999999997</v>
      </c>
      <c r="O21" s="109">
        <v>45868.625</v>
      </c>
      <c r="P21" s="44">
        <v>32.436</v>
      </c>
      <c r="Q21" s="109">
        <v>45832.625</v>
      </c>
      <c r="R21" s="44">
        <v>56.517000000000003</v>
      </c>
      <c r="S21" s="150">
        <f t="shared" si="0"/>
        <v>45832.625</v>
      </c>
      <c r="T21" s="150">
        <v>45867.625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45833.625</v>
      </c>
      <c r="N22" s="44">
        <v>44.518999999999998</v>
      </c>
      <c r="O22" s="109">
        <v>45869.625</v>
      </c>
      <c r="P22" s="44">
        <v>32.579000000000001</v>
      </c>
      <c r="Q22" s="109">
        <v>45833.625</v>
      </c>
      <c r="R22" s="44">
        <v>56.24</v>
      </c>
      <c r="S22" s="150">
        <f t="shared" si="0"/>
        <v>45833.625</v>
      </c>
      <c r="T22" s="150">
        <v>45868.625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45834.625</v>
      </c>
      <c r="N23" s="44">
        <v>44.546999999999997</v>
      </c>
      <c r="O23" s="109">
        <v>45873.625</v>
      </c>
      <c r="P23" s="44">
        <v>33.722000000000001</v>
      </c>
      <c r="Q23" s="109">
        <v>45834.625</v>
      </c>
      <c r="R23" s="44">
        <v>56.137</v>
      </c>
      <c r="S23" s="150" t="str">
        <f t="shared" si="0"/>
        <v/>
      </c>
      <c r="T23" s="150">
        <v>45869.625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45835.625</v>
      </c>
      <c r="N24" s="44">
        <v>43.511000000000003</v>
      </c>
      <c r="O24" s="109">
        <v>45874.625</v>
      </c>
      <c r="P24" s="44">
        <v>33.027000000000001</v>
      </c>
      <c r="Q24" s="109">
        <v>45835.625</v>
      </c>
      <c r="R24" s="44">
        <v>55.307000000000002</v>
      </c>
      <c r="S24" s="150" t="str">
        <f t="shared" si="0"/>
        <v/>
      </c>
      <c r="T24" s="150">
        <v>45873.625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45838.625</v>
      </c>
      <c r="N25" s="44">
        <v>43.36</v>
      </c>
      <c r="O25" s="109">
        <v>45875.625</v>
      </c>
      <c r="P25" s="44">
        <v>33.046999999999997</v>
      </c>
      <c r="Q25" s="109">
        <v>45838.625</v>
      </c>
      <c r="R25" s="44">
        <v>55.210999999999999</v>
      </c>
      <c r="S25" s="150" t="str">
        <f t="shared" si="0"/>
        <v/>
      </c>
      <c r="T25" s="150">
        <v>45874.625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45839.625</v>
      </c>
      <c r="N26" s="44">
        <v>42.436</v>
      </c>
      <c r="O26" s="109">
        <v>45888.625</v>
      </c>
      <c r="P26" s="44">
        <v>32.750999999999998</v>
      </c>
      <c r="Q26" s="109">
        <v>45839.625</v>
      </c>
      <c r="R26" s="44">
        <v>54.709000000000003</v>
      </c>
      <c r="S26" s="150" t="str">
        <f t="shared" si="0"/>
        <v/>
      </c>
      <c r="T26" s="150">
        <v>45875.625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45840.625</v>
      </c>
      <c r="N27" s="44">
        <v>41.960999999999999</v>
      </c>
      <c r="O27" s="109">
        <v>45889.625</v>
      </c>
      <c r="P27" s="44">
        <v>32.89</v>
      </c>
      <c r="Q27" s="109">
        <v>45840.625</v>
      </c>
      <c r="R27" s="44">
        <v>54.116999999999997</v>
      </c>
      <c r="S27" s="150" t="str">
        <f t="shared" si="0"/>
        <v/>
      </c>
      <c r="T27" s="150">
        <v>45888.625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45841.625</v>
      </c>
      <c r="N28" s="44">
        <v>41.48</v>
      </c>
      <c r="O28" s="109">
        <v>45890.625</v>
      </c>
      <c r="P28" s="44">
        <v>32.731000000000002</v>
      </c>
      <c r="Q28" s="109">
        <v>45841.625</v>
      </c>
      <c r="R28" s="44">
        <v>54.017000000000003</v>
      </c>
      <c r="S28" s="150" t="str">
        <f t="shared" si="0"/>
        <v/>
      </c>
      <c r="T28" s="150">
        <v>45889.625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45842.625</v>
      </c>
      <c r="N29" s="44">
        <v>41.780999999999999</v>
      </c>
      <c r="O29" s="109">
        <v>45891.625</v>
      </c>
      <c r="P29" s="44">
        <v>33.159999999999997</v>
      </c>
      <c r="Q29" s="109">
        <v>45842.625</v>
      </c>
      <c r="R29" s="44">
        <v>54.71</v>
      </c>
      <c r="S29" s="150" t="str">
        <f t="shared" si="0"/>
        <v/>
      </c>
      <c r="T29" s="150">
        <v>45890.625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45845.625</v>
      </c>
      <c r="N30" s="44">
        <v>41.323</v>
      </c>
      <c r="O30" s="109">
        <v>45895.625</v>
      </c>
      <c r="P30" s="44">
        <v>33.363</v>
      </c>
      <c r="Q30" s="109">
        <v>45845.625</v>
      </c>
      <c r="R30" s="44">
        <v>54.939</v>
      </c>
      <c r="S30" s="150" t="str">
        <f t="shared" si="0"/>
        <v/>
      </c>
      <c r="T30" s="150">
        <v>45891.625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45846.625</v>
      </c>
      <c r="N31" s="44">
        <v>41.024000000000001</v>
      </c>
      <c r="O31" s="109">
        <v>45896.625</v>
      </c>
      <c r="P31" s="44">
        <v>33.249000000000002</v>
      </c>
      <c r="Q31" s="109">
        <v>45846.625</v>
      </c>
      <c r="R31" s="44">
        <v>54.756</v>
      </c>
      <c r="S31" s="150" t="str">
        <f t="shared" si="0"/>
        <v/>
      </c>
      <c r="T31" s="150">
        <v>45895.625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45847.625</v>
      </c>
      <c r="N32" s="44">
        <v>41.223999999999997</v>
      </c>
      <c r="O32" s="109">
        <v>45897.625</v>
      </c>
      <c r="P32" s="44">
        <v>33.628</v>
      </c>
      <c r="Q32" s="109">
        <v>45847.625</v>
      </c>
      <c r="R32" s="44">
        <v>54.945</v>
      </c>
      <c r="S32" s="150" t="str">
        <f t="shared" si="0"/>
        <v/>
      </c>
      <c r="T32" s="150">
        <v>45896.625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45848.625</v>
      </c>
      <c r="N33" s="44">
        <v>40.31</v>
      </c>
      <c r="O33" s="109">
        <v>45901.625</v>
      </c>
      <c r="P33" s="44">
        <v>34.606000000000002</v>
      </c>
      <c r="Q33" s="109">
        <v>45848.625</v>
      </c>
      <c r="R33" s="44">
        <v>53.68</v>
      </c>
      <c r="S33" s="150" t="str">
        <f t="shared" si="0"/>
        <v/>
      </c>
      <c r="T33" s="150">
        <v>45897.625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45849.625</v>
      </c>
      <c r="N34" s="44">
        <v>40.499000000000002</v>
      </c>
      <c r="O34" s="109">
        <v>45902.625</v>
      </c>
      <c r="P34" s="44">
        <v>35.195</v>
      </c>
      <c r="Q34" s="109">
        <v>45849.625</v>
      </c>
      <c r="R34" s="44">
        <v>55.517000000000003</v>
      </c>
      <c r="S34" s="150" t="str">
        <f t="shared" si="0"/>
        <v/>
      </c>
      <c r="T34" s="150">
        <v>45901.625</v>
      </c>
      <c r="U34" s="150" t="str">
        <f t="shared" si="1"/>
        <v/>
      </c>
      <c r="V34" s="150">
        <v>45967.625</v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45852.625</v>
      </c>
      <c r="N35" s="44">
        <v>41.247999999999998</v>
      </c>
      <c r="O35" s="109">
        <v>45903.625</v>
      </c>
      <c r="P35" s="44">
        <v>35.161000000000001</v>
      </c>
      <c r="Q35" s="109">
        <v>45852.625</v>
      </c>
      <c r="R35" s="44">
        <v>56.43</v>
      </c>
      <c r="S35" s="150" t="str">
        <f t="shared" si="0"/>
        <v/>
      </c>
      <c r="T35" s="150">
        <v>45902.625</v>
      </c>
      <c r="U35" s="150" t="str">
        <f t="shared" si="1"/>
        <v/>
      </c>
      <c r="V35" s="150">
        <v>45968.625</v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45853.625</v>
      </c>
      <c r="N36" s="44">
        <v>40.006</v>
      </c>
      <c r="O36" s="109">
        <v>45904.625</v>
      </c>
      <c r="P36" s="44">
        <v>34.134999999999998</v>
      </c>
      <c r="Q36" s="109">
        <v>45853.625</v>
      </c>
      <c r="R36" s="44">
        <v>55.691000000000003</v>
      </c>
      <c r="S36" s="150">
        <f t="shared" si="0"/>
        <v>45853.625</v>
      </c>
      <c r="T36" s="150">
        <v>45903.625</v>
      </c>
      <c r="U36" s="150" t="str">
        <f t="shared" si="1"/>
        <v/>
      </c>
      <c r="V36" s="150">
        <v>45971.625</v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45854.625</v>
      </c>
      <c r="N37" s="44">
        <v>40.494999999999997</v>
      </c>
      <c r="O37" s="109">
        <v>45908.625</v>
      </c>
      <c r="P37" s="44">
        <v>34.101999999999997</v>
      </c>
      <c r="Q37" s="109">
        <v>45854.625</v>
      </c>
      <c r="R37" s="44">
        <v>56.423999999999999</v>
      </c>
      <c r="S37" s="150">
        <f t="shared" si="0"/>
        <v>45854.625</v>
      </c>
      <c r="T37" s="150">
        <v>45904.625</v>
      </c>
      <c r="U37" s="150" t="str">
        <f t="shared" si="1"/>
        <v/>
      </c>
      <c r="V37" s="150">
        <v>45972.625</v>
      </c>
    </row>
    <row r="38" spans="1:22">
      <c r="A38" s="151">
        <f ca="1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ca="1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ca="1">IF(ISERROR(B38-2),"", -1*(H38-$H$14)*10^-4*$D$8*$D$5)</f>
        <v>41687.500000000007</v>
      </c>
      <c r="J38" s="31">
        <f t="shared" ca="1" si="11"/>
        <v>23611.111111111113</v>
      </c>
      <c r="K38" s="80">
        <f ca="1">IF(ISERROR(B38-2),"",C38+D38+F38+G38-I38-J38)</f>
        <v>24404.295111111136</v>
      </c>
      <c r="L38" s="1"/>
      <c r="M38" s="109">
        <v>45855.625</v>
      </c>
      <c r="N38" s="44">
        <v>39.448999999999998</v>
      </c>
      <c r="O38" s="109">
        <v>45909.625</v>
      </c>
      <c r="P38" s="44">
        <v>33.658999999999999</v>
      </c>
      <c r="Q38" s="109">
        <v>45855.625</v>
      </c>
      <c r="R38" s="44">
        <v>56.11</v>
      </c>
      <c r="S38" s="150">
        <f t="shared" si="0"/>
        <v>45855.625</v>
      </c>
      <c r="T38" s="150">
        <v>45908.625</v>
      </c>
      <c r="U38" s="150" t="str">
        <f t="shared" si="1"/>
        <v/>
      </c>
      <c r="V38" s="150">
        <v>45973.625</v>
      </c>
    </row>
    <row r="39" spans="1:22">
      <c r="A39" s="151">
        <f ca="1">IF(AND(ISBLANK(V28), A38 = $V$1),NOW(),IF(ISBLANK(V28),"",V28))</f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ca="1">IF(ISERROR(B39-2),"", -1*(E39-$E$14)*10^-4*$C$8*$C$5)</f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ca="1">IF(ISERROR(B39-2),"", -1*(H39-$H$14)*10^-4*$D$8*$D$5)</f>
        <v>33512.499999999971</v>
      </c>
      <c r="J39" s="31">
        <f t="shared" ca="1" si="11"/>
        <v>24305.555555555558</v>
      </c>
      <c r="K39" s="80">
        <f ca="1">IF(ISERROR(B39-2),"",C39+D39+F39+G39-I39-J39)</f>
        <v>51375.079555555596</v>
      </c>
      <c r="L39" s="1"/>
      <c r="M39" s="109">
        <v>45856.625</v>
      </c>
      <c r="N39" s="44">
        <v>39.037999999999997</v>
      </c>
      <c r="O39" s="109">
        <v>45910.625</v>
      </c>
      <c r="P39" s="44">
        <v>33.450000000000003</v>
      </c>
      <c r="Q39" s="109">
        <v>45856.625</v>
      </c>
      <c r="R39" s="44">
        <v>56.037999999999997</v>
      </c>
      <c r="S39" s="150" t="str">
        <f t="shared" si="0"/>
        <v/>
      </c>
      <c r="T39" s="150">
        <v>45909.625</v>
      </c>
      <c r="U39" s="150" t="str">
        <f t="shared" si="1"/>
        <v/>
      </c>
      <c r="V39" s="150">
        <v>45974.625</v>
      </c>
    </row>
    <row r="40" spans="1:22">
      <c r="A40" s="151">
        <f ca="1">IF(AND(ISBLANK(V29), A39 = $V$1),NOW(),IF(ISBLANK(V29),"",V29))</f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ca="1">IF(ISERROR(B40-2),"", -1*(E40-$E$14)*10^-4*$C$8*$C$5)</f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ca="1">IF(ISERROR(B40-2),"", -1*(H40-$H$14)*10^-4*$D$8*$D$5)</f>
        <v>27200.000000000022</v>
      </c>
      <c r="J40" s="31">
        <f t="shared" ca="1" si="11"/>
        <v>25000</v>
      </c>
      <c r="K40" s="80">
        <f ca="1">IF(ISERROR(B40-2),"",C40+D40+F40+G40-I40-J40)</f>
        <v>44516.619999999966</v>
      </c>
      <c r="L40" s="1"/>
      <c r="M40" s="109">
        <v>45859.625</v>
      </c>
      <c r="N40" s="44">
        <v>38.61</v>
      </c>
      <c r="O40" s="109">
        <v>45911.625</v>
      </c>
      <c r="P40" s="44">
        <v>33.253</v>
      </c>
      <c r="Q40" s="109">
        <v>45859.625</v>
      </c>
      <c r="R40" s="44">
        <v>56.106000000000002</v>
      </c>
      <c r="S40" s="150">
        <f t="shared" si="0"/>
        <v>45859.625</v>
      </c>
      <c r="T40" s="150">
        <v>45910.625</v>
      </c>
      <c r="U40" s="150" t="str">
        <f t="shared" si="1"/>
        <v/>
      </c>
      <c r="V40" s="150">
        <v>45975.625</v>
      </c>
    </row>
    <row r="41" spans="1:22">
      <c r="A41" s="151">
        <f ca="1">IF(AND(ISBLANK(V30), A40 = $V$1),NOW(),IF(ISBLANK(V30),"",V30))</f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ca="1">IF(ISERROR(B41-2),"", -1*(E41-$E$14)*10^-4*$C$8*$C$5)</f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ca="1">IF(ISERROR(B41-2),"", -1*(H41-$H$14)*10^-4*$D$8*$D$5)</f>
        <v>18299.999999999985</v>
      </c>
      <c r="J41" s="31">
        <f t="shared" ca="1" si="11"/>
        <v>25694.444444444445</v>
      </c>
      <c r="K41" s="80">
        <f ca="1">IF(ISERROR(B41-2),"",C41+D41+F41+G41-I41-J41)</f>
        <v>48864.164444444446</v>
      </c>
      <c r="L41" s="1"/>
      <c r="M41" s="109">
        <v>45860.625</v>
      </c>
      <c r="N41" s="44">
        <v>39.155999999999999</v>
      </c>
      <c r="O41" s="109">
        <v>45912.625</v>
      </c>
      <c r="P41" s="44">
        <v>33.185000000000002</v>
      </c>
      <c r="Q41" s="109">
        <v>45860.625</v>
      </c>
      <c r="R41" s="44">
        <v>56.417999999999999</v>
      </c>
      <c r="S41" s="150" t="str">
        <f t="shared" si="0"/>
        <v/>
      </c>
      <c r="T41" s="150">
        <v>45911.625</v>
      </c>
      <c r="U41" s="150" t="str">
        <f t="shared" si="1"/>
        <v/>
      </c>
      <c r="V41" s="150">
        <v>45978.625</v>
      </c>
    </row>
    <row r="42" spans="1:22">
      <c r="A42" s="151">
        <f ca="1">IF(AND(ISBLANK(V31), A41 = $V$1),NOW(),IF(ISBLANK(V31),"",V31))</f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ca="1">IF(ISERROR(B42-2),"", -1*(E42-$E$14)*10^-4*$C$8*$C$5)</f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ca="1">IF(ISERROR(B42-2),"", -1*(H42-$H$14)*10^-4*$D$8*$D$5)</f>
        <v>18262.499999999985</v>
      </c>
      <c r="J42" s="31">
        <f t="shared" ca="1" si="11"/>
        <v>27777.777777777777</v>
      </c>
      <c r="K42" s="80">
        <f ca="1">IF(ISERROR(B42-2),"",C42+D42+F42+G42-I42-J42)</f>
        <v>44817.049777777793</v>
      </c>
      <c r="L42" s="1"/>
      <c r="M42" s="109">
        <v>45861.625</v>
      </c>
      <c r="N42" s="44">
        <v>38.594000000000001</v>
      </c>
      <c r="O42" s="109">
        <v>45915.625</v>
      </c>
      <c r="P42" s="44">
        <v>32.991</v>
      </c>
      <c r="Q42" s="109">
        <v>45861.625</v>
      </c>
      <c r="R42" s="44">
        <v>56.917000000000002</v>
      </c>
      <c r="S42" s="150" t="str">
        <f t="shared" si="0"/>
        <v/>
      </c>
      <c r="T42" s="150">
        <v>45912.625</v>
      </c>
      <c r="U42" s="150" t="str">
        <f t="shared" si="1"/>
        <v/>
      </c>
      <c r="V42" s="150">
        <v>45979.625</v>
      </c>
    </row>
    <row r="43" spans="1:22">
      <c r="A43" s="151">
        <f t="shared" ref="A43:A106" ca="1" si="13">IF(AND(ISBLANK(V32), A42 = $V$1),NOW(),IF(ISBLANK(V32),"",V32))</f>
        <v>45965.625</v>
      </c>
      <c r="B43" s="1">
        <f t="shared" ref="B43:B106" ca="1" si="14">IF(COUNTIF(O:O,A43)=1,VLOOKUP(A43,M:N,2), IF(COUNTIF(O:O,A43)=0,$B$10,""))</f>
        <v>47.228000000000002</v>
      </c>
      <c r="C43" s="30">
        <f t="shared" ref="C43:C106" ca="1" si="15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16">IF(COUNTIF(O:O,A43)=1,VLOOKUP(A43,O:P,2), IF(COUNTIF(O:O,A43)=0,$C$10,""))</f>
        <v>34.250999999999998</v>
      </c>
      <c r="F43" s="30">
        <f t="shared" ref="F43:F106" ca="1" si="17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18">IF(COUNTIF(O:O,A43)=1,VLOOKUP(A43,Q:R,2), IF(COUNTIF(O:O,A43)=0,$D$10,""))</f>
        <v>50.148000000000003</v>
      </c>
      <c r="I43" s="30">
        <f t="shared" ref="I43:I106" ca="1" si="19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0">IF(ISERROR(B43-2),"",C43+D43+F43+G43-I43-J43)</f>
        <v>34409.614222222284</v>
      </c>
      <c r="L43" s="1"/>
      <c r="M43" s="109">
        <v>45862.625</v>
      </c>
      <c r="N43" s="44">
        <v>37.491999999999997</v>
      </c>
      <c r="O43" s="109">
        <v>45916.625</v>
      </c>
      <c r="P43" s="44">
        <v>33.220999999999997</v>
      </c>
      <c r="Q43" s="109">
        <v>45862.625</v>
      </c>
      <c r="R43" s="44">
        <v>56.223999999999997</v>
      </c>
      <c r="S43" s="150" t="str">
        <f t="shared" si="0"/>
        <v/>
      </c>
      <c r="T43" s="150">
        <v>45915.625</v>
      </c>
      <c r="U43" s="150" t="str">
        <f t="shared" si="1"/>
        <v/>
      </c>
      <c r="V43" s="150">
        <v>45980.625</v>
      </c>
    </row>
    <row r="44" spans="1:22">
      <c r="A44" s="151">
        <f t="shared" ca="1" si="13"/>
        <v>45966.625</v>
      </c>
      <c r="B44" s="1">
        <f t="shared" ca="1" si="14"/>
        <v>47.087000000000003</v>
      </c>
      <c r="C44" s="30">
        <f t="shared" ca="1" si="15"/>
        <v>-21223.748000000029</v>
      </c>
      <c r="D44" s="31">
        <f t="shared" ca="1" si="5"/>
        <v>81666.666666666672</v>
      </c>
      <c r="E44" s="4">
        <f t="shared" ca="1" si="16"/>
        <v>33.177999999999997</v>
      </c>
      <c r="F44" s="30">
        <f t="shared" ca="1" si="17"/>
        <v>6654.9120000000212</v>
      </c>
      <c r="G44" s="31">
        <f t="shared" ca="1" si="8"/>
        <v>18666.666666666664</v>
      </c>
      <c r="H44" s="4">
        <f t="shared" ca="1" si="18"/>
        <v>50.325000000000003</v>
      </c>
      <c r="I44" s="30">
        <f t="shared" ca="1" si="19"/>
        <v>8437.4999999999654</v>
      </c>
      <c r="J44" s="31">
        <f t="shared" ca="1" si="11"/>
        <v>29166.666666666664</v>
      </c>
      <c r="K44" s="80">
        <f t="shared" ca="1" si="20"/>
        <v>48160.330666666698</v>
      </c>
      <c r="L44" s="1"/>
      <c r="M44" s="109">
        <v>45863.625</v>
      </c>
      <c r="N44" s="44">
        <v>37.991999999999997</v>
      </c>
      <c r="O44" s="109">
        <v>45917.625</v>
      </c>
      <c r="P44" s="44">
        <v>33.203000000000003</v>
      </c>
      <c r="Q44" s="109">
        <v>45863.625</v>
      </c>
      <c r="R44" s="44">
        <v>57.046999999999997</v>
      </c>
      <c r="S44" s="150" t="str">
        <f t="shared" si="0"/>
        <v/>
      </c>
      <c r="T44" s="150">
        <v>45916.625</v>
      </c>
      <c r="U44" s="150" t="str">
        <f t="shared" si="1"/>
        <v/>
      </c>
      <c r="V44" s="150">
        <v>45981.625</v>
      </c>
    </row>
    <row r="45" spans="1:22">
      <c r="A45" s="151">
        <f t="shared" ca="1" si="13"/>
        <v>45967.625</v>
      </c>
      <c r="B45" s="1">
        <f t="shared" ca="1" si="14"/>
        <v>46.325000000000003</v>
      </c>
      <c r="C45" s="30">
        <f t="shared" ca="1" si="15"/>
        <v>-14972.300000000025</v>
      </c>
      <c r="D45" s="31">
        <f t="shared" ca="1" si="5"/>
        <v>83611.111111111109</v>
      </c>
      <c r="E45" s="4">
        <f t="shared" ca="1" si="16"/>
        <v>33.408999999999999</v>
      </c>
      <c r="F45" s="30">
        <f t="shared" ca="1" si="17"/>
        <v>4784.7360000000081</v>
      </c>
      <c r="G45" s="31">
        <f t="shared" ca="1" si="8"/>
        <v>19111.111111111109</v>
      </c>
      <c r="H45" s="4">
        <f t="shared" ca="1" si="18"/>
        <v>50.161000000000001</v>
      </c>
      <c r="I45" s="30">
        <f t="shared" ca="1" si="19"/>
        <v>10487.499999999984</v>
      </c>
      <c r="J45" s="31">
        <f t="shared" ca="1" si="11"/>
        <v>29861.111111111109</v>
      </c>
      <c r="K45" s="80">
        <f t="shared" ca="1" si="20"/>
        <v>52186.047111111096</v>
      </c>
      <c r="L45" s="1"/>
      <c r="M45" s="109">
        <v>45866.625</v>
      </c>
      <c r="N45" s="44">
        <v>38.216000000000001</v>
      </c>
      <c r="O45" s="109">
        <v>45918.625</v>
      </c>
      <c r="P45" s="44">
        <v>32.850999999999999</v>
      </c>
      <c r="Q45" s="109">
        <v>45866.625</v>
      </c>
      <c r="R45" s="44">
        <v>57.008000000000003</v>
      </c>
      <c r="S45" s="150">
        <f t="shared" si="0"/>
        <v>45866.625</v>
      </c>
      <c r="T45" s="150">
        <v>45917.625</v>
      </c>
      <c r="U45" s="150" t="str">
        <f t="shared" si="1"/>
        <v/>
      </c>
      <c r="V45" s="150">
        <v>45982.625</v>
      </c>
    </row>
    <row r="46" spans="1:22">
      <c r="A46" s="151">
        <f t="shared" ca="1" si="13"/>
        <v>45968.625</v>
      </c>
      <c r="B46" s="1">
        <f t="shared" ca="1" si="14"/>
        <v>46.53</v>
      </c>
      <c r="C46" s="30">
        <f t="shared" ca="1" si="15"/>
        <v>-16654.120000000014</v>
      </c>
      <c r="D46" s="31">
        <f t="shared" ca="1" si="5"/>
        <v>85555.555555555562</v>
      </c>
      <c r="E46" s="4">
        <f t="shared" ca="1" si="16"/>
        <v>33.408000000000001</v>
      </c>
      <c r="F46" s="30">
        <f t="shared" ca="1" si="17"/>
        <v>4792.8319999999903</v>
      </c>
      <c r="G46" s="31">
        <f t="shared" ca="1" si="8"/>
        <v>19555.555555555555</v>
      </c>
      <c r="H46" s="4">
        <f t="shared" ca="1" si="18"/>
        <v>50.817999999999998</v>
      </c>
      <c r="I46" s="30">
        <f t="shared" ca="1" si="19"/>
        <v>2275.0000000000268</v>
      </c>
      <c r="J46" s="31">
        <f t="shared" ca="1" si="11"/>
        <v>30555.555555555555</v>
      </c>
      <c r="K46" s="80">
        <f t="shared" ca="1" si="20"/>
        <v>60419.267555555511</v>
      </c>
      <c r="L46" s="1"/>
      <c r="M46" s="109">
        <v>45867.625</v>
      </c>
      <c r="N46" s="44">
        <v>39.076000000000001</v>
      </c>
      <c r="O46" s="109">
        <v>45919.625</v>
      </c>
      <c r="P46" s="44">
        <v>32.515999999999998</v>
      </c>
      <c r="Q46" s="109">
        <v>45867.625</v>
      </c>
      <c r="R46" s="44">
        <v>56.99</v>
      </c>
      <c r="S46" s="150">
        <f t="shared" si="0"/>
        <v>45867.625</v>
      </c>
      <c r="T46" s="150">
        <v>45918.625</v>
      </c>
      <c r="U46" s="150" t="str">
        <f t="shared" si="1"/>
        <v/>
      </c>
      <c r="V46" s="150">
        <v>45985.625</v>
      </c>
    </row>
    <row r="47" spans="1:22">
      <c r="A47" s="151">
        <f t="shared" ca="1" si="13"/>
        <v>45971.625</v>
      </c>
      <c r="B47" s="1">
        <f t="shared" ca="1" si="14"/>
        <v>46.223999999999997</v>
      </c>
      <c r="C47" s="30">
        <f t="shared" ca="1" si="15"/>
        <v>-14143.695999999974</v>
      </c>
      <c r="D47" s="31">
        <f t="shared" ca="1" si="5"/>
        <v>91388.888888888891</v>
      </c>
      <c r="E47" s="4">
        <f t="shared" ca="1" si="16"/>
        <v>32.451000000000001</v>
      </c>
      <c r="F47" s="30">
        <f t="shared" ca="1" si="17"/>
        <v>12540.703999999994</v>
      </c>
      <c r="G47" s="31">
        <f t="shared" ca="1" si="8"/>
        <v>20888.888888888891</v>
      </c>
      <c r="H47" s="4">
        <f t="shared" ca="1" si="18"/>
        <v>50.469000000000001</v>
      </c>
      <c r="I47" s="30">
        <f t="shared" ca="1" si="19"/>
        <v>6637.4999999999854</v>
      </c>
      <c r="J47" s="31">
        <f t="shared" ca="1" si="11"/>
        <v>32638.888888888891</v>
      </c>
      <c r="K47" s="80">
        <f t="shared" ca="1" si="20"/>
        <v>71398.396888888921</v>
      </c>
      <c r="L47" s="1"/>
      <c r="M47" s="109">
        <v>45868.625</v>
      </c>
      <c r="N47" s="44">
        <v>39.246000000000002</v>
      </c>
      <c r="O47" s="109">
        <v>45922.625</v>
      </c>
      <c r="P47" s="44">
        <v>35.517000000000003</v>
      </c>
      <c r="Q47" s="109">
        <v>45868.625</v>
      </c>
      <c r="R47" s="44">
        <v>56.664000000000001</v>
      </c>
      <c r="S47" s="150">
        <f t="shared" si="0"/>
        <v>45868.625</v>
      </c>
      <c r="T47" s="150">
        <v>45919.625</v>
      </c>
      <c r="U47" s="150" t="str">
        <f t="shared" si="1"/>
        <v/>
      </c>
      <c r="V47" s="150">
        <v>45986.625</v>
      </c>
    </row>
    <row r="48" spans="1:22">
      <c r="A48" s="151">
        <f t="shared" ca="1" si="13"/>
        <v>45972.625</v>
      </c>
      <c r="B48" s="1">
        <f t="shared" ca="1" si="14"/>
        <v>45.91</v>
      </c>
      <c r="C48" s="30">
        <f t="shared" ca="1" si="15"/>
        <v>-11567.639999999972</v>
      </c>
      <c r="D48" s="31">
        <f t="shared" ca="1" si="5"/>
        <v>93333.333333333358</v>
      </c>
      <c r="E48" s="4">
        <f t="shared" ca="1" si="16"/>
        <v>32.212000000000003</v>
      </c>
      <c r="F48" s="30">
        <f t="shared" ca="1" si="17"/>
        <v>14475.647999999974</v>
      </c>
      <c r="G48" s="31">
        <f t="shared" ca="1" si="8"/>
        <v>21333.333333333332</v>
      </c>
      <c r="H48" s="4">
        <f t="shared" ca="1" si="18"/>
        <v>50.292999999999999</v>
      </c>
      <c r="I48" s="30">
        <f t="shared" ca="1" si="19"/>
        <v>8837.5000000000109</v>
      </c>
      <c r="J48" s="31">
        <f t="shared" ca="1" si="11"/>
        <v>33333.333333333336</v>
      </c>
      <c r="K48" s="80">
        <f t="shared" ca="1" si="20"/>
        <v>75403.841333333345</v>
      </c>
      <c r="L48" s="1"/>
      <c r="M48" s="109">
        <v>45869.625</v>
      </c>
      <c r="N48" s="44">
        <v>40.393999999999998</v>
      </c>
      <c r="O48" s="109">
        <v>45923.625</v>
      </c>
      <c r="P48" s="44">
        <v>35.253</v>
      </c>
      <c r="Q48" s="109">
        <v>45869.625</v>
      </c>
      <c r="R48" s="44">
        <v>56.28</v>
      </c>
      <c r="S48" s="150">
        <f t="shared" si="0"/>
        <v>45869.625</v>
      </c>
      <c r="T48" s="150">
        <v>45922.625</v>
      </c>
      <c r="U48" s="150" t="str">
        <f t="shared" si="1"/>
        <v/>
      </c>
      <c r="V48" s="150">
        <v>45987.625</v>
      </c>
    </row>
    <row r="49" spans="1:22">
      <c r="A49" s="151">
        <f t="shared" ca="1" si="13"/>
        <v>45973.625</v>
      </c>
      <c r="B49" s="1">
        <f t="shared" ca="1" si="14"/>
        <v>45.177</v>
      </c>
      <c r="C49" s="30">
        <f t="shared" ca="1" si="15"/>
        <v>-5554.1079999999974</v>
      </c>
      <c r="D49" s="31">
        <f t="shared" ca="1" si="5"/>
        <v>95277.777777777781</v>
      </c>
      <c r="E49" s="4">
        <f t="shared" ca="1" si="16"/>
        <v>31.692</v>
      </c>
      <c r="F49" s="30">
        <f t="shared" ca="1" si="17"/>
        <v>18685.567999999999</v>
      </c>
      <c r="G49" s="31">
        <f t="shared" ca="1" si="8"/>
        <v>21777.777777777777</v>
      </c>
      <c r="H49" s="4">
        <f t="shared" ca="1" si="18"/>
        <v>50.326999999999998</v>
      </c>
      <c r="I49" s="30">
        <f t="shared" ca="1" si="19"/>
        <v>8412.5000000000236</v>
      </c>
      <c r="J49" s="31">
        <f t="shared" ca="1" si="11"/>
        <v>34027.777777777781</v>
      </c>
      <c r="K49" s="80">
        <f t="shared" ca="1" si="20"/>
        <v>87746.737777777758</v>
      </c>
      <c r="L49" s="1"/>
      <c r="M49" s="109">
        <v>45870.625</v>
      </c>
      <c r="N49" s="44">
        <v>42.654000000000003</v>
      </c>
      <c r="O49" s="109">
        <v>45924.625</v>
      </c>
      <c r="P49" s="44">
        <v>35.186999999999998</v>
      </c>
      <c r="Q49" s="109">
        <v>45870.625</v>
      </c>
      <c r="R49" s="44">
        <v>58.079000000000001</v>
      </c>
      <c r="S49" s="150" t="str">
        <f t="shared" si="0"/>
        <v/>
      </c>
      <c r="T49" s="150">
        <v>45923.625</v>
      </c>
      <c r="U49" s="150" t="str">
        <f t="shared" si="1"/>
        <v/>
      </c>
      <c r="V49" s="150">
        <v>45988.625</v>
      </c>
    </row>
    <row r="50" spans="1:22">
      <c r="A50" s="151">
        <f t="shared" ca="1" si="13"/>
        <v>45974.625</v>
      </c>
      <c r="B50" s="1">
        <f t="shared" ca="1" si="14"/>
        <v>45.423000000000002</v>
      </c>
      <c r="C50" s="30">
        <f t="shared" ca="1" si="15"/>
        <v>-7572.2920000000158</v>
      </c>
      <c r="D50" s="31">
        <f t="shared" ca="1" si="5"/>
        <v>97222.222222222219</v>
      </c>
      <c r="E50" s="4">
        <f t="shared" ca="1" si="16"/>
        <v>31.638000000000002</v>
      </c>
      <c r="F50" s="30">
        <f t="shared" ca="1" si="17"/>
        <v>19122.751999999986</v>
      </c>
      <c r="G50" s="31">
        <f t="shared" ca="1" si="8"/>
        <v>22222.222222222223</v>
      </c>
      <c r="H50" s="4">
        <f t="shared" ca="1" si="18"/>
        <v>50.145000000000003</v>
      </c>
      <c r="I50" s="30">
        <f t="shared" ca="1" si="19"/>
        <v>10687.499999999962</v>
      </c>
      <c r="J50" s="31">
        <f t="shared" ca="1" si="11"/>
        <v>34722.222222222226</v>
      </c>
      <c r="K50" s="80">
        <f t="shared" ca="1" si="20"/>
        <v>85585.182222222211</v>
      </c>
      <c r="L50" s="1"/>
      <c r="M50" s="109">
        <v>45873.625</v>
      </c>
      <c r="N50" s="44">
        <v>42.503999999999998</v>
      </c>
      <c r="O50" s="109">
        <v>45925.625</v>
      </c>
      <c r="P50" s="44">
        <v>35.453000000000003</v>
      </c>
      <c r="Q50" s="109">
        <v>45873.625</v>
      </c>
      <c r="R50" s="44">
        <v>57.991</v>
      </c>
      <c r="S50" s="150">
        <f t="shared" si="0"/>
        <v>45873.625</v>
      </c>
      <c r="T50" s="150">
        <v>45924.625</v>
      </c>
      <c r="U50" s="150" t="str">
        <f t="shared" si="1"/>
        <v/>
      </c>
      <c r="V50" s="150">
        <v>45989.625</v>
      </c>
    </row>
    <row r="51" spans="1:22">
      <c r="A51" s="151">
        <f t="shared" ca="1" si="13"/>
        <v>45975.625</v>
      </c>
      <c r="B51" s="1">
        <f t="shared" ca="1" si="14"/>
        <v>46.866</v>
      </c>
      <c r="C51" s="30">
        <f t="shared" ca="1" si="15"/>
        <v>-19410.664000000001</v>
      </c>
      <c r="D51" s="31">
        <f t="shared" ca="1" si="5"/>
        <v>99166.666666666672</v>
      </c>
      <c r="E51" s="4">
        <f t="shared" ca="1" si="16"/>
        <v>32.54</v>
      </c>
      <c r="F51" s="30">
        <f t="shared" ca="1" si="17"/>
        <v>11820.160000000005</v>
      </c>
      <c r="G51" s="31">
        <f t="shared" ca="1" si="8"/>
        <v>22666.666666666668</v>
      </c>
      <c r="H51" s="4">
        <f t="shared" ca="1" si="18"/>
        <v>50.854999999999997</v>
      </c>
      <c r="I51" s="30">
        <f t="shared" ca="1" si="19"/>
        <v>1812.5000000000393</v>
      </c>
      <c r="J51" s="31">
        <f t="shared" ca="1" si="11"/>
        <v>35416.666666666672</v>
      </c>
      <c r="K51" s="80">
        <f t="shared" ca="1" si="20"/>
        <v>77013.662666666627</v>
      </c>
      <c r="L51" s="1"/>
      <c r="M51" s="109">
        <v>45874.625</v>
      </c>
      <c r="N51" s="44">
        <v>42.567999999999998</v>
      </c>
      <c r="O51" s="109">
        <v>45926.625</v>
      </c>
      <c r="P51" s="44">
        <v>35.406999999999996</v>
      </c>
      <c r="Q51" s="109">
        <v>45874.625</v>
      </c>
      <c r="R51" s="44">
        <v>57.472999999999999</v>
      </c>
      <c r="S51" s="150">
        <f t="shared" si="0"/>
        <v>45874.625</v>
      </c>
      <c r="T51" s="150">
        <v>45925.625</v>
      </c>
      <c r="U51" s="150">
        <f t="shared" si="1"/>
        <v>45925.625</v>
      </c>
      <c r="V51" s="150">
        <v>45992.625</v>
      </c>
    </row>
    <row r="52" spans="1:22">
      <c r="A52" s="151">
        <f t="shared" ca="1" si="13"/>
        <v>45978.625</v>
      </c>
      <c r="B52" s="1">
        <f t="shared" ca="1" si="14"/>
        <v>46.216000000000001</v>
      </c>
      <c r="C52" s="30">
        <f t="shared" ca="1" si="15"/>
        <v>-14078.064000000009</v>
      </c>
      <c r="D52" s="31">
        <f t="shared" ca="1" si="5"/>
        <v>105000.00000000001</v>
      </c>
      <c r="E52" s="4">
        <f t="shared" ca="1" si="16"/>
        <v>31.765000000000001</v>
      </c>
      <c r="F52" s="30">
        <f t="shared" ca="1" si="17"/>
        <v>18094.559999999994</v>
      </c>
      <c r="G52" s="31">
        <f t="shared" ca="1" si="8"/>
        <v>24000</v>
      </c>
      <c r="H52" s="4">
        <f t="shared" ca="1" si="18"/>
        <v>51.226999999999997</v>
      </c>
      <c r="I52" s="30">
        <f t="shared" ca="1" si="19"/>
        <v>-2837.49999999996</v>
      </c>
      <c r="J52" s="31">
        <f t="shared" ca="1" si="11"/>
        <v>37500</v>
      </c>
      <c r="K52" s="80">
        <f t="shared" ca="1" si="20"/>
        <v>98353.995999999956</v>
      </c>
      <c r="L52" s="1"/>
      <c r="M52" s="109">
        <v>45875.625</v>
      </c>
      <c r="N52" s="44">
        <v>42.811</v>
      </c>
      <c r="O52" s="109">
        <v>45929.625</v>
      </c>
      <c r="P52" s="44">
        <v>35.353000000000002</v>
      </c>
      <c r="Q52" s="109">
        <v>45875.625</v>
      </c>
      <c r="R52" s="44">
        <v>57.191000000000003</v>
      </c>
      <c r="S52" s="150">
        <f t="shared" si="0"/>
        <v>45875.625</v>
      </c>
      <c r="T52" s="150">
        <v>45926.625</v>
      </c>
      <c r="U52" s="150">
        <f t="shared" si="1"/>
        <v>45926.625</v>
      </c>
      <c r="V52" s="150">
        <v>45993.625</v>
      </c>
    </row>
    <row r="53" spans="1:22">
      <c r="A53" s="151">
        <f t="shared" ca="1" si="13"/>
        <v>45979.625</v>
      </c>
      <c r="B53" s="1">
        <f t="shared" ca="1" si="14"/>
        <v>47.113</v>
      </c>
      <c r="C53" s="30">
        <f t="shared" ca="1" si="15"/>
        <v>-21437.051999999996</v>
      </c>
      <c r="D53" s="31">
        <f t="shared" ca="1" si="5"/>
        <v>106944.44444444444</v>
      </c>
      <c r="E53" s="4">
        <f t="shared" ca="1" si="16"/>
        <v>32.521999999999998</v>
      </c>
      <c r="F53" s="30">
        <f t="shared" ca="1" si="17"/>
        <v>11965.888000000012</v>
      </c>
      <c r="G53" s="31">
        <f t="shared" ca="1" si="8"/>
        <v>24444.444444444445</v>
      </c>
      <c r="H53" s="4">
        <f t="shared" ca="1" si="18"/>
        <v>51.808999999999997</v>
      </c>
      <c r="I53" s="30">
        <f t="shared" ca="1" si="19"/>
        <v>-10112.499999999969</v>
      </c>
      <c r="J53" s="31">
        <f t="shared" ca="1" si="11"/>
        <v>38194.444444444445</v>
      </c>
      <c r="K53" s="80">
        <f t="shared" ca="1" si="20"/>
        <v>93835.780444444419</v>
      </c>
      <c r="L53" s="1"/>
      <c r="M53" s="109">
        <v>45876.625</v>
      </c>
      <c r="N53" s="44">
        <v>42.009</v>
      </c>
      <c r="O53" s="109">
        <v>45930.625</v>
      </c>
      <c r="P53" s="44">
        <v>35.423000000000002</v>
      </c>
      <c r="Q53" s="109">
        <v>45876.625</v>
      </c>
      <c r="R53" s="44">
        <v>56.19</v>
      </c>
      <c r="S53" s="150" t="str">
        <f t="shared" si="0"/>
        <v/>
      </c>
      <c r="T53" s="150">
        <v>45929.625</v>
      </c>
      <c r="U53" s="150">
        <f t="shared" si="1"/>
        <v>45929.625</v>
      </c>
      <c r="V53" s="150">
        <v>45994.625</v>
      </c>
    </row>
    <row r="54" spans="1:22">
      <c r="A54" s="151">
        <f t="shared" ca="1" si="13"/>
        <v>45980.625</v>
      </c>
      <c r="B54" s="1">
        <f t="shared" ca="1" si="14"/>
        <v>46.935000000000002</v>
      </c>
      <c r="C54" s="30">
        <f t="shared" ca="1" si="15"/>
        <v>-19976.74000000002</v>
      </c>
      <c r="D54" s="31">
        <f t="shared" ca="1" si="5"/>
        <v>108888.88888888891</v>
      </c>
      <c r="E54" s="4">
        <f t="shared" ca="1" si="16"/>
        <v>32.426000000000002</v>
      </c>
      <c r="F54" s="30">
        <f t="shared" ca="1" si="17"/>
        <v>12743.103999999985</v>
      </c>
      <c r="G54" s="31">
        <f t="shared" ca="1" si="8"/>
        <v>24888.888888888891</v>
      </c>
      <c r="H54" s="4">
        <f t="shared" ca="1" si="18"/>
        <v>51.935000000000002</v>
      </c>
      <c r="I54" s="30">
        <f t="shared" ca="1" si="19"/>
        <v>-11687.500000000027</v>
      </c>
      <c r="J54" s="31">
        <f t="shared" ca="1" si="11"/>
        <v>38888.888888888891</v>
      </c>
      <c r="K54" s="80">
        <f t="shared" ca="1" si="20"/>
        <v>99342.752888888892</v>
      </c>
      <c r="L54" s="1"/>
      <c r="M54" s="109">
        <v>45877.625</v>
      </c>
      <c r="N54" s="44">
        <v>42.15</v>
      </c>
      <c r="O54" s="109">
        <v>45931.625</v>
      </c>
      <c r="P54" s="44">
        <v>34.911999999999999</v>
      </c>
      <c r="Q54" s="109">
        <v>45877.625</v>
      </c>
      <c r="R54" s="44">
        <v>55.26</v>
      </c>
      <c r="S54" s="150" t="str">
        <f t="shared" si="0"/>
        <v/>
      </c>
      <c r="T54" s="150">
        <v>45930.625</v>
      </c>
      <c r="U54" s="150">
        <f t="shared" si="1"/>
        <v>45930.625</v>
      </c>
      <c r="V54" s="150">
        <v>45995.625</v>
      </c>
    </row>
    <row r="55" spans="1:22">
      <c r="A55" s="151">
        <f t="shared" ca="1" si="13"/>
        <v>45981.625</v>
      </c>
      <c r="B55" s="1">
        <f t="shared" ca="1" si="14"/>
        <v>46.57</v>
      </c>
      <c r="C55" s="30">
        <f t="shared" ca="1" si="15"/>
        <v>-16982.280000000006</v>
      </c>
      <c r="D55" s="31">
        <f t="shared" ca="1" si="5"/>
        <v>110833.33333333334</v>
      </c>
      <c r="E55" s="4">
        <f t="shared" ca="1" si="16"/>
        <v>31.087</v>
      </c>
      <c r="F55" s="30">
        <f t="shared" ca="1" si="17"/>
        <v>23583.648000000001</v>
      </c>
      <c r="G55" s="31">
        <f t="shared" ca="1" si="8"/>
        <v>25333.333333333336</v>
      </c>
      <c r="H55" s="4">
        <f t="shared" ca="1" si="18"/>
        <v>50.597999999999999</v>
      </c>
      <c r="I55" s="30">
        <f t="shared" ca="1" si="19"/>
        <v>5025.0000000000127</v>
      </c>
      <c r="J55" s="31">
        <f t="shared" ca="1" si="11"/>
        <v>39583.333333333336</v>
      </c>
      <c r="K55" s="80">
        <f t="shared" ca="1" si="20"/>
        <v>98159.701333333331</v>
      </c>
      <c r="L55" s="1"/>
      <c r="M55" s="109">
        <v>45880.625</v>
      </c>
      <c r="N55" s="44">
        <v>41.886000000000003</v>
      </c>
      <c r="O55" s="109">
        <v>45932.625</v>
      </c>
      <c r="P55" s="44">
        <v>33.39</v>
      </c>
      <c r="Q55" s="109">
        <v>45880.625</v>
      </c>
      <c r="R55" s="44">
        <v>55.061999999999998</v>
      </c>
      <c r="S55" s="150" t="str">
        <f t="shared" si="0"/>
        <v/>
      </c>
      <c r="T55" s="150">
        <v>45931.625</v>
      </c>
      <c r="U55" s="150">
        <f t="shared" si="1"/>
        <v>45931.625</v>
      </c>
      <c r="V55" s="150">
        <v>45996.625</v>
      </c>
    </row>
    <row r="56" spans="1:22">
      <c r="A56" s="151">
        <f t="shared" ca="1" si="13"/>
        <v>45982.625</v>
      </c>
      <c r="B56" s="1">
        <f t="shared" ca="1" si="14"/>
        <v>47.654000000000003</v>
      </c>
      <c r="C56" s="30">
        <f t="shared" ca="1" si="15"/>
        <v>-25875.41600000003</v>
      </c>
      <c r="D56" s="31">
        <f t="shared" ca="1" si="5"/>
        <v>112777.7777777778</v>
      </c>
      <c r="E56" s="4">
        <f t="shared" ca="1" si="16"/>
        <v>32.241999999999997</v>
      </c>
      <c r="F56" s="30">
        <f t="shared" ca="1" si="17"/>
        <v>14232.768000000022</v>
      </c>
      <c r="G56" s="31">
        <f t="shared" ca="1" si="8"/>
        <v>25777.777777777774</v>
      </c>
      <c r="H56" s="4">
        <f t="shared" ca="1" si="18"/>
        <v>51.619</v>
      </c>
      <c r="I56" s="30">
        <f t="shared" ca="1" si="19"/>
        <v>-7737.4999999999982</v>
      </c>
      <c r="J56" s="31">
        <f t="shared" ca="1" si="11"/>
        <v>40277.777777777774</v>
      </c>
      <c r="K56" s="80">
        <f t="shared" ca="1" si="20"/>
        <v>94372.629777777795</v>
      </c>
      <c r="M56" s="109">
        <v>45881.625</v>
      </c>
      <c r="N56" s="44">
        <v>42.012</v>
      </c>
      <c r="O56" s="109">
        <v>45933.625</v>
      </c>
      <c r="P56" s="44">
        <v>33.387</v>
      </c>
      <c r="Q56" s="109">
        <v>45881.625</v>
      </c>
      <c r="R56" s="44">
        <v>54.386000000000003</v>
      </c>
      <c r="S56" s="150" t="str">
        <f t="shared" si="0"/>
        <v/>
      </c>
      <c r="T56" s="150">
        <v>45932.625</v>
      </c>
      <c r="U56" s="150">
        <f t="shared" si="1"/>
        <v>45932.625</v>
      </c>
      <c r="V56" s="150">
        <v>45999.625</v>
      </c>
    </row>
    <row r="57" spans="1:22">
      <c r="A57" s="151">
        <f t="shared" ca="1" si="13"/>
        <v>45985.625</v>
      </c>
      <c r="B57" s="1">
        <f t="shared" ca="1" si="14"/>
        <v>47.448999999999998</v>
      </c>
      <c r="C57" s="30">
        <f t="shared" ca="1" si="15"/>
        <v>-24193.595999999983</v>
      </c>
      <c r="D57" s="31">
        <f t="shared" ca="1" si="5"/>
        <v>118611.11111111112</v>
      </c>
      <c r="E57" s="4">
        <f t="shared" ca="1" si="16"/>
        <v>31.734999999999999</v>
      </c>
      <c r="F57" s="30">
        <f t="shared" ca="1" si="17"/>
        <v>18337.440000000002</v>
      </c>
      <c r="G57" s="31">
        <f t="shared" ca="1" si="8"/>
        <v>27111.111111111109</v>
      </c>
      <c r="H57" s="4">
        <f t="shared" ca="1" si="18"/>
        <v>50.941000000000003</v>
      </c>
      <c r="I57" s="30">
        <f t="shared" ca="1" si="19"/>
        <v>737.49999999996885</v>
      </c>
      <c r="J57" s="31">
        <f t="shared" ca="1" si="11"/>
        <v>42361.111111111109</v>
      </c>
      <c r="K57" s="80">
        <f t="shared" ca="1" si="20"/>
        <v>96767.45511111115</v>
      </c>
      <c r="M57" s="109">
        <v>45882.625</v>
      </c>
      <c r="N57" s="44">
        <v>41.433999999999997</v>
      </c>
      <c r="O57" s="109">
        <v>45936.625</v>
      </c>
      <c r="P57" s="44">
        <v>34.415999999999997</v>
      </c>
      <c r="Q57" s="109">
        <v>45882.625</v>
      </c>
      <c r="R57" s="44">
        <v>53.500999999999998</v>
      </c>
      <c r="S57" s="150" t="str">
        <f t="shared" si="0"/>
        <v/>
      </c>
      <c r="T57" s="150">
        <v>45933.625</v>
      </c>
      <c r="U57" s="150">
        <f t="shared" si="1"/>
        <v>45933.625</v>
      </c>
      <c r="V57" s="150">
        <v>46000.625</v>
      </c>
    </row>
    <row r="58" spans="1:22">
      <c r="A58" s="151">
        <f t="shared" ca="1" si="13"/>
        <v>45986.625</v>
      </c>
      <c r="B58" s="1">
        <f t="shared" ca="1" si="14"/>
        <v>46.07</v>
      </c>
      <c r="C58" s="30">
        <f t="shared" ca="1" si="15"/>
        <v>-12880.280000000004</v>
      </c>
      <c r="D58" s="31">
        <f t="shared" ca="1" si="5"/>
        <v>120555.55555555555</v>
      </c>
      <c r="E58" s="4">
        <f t="shared" ca="1" si="16"/>
        <v>31.396000000000001</v>
      </c>
      <c r="F58" s="30">
        <f t="shared" ca="1" si="17"/>
        <v>21081.983999999993</v>
      </c>
      <c r="G58" s="31">
        <f t="shared" ca="1" si="8"/>
        <v>27555.555555555555</v>
      </c>
      <c r="H58" s="4">
        <f t="shared" ca="1" si="18"/>
        <v>49.777999999999999</v>
      </c>
      <c r="I58" s="30">
        <f t="shared" ca="1" si="19"/>
        <v>15275.000000000016</v>
      </c>
      <c r="J58" s="31">
        <f t="shared" ca="1" si="11"/>
        <v>43055.555555555555</v>
      </c>
      <c r="K58" s="80">
        <f t="shared" ca="1" si="20"/>
        <v>97982.259555555502</v>
      </c>
      <c r="M58" s="109">
        <v>45883.625</v>
      </c>
      <c r="N58" s="44">
        <v>40.765000000000001</v>
      </c>
      <c r="O58" s="109">
        <v>45937.625</v>
      </c>
      <c r="P58" s="44">
        <v>34.781999999999996</v>
      </c>
      <c r="Q58" s="109">
        <v>45883.625</v>
      </c>
      <c r="R58" s="44">
        <v>52.978000000000002</v>
      </c>
      <c r="S58" s="150" t="str">
        <f t="shared" si="0"/>
        <v/>
      </c>
      <c r="T58" s="150">
        <v>45936.625</v>
      </c>
      <c r="U58" s="150">
        <f t="shared" si="1"/>
        <v>45936.625</v>
      </c>
      <c r="V58" s="150">
        <v>46002.625</v>
      </c>
    </row>
    <row r="59" spans="1:22">
      <c r="A59" s="151">
        <f t="shared" ca="1" si="13"/>
        <v>45987.625</v>
      </c>
      <c r="B59" s="1">
        <f t="shared" ca="1" si="14"/>
        <v>45.801000000000002</v>
      </c>
      <c r="C59" s="30">
        <f t="shared" ca="1" si="15"/>
        <v>-10673.404000000019</v>
      </c>
      <c r="D59" s="31">
        <f t="shared" ca="1" si="5"/>
        <v>122500.00000000001</v>
      </c>
      <c r="E59" s="4">
        <f t="shared" ca="1" si="16"/>
        <v>31.109000000000002</v>
      </c>
      <c r="F59" s="30">
        <f t="shared" ca="1" si="17"/>
        <v>23405.535999999986</v>
      </c>
      <c r="G59" s="31">
        <f t="shared" ca="1" si="8"/>
        <v>28000</v>
      </c>
      <c r="H59" s="4">
        <f t="shared" ca="1" si="18"/>
        <v>49.31</v>
      </c>
      <c r="I59" s="30">
        <f t="shared" ca="1" si="19"/>
        <v>21124.999999999971</v>
      </c>
      <c r="J59" s="31">
        <f t="shared" ca="1" si="11"/>
        <v>43750</v>
      </c>
      <c r="K59" s="80">
        <f t="shared" ca="1" si="20"/>
        <v>98357.132000000012</v>
      </c>
      <c r="M59" s="109">
        <v>45884.625</v>
      </c>
      <c r="N59" s="44">
        <v>40.72</v>
      </c>
      <c r="O59" s="109">
        <v>45938.625</v>
      </c>
      <c r="P59" s="44">
        <v>35.098999999999997</v>
      </c>
      <c r="Q59" s="109">
        <v>45884.625</v>
      </c>
      <c r="R59" s="44">
        <v>52.999000000000002</v>
      </c>
      <c r="S59" s="150" t="str">
        <f t="shared" si="0"/>
        <v/>
      </c>
      <c r="T59" s="150">
        <v>45937.625</v>
      </c>
      <c r="U59" s="150">
        <f t="shared" si="1"/>
        <v>45937.625</v>
      </c>
    </row>
    <row r="60" spans="1:22">
      <c r="A60" s="151">
        <f t="shared" ca="1" si="13"/>
        <v>45988.625</v>
      </c>
      <c r="B60" s="1">
        <f t="shared" ca="1" si="14"/>
        <v>46.01</v>
      </c>
      <c r="C60" s="30">
        <f t="shared" ca="1" si="15"/>
        <v>-12388.039999999986</v>
      </c>
      <c r="D60" s="31">
        <f t="shared" ca="1" si="5"/>
        <v>124444.44444444444</v>
      </c>
      <c r="E60" s="4">
        <f t="shared" ca="1" si="16"/>
        <v>31.184999999999999</v>
      </c>
      <c r="F60" s="30">
        <f t="shared" ca="1" si="17"/>
        <v>22790.240000000005</v>
      </c>
      <c r="G60" s="31">
        <f t="shared" ca="1" si="8"/>
        <v>28444.444444444445</v>
      </c>
      <c r="H60" s="4">
        <f t="shared" ca="1" si="18"/>
        <v>48.676000000000002</v>
      </c>
      <c r="I60" s="30">
        <f t="shared" ca="1" si="19"/>
        <v>29049.999999999978</v>
      </c>
      <c r="J60" s="31">
        <f t="shared" ca="1" si="11"/>
        <v>44444.444444444445</v>
      </c>
      <c r="K60" s="80">
        <f t="shared" ca="1" si="20"/>
        <v>89796.644444444479</v>
      </c>
      <c r="M60" s="109">
        <v>45887.625</v>
      </c>
      <c r="N60" s="44">
        <v>40.914999999999999</v>
      </c>
      <c r="O60" s="109">
        <v>45939.625</v>
      </c>
      <c r="P60" s="44">
        <v>34.442</v>
      </c>
      <c r="Q60" s="109">
        <v>45887.625</v>
      </c>
      <c r="R60" s="44">
        <v>53.317</v>
      </c>
      <c r="S60" s="150" t="str">
        <f t="shared" si="0"/>
        <v/>
      </c>
      <c r="T60" s="150">
        <v>45938.625</v>
      </c>
      <c r="U60" s="150">
        <f t="shared" si="1"/>
        <v>45938.625</v>
      </c>
    </row>
    <row r="61" spans="1:22">
      <c r="A61" s="151">
        <f t="shared" ca="1" si="13"/>
        <v>45989.625</v>
      </c>
      <c r="B61" s="1">
        <f t="shared" ca="1" si="14"/>
        <v>45.764000000000003</v>
      </c>
      <c r="C61" s="30">
        <f t="shared" ca="1" si="15"/>
        <v>-10369.856000000025</v>
      </c>
      <c r="D61" s="31">
        <f t="shared" ca="1" si="5"/>
        <v>126388.88888888888</v>
      </c>
      <c r="E61" s="4">
        <f t="shared" ca="1" si="16"/>
        <v>31.295999999999999</v>
      </c>
      <c r="F61" s="30">
        <f t="shared" ca="1" si="17"/>
        <v>21891.584000000003</v>
      </c>
      <c r="G61" s="31">
        <f t="shared" ca="1" si="8"/>
        <v>28888.888888888891</v>
      </c>
      <c r="H61" s="4">
        <f t="shared" ca="1" si="18"/>
        <v>48.335000000000001</v>
      </c>
      <c r="I61" s="30">
        <f t="shared" ca="1" si="19"/>
        <v>33312.499999999985</v>
      </c>
      <c r="J61" s="31">
        <f t="shared" ca="1" si="11"/>
        <v>45138.888888888891</v>
      </c>
      <c r="K61" s="80">
        <f t="shared" ca="1" si="20"/>
        <v>88348.116888888864</v>
      </c>
      <c r="M61" s="109">
        <v>45888.625</v>
      </c>
      <c r="N61" s="44">
        <v>41.639000000000003</v>
      </c>
      <c r="O61" s="109">
        <v>45940.625</v>
      </c>
      <c r="P61" s="44">
        <v>34.442</v>
      </c>
      <c r="Q61" s="109">
        <v>45888.625</v>
      </c>
      <c r="R61" s="44">
        <v>53.121000000000002</v>
      </c>
      <c r="S61" s="150">
        <f t="shared" si="0"/>
        <v>45888.625</v>
      </c>
      <c r="T61" s="150">
        <v>45939.625</v>
      </c>
      <c r="U61" s="150">
        <f t="shared" si="1"/>
        <v>45939.625</v>
      </c>
    </row>
    <row r="62" spans="1:22">
      <c r="A62" s="151">
        <f t="shared" ca="1" si="13"/>
        <v>45992.625</v>
      </c>
      <c r="B62" s="1">
        <f t="shared" ca="1" si="14"/>
        <v>45.509</v>
      </c>
      <c r="C62" s="30">
        <f t="shared" ca="1" si="15"/>
        <v>-8277.836000000003</v>
      </c>
      <c r="D62" s="31">
        <f t="shared" ca="1" si="5"/>
        <v>132222.22222222225</v>
      </c>
      <c r="E62" s="4">
        <f t="shared" ca="1" si="16"/>
        <v>31.852</v>
      </c>
      <c r="F62" s="30">
        <f t="shared" ca="1" si="17"/>
        <v>17390.207999999999</v>
      </c>
      <c r="G62" s="31">
        <f t="shared" ca="1" si="8"/>
        <v>30222.222222222223</v>
      </c>
      <c r="H62" s="4">
        <f t="shared" ca="1" si="18"/>
        <v>48.353000000000002</v>
      </c>
      <c r="I62" s="30">
        <f t="shared" ca="1" si="19"/>
        <v>33087.499999999985</v>
      </c>
      <c r="J62" s="31">
        <f t="shared" ca="1" si="11"/>
        <v>47222.222222222226</v>
      </c>
      <c r="K62" s="80">
        <f t="shared" ca="1" si="20"/>
        <v>91247.094222222251</v>
      </c>
      <c r="M62" s="109">
        <v>45889.625</v>
      </c>
      <c r="N62" s="44">
        <v>42.988999999999997</v>
      </c>
      <c r="O62" s="109">
        <v>45943.625</v>
      </c>
      <c r="P62" s="44">
        <v>36.572000000000003</v>
      </c>
      <c r="Q62" s="109">
        <v>45889.625</v>
      </c>
      <c r="R62" s="44">
        <v>53.008000000000003</v>
      </c>
      <c r="S62" s="150">
        <f t="shared" si="0"/>
        <v>45889.625</v>
      </c>
      <c r="T62" s="150">
        <v>45940.625</v>
      </c>
      <c r="U62" s="150">
        <f t="shared" si="1"/>
        <v>45940.625</v>
      </c>
    </row>
    <row r="63" spans="1:22">
      <c r="A63" s="151">
        <f t="shared" ca="1" si="13"/>
        <v>45993.625</v>
      </c>
      <c r="B63" s="1">
        <f t="shared" ca="1" si="14"/>
        <v>45.298999999999999</v>
      </c>
      <c r="C63" s="30">
        <f t="shared" ca="1" si="15"/>
        <v>-6554.9959999999965</v>
      </c>
      <c r="D63" s="31">
        <f t="shared" ca="1" si="5"/>
        <v>134166.66666666669</v>
      </c>
      <c r="E63" s="4">
        <f t="shared" ca="1" si="16"/>
        <v>31.709</v>
      </c>
      <c r="F63" s="30">
        <f t="shared" ca="1" si="17"/>
        <v>18547.936000000002</v>
      </c>
      <c r="G63" s="31">
        <f t="shared" ca="1" si="8"/>
        <v>30666.666666666668</v>
      </c>
      <c r="H63" s="4">
        <f t="shared" ca="1" si="18"/>
        <v>47.828000000000003</v>
      </c>
      <c r="I63" s="30">
        <f t="shared" ca="1" si="19"/>
        <v>39649.999999999964</v>
      </c>
      <c r="J63" s="31">
        <f t="shared" ca="1" si="11"/>
        <v>47916.666666666672</v>
      </c>
      <c r="K63" s="80">
        <f t="shared" ca="1" si="20"/>
        <v>89259.606666666703</v>
      </c>
      <c r="M63" s="109">
        <v>45890.625</v>
      </c>
      <c r="N63" s="44">
        <v>42.866999999999997</v>
      </c>
      <c r="O63" s="109">
        <v>45944.625</v>
      </c>
      <c r="P63" s="44">
        <v>37.72</v>
      </c>
      <c r="Q63" s="109">
        <v>45890.625</v>
      </c>
      <c r="R63" s="44">
        <v>53.393000000000001</v>
      </c>
      <c r="S63" s="150">
        <f t="shared" si="0"/>
        <v>45890.625</v>
      </c>
      <c r="T63" s="150">
        <v>45943.625</v>
      </c>
      <c r="U63" s="150">
        <f t="shared" si="1"/>
        <v>45943.625</v>
      </c>
    </row>
    <row r="64" spans="1:22">
      <c r="A64" s="151">
        <f t="shared" ca="1" si="13"/>
        <v>45994.625</v>
      </c>
      <c r="B64" s="1">
        <f t="shared" ca="1" si="14"/>
        <v>44.412999999999997</v>
      </c>
      <c r="C64" s="30">
        <f t="shared" ca="1" si="15"/>
        <v>713.7480000000271</v>
      </c>
      <c r="D64" s="31">
        <f t="shared" ca="1" si="5"/>
        <v>136111.11111111112</v>
      </c>
      <c r="E64" s="4">
        <f t="shared" ca="1" si="16"/>
        <v>32.084000000000003</v>
      </c>
      <c r="F64" s="30">
        <f t="shared" ca="1" si="17"/>
        <v>15511.935999999974</v>
      </c>
      <c r="G64" s="31">
        <f t="shared" ca="1" si="8"/>
        <v>31111.111111111113</v>
      </c>
      <c r="H64" s="4">
        <f t="shared" ca="1" si="18"/>
        <v>47.1</v>
      </c>
      <c r="I64" s="30">
        <f t="shared" ca="1" si="19"/>
        <v>48749.999999999985</v>
      </c>
      <c r="J64" s="31">
        <f t="shared" ca="1" si="11"/>
        <v>48611.111111111117</v>
      </c>
      <c r="K64" s="80">
        <f t="shared" ca="1" si="20"/>
        <v>86086.795111111132</v>
      </c>
      <c r="M64" s="109">
        <v>45891.625</v>
      </c>
      <c r="N64" s="44">
        <v>43.009</v>
      </c>
      <c r="O64" s="109">
        <v>45945.625</v>
      </c>
      <c r="P64" s="44">
        <v>35.18</v>
      </c>
      <c r="Q64" s="109">
        <v>45891.625</v>
      </c>
      <c r="R64" s="44">
        <v>53.387</v>
      </c>
      <c r="S64" s="150">
        <f t="shared" si="0"/>
        <v>45891.625</v>
      </c>
      <c r="T64" s="150">
        <v>45944.625</v>
      </c>
      <c r="U64" s="150">
        <f t="shared" si="1"/>
        <v>45944.625</v>
      </c>
    </row>
    <row r="65" spans="1:21">
      <c r="A65" s="151">
        <f t="shared" ca="1" si="13"/>
        <v>45995.625</v>
      </c>
      <c r="B65" s="1">
        <f t="shared" ca="1" si="14"/>
        <v>44.226999999999997</v>
      </c>
      <c r="C65" s="30">
        <f t="shared" ca="1" si="15"/>
        <v>2239.6920000000268</v>
      </c>
      <c r="D65" s="31">
        <f t="shared" ca="1" si="5"/>
        <v>138055.55555555556</v>
      </c>
      <c r="E65" s="4">
        <f t="shared" ca="1" si="16"/>
        <v>31.882000000000001</v>
      </c>
      <c r="F65" s="30">
        <f t="shared" ca="1" si="17"/>
        <v>17147.327999999987</v>
      </c>
      <c r="G65" s="31">
        <f t="shared" ca="1" si="8"/>
        <v>31555.555555555551</v>
      </c>
      <c r="H65" s="4">
        <f t="shared" ca="1" si="18"/>
        <v>47.256</v>
      </c>
      <c r="I65" s="30">
        <f t="shared" ca="1" si="19"/>
        <v>46800</v>
      </c>
      <c r="J65" s="31">
        <f t="shared" ca="1" si="11"/>
        <v>49305.555555555547</v>
      </c>
      <c r="K65" s="80">
        <f t="shared" ca="1" si="20"/>
        <v>92892.575555555595</v>
      </c>
      <c r="M65" s="109">
        <v>45894.625</v>
      </c>
      <c r="N65" s="44">
        <v>42.521999999999998</v>
      </c>
      <c r="O65" s="109">
        <v>45946.625</v>
      </c>
      <c r="P65" s="44">
        <v>35.090000000000003</v>
      </c>
      <c r="Q65" s="109">
        <v>45894.625</v>
      </c>
      <c r="R65" s="44">
        <v>52.463999999999999</v>
      </c>
      <c r="S65" s="150" t="str">
        <f t="shared" si="0"/>
        <v/>
      </c>
      <c r="T65" s="150">
        <v>45945.625</v>
      </c>
      <c r="U65" s="150">
        <f t="shared" si="1"/>
        <v>45945.625</v>
      </c>
    </row>
    <row r="66" spans="1:21">
      <c r="A66" s="151">
        <f t="shared" ca="1" si="13"/>
        <v>45996.625</v>
      </c>
      <c r="B66" s="1">
        <f t="shared" ca="1" si="14"/>
        <v>44.805999999999997</v>
      </c>
      <c r="C66" s="30">
        <f t="shared" ca="1" si="15"/>
        <v>-2510.4239999999786</v>
      </c>
      <c r="D66" s="31">
        <f t="shared" ca="1" si="5"/>
        <v>140000</v>
      </c>
      <c r="E66" s="4">
        <f t="shared" ca="1" si="16"/>
        <v>32.536999999999999</v>
      </c>
      <c r="F66" s="30">
        <f t="shared" ca="1" si="17"/>
        <v>11844.448000000009</v>
      </c>
      <c r="G66" s="31">
        <f t="shared" ca="1" si="8"/>
        <v>32000</v>
      </c>
      <c r="H66" s="4">
        <f t="shared" ca="1" si="18"/>
        <v>47.176000000000002</v>
      </c>
      <c r="I66" s="30">
        <f t="shared" ca="1" si="19"/>
        <v>47799.999999999978</v>
      </c>
      <c r="J66" s="31">
        <f t="shared" ca="1" si="11"/>
        <v>50000</v>
      </c>
      <c r="K66" s="80">
        <f t="shared" ca="1" si="20"/>
        <v>83534.024000000063</v>
      </c>
      <c r="M66" s="109">
        <v>45895.625</v>
      </c>
      <c r="N66" s="44">
        <v>43.627000000000002</v>
      </c>
      <c r="O66" s="109">
        <v>45947.625</v>
      </c>
      <c r="P66" s="44">
        <v>35.686999999999998</v>
      </c>
      <c r="Q66" s="109">
        <v>45895.625</v>
      </c>
      <c r="R66" s="44">
        <v>53.911999999999999</v>
      </c>
      <c r="S66" s="150">
        <f t="shared" si="0"/>
        <v>45895.625</v>
      </c>
      <c r="T66" s="150">
        <v>45946.625</v>
      </c>
      <c r="U66" s="150">
        <f t="shared" si="1"/>
        <v>45946.625</v>
      </c>
    </row>
    <row r="67" spans="1:21">
      <c r="A67" s="151">
        <f t="shared" ca="1" si="13"/>
        <v>45999.625</v>
      </c>
      <c r="B67" s="1">
        <f t="shared" ca="1" si="14"/>
        <v>45.09</v>
      </c>
      <c r="C67" s="30">
        <f t="shared" ca="1" si="15"/>
        <v>-4840.3600000000288</v>
      </c>
      <c r="D67" s="31">
        <f t="shared" ca="1" si="5"/>
        <v>145833.33333333331</v>
      </c>
      <c r="E67" s="4">
        <f t="shared" ca="1" si="16"/>
        <v>32.228999999999999</v>
      </c>
      <c r="F67" s="30">
        <f t="shared" ca="1" si="17"/>
        <v>14338.016000000005</v>
      </c>
      <c r="G67" s="31">
        <f t="shared" ca="1" si="8"/>
        <v>33333.333333333336</v>
      </c>
      <c r="H67" s="4">
        <f t="shared" ca="1" si="18"/>
        <v>47.280999999999999</v>
      </c>
      <c r="I67" s="30">
        <f t="shared" ca="1" si="19"/>
        <v>46487.500000000015</v>
      </c>
      <c r="J67" s="31">
        <f t="shared" ca="1" si="11"/>
        <v>52083.333333333336</v>
      </c>
      <c r="K67" s="80">
        <f t="shared" ca="1" si="20"/>
        <v>90093.489333333302</v>
      </c>
      <c r="M67" s="109">
        <v>45896.625</v>
      </c>
      <c r="N67" s="44">
        <v>43.198999999999998</v>
      </c>
      <c r="O67" s="109">
        <v>45950.625</v>
      </c>
      <c r="P67" s="44">
        <v>34.273000000000003</v>
      </c>
      <c r="Q67" s="109">
        <v>45896.625</v>
      </c>
      <c r="R67" s="44">
        <v>53.225000000000001</v>
      </c>
      <c r="S67" s="150">
        <f t="shared" si="0"/>
        <v>45896.625</v>
      </c>
      <c r="T67" s="150">
        <v>45947.625</v>
      </c>
      <c r="U67" s="150">
        <f t="shared" si="1"/>
        <v>45947.625</v>
      </c>
    </row>
    <row r="68" spans="1:21">
      <c r="A68" s="151">
        <f t="shared" ca="1" si="13"/>
        <v>46000.625</v>
      </c>
      <c r="B68" s="1">
        <f t="shared" ca="1" si="14"/>
        <v>45.597999999999999</v>
      </c>
      <c r="C68" s="30">
        <f t="shared" ca="1" si="15"/>
        <v>-9007.9919999999929</v>
      </c>
      <c r="D68" s="31">
        <f t="shared" ca="1" si="5"/>
        <v>147777.77777777778</v>
      </c>
      <c r="E68" s="4">
        <f t="shared" ca="1" si="16"/>
        <v>32.146999999999998</v>
      </c>
      <c r="F68" s="30">
        <f t="shared" ca="1" si="17"/>
        <v>15001.888000000012</v>
      </c>
      <c r="G68" s="31">
        <f t="shared" ca="1" si="8"/>
        <v>33777.777777777781</v>
      </c>
      <c r="H68" s="4">
        <f t="shared" ca="1" si="18"/>
        <v>47.465000000000003</v>
      </c>
      <c r="I68" s="30">
        <f t="shared" ca="1" si="19"/>
        <v>44187.499999999964</v>
      </c>
      <c r="J68" s="31">
        <f t="shared" ca="1" si="11"/>
        <v>52777.777777777781</v>
      </c>
      <c r="K68" s="80">
        <f t="shared" ca="1" si="20"/>
        <v>90584.173777777818</v>
      </c>
      <c r="M68" s="109">
        <v>45897.625</v>
      </c>
      <c r="N68" s="44">
        <v>43.302999999999997</v>
      </c>
      <c r="O68" s="109">
        <v>45951.625</v>
      </c>
      <c r="P68" s="44">
        <v>34.064</v>
      </c>
      <c r="Q68" s="109">
        <v>45897.625</v>
      </c>
      <c r="R68" s="44">
        <v>54.14</v>
      </c>
      <c r="S68" s="150">
        <f t="shared" ref="S68:S131" si="21">IF(COUNTIF(O:O,M68)*COUNTIF(Q:Q,M68),M68,"")</f>
        <v>45897.625</v>
      </c>
      <c r="T68" s="150">
        <v>45950.625</v>
      </c>
      <c r="U68" s="150">
        <f t="shared" ref="U68:U131" si="22">IF(T68&gt;$A$14,T68,"")</f>
        <v>45950.625</v>
      </c>
    </row>
    <row r="69" spans="1:21">
      <c r="A69" s="151">
        <f t="shared" ca="1" si="13"/>
        <v>46002.625</v>
      </c>
      <c r="B69" s="1">
        <f t="shared" ca="1" si="14"/>
        <v>44.921999999999997</v>
      </c>
      <c r="C69" s="30">
        <f t="shared" ca="1" si="15"/>
        <v>-3462.0879999999761</v>
      </c>
      <c r="D69" s="31">
        <f t="shared" ca="1" si="5"/>
        <v>151666.66666666669</v>
      </c>
      <c r="E69" s="4">
        <f t="shared" ca="1" si="16"/>
        <v>32.042999999999999</v>
      </c>
      <c r="F69" s="30">
        <f t="shared" ca="1" si="17"/>
        <v>15843.872000000005</v>
      </c>
      <c r="G69" s="31">
        <f t="shared" ca="1" si="8"/>
        <v>34666.666666666664</v>
      </c>
      <c r="H69" s="4">
        <f t="shared" ca="1" si="18"/>
        <v>47.247999999999998</v>
      </c>
      <c r="I69" s="30">
        <f t="shared" ca="1" si="19"/>
        <v>46900.000000000036</v>
      </c>
      <c r="J69" s="31">
        <f t="shared" ca="1" si="11"/>
        <v>54166.666666666664</v>
      </c>
      <c r="K69" s="80">
        <f t="shared" ca="1" si="20"/>
        <v>97648.450666666671</v>
      </c>
      <c r="M69" s="109">
        <v>45898.625</v>
      </c>
      <c r="N69" s="44">
        <v>43.933</v>
      </c>
      <c r="O69" s="109">
        <v>45952.625</v>
      </c>
      <c r="P69" s="44">
        <v>33.892000000000003</v>
      </c>
      <c r="Q69" s="109">
        <v>45898.625</v>
      </c>
      <c r="R69" s="44">
        <v>54.610999999999997</v>
      </c>
      <c r="S69" s="150" t="str">
        <f t="shared" si="21"/>
        <v/>
      </c>
      <c r="T69" s="150">
        <v>45951.625</v>
      </c>
      <c r="U69" s="150">
        <f t="shared" si="22"/>
        <v>45951.625</v>
      </c>
    </row>
    <row r="70" spans="1:21">
      <c r="A70" s="151">
        <f t="shared" ca="1" si="13"/>
        <v>46002.652506134262</v>
      </c>
      <c r="B70" s="1">
        <f t="shared" ca="1" si="14"/>
        <v>44.923099999999998</v>
      </c>
      <c r="C70" s="30">
        <f t="shared" ca="1" si="15"/>
        <v>-3471.1123999999845</v>
      </c>
      <c r="D70" s="31">
        <f t="shared" ca="1" si="5"/>
        <v>151666.66666666669</v>
      </c>
      <c r="E70" s="4">
        <f t="shared" ca="1" si="16"/>
        <v>31.957979999999999</v>
      </c>
      <c r="F70" s="30">
        <f t="shared" ca="1" si="17"/>
        <v>16532.193920000009</v>
      </c>
      <c r="G70" s="31">
        <f t="shared" ca="1" si="8"/>
        <v>34666.666666666664</v>
      </c>
      <c r="H70" s="4">
        <f t="shared" ca="1" si="18"/>
        <v>47.166429999999998</v>
      </c>
      <c r="I70" s="30">
        <f t="shared" ca="1" si="19"/>
        <v>47919.625000000022</v>
      </c>
      <c r="J70" s="31">
        <f t="shared" ca="1" si="11"/>
        <v>54166.666666666664</v>
      </c>
      <c r="K70" s="80">
        <f t="shared" ca="1" si="20"/>
        <v>97308.123186666693</v>
      </c>
      <c r="M70" s="109">
        <v>45901.625</v>
      </c>
      <c r="N70" s="44">
        <v>43.805</v>
      </c>
      <c r="O70" s="109">
        <v>45953.625</v>
      </c>
      <c r="P70" s="44">
        <v>34.267000000000003</v>
      </c>
      <c r="Q70" s="109">
        <v>45901.625</v>
      </c>
      <c r="R70" s="44">
        <v>54.036999999999999</v>
      </c>
      <c r="S70" s="150">
        <f t="shared" si="21"/>
        <v>45901.625</v>
      </c>
      <c r="T70" s="150">
        <v>45952.625</v>
      </c>
      <c r="U70" s="150">
        <f t="shared" si="22"/>
        <v>45952.625</v>
      </c>
    </row>
    <row r="71" spans="1:21">
      <c r="A71" s="151" t="str">
        <f t="shared" ca="1" si="13"/>
        <v/>
      </c>
      <c r="B71" s="1" t="str">
        <f t="shared" ca="1" si="14"/>
        <v/>
      </c>
      <c r="C71" s="30" t="str">
        <f t="shared" ca="1" si="15"/>
        <v/>
      </c>
      <c r="D71" s="31" t="str">
        <f t="shared" ca="1" si="5"/>
        <v/>
      </c>
      <c r="E71" s="4" t="str">
        <f t="shared" ca="1" si="16"/>
        <v/>
      </c>
      <c r="F71" s="30" t="str">
        <f t="shared" ca="1" si="17"/>
        <v/>
      </c>
      <c r="G71" s="31" t="str">
        <f t="shared" ca="1" si="8"/>
        <v/>
      </c>
      <c r="H71" s="4" t="str">
        <f t="shared" ca="1" si="18"/>
        <v/>
      </c>
      <c r="I71" s="30" t="str">
        <f t="shared" ca="1" si="19"/>
        <v/>
      </c>
      <c r="J71" s="31" t="str">
        <f t="shared" ca="1" si="11"/>
        <v/>
      </c>
      <c r="K71" s="80" t="str">
        <f t="shared" ca="1" si="20"/>
        <v/>
      </c>
      <c r="M71" s="109">
        <v>45902.625</v>
      </c>
      <c r="N71" s="44">
        <v>44.895000000000003</v>
      </c>
      <c r="O71" s="109">
        <v>45954.625</v>
      </c>
      <c r="P71" s="44">
        <v>33.981999999999999</v>
      </c>
      <c r="Q71" s="109">
        <v>45902.625</v>
      </c>
      <c r="R71" s="44">
        <v>54.703000000000003</v>
      </c>
      <c r="S71" s="150">
        <f t="shared" si="21"/>
        <v>45902.625</v>
      </c>
      <c r="T71" s="150">
        <v>45953.625</v>
      </c>
      <c r="U71" s="150">
        <f t="shared" si="22"/>
        <v>45953.625</v>
      </c>
    </row>
    <row r="72" spans="1:21">
      <c r="A72" s="151" t="str">
        <f t="shared" ca="1" si="13"/>
        <v/>
      </c>
      <c r="B72" s="1" t="str">
        <f t="shared" ca="1" si="14"/>
        <v/>
      </c>
      <c r="C72" s="30" t="str">
        <f t="shared" ca="1" si="15"/>
        <v/>
      </c>
      <c r="D72" s="31" t="str">
        <f t="shared" ca="1" si="5"/>
        <v/>
      </c>
      <c r="E72" s="4" t="str">
        <f t="shared" ca="1" si="16"/>
        <v/>
      </c>
      <c r="F72" s="30" t="str">
        <f t="shared" ca="1" si="17"/>
        <v/>
      </c>
      <c r="G72" s="31" t="str">
        <f t="shared" ca="1" si="8"/>
        <v/>
      </c>
      <c r="H72" s="4" t="str">
        <f t="shared" ca="1" si="18"/>
        <v/>
      </c>
      <c r="I72" s="30" t="str">
        <f t="shared" ca="1" si="19"/>
        <v/>
      </c>
      <c r="J72" s="31" t="str">
        <f t="shared" ca="1" si="11"/>
        <v/>
      </c>
      <c r="K72" s="80" t="str">
        <f t="shared" ca="1" si="20"/>
        <v/>
      </c>
      <c r="M72" s="109">
        <v>45903.625</v>
      </c>
      <c r="N72" s="44">
        <v>44.619</v>
      </c>
      <c r="O72" s="109">
        <v>45957.625</v>
      </c>
      <c r="P72" s="44">
        <v>32.850999999999999</v>
      </c>
      <c r="Q72" s="109">
        <v>45903.625</v>
      </c>
      <c r="R72" s="44">
        <v>54.1</v>
      </c>
      <c r="S72" s="150">
        <f t="shared" si="21"/>
        <v>45903.625</v>
      </c>
      <c r="T72" s="150">
        <v>45954.625</v>
      </c>
      <c r="U72" s="150">
        <f t="shared" si="22"/>
        <v>45954.625</v>
      </c>
    </row>
    <row r="73" spans="1:21">
      <c r="A73" s="151" t="str">
        <f t="shared" ca="1" si="13"/>
        <v/>
      </c>
      <c r="B73" s="1" t="str">
        <f t="shared" ca="1" si="14"/>
        <v/>
      </c>
      <c r="C73" s="30" t="str">
        <f t="shared" ca="1" si="15"/>
        <v/>
      </c>
      <c r="D73" s="31" t="str">
        <f t="shared" ca="1" si="5"/>
        <v/>
      </c>
      <c r="E73" s="4" t="str">
        <f t="shared" ca="1" si="16"/>
        <v/>
      </c>
      <c r="F73" s="30" t="str">
        <f t="shared" ca="1" si="17"/>
        <v/>
      </c>
      <c r="G73" s="31" t="str">
        <f t="shared" ca="1" si="8"/>
        <v/>
      </c>
      <c r="H73" s="4" t="str">
        <f t="shared" ca="1" si="18"/>
        <v/>
      </c>
      <c r="I73" s="30" t="str">
        <f t="shared" ca="1" si="19"/>
        <v/>
      </c>
      <c r="J73" s="31" t="str">
        <f t="shared" ca="1" si="11"/>
        <v/>
      </c>
      <c r="K73" s="80" t="str">
        <f t="shared" ca="1" si="20"/>
        <v/>
      </c>
      <c r="M73" s="109">
        <v>45904.625</v>
      </c>
      <c r="N73" s="44">
        <v>43.335000000000001</v>
      </c>
      <c r="O73" s="109">
        <v>45958.625</v>
      </c>
      <c r="P73" s="44">
        <v>32.231999999999999</v>
      </c>
      <c r="Q73" s="109">
        <v>45904.625</v>
      </c>
      <c r="R73" s="44">
        <v>53.344000000000001</v>
      </c>
      <c r="S73" s="150">
        <f t="shared" si="21"/>
        <v>45904.625</v>
      </c>
      <c r="T73" s="150">
        <v>45957.625</v>
      </c>
      <c r="U73" s="150">
        <f t="shared" si="22"/>
        <v>45957.625</v>
      </c>
    </row>
    <row r="74" spans="1:21">
      <c r="A74" s="151" t="str">
        <f t="shared" ca="1" si="13"/>
        <v/>
      </c>
      <c r="B74" s="1" t="str">
        <f t="shared" ca="1" si="14"/>
        <v/>
      </c>
      <c r="C74" s="30" t="str">
        <f t="shared" ca="1" si="15"/>
        <v/>
      </c>
      <c r="D74" s="31" t="str">
        <f t="shared" ca="1" si="5"/>
        <v/>
      </c>
      <c r="E74" s="4" t="str">
        <f t="shared" ca="1" si="16"/>
        <v/>
      </c>
      <c r="F74" s="30" t="str">
        <f t="shared" ca="1" si="17"/>
        <v/>
      </c>
      <c r="G74" s="31" t="str">
        <f t="shared" ca="1" si="8"/>
        <v/>
      </c>
      <c r="H74" s="4" t="str">
        <f t="shared" ca="1" si="18"/>
        <v/>
      </c>
      <c r="I74" s="30" t="str">
        <f t="shared" ca="1" si="19"/>
        <v/>
      </c>
      <c r="J74" s="31" t="str">
        <f t="shared" ca="1" si="11"/>
        <v/>
      </c>
      <c r="K74" s="80" t="str">
        <f t="shared" ca="1" si="20"/>
        <v/>
      </c>
      <c r="M74" s="109">
        <v>45905.625</v>
      </c>
      <c r="N74" s="44">
        <v>43.165999999999997</v>
      </c>
      <c r="O74" s="109">
        <v>45959.625</v>
      </c>
      <c r="P74" s="44">
        <v>32.119</v>
      </c>
      <c r="Q74" s="109">
        <v>45905.625</v>
      </c>
      <c r="R74" s="44">
        <v>51.8</v>
      </c>
      <c r="S74" s="150" t="str">
        <f t="shared" si="21"/>
        <v/>
      </c>
      <c r="T74" s="150">
        <v>45958.625</v>
      </c>
      <c r="U74" s="150">
        <f t="shared" si="22"/>
        <v>45958.625</v>
      </c>
    </row>
    <row r="75" spans="1:21">
      <c r="A75" s="151" t="str">
        <f t="shared" ca="1" si="13"/>
        <v/>
      </c>
      <c r="B75" s="1" t="str">
        <f t="shared" ca="1" si="14"/>
        <v/>
      </c>
      <c r="C75" s="30" t="str">
        <f t="shared" ca="1" si="15"/>
        <v/>
      </c>
      <c r="D75" s="31" t="str">
        <f t="shared" ca="1" si="5"/>
        <v/>
      </c>
      <c r="E75" s="4" t="str">
        <f t="shared" ca="1" si="16"/>
        <v/>
      </c>
      <c r="F75" s="30" t="str">
        <f t="shared" ca="1" si="17"/>
        <v/>
      </c>
      <c r="G75" s="31" t="str">
        <f t="shared" ca="1" si="8"/>
        <v/>
      </c>
      <c r="H75" s="4" t="str">
        <f t="shared" ca="1" si="18"/>
        <v/>
      </c>
      <c r="I75" s="30" t="str">
        <f t="shared" ca="1" si="19"/>
        <v/>
      </c>
      <c r="J75" s="31" t="str">
        <f t="shared" ca="1" si="11"/>
        <v/>
      </c>
      <c r="K75" s="80" t="str">
        <f t="shared" ca="1" si="20"/>
        <v/>
      </c>
      <c r="M75" s="109">
        <v>45908.625</v>
      </c>
      <c r="N75" s="44">
        <v>42.848999999999997</v>
      </c>
      <c r="O75" s="109">
        <v>45960.625</v>
      </c>
      <c r="P75" s="44">
        <v>32.652999999999999</v>
      </c>
      <c r="Q75" s="109">
        <v>45908.625</v>
      </c>
      <c r="R75" s="44">
        <v>51.392000000000003</v>
      </c>
      <c r="S75" s="150">
        <f t="shared" si="21"/>
        <v>45908.625</v>
      </c>
      <c r="T75" s="150">
        <v>45959.625</v>
      </c>
      <c r="U75" s="150">
        <f t="shared" si="22"/>
        <v>45959.625</v>
      </c>
    </row>
    <row r="76" spans="1:21">
      <c r="A76" s="151" t="str">
        <f t="shared" ca="1" si="13"/>
        <v/>
      </c>
      <c r="B76" s="1" t="str">
        <f t="shared" ca="1" si="14"/>
        <v/>
      </c>
      <c r="C76" s="30" t="str">
        <f t="shared" ca="1" si="15"/>
        <v/>
      </c>
      <c r="D76" s="31" t="str">
        <f t="shared" ca="1" si="5"/>
        <v/>
      </c>
      <c r="E76" s="4" t="str">
        <f t="shared" ca="1" si="16"/>
        <v/>
      </c>
      <c r="F76" s="30" t="str">
        <f t="shared" ca="1" si="17"/>
        <v/>
      </c>
      <c r="G76" s="31" t="str">
        <f t="shared" ca="1" si="8"/>
        <v/>
      </c>
      <c r="H76" s="4" t="str">
        <f t="shared" ca="1" si="18"/>
        <v/>
      </c>
      <c r="I76" s="30" t="str">
        <f t="shared" ca="1" si="19"/>
        <v/>
      </c>
      <c r="J76" s="31" t="str">
        <f t="shared" ca="1" si="11"/>
        <v/>
      </c>
      <c r="K76" s="80" t="str">
        <f t="shared" ca="1" si="20"/>
        <v/>
      </c>
      <c r="M76" s="109">
        <v>45909.625</v>
      </c>
      <c r="N76" s="44">
        <v>42.512</v>
      </c>
      <c r="O76" s="109">
        <v>45961.625</v>
      </c>
      <c r="P76" s="44">
        <v>32.923000000000002</v>
      </c>
      <c r="Q76" s="109">
        <v>45909.625</v>
      </c>
      <c r="R76" s="44">
        <v>50.817</v>
      </c>
      <c r="S76" s="150">
        <f t="shared" si="21"/>
        <v>45909.625</v>
      </c>
      <c r="T76" s="150">
        <v>45960.625</v>
      </c>
      <c r="U76" s="150">
        <f t="shared" si="22"/>
        <v>45960.625</v>
      </c>
    </row>
    <row r="77" spans="1:21">
      <c r="A77" s="151" t="str">
        <f t="shared" ca="1" si="13"/>
        <v/>
      </c>
      <c r="B77" s="1" t="str">
        <f t="shared" ca="1" si="14"/>
        <v/>
      </c>
      <c r="C77" s="30" t="str">
        <f t="shared" ca="1" si="15"/>
        <v/>
      </c>
      <c r="D77" s="31" t="str">
        <f t="shared" ca="1" si="5"/>
        <v/>
      </c>
      <c r="E77" s="4" t="str">
        <f t="shared" ca="1" si="16"/>
        <v/>
      </c>
      <c r="F77" s="30" t="str">
        <f t="shared" ca="1" si="17"/>
        <v/>
      </c>
      <c r="G77" s="31" t="str">
        <f t="shared" ca="1" si="8"/>
        <v/>
      </c>
      <c r="H77" s="4" t="str">
        <f t="shared" ca="1" si="18"/>
        <v/>
      </c>
      <c r="I77" s="30" t="str">
        <f t="shared" ca="1" si="19"/>
        <v/>
      </c>
      <c r="J77" s="31" t="str">
        <f t="shared" ca="1" si="11"/>
        <v/>
      </c>
      <c r="K77" s="80" t="str">
        <f t="shared" ca="1" si="20"/>
        <v/>
      </c>
      <c r="M77" s="109">
        <v>45910.625</v>
      </c>
      <c r="N77" s="44">
        <v>42.311999999999998</v>
      </c>
      <c r="O77" s="109">
        <v>45964.625</v>
      </c>
      <c r="P77" s="44">
        <v>33.341000000000001</v>
      </c>
      <c r="Q77" s="109">
        <v>45910.625</v>
      </c>
      <c r="R77" s="44">
        <v>49.832999999999998</v>
      </c>
      <c r="S77" s="150">
        <f t="shared" si="21"/>
        <v>45910.625</v>
      </c>
      <c r="T77" s="150">
        <v>45961.625</v>
      </c>
      <c r="U77" s="150">
        <f t="shared" si="22"/>
        <v>45961.625</v>
      </c>
    </row>
    <row r="78" spans="1:21">
      <c r="A78" s="151" t="str">
        <f t="shared" ca="1" si="13"/>
        <v/>
      </c>
      <c r="B78" s="1" t="str">
        <f t="shared" ca="1" si="14"/>
        <v/>
      </c>
      <c r="C78" s="30" t="str">
        <f t="shared" ca="1" si="15"/>
        <v/>
      </c>
      <c r="D78" s="31" t="str">
        <f t="shared" ca="1" si="5"/>
        <v/>
      </c>
      <c r="E78" s="4" t="str">
        <f t="shared" ca="1" si="16"/>
        <v/>
      </c>
      <c r="F78" s="30" t="str">
        <f t="shared" ca="1" si="17"/>
        <v/>
      </c>
      <c r="G78" s="31" t="str">
        <f t="shared" ca="1" si="8"/>
        <v/>
      </c>
      <c r="H78" s="4" t="str">
        <f t="shared" ca="1" si="18"/>
        <v/>
      </c>
      <c r="I78" s="30" t="str">
        <f t="shared" ca="1" si="19"/>
        <v/>
      </c>
      <c r="J78" s="31" t="str">
        <f t="shared" ca="1" si="11"/>
        <v/>
      </c>
      <c r="K78" s="80" t="str">
        <f t="shared" ca="1" si="20"/>
        <v/>
      </c>
      <c r="M78" s="109">
        <v>45911.625</v>
      </c>
      <c r="N78" s="44">
        <v>42.148000000000003</v>
      </c>
      <c r="O78" s="109">
        <v>45965.625</v>
      </c>
      <c r="P78" s="44">
        <v>34.250999999999998</v>
      </c>
      <c r="Q78" s="109">
        <v>45911.625</v>
      </c>
      <c r="R78" s="44">
        <v>49.048999999999999</v>
      </c>
      <c r="S78" s="150">
        <f t="shared" si="21"/>
        <v>45911.625</v>
      </c>
      <c r="T78" s="150">
        <v>45964.625</v>
      </c>
      <c r="U78" s="150">
        <f t="shared" si="22"/>
        <v>45964.625</v>
      </c>
    </row>
    <row r="79" spans="1:21">
      <c r="A79" s="151" t="str">
        <f t="shared" ca="1" si="13"/>
        <v/>
      </c>
      <c r="B79" s="1" t="str">
        <f t="shared" ca="1" si="14"/>
        <v/>
      </c>
      <c r="C79" s="30" t="str">
        <f t="shared" ca="1" si="15"/>
        <v/>
      </c>
      <c r="D79" s="31" t="str">
        <f t="shared" ca="1" si="5"/>
        <v/>
      </c>
      <c r="E79" s="4" t="str">
        <f t="shared" ca="1" si="16"/>
        <v/>
      </c>
      <c r="F79" s="30" t="str">
        <f t="shared" ca="1" si="17"/>
        <v/>
      </c>
      <c r="G79" s="31" t="str">
        <f t="shared" ca="1" si="8"/>
        <v/>
      </c>
      <c r="H79" s="4" t="str">
        <f t="shared" ca="1" si="18"/>
        <v/>
      </c>
      <c r="I79" s="30" t="str">
        <f t="shared" ca="1" si="19"/>
        <v/>
      </c>
      <c r="J79" s="31" t="str">
        <f t="shared" ca="1" si="11"/>
        <v/>
      </c>
      <c r="K79" s="80" t="str">
        <f t="shared" ca="1" si="20"/>
        <v/>
      </c>
      <c r="M79" s="109">
        <v>45912.625</v>
      </c>
      <c r="N79" s="44">
        <v>42.167000000000002</v>
      </c>
      <c r="O79" s="109">
        <v>45966.625</v>
      </c>
      <c r="P79" s="44">
        <v>33.177999999999997</v>
      </c>
      <c r="Q79" s="109">
        <v>45912.625</v>
      </c>
      <c r="R79" s="44">
        <v>48.445999999999998</v>
      </c>
      <c r="S79" s="150">
        <f t="shared" si="21"/>
        <v>45912.625</v>
      </c>
      <c r="T79" s="150">
        <v>45965.625</v>
      </c>
      <c r="U79" s="150">
        <f t="shared" si="22"/>
        <v>45965.625</v>
      </c>
    </row>
    <row r="80" spans="1:21">
      <c r="A80" s="151" t="str">
        <f t="shared" ca="1" si="13"/>
        <v/>
      </c>
      <c r="B80" s="1" t="str">
        <f t="shared" ca="1" si="14"/>
        <v/>
      </c>
      <c r="C80" s="30" t="str">
        <f t="shared" ca="1" si="15"/>
        <v/>
      </c>
      <c r="D80" s="31" t="str">
        <f t="shared" ref="D80:D143" ca="1" si="23">IF(ISERROR(B80-2),"",$B$6*(INT(A80)-INT($A$14))/360*$B$5)</f>
        <v/>
      </c>
      <c r="E80" s="4" t="str">
        <f t="shared" ca="1" si="16"/>
        <v/>
      </c>
      <c r="F80" s="30" t="str">
        <f t="shared" ca="1" si="17"/>
        <v/>
      </c>
      <c r="G80" s="31" t="str">
        <f t="shared" ref="G80:G143" ca="1" si="24">IF(ISERROR(B80-2),"",$C$6*(INT(A80)-INT($A$14))/360*$C$5)</f>
        <v/>
      </c>
      <c r="H80" s="4" t="str">
        <f t="shared" ca="1" si="18"/>
        <v/>
      </c>
      <c r="I80" s="30" t="str">
        <f t="shared" ca="1" si="19"/>
        <v/>
      </c>
      <c r="J80" s="31" t="str">
        <f t="shared" ref="J80:J143" ca="1" si="25">IF(ISERROR(B80-2),"",$D$6*(INT(A80)-INT($A$14))/360*$D$5)</f>
        <v/>
      </c>
      <c r="K80" s="80" t="str">
        <f t="shared" ca="1" si="20"/>
        <v/>
      </c>
      <c r="M80" s="109">
        <v>45915.625</v>
      </c>
      <c r="N80" s="44">
        <v>41.593000000000004</v>
      </c>
      <c r="O80" s="109">
        <v>45967.625</v>
      </c>
      <c r="P80" s="44">
        <v>33.408999999999999</v>
      </c>
      <c r="Q80" s="109">
        <v>45915.625</v>
      </c>
      <c r="R80" s="44">
        <v>48.027999999999999</v>
      </c>
      <c r="S80" s="150">
        <f t="shared" si="21"/>
        <v>45915.625</v>
      </c>
      <c r="T80" s="150">
        <v>45966.625</v>
      </c>
      <c r="U80" s="150">
        <f t="shared" si="22"/>
        <v>45966.625</v>
      </c>
    </row>
    <row r="81" spans="1:21">
      <c r="A81" s="151" t="str">
        <f t="shared" ca="1" si="13"/>
        <v/>
      </c>
      <c r="B81" s="1" t="str">
        <f t="shared" ca="1" si="14"/>
        <v/>
      </c>
      <c r="C81" s="30" t="str">
        <f t="shared" ca="1" si="15"/>
        <v/>
      </c>
      <c r="D81" s="31" t="str">
        <f t="shared" ca="1" si="23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24"/>
        <v/>
      </c>
      <c r="H81" s="4" t="str">
        <f t="shared" ca="1" si="18"/>
        <v/>
      </c>
      <c r="I81" s="30" t="str">
        <f t="shared" ca="1" si="19"/>
        <v/>
      </c>
      <c r="J81" s="31" t="str">
        <f t="shared" ca="1" si="25"/>
        <v/>
      </c>
      <c r="K81" s="80" t="str">
        <f t="shared" ca="1" si="20"/>
        <v/>
      </c>
      <c r="M81" s="109">
        <v>45916.625</v>
      </c>
      <c r="N81" s="44">
        <v>41.957999999999998</v>
      </c>
      <c r="O81" s="109">
        <v>45968.625</v>
      </c>
      <c r="P81" s="44">
        <v>33.408000000000001</v>
      </c>
      <c r="Q81" s="109">
        <v>45916.625</v>
      </c>
      <c r="R81" s="44">
        <v>46.912999999999997</v>
      </c>
      <c r="S81" s="150">
        <f t="shared" si="21"/>
        <v>45916.625</v>
      </c>
      <c r="T81" s="150">
        <v>45967.625</v>
      </c>
      <c r="U81" s="150">
        <f t="shared" si="22"/>
        <v>45967.625</v>
      </c>
    </row>
    <row r="82" spans="1:21">
      <c r="A82" s="151" t="str">
        <f t="shared" ca="1" si="13"/>
        <v/>
      </c>
      <c r="B82" s="1" t="str">
        <f t="shared" ca="1" si="14"/>
        <v/>
      </c>
      <c r="C82" s="30" t="str">
        <f t="shared" ca="1" si="15"/>
        <v/>
      </c>
      <c r="D82" s="31" t="str">
        <f t="shared" ca="1" si="23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24"/>
        <v/>
      </c>
      <c r="H82" s="4" t="str">
        <f t="shared" ca="1" si="18"/>
        <v/>
      </c>
      <c r="I82" s="30" t="str">
        <f t="shared" ca="1" si="19"/>
        <v/>
      </c>
      <c r="J82" s="31" t="str">
        <f t="shared" ca="1" si="25"/>
        <v/>
      </c>
      <c r="K82" s="80" t="str">
        <f t="shared" ca="1" si="20"/>
        <v/>
      </c>
      <c r="M82" s="109">
        <v>45917.625</v>
      </c>
      <c r="N82" s="44">
        <v>42.527000000000001</v>
      </c>
      <c r="O82" s="109">
        <v>45971.625</v>
      </c>
      <c r="P82" s="44">
        <v>32.451000000000001</v>
      </c>
      <c r="Q82" s="109">
        <v>45917.625</v>
      </c>
      <c r="R82" s="44">
        <v>47.116</v>
      </c>
      <c r="S82" s="150">
        <f t="shared" si="21"/>
        <v>45917.625</v>
      </c>
      <c r="T82" s="150">
        <v>45968.625</v>
      </c>
      <c r="U82" s="150">
        <f t="shared" si="22"/>
        <v>45968.625</v>
      </c>
    </row>
    <row r="83" spans="1:21">
      <c r="A83" s="151" t="str">
        <f t="shared" ca="1" si="13"/>
        <v/>
      </c>
      <c r="B83" s="1" t="str">
        <f t="shared" ca="1" si="14"/>
        <v/>
      </c>
      <c r="C83" s="30" t="str">
        <f t="shared" ca="1" si="15"/>
        <v/>
      </c>
      <c r="D83" s="31" t="str">
        <f t="shared" ca="1" si="23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24"/>
        <v/>
      </c>
      <c r="H83" s="4" t="str">
        <f t="shared" ca="1" si="18"/>
        <v/>
      </c>
      <c r="I83" s="30" t="str">
        <f t="shared" ca="1" si="19"/>
        <v/>
      </c>
      <c r="J83" s="31" t="str">
        <f t="shared" ca="1" si="25"/>
        <v/>
      </c>
      <c r="K83" s="80" t="str">
        <f t="shared" ca="1" si="20"/>
        <v/>
      </c>
      <c r="M83" s="109">
        <v>45918.625</v>
      </c>
      <c r="N83" s="44">
        <v>42.009</v>
      </c>
      <c r="O83" s="109">
        <v>45972.625</v>
      </c>
      <c r="P83" s="44">
        <v>32.212000000000003</v>
      </c>
      <c r="Q83" s="109">
        <v>45918.625</v>
      </c>
      <c r="R83" s="44">
        <v>46.26</v>
      </c>
      <c r="S83" s="150">
        <f t="shared" si="21"/>
        <v>45918.625</v>
      </c>
      <c r="T83" s="150">
        <v>45971.625</v>
      </c>
      <c r="U83" s="150">
        <f t="shared" si="22"/>
        <v>45971.625</v>
      </c>
    </row>
    <row r="84" spans="1:21">
      <c r="A84" s="151" t="str">
        <f t="shared" ca="1" si="13"/>
        <v/>
      </c>
      <c r="B84" s="1" t="str">
        <f t="shared" ca="1" si="14"/>
        <v/>
      </c>
      <c r="C84" s="30" t="str">
        <f t="shared" ca="1" si="15"/>
        <v/>
      </c>
      <c r="D84" s="31" t="str">
        <f t="shared" ca="1" si="23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24"/>
        <v/>
      </c>
      <c r="H84" s="4" t="str">
        <f t="shared" ca="1" si="18"/>
        <v/>
      </c>
      <c r="I84" s="30" t="str">
        <f t="shared" ca="1" si="19"/>
        <v/>
      </c>
      <c r="J84" s="31" t="str">
        <f t="shared" ca="1" si="25"/>
        <v/>
      </c>
      <c r="K84" s="80" t="str">
        <f t="shared" ca="1" si="20"/>
        <v/>
      </c>
      <c r="M84" s="109">
        <v>45919.625</v>
      </c>
      <c r="N84" s="44">
        <v>41.935000000000002</v>
      </c>
      <c r="O84" s="109">
        <v>45973.625</v>
      </c>
      <c r="P84" s="44">
        <v>31.692</v>
      </c>
      <c r="Q84" s="109">
        <v>45919.625</v>
      </c>
      <c r="R84" s="44">
        <v>45.433</v>
      </c>
      <c r="S84" s="150">
        <f t="shared" si="21"/>
        <v>45919.625</v>
      </c>
      <c r="T84" s="150">
        <v>45972.625</v>
      </c>
      <c r="U84" s="150">
        <f t="shared" si="22"/>
        <v>45972.625</v>
      </c>
    </row>
    <row r="85" spans="1:21">
      <c r="A85" s="151" t="str">
        <f t="shared" ca="1" si="13"/>
        <v/>
      </c>
      <c r="B85" s="1" t="str">
        <f t="shared" ca="1" si="14"/>
        <v/>
      </c>
      <c r="C85" s="30" t="str">
        <f t="shared" ca="1" si="15"/>
        <v/>
      </c>
      <c r="D85" s="31" t="str">
        <f t="shared" ca="1" si="23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24"/>
        <v/>
      </c>
      <c r="H85" s="4" t="str">
        <f t="shared" ca="1" si="18"/>
        <v/>
      </c>
      <c r="I85" s="30" t="str">
        <f t="shared" ca="1" si="19"/>
        <v/>
      </c>
      <c r="J85" s="31" t="str">
        <f t="shared" ca="1" si="25"/>
        <v/>
      </c>
      <c r="K85" s="80" t="str">
        <f t="shared" ca="1" si="20"/>
        <v/>
      </c>
      <c r="M85" s="109">
        <v>45922.625</v>
      </c>
      <c r="N85" s="44">
        <v>46.195</v>
      </c>
      <c r="O85" s="109">
        <v>45974.625</v>
      </c>
      <c r="P85" s="44">
        <v>31.638000000000002</v>
      </c>
      <c r="Q85" s="109">
        <v>45922.625</v>
      </c>
      <c r="R85" s="44">
        <v>50.432000000000002</v>
      </c>
      <c r="S85" s="150">
        <f t="shared" si="21"/>
        <v>45922.625</v>
      </c>
      <c r="T85" s="150">
        <v>45973.625</v>
      </c>
      <c r="U85" s="150">
        <f t="shared" si="22"/>
        <v>45973.625</v>
      </c>
    </row>
    <row r="86" spans="1:21">
      <c r="A86" s="151" t="str">
        <f t="shared" ca="1" si="13"/>
        <v/>
      </c>
      <c r="B86" s="1" t="str">
        <f t="shared" ca="1" si="14"/>
        <v/>
      </c>
      <c r="C86" s="30" t="str">
        <f t="shared" ca="1" si="15"/>
        <v/>
      </c>
      <c r="D86" s="31" t="str">
        <f t="shared" ca="1" si="23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24"/>
        <v/>
      </c>
      <c r="H86" s="4" t="str">
        <f t="shared" ca="1" si="18"/>
        <v/>
      </c>
      <c r="I86" s="30" t="str">
        <f t="shared" ca="1" si="19"/>
        <v/>
      </c>
      <c r="J86" s="31" t="str">
        <f t="shared" ca="1" si="25"/>
        <v/>
      </c>
      <c r="K86" s="80" t="str">
        <f t="shared" ca="1" si="20"/>
        <v/>
      </c>
      <c r="M86" s="109">
        <v>45923.625</v>
      </c>
      <c r="N86" s="44">
        <v>45.677999999999997</v>
      </c>
      <c r="O86" s="109">
        <v>45975.625</v>
      </c>
      <c r="P86" s="44">
        <v>32.54</v>
      </c>
      <c r="Q86" s="109">
        <v>45923.625</v>
      </c>
      <c r="R86" s="44">
        <v>49.762999999999998</v>
      </c>
      <c r="S86" s="150">
        <f t="shared" si="21"/>
        <v>45923.625</v>
      </c>
      <c r="T86" s="150">
        <v>45974.625</v>
      </c>
      <c r="U86" s="150">
        <f t="shared" si="22"/>
        <v>45974.625</v>
      </c>
    </row>
    <row r="87" spans="1:21">
      <c r="A87" s="151" t="str">
        <f t="shared" ca="1" si="13"/>
        <v/>
      </c>
      <c r="B87" s="1" t="str">
        <f t="shared" ca="1" si="14"/>
        <v/>
      </c>
      <c r="C87" s="30" t="str">
        <f t="shared" ca="1" si="15"/>
        <v/>
      </c>
      <c r="D87" s="31" t="str">
        <f t="shared" ca="1" si="23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24"/>
        <v/>
      </c>
      <c r="H87" s="4" t="str">
        <f t="shared" ca="1" si="18"/>
        <v/>
      </c>
      <c r="I87" s="30" t="str">
        <f t="shared" ca="1" si="19"/>
        <v/>
      </c>
      <c r="J87" s="31" t="str">
        <f t="shared" ca="1" si="25"/>
        <v/>
      </c>
      <c r="K87" s="80" t="str">
        <f t="shared" ca="1" si="20"/>
        <v/>
      </c>
      <c r="M87" s="109">
        <v>45924.625</v>
      </c>
      <c r="N87" s="44">
        <v>45.94</v>
      </c>
      <c r="O87" s="109">
        <v>45978.625</v>
      </c>
      <c r="P87" s="44">
        <v>31.765000000000001</v>
      </c>
      <c r="Q87" s="109">
        <v>45924.625</v>
      </c>
      <c r="R87" s="44">
        <v>49.73</v>
      </c>
      <c r="S87" s="150">
        <f t="shared" si="21"/>
        <v>45924.625</v>
      </c>
      <c r="T87" s="150">
        <v>45975.625</v>
      </c>
      <c r="U87" s="150">
        <f t="shared" si="22"/>
        <v>45975.625</v>
      </c>
    </row>
    <row r="88" spans="1:21">
      <c r="A88" s="151" t="str">
        <f t="shared" ca="1" si="13"/>
        <v/>
      </c>
      <c r="B88" s="1" t="str">
        <f t="shared" ca="1" si="14"/>
        <v/>
      </c>
      <c r="C88" s="30" t="str">
        <f t="shared" ca="1" si="15"/>
        <v/>
      </c>
      <c r="D88" s="31" t="str">
        <f t="shared" ca="1" si="23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24"/>
        <v/>
      </c>
      <c r="H88" s="4" t="str">
        <f t="shared" ca="1" si="18"/>
        <v/>
      </c>
      <c r="I88" s="30" t="str">
        <f t="shared" ca="1" si="19"/>
        <v/>
      </c>
      <c r="J88" s="31" t="str">
        <f t="shared" ca="1" si="25"/>
        <v/>
      </c>
      <c r="K88" s="80" t="str">
        <f t="shared" ca="1" si="20"/>
        <v/>
      </c>
      <c r="M88" s="109">
        <v>45925.625</v>
      </c>
      <c r="N88" s="44">
        <v>46.070999999999998</v>
      </c>
      <c r="O88" s="109">
        <v>45979.625</v>
      </c>
      <c r="P88" s="44">
        <v>32.521999999999998</v>
      </c>
      <c r="Q88" s="109">
        <v>45925.625</v>
      </c>
      <c r="R88" s="44">
        <v>49.83</v>
      </c>
      <c r="S88" s="150">
        <f t="shared" si="21"/>
        <v>45925.625</v>
      </c>
      <c r="T88" s="150">
        <v>45978.625</v>
      </c>
      <c r="U88" s="150">
        <f t="shared" si="22"/>
        <v>45978.625</v>
      </c>
    </row>
    <row r="89" spans="1:21">
      <c r="A89" s="151" t="str">
        <f t="shared" ca="1" si="13"/>
        <v/>
      </c>
      <c r="B89" s="1" t="str">
        <f t="shared" ca="1" si="14"/>
        <v/>
      </c>
      <c r="C89" s="30" t="str">
        <f t="shared" ca="1" si="15"/>
        <v/>
      </c>
      <c r="D89" s="31" t="str">
        <f t="shared" ca="1" si="23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24"/>
        <v/>
      </c>
      <c r="H89" s="4" t="str">
        <f t="shared" ca="1" si="18"/>
        <v/>
      </c>
      <c r="I89" s="30" t="str">
        <f t="shared" ca="1" si="19"/>
        <v/>
      </c>
      <c r="J89" s="31" t="str">
        <f t="shared" ca="1" si="25"/>
        <v/>
      </c>
      <c r="K89" s="80" t="str">
        <f t="shared" ca="1" si="20"/>
        <v/>
      </c>
      <c r="M89" s="109">
        <v>45926.625</v>
      </c>
      <c r="N89" s="44">
        <v>45.92</v>
      </c>
      <c r="O89" s="109">
        <v>45980.625</v>
      </c>
      <c r="P89" s="44">
        <v>32.426000000000002</v>
      </c>
      <c r="Q89" s="109">
        <v>45926.625</v>
      </c>
      <c r="R89" s="44">
        <v>49.52</v>
      </c>
      <c r="S89" s="150">
        <f t="shared" si="21"/>
        <v>45926.625</v>
      </c>
      <c r="T89" s="150">
        <v>45979.625</v>
      </c>
      <c r="U89" s="150">
        <f t="shared" si="22"/>
        <v>45979.625</v>
      </c>
    </row>
    <row r="90" spans="1:21">
      <c r="A90" s="151" t="str">
        <f t="shared" ca="1" si="13"/>
        <v/>
      </c>
      <c r="B90" s="1" t="str">
        <f t="shared" ca="1" si="14"/>
        <v/>
      </c>
      <c r="C90" s="30" t="str">
        <f t="shared" ca="1" si="15"/>
        <v/>
      </c>
      <c r="D90" s="31" t="str">
        <f t="shared" ca="1" si="23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24"/>
        <v/>
      </c>
      <c r="H90" s="4" t="str">
        <f t="shared" ca="1" si="18"/>
        <v/>
      </c>
      <c r="I90" s="30" t="str">
        <f t="shared" ca="1" si="19"/>
        <v/>
      </c>
      <c r="J90" s="31" t="str">
        <f t="shared" ca="1" si="25"/>
        <v/>
      </c>
      <c r="K90" s="80" t="str">
        <f t="shared" ca="1" si="20"/>
        <v/>
      </c>
      <c r="M90" s="109">
        <v>45929.625</v>
      </c>
      <c r="N90" s="44">
        <v>45.886000000000003</v>
      </c>
      <c r="O90" s="109">
        <v>45981.625</v>
      </c>
      <c r="P90" s="44">
        <v>31.087</v>
      </c>
      <c r="Q90" s="109">
        <v>45929.625</v>
      </c>
      <c r="R90" s="44">
        <v>48.94</v>
      </c>
      <c r="S90" s="150">
        <f t="shared" si="21"/>
        <v>45929.625</v>
      </c>
      <c r="T90" s="150">
        <v>45980.625</v>
      </c>
      <c r="U90" s="150">
        <f t="shared" si="22"/>
        <v>45980.625</v>
      </c>
    </row>
    <row r="91" spans="1:21">
      <c r="A91" s="151" t="str">
        <f t="shared" ca="1" si="13"/>
        <v/>
      </c>
      <c r="B91" s="1" t="str">
        <f t="shared" ca="1" si="14"/>
        <v/>
      </c>
      <c r="C91" s="30" t="str">
        <f t="shared" ca="1" si="15"/>
        <v/>
      </c>
      <c r="D91" s="31" t="str">
        <f t="shared" ca="1" si="23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24"/>
        <v/>
      </c>
      <c r="H91" s="4" t="str">
        <f t="shared" ca="1" si="18"/>
        <v/>
      </c>
      <c r="I91" s="30" t="str">
        <f t="shared" ca="1" si="19"/>
        <v/>
      </c>
      <c r="J91" s="31" t="str">
        <f t="shared" ca="1" si="25"/>
        <v/>
      </c>
      <c r="K91" s="80" t="str">
        <f t="shared" ca="1" si="20"/>
        <v/>
      </c>
      <c r="M91" s="109">
        <v>45930.625</v>
      </c>
      <c r="N91" s="44">
        <v>46.996000000000002</v>
      </c>
      <c r="O91" s="109">
        <v>45982.625</v>
      </c>
      <c r="P91" s="44">
        <v>32.241999999999997</v>
      </c>
      <c r="Q91" s="109">
        <v>45930.625</v>
      </c>
      <c r="R91" s="44">
        <v>49.445</v>
      </c>
      <c r="S91" s="150">
        <f t="shared" si="21"/>
        <v>45930.625</v>
      </c>
      <c r="T91" s="150">
        <v>45981.625</v>
      </c>
      <c r="U91" s="150">
        <f t="shared" si="22"/>
        <v>45981.625</v>
      </c>
    </row>
    <row r="92" spans="1:21">
      <c r="A92" s="151" t="str">
        <f t="shared" ca="1" si="13"/>
        <v/>
      </c>
      <c r="B92" s="1" t="str">
        <f t="shared" ca="1" si="14"/>
        <v/>
      </c>
      <c r="C92" s="30" t="str">
        <f t="shared" ca="1" si="15"/>
        <v/>
      </c>
      <c r="D92" s="31" t="str">
        <f t="shared" ca="1" si="23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24"/>
        <v/>
      </c>
      <c r="H92" s="4" t="str">
        <f t="shared" ca="1" si="18"/>
        <v/>
      </c>
      <c r="I92" s="30" t="str">
        <f t="shared" ca="1" si="19"/>
        <v/>
      </c>
      <c r="J92" s="31" t="str">
        <f t="shared" ca="1" si="25"/>
        <v/>
      </c>
      <c r="K92" s="80" t="str">
        <f t="shared" ca="1" si="20"/>
        <v/>
      </c>
      <c r="M92" s="109">
        <v>45931.625</v>
      </c>
      <c r="N92" s="44">
        <v>46.935000000000002</v>
      </c>
      <c r="O92" s="109">
        <v>45985.625</v>
      </c>
      <c r="P92" s="44">
        <v>31.734999999999999</v>
      </c>
      <c r="Q92" s="109">
        <v>45931.625</v>
      </c>
      <c r="R92" s="44">
        <v>49.313000000000002</v>
      </c>
      <c r="S92" s="150">
        <f t="shared" si="21"/>
        <v>45931.625</v>
      </c>
      <c r="T92" s="150">
        <v>45982.625</v>
      </c>
      <c r="U92" s="150">
        <f t="shared" si="22"/>
        <v>45982.625</v>
      </c>
    </row>
    <row r="93" spans="1:21">
      <c r="A93" s="151" t="str">
        <f t="shared" ca="1" si="13"/>
        <v/>
      </c>
      <c r="B93" s="1" t="str">
        <f t="shared" ca="1" si="14"/>
        <v/>
      </c>
      <c r="C93" s="30" t="str">
        <f t="shared" ca="1" si="15"/>
        <v/>
      </c>
      <c r="D93" s="31" t="str">
        <f t="shared" ca="1" si="23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24"/>
        <v/>
      </c>
      <c r="H93" s="4" t="str">
        <f t="shared" ca="1" si="18"/>
        <v/>
      </c>
      <c r="I93" s="30" t="str">
        <f t="shared" ca="1" si="19"/>
        <v/>
      </c>
      <c r="J93" s="31" t="str">
        <f t="shared" ca="1" si="25"/>
        <v/>
      </c>
      <c r="K93" s="80" t="str">
        <f t="shared" ca="1" si="20"/>
        <v/>
      </c>
      <c r="M93" s="109">
        <v>45932.625</v>
      </c>
      <c r="N93" s="44">
        <v>46.104999999999997</v>
      </c>
      <c r="O93" s="109">
        <v>45986.625</v>
      </c>
      <c r="P93" s="44">
        <v>31.396000000000001</v>
      </c>
      <c r="Q93" s="109">
        <v>45932.625</v>
      </c>
      <c r="R93" s="44">
        <v>49.113999999999997</v>
      </c>
      <c r="S93" s="150">
        <f t="shared" si="21"/>
        <v>45932.625</v>
      </c>
      <c r="T93" s="150">
        <v>45985.625</v>
      </c>
      <c r="U93" s="150">
        <f t="shared" si="22"/>
        <v>45985.625</v>
      </c>
    </row>
    <row r="94" spans="1:21">
      <c r="A94" s="151" t="str">
        <f t="shared" ca="1" si="13"/>
        <v/>
      </c>
      <c r="B94" s="1" t="str">
        <f t="shared" ca="1" si="14"/>
        <v/>
      </c>
      <c r="C94" s="30" t="str">
        <f t="shared" ca="1" si="15"/>
        <v/>
      </c>
      <c r="D94" s="31" t="str">
        <f t="shared" ca="1" si="23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24"/>
        <v/>
      </c>
      <c r="H94" s="4" t="str">
        <f t="shared" ca="1" si="18"/>
        <v/>
      </c>
      <c r="I94" s="30" t="str">
        <f t="shared" ca="1" si="19"/>
        <v/>
      </c>
      <c r="J94" s="31" t="str">
        <f t="shared" ca="1" si="25"/>
        <v/>
      </c>
      <c r="K94" s="80" t="str">
        <f t="shared" ca="1" si="20"/>
        <v/>
      </c>
      <c r="M94" s="109">
        <v>45933.625</v>
      </c>
      <c r="N94" s="44">
        <v>46.1</v>
      </c>
      <c r="O94" s="109">
        <v>45987.625</v>
      </c>
      <c r="P94" s="44">
        <v>31.109000000000002</v>
      </c>
      <c r="Q94" s="109">
        <v>45933.625</v>
      </c>
      <c r="R94" s="44">
        <v>47.597000000000001</v>
      </c>
      <c r="S94" s="150">
        <f t="shared" si="21"/>
        <v>45933.625</v>
      </c>
      <c r="T94" s="150">
        <v>45986.625</v>
      </c>
      <c r="U94" s="150">
        <f t="shared" si="22"/>
        <v>45986.625</v>
      </c>
    </row>
    <row r="95" spans="1:21">
      <c r="A95" s="151" t="str">
        <f t="shared" ca="1" si="13"/>
        <v/>
      </c>
      <c r="B95" s="1" t="str">
        <f t="shared" ca="1" si="14"/>
        <v/>
      </c>
      <c r="C95" s="30" t="str">
        <f t="shared" ca="1" si="15"/>
        <v/>
      </c>
      <c r="D95" s="31" t="str">
        <f t="shared" ca="1" si="23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24"/>
        <v/>
      </c>
      <c r="H95" s="4" t="str">
        <f t="shared" ca="1" si="18"/>
        <v/>
      </c>
      <c r="I95" s="30" t="str">
        <f t="shared" ca="1" si="19"/>
        <v/>
      </c>
      <c r="J95" s="31" t="str">
        <f t="shared" ca="1" si="25"/>
        <v/>
      </c>
      <c r="K95" s="80" t="str">
        <f t="shared" ca="1" si="20"/>
        <v/>
      </c>
      <c r="M95" s="109">
        <v>45936.625</v>
      </c>
      <c r="N95" s="44">
        <v>46.697000000000003</v>
      </c>
      <c r="O95" s="109">
        <v>45988.625</v>
      </c>
      <c r="P95" s="44">
        <v>31.184999999999999</v>
      </c>
      <c r="Q95" s="109">
        <v>45936.625</v>
      </c>
      <c r="R95" s="44">
        <v>49.274000000000001</v>
      </c>
      <c r="S95" s="150">
        <f t="shared" si="21"/>
        <v>45936.625</v>
      </c>
      <c r="T95" s="150">
        <v>45987.625</v>
      </c>
      <c r="U95" s="150">
        <f t="shared" si="22"/>
        <v>45987.625</v>
      </c>
    </row>
    <row r="96" spans="1:21">
      <c r="A96" s="151" t="str">
        <f t="shared" ca="1" si="13"/>
        <v/>
      </c>
      <c r="B96" s="1" t="str">
        <f t="shared" ca="1" si="14"/>
        <v/>
      </c>
      <c r="C96" s="30" t="str">
        <f t="shared" ca="1" si="15"/>
        <v/>
      </c>
      <c r="D96" s="31" t="str">
        <f t="shared" ca="1" si="23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24"/>
        <v/>
      </c>
      <c r="H96" s="4" t="str">
        <f t="shared" ca="1" si="18"/>
        <v/>
      </c>
      <c r="I96" s="30" t="str">
        <f t="shared" ca="1" si="19"/>
        <v/>
      </c>
      <c r="J96" s="31" t="str">
        <f t="shared" ca="1" si="25"/>
        <v/>
      </c>
      <c r="K96" s="80" t="str">
        <f t="shared" ca="1" si="20"/>
        <v/>
      </c>
      <c r="M96" s="109">
        <v>45937.625</v>
      </c>
      <c r="N96" s="44">
        <v>46.832000000000001</v>
      </c>
      <c r="O96" s="109">
        <v>45989.625</v>
      </c>
      <c r="P96" s="44">
        <v>31.295999999999999</v>
      </c>
      <c r="Q96" s="109">
        <v>45937.625</v>
      </c>
      <c r="R96" s="44">
        <v>49.777999999999999</v>
      </c>
      <c r="S96" s="150">
        <f t="shared" si="21"/>
        <v>45937.625</v>
      </c>
      <c r="T96" s="150">
        <v>45988.625</v>
      </c>
      <c r="U96" s="150">
        <f t="shared" si="22"/>
        <v>45988.625</v>
      </c>
    </row>
    <row r="97" spans="1:21">
      <c r="A97" s="151" t="str">
        <f t="shared" ca="1" si="13"/>
        <v/>
      </c>
      <c r="B97" s="1" t="str">
        <f t="shared" ca="1" si="14"/>
        <v/>
      </c>
      <c r="C97" s="30" t="str">
        <f t="shared" ca="1" si="15"/>
        <v/>
      </c>
      <c r="D97" s="31" t="str">
        <f t="shared" ca="1" si="23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24"/>
        <v/>
      </c>
      <c r="H97" s="4" t="str">
        <f t="shared" ca="1" si="18"/>
        <v/>
      </c>
      <c r="I97" s="30" t="str">
        <f t="shared" ca="1" si="19"/>
        <v/>
      </c>
      <c r="J97" s="31" t="str">
        <f t="shared" ca="1" si="25"/>
        <v/>
      </c>
      <c r="K97" s="80" t="str">
        <f t="shared" ca="1" si="20"/>
        <v/>
      </c>
      <c r="M97" s="109">
        <v>45938.625</v>
      </c>
      <c r="N97" s="44">
        <v>47.168999999999997</v>
      </c>
      <c r="O97" s="109">
        <v>45992.625</v>
      </c>
      <c r="P97" s="44">
        <v>31.852</v>
      </c>
      <c r="Q97" s="109">
        <v>45938.625</v>
      </c>
      <c r="R97" s="44">
        <v>49.825000000000003</v>
      </c>
      <c r="S97" s="150">
        <f t="shared" si="21"/>
        <v>45938.625</v>
      </c>
      <c r="T97" s="150">
        <v>45989.625</v>
      </c>
      <c r="U97" s="150">
        <f t="shared" si="22"/>
        <v>45989.625</v>
      </c>
    </row>
    <row r="98" spans="1:21">
      <c r="A98" s="151" t="str">
        <f t="shared" ca="1" si="13"/>
        <v/>
      </c>
      <c r="B98" s="1" t="str">
        <f t="shared" ca="1" si="14"/>
        <v/>
      </c>
      <c r="C98" s="30" t="str">
        <f t="shared" ca="1" si="15"/>
        <v/>
      </c>
      <c r="D98" s="31" t="str">
        <f t="shared" ca="1" si="23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24"/>
        <v/>
      </c>
      <c r="H98" s="4" t="str">
        <f t="shared" ca="1" si="18"/>
        <v/>
      </c>
      <c r="I98" s="30" t="str">
        <f t="shared" ca="1" si="19"/>
        <v/>
      </c>
      <c r="J98" s="31" t="str">
        <f t="shared" ca="1" si="25"/>
        <v/>
      </c>
      <c r="K98" s="80" t="str">
        <f t="shared" ca="1" si="20"/>
        <v/>
      </c>
      <c r="M98" s="109">
        <v>45939.625</v>
      </c>
      <c r="N98" s="44">
        <v>46.902000000000001</v>
      </c>
      <c r="O98" s="109">
        <v>45993.625</v>
      </c>
      <c r="P98" s="44">
        <v>31.709</v>
      </c>
      <c r="Q98" s="109">
        <v>45939.625</v>
      </c>
      <c r="R98" s="44">
        <v>50.210999999999999</v>
      </c>
      <c r="S98" s="150">
        <f t="shared" si="21"/>
        <v>45939.625</v>
      </c>
      <c r="T98" s="150">
        <v>45992.625</v>
      </c>
      <c r="U98" s="150">
        <f t="shared" si="22"/>
        <v>45992.625</v>
      </c>
    </row>
    <row r="99" spans="1:21">
      <c r="A99" s="151" t="str">
        <f t="shared" ca="1" si="13"/>
        <v/>
      </c>
      <c r="B99" s="1" t="str">
        <f t="shared" ca="1" si="14"/>
        <v/>
      </c>
      <c r="C99" s="30" t="str">
        <f t="shared" ca="1" si="15"/>
        <v/>
      </c>
      <c r="D99" s="31" t="str">
        <f t="shared" ca="1" si="23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24"/>
        <v/>
      </c>
      <c r="H99" s="4" t="str">
        <f t="shared" ca="1" si="18"/>
        <v/>
      </c>
      <c r="I99" s="30" t="str">
        <f t="shared" ca="1" si="19"/>
        <v/>
      </c>
      <c r="J99" s="31" t="str">
        <f t="shared" ca="1" si="25"/>
        <v/>
      </c>
      <c r="K99" s="80" t="str">
        <f t="shared" ca="1" si="20"/>
        <v/>
      </c>
      <c r="M99" s="109">
        <v>45940.625</v>
      </c>
      <c r="N99" s="44">
        <v>48.610999999999997</v>
      </c>
      <c r="O99" s="109">
        <v>45994.625</v>
      </c>
      <c r="P99" s="44">
        <v>32.084000000000003</v>
      </c>
      <c r="Q99" s="109">
        <v>45940.625</v>
      </c>
      <c r="R99" s="44">
        <v>50.311</v>
      </c>
      <c r="S99" s="150">
        <f t="shared" si="21"/>
        <v>45940.625</v>
      </c>
      <c r="T99" s="150">
        <v>45993.625</v>
      </c>
      <c r="U99" s="150">
        <f t="shared" si="22"/>
        <v>45993.625</v>
      </c>
    </row>
    <row r="100" spans="1:21">
      <c r="A100" s="151" t="str">
        <f t="shared" ca="1" si="13"/>
        <v/>
      </c>
      <c r="B100" s="1" t="str">
        <f t="shared" ca="1" si="14"/>
        <v/>
      </c>
      <c r="C100" s="30" t="str">
        <f t="shared" ca="1" si="15"/>
        <v/>
      </c>
      <c r="D100" s="31" t="str">
        <f t="shared" ca="1" si="23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24"/>
        <v/>
      </c>
      <c r="H100" s="4" t="str">
        <f t="shared" ca="1" si="18"/>
        <v/>
      </c>
      <c r="I100" s="30" t="str">
        <f t="shared" ca="1" si="19"/>
        <v/>
      </c>
      <c r="J100" s="31" t="str">
        <f t="shared" ca="1" si="25"/>
        <v/>
      </c>
      <c r="K100" s="80" t="str">
        <f t="shared" ca="1" si="20"/>
        <v/>
      </c>
      <c r="M100" s="109">
        <v>45943.625</v>
      </c>
      <c r="N100" s="44">
        <v>50.231000000000002</v>
      </c>
      <c r="O100" s="109">
        <v>45995.625</v>
      </c>
      <c r="P100" s="44">
        <v>31.882000000000001</v>
      </c>
      <c r="Q100" s="109">
        <v>45943.625</v>
      </c>
      <c r="R100" s="44">
        <v>51.667000000000002</v>
      </c>
      <c r="S100" s="150">
        <f t="shared" si="21"/>
        <v>45943.625</v>
      </c>
      <c r="T100" s="150">
        <v>45994.625</v>
      </c>
      <c r="U100" s="150">
        <f t="shared" si="22"/>
        <v>45994.625</v>
      </c>
    </row>
    <row r="101" spans="1:21">
      <c r="A101" s="151" t="str">
        <f t="shared" ca="1" si="13"/>
        <v/>
      </c>
      <c r="B101" s="1" t="str">
        <f t="shared" ca="1" si="14"/>
        <v/>
      </c>
      <c r="C101" s="30" t="str">
        <f t="shared" ca="1" si="15"/>
        <v/>
      </c>
      <c r="D101" s="31" t="str">
        <f t="shared" ca="1" si="23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24"/>
        <v/>
      </c>
      <c r="H101" s="4" t="str">
        <f t="shared" ca="1" si="18"/>
        <v/>
      </c>
      <c r="I101" s="30" t="str">
        <f t="shared" ca="1" si="19"/>
        <v/>
      </c>
      <c r="J101" s="31" t="str">
        <f t="shared" ca="1" si="25"/>
        <v/>
      </c>
      <c r="K101" s="80" t="str">
        <f t="shared" ca="1" si="20"/>
        <v/>
      </c>
      <c r="M101" s="109">
        <v>45944.625</v>
      </c>
      <c r="N101" s="44">
        <v>50.671999999999997</v>
      </c>
      <c r="O101" s="109">
        <v>45996.625</v>
      </c>
      <c r="P101" s="44">
        <v>32.536999999999999</v>
      </c>
      <c r="Q101" s="109">
        <v>45944.625</v>
      </c>
      <c r="R101" s="44">
        <v>53.13</v>
      </c>
      <c r="S101" s="150">
        <f t="shared" si="21"/>
        <v>45944.625</v>
      </c>
      <c r="T101" s="150">
        <v>45995.625</v>
      </c>
      <c r="U101" s="150">
        <f t="shared" si="22"/>
        <v>45995.625</v>
      </c>
    </row>
    <row r="102" spans="1:21">
      <c r="A102" s="151" t="str">
        <f t="shared" ca="1" si="13"/>
        <v/>
      </c>
      <c r="B102" s="1" t="str">
        <f t="shared" ca="1" si="14"/>
        <v/>
      </c>
      <c r="C102" s="30" t="str">
        <f t="shared" ca="1" si="15"/>
        <v/>
      </c>
      <c r="D102" s="31" t="str">
        <f t="shared" ca="1" si="23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24"/>
        <v/>
      </c>
      <c r="H102" s="4" t="str">
        <f t="shared" ca="1" si="18"/>
        <v/>
      </c>
      <c r="I102" s="30" t="str">
        <f t="shared" ca="1" si="19"/>
        <v/>
      </c>
      <c r="J102" s="31" t="str">
        <f t="shared" ca="1" si="25"/>
        <v/>
      </c>
      <c r="K102" s="80" t="str">
        <f t="shared" ca="1" si="20"/>
        <v/>
      </c>
      <c r="M102" s="109">
        <v>45945.625</v>
      </c>
      <c r="N102" s="44">
        <v>47.665999999999997</v>
      </c>
      <c r="O102" s="109">
        <v>45999.625</v>
      </c>
      <c r="P102" s="44">
        <v>32.228999999999999</v>
      </c>
      <c r="Q102" s="109">
        <v>45945.625</v>
      </c>
      <c r="R102" s="44">
        <v>50.527999999999999</v>
      </c>
      <c r="S102" s="150">
        <f t="shared" si="21"/>
        <v>45945.625</v>
      </c>
      <c r="T102" s="150">
        <v>45996.625</v>
      </c>
      <c r="U102" s="150">
        <f t="shared" si="22"/>
        <v>45996.625</v>
      </c>
    </row>
    <row r="103" spans="1:21">
      <c r="A103" s="151" t="str">
        <f t="shared" ca="1" si="13"/>
        <v/>
      </c>
      <c r="B103" s="1" t="str">
        <f t="shared" ca="1" si="14"/>
        <v/>
      </c>
      <c r="C103" s="30" t="str">
        <f t="shared" ca="1" si="15"/>
        <v/>
      </c>
      <c r="D103" s="31" t="str">
        <f t="shared" ca="1" si="23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24"/>
        <v/>
      </c>
      <c r="H103" s="4" t="str">
        <f t="shared" ca="1" si="18"/>
        <v/>
      </c>
      <c r="I103" s="30" t="str">
        <f t="shared" ca="1" si="19"/>
        <v/>
      </c>
      <c r="J103" s="31" t="str">
        <f t="shared" ca="1" si="25"/>
        <v/>
      </c>
      <c r="K103" s="80" t="str">
        <f t="shared" ca="1" si="20"/>
        <v/>
      </c>
      <c r="M103" s="109">
        <v>45946.625</v>
      </c>
      <c r="N103" s="44">
        <v>47.408999999999999</v>
      </c>
      <c r="O103" s="109">
        <v>46000.625</v>
      </c>
      <c r="P103" s="44">
        <v>32.146999999999998</v>
      </c>
      <c r="Q103" s="109">
        <v>45946.625</v>
      </c>
      <c r="R103" s="44">
        <v>50.088999999999999</v>
      </c>
      <c r="S103" s="150">
        <f t="shared" si="21"/>
        <v>45946.625</v>
      </c>
      <c r="T103" s="150">
        <v>45999.625</v>
      </c>
      <c r="U103" s="150">
        <f t="shared" si="22"/>
        <v>45999.625</v>
      </c>
    </row>
    <row r="104" spans="1:21">
      <c r="A104" s="151" t="str">
        <f t="shared" ca="1" si="13"/>
        <v/>
      </c>
      <c r="B104" s="1" t="str">
        <f t="shared" ca="1" si="14"/>
        <v/>
      </c>
      <c r="C104" s="30" t="str">
        <f t="shared" ca="1" si="15"/>
        <v/>
      </c>
      <c r="D104" s="31" t="str">
        <f t="shared" ca="1" si="23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24"/>
        <v/>
      </c>
      <c r="H104" s="4" t="str">
        <f t="shared" ca="1" si="18"/>
        <v/>
      </c>
      <c r="I104" s="30" t="str">
        <f t="shared" ca="1" si="19"/>
        <v/>
      </c>
      <c r="J104" s="31" t="str">
        <f t="shared" ca="1" si="25"/>
        <v/>
      </c>
      <c r="K104" s="80" t="str">
        <f t="shared" ca="1" si="20"/>
        <v/>
      </c>
      <c r="M104" s="109">
        <v>45947.625</v>
      </c>
      <c r="N104" s="44">
        <v>48.587000000000003</v>
      </c>
      <c r="O104" s="109">
        <v>46001.625</v>
      </c>
      <c r="P104" s="44">
        <v>32.119999999999997</v>
      </c>
      <c r="Q104" s="109">
        <v>45947.625</v>
      </c>
      <c r="R104" s="44">
        <v>51.423000000000002</v>
      </c>
      <c r="S104" s="150">
        <f t="shared" si="21"/>
        <v>45947.625</v>
      </c>
      <c r="T104" s="150">
        <v>46000.625</v>
      </c>
      <c r="U104" s="150">
        <f t="shared" si="22"/>
        <v>46000.625</v>
      </c>
    </row>
    <row r="105" spans="1:21">
      <c r="A105" s="151" t="str">
        <f t="shared" ca="1" si="13"/>
        <v/>
      </c>
      <c r="B105" s="1" t="str">
        <f t="shared" ca="1" si="14"/>
        <v/>
      </c>
      <c r="C105" s="30" t="str">
        <f t="shared" ca="1" si="15"/>
        <v/>
      </c>
      <c r="D105" s="31" t="str">
        <f t="shared" ca="1" si="23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24"/>
        <v/>
      </c>
      <c r="H105" s="4" t="str">
        <f t="shared" ca="1" si="18"/>
        <v/>
      </c>
      <c r="I105" s="30" t="str">
        <f t="shared" ca="1" si="19"/>
        <v/>
      </c>
      <c r="J105" s="31" t="str">
        <f t="shared" ca="1" si="25"/>
        <v/>
      </c>
      <c r="K105" s="80" t="str">
        <f t="shared" ca="1" si="20"/>
        <v/>
      </c>
      <c r="M105" s="109">
        <v>45950.625</v>
      </c>
      <c r="N105" s="44">
        <v>47.418999999999997</v>
      </c>
      <c r="O105" s="109">
        <v>46002.625</v>
      </c>
      <c r="P105" s="44">
        <v>32.042999999999999</v>
      </c>
      <c r="Q105" s="109">
        <v>45950.625</v>
      </c>
      <c r="R105" s="44">
        <v>50.655999999999999</v>
      </c>
      <c r="S105" s="150">
        <f t="shared" si="21"/>
        <v>45950.625</v>
      </c>
      <c r="T105" s="150">
        <v>46002.625</v>
      </c>
      <c r="U105" s="150">
        <f t="shared" si="22"/>
        <v>46002.625</v>
      </c>
    </row>
    <row r="106" spans="1:21">
      <c r="A106" s="151" t="str">
        <f t="shared" ca="1" si="13"/>
        <v/>
      </c>
      <c r="B106" s="1" t="str">
        <f t="shared" ca="1" si="14"/>
        <v/>
      </c>
      <c r="C106" s="30" t="str">
        <f t="shared" ca="1" si="15"/>
        <v/>
      </c>
      <c r="D106" s="31" t="str">
        <f t="shared" ca="1" si="23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24"/>
        <v/>
      </c>
      <c r="H106" s="4" t="str">
        <f t="shared" ca="1" si="18"/>
        <v/>
      </c>
      <c r="I106" s="30" t="str">
        <f t="shared" ca="1" si="19"/>
        <v/>
      </c>
      <c r="J106" s="31" t="str">
        <f t="shared" ca="1" si="25"/>
        <v/>
      </c>
      <c r="K106" s="80" t="str">
        <f t="shared" ca="1" si="20"/>
        <v/>
      </c>
      <c r="M106" s="109">
        <v>45951.625</v>
      </c>
      <c r="N106" s="44">
        <v>46.823999999999998</v>
      </c>
      <c r="Q106" s="109">
        <v>45951.625</v>
      </c>
      <c r="R106" s="44">
        <v>49.837000000000003</v>
      </c>
      <c r="S106" s="150">
        <f t="shared" si="21"/>
        <v>45951.625</v>
      </c>
      <c r="U106" s="150" t="str">
        <f t="shared" si="22"/>
        <v/>
      </c>
    </row>
    <row r="107" spans="1:21">
      <c r="A107" s="151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30" t="str">
        <f t="shared" ref="C107:C143" ca="1" si="28">IF(ISERROR(B107-2),"", -1*(B107-$B$14)*10^-4*$B$8*$B$5)</f>
        <v/>
      </c>
      <c r="D107" s="31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30" t="str">
        <f t="shared" ref="F107:F143" ca="1" si="30">IF(ISERROR(B107-2),"", -1*(E107-$E$14)*10^-4*$C$8*$C$5)</f>
        <v/>
      </c>
      <c r="G107" s="31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30" t="str">
        <f t="shared" ref="I107:I143" ca="1" si="32">IF(ISERROR(B107-2),"", -1*(H107-$H$14)*10^-4*$D$8*$D$5)</f>
        <v/>
      </c>
      <c r="J107" s="31" t="str">
        <f t="shared" ca="1" si="25"/>
        <v/>
      </c>
      <c r="K107" s="80" t="str">
        <f t="shared" ref="K107:K143" ca="1" si="33">IF(ISERROR(B107-2),"",C107+D107+F107+G107-I107-J107)</f>
        <v/>
      </c>
      <c r="M107" s="109">
        <v>45952.625</v>
      </c>
      <c r="N107" s="44">
        <v>46.738999999999997</v>
      </c>
      <c r="Q107" s="109">
        <v>45952.625</v>
      </c>
      <c r="R107" s="44">
        <v>50.043999999999997</v>
      </c>
      <c r="S107" s="150">
        <f t="shared" si="21"/>
        <v>45952.625</v>
      </c>
      <c r="U107" s="150" t="str">
        <f t="shared" si="22"/>
        <v/>
      </c>
    </row>
    <row r="108" spans="1:21">
      <c r="A108" s="151" t="str">
        <f t="shared" ca="1" si="26"/>
        <v/>
      </c>
      <c r="B108" s="1" t="str">
        <f t="shared" ca="1" si="27"/>
        <v/>
      </c>
      <c r="C108" s="30" t="str">
        <f t="shared" ca="1" si="28"/>
        <v/>
      </c>
      <c r="D108" s="31" t="str">
        <f t="shared" ca="1" si="23"/>
        <v/>
      </c>
      <c r="E108" s="4" t="str">
        <f t="shared" ca="1" si="29"/>
        <v/>
      </c>
      <c r="F108" s="30" t="str">
        <f t="shared" ca="1" si="30"/>
        <v/>
      </c>
      <c r="G108" s="31" t="str">
        <f t="shared" ca="1" si="24"/>
        <v/>
      </c>
      <c r="H108" s="4" t="str">
        <f t="shared" ca="1" si="31"/>
        <v/>
      </c>
      <c r="I108" s="30" t="str">
        <f t="shared" ca="1" si="32"/>
        <v/>
      </c>
      <c r="J108" s="31" t="str">
        <f t="shared" ca="1" si="25"/>
        <v/>
      </c>
      <c r="K108" s="80" t="str">
        <f t="shared" ca="1" si="33"/>
        <v/>
      </c>
      <c r="M108" s="109">
        <v>45953.625</v>
      </c>
      <c r="N108" s="44">
        <v>46.947000000000003</v>
      </c>
      <c r="Q108" s="109">
        <v>45953.625</v>
      </c>
      <c r="R108" s="44">
        <v>49.984000000000002</v>
      </c>
      <c r="S108" s="150">
        <f t="shared" si="21"/>
        <v>45953.625</v>
      </c>
      <c r="U108" s="150" t="str">
        <f t="shared" si="22"/>
        <v/>
      </c>
    </row>
    <row r="109" spans="1:21">
      <c r="A109" s="151" t="str">
        <f t="shared" ca="1" si="26"/>
        <v/>
      </c>
      <c r="B109" s="1" t="str">
        <f t="shared" ca="1" si="27"/>
        <v/>
      </c>
      <c r="C109" s="30" t="str">
        <f t="shared" ca="1" si="28"/>
        <v/>
      </c>
      <c r="D109" s="31" t="str">
        <f t="shared" ca="1" si="23"/>
        <v/>
      </c>
      <c r="E109" s="4" t="str">
        <f t="shared" ca="1" si="29"/>
        <v/>
      </c>
      <c r="F109" s="30" t="str">
        <f t="shared" ca="1" si="30"/>
        <v/>
      </c>
      <c r="G109" s="31" t="str">
        <f t="shared" ca="1" si="24"/>
        <v/>
      </c>
      <c r="H109" s="4" t="str">
        <f t="shared" ca="1" si="31"/>
        <v/>
      </c>
      <c r="I109" s="30" t="str">
        <f t="shared" ca="1" si="32"/>
        <v/>
      </c>
      <c r="J109" s="31" t="str">
        <f t="shared" ca="1" si="25"/>
        <v/>
      </c>
      <c r="K109" s="80" t="str">
        <f t="shared" ca="1" si="33"/>
        <v/>
      </c>
      <c r="M109" s="109">
        <v>45954.625</v>
      </c>
      <c r="N109" s="44">
        <v>46.313000000000002</v>
      </c>
      <c r="Q109" s="109">
        <v>45954.625</v>
      </c>
      <c r="R109" s="44">
        <v>49.29</v>
      </c>
      <c r="S109" s="150">
        <f t="shared" si="21"/>
        <v>45954.625</v>
      </c>
      <c r="U109" s="150" t="str">
        <f t="shared" si="22"/>
        <v/>
      </c>
    </row>
    <row r="110" spans="1:21">
      <c r="A110" s="151" t="str">
        <f t="shared" ca="1" si="26"/>
        <v/>
      </c>
      <c r="B110" s="1" t="str">
        <f t="shared" ca="1" si="27"/>
        <v/>
      </c>
      <c r="C110" s="30" t="str">
        <f t="shared" ca="1" si="28"/>
        <v/>
      </c>
      <c r="D110" s="31" t="str">
        <f t="shared" ca="1" si="23"/>
        <v/>
      </c>
      <c r="E110" s="4" t="str">
        <f t="shared" ca="1" si="29"/>
        <v/>
      </c>
      <c r="F110" s="30" t="str">
        <f t="shared" ca="1" si="30"/>
        <v/>
      </c>
      <c r="G110" s="31" t="str">
        <f t="shared" ca="1" si="24"/>
        <v/>
      </c>
      <c r="H110" s="4" t="str">
        <f t="shared" ca="1" si="31"/>
        <v/>
      </c>
      <c r="I110" s="30" t="str">
        <f t="shared" ca="1" si="32"/>
        <v/>
      </c>
      <c r="J110" s="31" t="str">
        <f t="shared" ca="1" si="25"/>
        <v/>
      </c>
      <c r="K110" s="80" t="str">
        <f t="shared" ca="1" si="33"/>
        <v/>
      </c>
      <c r="M110" s="109">
        <v>45957.625</v>
      </c>
      <c r="N110" s="44">
        <v>45.597000000000001</v>
      </c>
      <c r="Q110" s="109">
        <v>45957.625</v>
      </c>
      <c r="R110" s="44">
        <v>48.558999999999997</v>
      </c>
      <c r="S110" s="150">
        <f t="shared" si="21"/>
        <v>45957.625</v>
      </c>
      <c r="U110" s="150" t="str">
        <f t="shared" si="22"/>
        <v/>
      </c>
    </row>
    <row r="111" spans="1:21">
      <c r="A111" s="151" t="str">
        <f t="shared" ca="1" si="26"/>
        <v/>
      </c>
      <c r="B111" s="1" t="str">
        <f t="shared" ca="1" si="27"/>
        <v/>
      </c>
      <c r="C111" s="30" t="str">
        <f t="shared" ca="1" si="28"/>
        <v/>
      </c>
      <c r="D111" s="31" t="str">
        <f t="shared" ca="1" si="23"/>
        <v/>
      </c>
      <c r="E111" s="4" t="str">
        <f t="shared" ca="1" si="29"/>
        <v/>
      </c>
      <c r="F111" s="30" t="str">
        <f t="shared" ca="1" si="30"/>
        <v/>
      </c>
      <c r="G111" s="31" t="str">
        <f t="shared" ca="1" si="24"/>
        <v/>
      </c>
      <c r="H111" s="4" t="str">
        <f t="shared" ca="1" si="31"/>
        <v/>
      </c>
      <c r="I111" s="30" t="str">
        <f t="shared" ca="1" si="32"/>
        <v/>
      </c>
      <c r="J111" s="31" t="str">
        <f t="shared" ca="1" si="25"/>
        <v/>
      </c>
      <c r="K111" s="80" t="str">
        <f t="shared" ca="1" si="33"/>
        <v/>
      </c>
      <c r="M111" s="109">
        <v>45958.625</v>
      </c>
      <c r="N111" s="44">
        <v>45.210999999999999</v>
      </c>
      <c r="Q111" s="109">
        <v>45958.625</v>
      </c>
      <c r="R111" s="44">
        <v>47.664999999999999</v>
      </c>
      <c r="S111" s="150">
        <f t="shared" si="21"/>
        <v>45958.625</v>
      </c>
      <c r="U111" s="150" t="str">
        <f t="shared" si="22"/>
        <v/>
      </c>
    </row>
    <row r="112" spans="1:21">
      <c r="A112" s="151" t="str">
        <f t="shared" ca="1" si="26"/>
        <v/>
      </c>
      <c r="B112" s="1" t="str">
        <f t="shared" ca="1" si="27"/>
        <v/>
      </c>
      <c r="C112" s="30" t="str">
        <f t="shared" ca="1" si="28"/>
        <v/>
      </c>
      <c r="D112" s="31" t="str">
        <f t="shared" ca="1" si="23"/>
        <v/>
      </c>
      <c r="E112" s="4" t="str">
        <f t="shared" ca="1" si="29"/>
        <v/>
      </c>
      <c r="F112" s="30" t="str">
        <f t="shared" ca="1" si="30"/>
        <v/>
      </c>
      <c r="G112" s="31" t="str">
        <f t="shared" ca="1" si="24"/>
        <v/>
      </c>
      <c r="H112" s="4" t="str">
        <f t="shared" ca="1" si="31"/>
        <v/>
      </c>
      <c r="I112" s="30" t="str">
        <f t="shared" ca="1" si="32"/>
        <v/>
      </c>
      <c r="J112" s="31" t="str">
        <f t="shared" ca="1" si="25"/>
        <v/>
      </c>
      <c r="K112" s="80" t="str">
        <f t="shared" ca="1" si="33"/>
        <v/>
      </c>
      <c r="M112" s="109">
        <v>45959.625</v>
      </c>
      <c r="N112" s="44">
        <v>43.238</v>
      </c>
      <c r="Q112" s="109">
        <v>45959.625</v>
      </c>
      <c r="R112" s="44">
        <v>48.319000000000003</v>
      </c>
      <c r="S112" s="150">
        <f t="shared" si="21"/>
        <v>45959.625</v>
      </c>
      <c r="U112" s="150" t="str">
        <f t="shared" si="22"/>
        <v/>
      </c>
    </row>
    <row r="113" spans="1:21">
      <c r="A113" s="151" t="str">
        <f t="shared" ca="1" si="26"/>
        <v/>
      </c>
      <c r="B113" s="1" t="str">
        <f t="shared" ca="1" si="27"/>
        <v/>
      </c>
      <c r="C113" s="30" t="str">
        <f t="shared" ca="1" si="28"/>
        <v/>
      </c>
      <c r="D113" s="31" t="str">
        <f t="shared" ca="1" si="23"/>
        <v/>
      </c>
      <c r="E113" s="4" t="str">
        <f t="shared" ca="1" si="29"/>
        <v/>
      </c>
      <c r="F113" s="30" t="str">
        <f t="shared" ca="1" si="30"/>
        <v/>
      </c>
      <c r="G113" s="31" t="str">
        <f t="shared" ca="1" si="24"/>
        <v/>
      </c>
      <c r="H113" s="4" t="str">
        <f t="shared" ca="1" si="31"/>
        <v/>
      </c>
      <c r="I113" s="30" t="str">
        <f t="shared" ca="1" si="32"/>
        <v/>
      </c>
      <c r="J113" s="31" t="str">
        <f t="shared" ca="1" si="25"/>
        <v/>
      </c>
      <c r="K113" s="80" t="str">
        <f t="shared" ca="1" si="33"/>
        <v/>
      </c>
      <c r="M113" s="109">
        <v>45960.625</v>
      </c>
      <c r="N113" s="44">
        <v>44.523000000000003</v>
      </c>
      <c r="Q113" s="109">
        <v>45960.625</v>
      </c>
      <c r="R113" s="44">
        <v>48.823999999999998</v>
      </c>
      <c r="S113" s="150">
        <f t="shared" si="21"/>
        <v>45960.625</v>
      </c>
      <c r="U113" s="150" t="str">
        <f t="shared" si="22"/>
        <v/>
      </c>
    </row>
    <row r="114" spans="1:21">
      <c r="A114" s="151" t="str">
        <f t="shared" ca="1" si="26"/>
        <v/>
      </c>
      <c r="B114" s="1" t="str">
        <f t="shared" ca="1" si="27"/>
        <v/>
      </c>
      <c r="C114" s="30" t="str">
        <f t="shared" ca="1" si="28"/>
        <v/>
      </c>
      <c r="D114" s="31" t="str">
        <f t="shared" ca="1" si="23"/>
        <v/>
      </c>
      <c r="E114" s="4" t="str">
        <f t="shared" ca="1" si="29"/>
        <v/>
      </c>
      <c r="F114" s="30" t="str">
        <f t="shared" ca="1" si="30"/>
        <v/>
      </c>
      <c r="G114" s="31" t="str">
        <f t="shared" ca="1" si="24"/>
        <v/>
      </c>
      <c r="H114" s="4" t="str">
        <f t="shared" ca="1" si="31"/>
        <v/>
      </c>
      <c r="I114" s="30" t="str">
        <f t="shared" ca="1" si="32"/>
        <v/>
      </c>
      <c r="J114" s="31" t="str">
        <f t="shared" ca="1" si="25"/>
        <v/>
      </c>
      <c r="K114" s="80" t="str">
        <f t="shared" ca="1" si="33"/>
        <v/>
      </c>
      <c r="M114" s="109">
        <v>45961.625</v>
      </c>
      <c r="N114" s="44">
        <v>45.018000000000001</v>
      </c>
      <c r="Q114" s="109">
        <v>45961.625</v>
      </c>
      <c r="R114" s="44">
        <v>49.536000000000001</v>
      </c>
      <c r="S114" s="150">
        <f t="shared" si="21"/>
        <v>45961.625</v>
      </c>
      <c r="U114" s="150" t="str">
        <f t="shared" si="22"/>
        <v/>
      </c>
    </row>
    <row r="115" spans="1:21">
      <c r="A115" s="151" t="str">
        <f t="shared" ca="1" si="26"/>
        <v/>
      </c>
      <c r="B115" s="1" t="str">
        <f t="shared" ca="1" si="27"/>
        <v/>
      </c>
      <c r="C115" s="30" t="str">
        <f t="shared" ca="1" si="28"/>
        <v/>
      </c>
      <c r="D115" s="31" t="str">
        <f t="shared" ca="1" si="23"/>
        <v/>
      </c>
      <c r="E115" s="4" t="str">
        <f t="shared" ca="1" si="29"/>
        <v/>
      </c>
      <c r="F115" s="30" t="str">
        <f t="shared" ca="1" si="30"/>
        <v/>
      </c>
      <c r="G115" s="31" t="str">
        <f t="shared" ca="1" si="24"/>
        <v/>
      </c>
      <c r="H115" s="4" t="str">
        <f t="shared" ca="1" si="31"/>
        <v/>
      </c>
      <c r="I115" s="30" t="str">
        <f t="shared" ca="1" si="32"/>
        <v/>
      </c>
      <c r="J115" s="31" t="str">
        <f t="shared" ca="1" si="25"/>
        <v/>
      </c>
      <c r="K115" s="80" t="str">
        <f t="shared" ca="1" si="33"/>
        <v/>
      </c>
      <c r="M115" s="109">
        <v>45964.625</v>
      </c>
      <c r="N115" s="44">
        <v>45.722999999999999</v>
      </c>
      <c r="Q115" s="109">
        <v>45964.625</v>
      </c>
      <c r="R115" s="44">
        <v>49.539000000000001</v>
      </c>
      <c r="S115" s="150">
        <f t="shared" si="21"/>
        <v>45964.625</v>
      </c>
      <c r="U115" s="150" t="str">
        <f t="shared" si="22"/>
        <v/>
      </c>
    </row>
    <row r="116" spans="1:21">
      <c r="A116" s="151" t="str">
        <f t="shared" ca="1" si="26"/>
        <v/>
      </c>
      <c r="B116" s="1" t="str">
        <f t="shared" ca="1" si="27"/>
        <v/>
      </c>
      <c r="C116" s="30" t="str">
        <f t="shared" ca="1" si="28"/>
        <v/>
      </c>
      <c r="D116" s="31" t="str">
        <f t="shared" ca="1" si="23"/>
        <v/>
      </c>
      <c r="E116" s="4" t="str">
        <f t="shared" ca="1" si="29"/>
        <v/>
      </c>
      <c r="F116" s="30" t="str">
        <f t="shared" ca="1" si="30"/>
        <v/>
      </c>
      <c r="G116" s="31" t="str">
        <f t="shared" ca="1" si="24"/>
        <v/>
      </c>
      <c r="H116" s="4" t="str">
        <f t="shared" ca="1" si="31"/>
        <v/>
      </c>
      <c r="I116" s="30" t="str">
        <f t="shared" ca="1" si="32"/>
        <v/>
      </c>
      <c r="J116" s="31" t="str">
        <f t="shared" ca="1" si="25"/>
        <v/>
      </c>
      <c r="K116" s="80" t="str">
        <f t="shared" ca="1" si="33"/>
        <v/>
      </c>
      <c r="M116" s="109">
        <v>45965.625</v>
      </c>
      <c r="N116" s="44">
        <v>47.228000000000002</v>
      </c>
      <c r="Q116" s="109">
        <v>45965.625</v>
      </c>
      <c r="R116" s="44">
        <v>50.148000000000003</v>
      </c>
      <c r="S116" s="150">
        <f t="shared" si="21"/>
        <v>45965.625</v>
      </c>
      <c r="U116" s="150" t="str">
        <f t="shared" si="22"/>
        <v/>
      </c>
    </row>
    <row r="117" spans="1:21">
      <c r="A117" s="151" t="str">
        <f t="shared" ca="1" si="26"/>
        <v/>
      </c>
      <c r="B117" s="1" t="str">
        <f t="shared" ca="1" si="27"/>
        <v/>
      </c>
      <c r="C117" s="30" t="str">
        <f t="shared" ca="1" si="28"/>
        <v/>
      </c>
      <c r="D117" s="31" t="str">
        <f t="shared" ca="1" si="23"/>
        <v/>
      </c>
      <c r="E117" s="4" t="str">
        <f t="shared" ca="1" si="29"/>
        <v/>
      </c>
      <c r="F117" s="30" t="str">
        <f t="shared" ca="1" si="30"/>
        <v/>
      </c>
      <c r="G117" s="31" t="str">
        <f t="shared" ca="1" si="24"/>
        <v/>
      </c>
      <c r="H117" s="4" t="str">
        <f t="shared" ca="1" si="31"/>
        <v/>
      </c>
      <c r="I117" s="30" t="str">
        <f t="shared" ca="1" si="32"/>
        <v/>
      </c>
      <c r="J117" s="31" t="str">
        <f t="shared" ca="1" si="25"/>
        <v/>
      </c>
      <c r="K117" s="80" t="str">
        <f t="shared" ca="1" si="33"/>
        <v/>
      </c>
      <c r="M117" s="109">
        <v>45966.625</v>
      </c>
      <c r="N117" s="44">
        <v>47.087000000000003</v>
      </c>
      <c r="Q117" s="109">
        <v>45966.625</v>
      </c>
      <c r="R117" s="44">
        <v>50.325000000000003</v>
      </c>
      <c r="S117" s="150">
        <f t="shared" si="21"/>
        <v>45966.625</v>
      </c>
      <c r="U117" s="150" t="str">
        <f t="shared" si="22"/>
        <v/>
      </c>
    </row>
    <row r="118" spans="1:21">
      <c r="A118" s="151" t="str">
        <f t="shared" ca="1" si="26"/>
        <v/>
      </c>
      <c r="B118" s="1" t="str">
        <f t="shared" ca="1" si="27"/>
        <v/>
      </c>
      <c r="C118" s="30" t="str">
        <f t="shared" ca="1" si="28"/>
        <v/>
      </c>
      <c r="D118" s="31" t="str">
        <f t="shared" ca="1" si="23"/>
        <v/>
      </c>
      <c r="E118" s="4" t="str">
        <f t="shared" ca="1" si="29"/>
        <v/>
      </c>
      <c r="F118" s="30" t="str">
        <f t="shared" ca="1" si="30"/>
        <v/>
      </c>
      <c r="G118" s="31" t="str">
        <f t="shared" ca="1" si="24"/>
        <v/>
      </c>
      <c r="H118" s="4" t="str">
        <f t="shared" ca="1" si="31"/>
        <v/>
      </c>
      <c r="I118" s="30" t="str">
        <f t="shared" ca="1" si="32"/>
        <v/>
      </c>
      <c r="J118" s="31" t="str">
        <f t="shared" ca="1" si="25"/>
        <v/>
      </c>
      <c r="K118" s="80" t="str">
        <f t="shared" ca="1" si="33"/>
        <v/>
      </c>
      <c r="M118" s="109">
        <v>45967.625</v>
      </c>
      <c r="N118" s="44">
        <v>46.325000000000003</v>
      </c>
      <c r="Q118" s="109">
        <v>45967.625</v>
      </c>
      <c r="R118" s="44">
        <v>50.161000000000001</v>
      </c>
      <c r="S118" s="150">
        <f t="shared" si="21"/>
        <v>45967.625</v>
      </c>
      <c r="U118" s="150" t="str">
        <f t="shared" si="22"/>
        <v/>
      </c>
    </row>
    <row r="119" spans="1:21">
      <c r="A119" s="151" t="str">
        <f t="shared" ca="1" si="26"/>
        <v/>
      </c>
      <c r="B119" s="1" t="str">
        <f t="shared" ca="1" si="27"/>
        <v/>
      </c>
      <c r="C119" s="30" t="str">
        <f t="shared" ca="1" si="28"/>
        <v/>
      </c>
      <c r="D119" s="31" t="str">
        <f t="shared" ca="1" si="23"/>
        <v/>
      </c>
      <c r="E119" s="4" t="str">
        <f t="shared" ca="1" si="29"/>
        <v/>
      </c>
      <c r="F119" s="30" t="str">
        <f t="shared" ca="1" si="30"/>
        <v/>
      </c>
      <c r="G119" s="31" t="str">
        <f t="shared" ca="1" si="24"/>
        <v/>
      </c>
      <c r="H119" s="4" t="str">
        <f t="shared" ca="1" si="31"/>
        <v/>
      </c>
      <c r="I119" s="30" t="str">
        <f t="shared" ca="1" si="32"/>
        <v/>
      </c>
      <c r="J119" s="31" t="str">
        <f t="shared" ca="1" si="25"/>
        <v/>
      </c>
      <c r="K119" s="80" t="str">
        <f t="shared" ca="1" si="33"/>
        <v/>
      </c>
      <c r="M119" s="109">
        <v>45968.625</v>
      </c>
      <c r="N119" s="44">
        <v>46.53</v>
      </c>
      <c r="Q119" s="109">
        <v>45968.625</v>
      </c>
      <c r="R119" s="44">
        <v>50.817999999999998</v>
      </c>
      <c r="S119" s="150">
        <f t="shared" si="21"/>
        <v>45968.625</v>
      </c>
      <c r="U119" s="150" t="str">
        <f t="shared" si="22"/>
        <v/>
      </c>
    </row>
    <row r="120" spans="1:21">
      <c r="A120" s="151" t="str">
        <f t="shared" ca="1" si="26"/>
        <v/>
      </c>
      <c r="B120" s="1" t="str">
        <f t="shared" ca="1" si="27"/>
        <v/>
      </c>
      <c r="C120" s="30" t="str">
        <f t="shared" ca="1" si="28"/>
        <v/>
      </c>
      <c r="D120" s="31" t="str">
        <f t="shared" ca="1" si="23"/>
        <v/>
      </c>
      <c r="E120" s="4" t="str">
        <f t="shared" ca="1" si="29"/>
        <v/>
      </c>
      <c r="F120" s="30" t="str">
        <f t="shared" ca="1" si="30"/>
        <v/>
      </c>
      <c r="G120" s="31" t="str">
        <f t="shared" ca="1" si="24"/>
        <v/>
      </c>
      <c r="H120" s="4" t="str">
        <f t="shared" ca="1" si="31"/>
        <v/>
      </c>
      <c r="I120" s="30" t="str">
        <f t="shared" ca="1" si="32"/>
        <v/>
      </c>
      <c r="J120" s="31" t="str">
        <f t="shared" ca="1" si="25"/>
        <v/>
      </c>
      <c r="K120" s="80" t="str">
        <f t="shared" ca="1" si="33"/>
        <v/>
      </c>
      <c r="M120" s="109">
        <v>45971.625</v>
      </c>
      <c r="N120" s="44">
        <v>46.223999999999997</v>
      </c>
      <c r="Q120" s="109">
        <v>45971.625</v>
      </c>
      <c r="R120" s="44">
        <v>50.469000000000001</v>
      </c>
      <c r="S120" s="150">
        <f t="shared" si="21"/>
        <v>45971.625</v>
      </c>
      <c r="U120" s="150" t="str">
        <f t="shared" si="22"/>
        <v/>
      </c>
    </row>
    <row r="121" spans="1:21">
      <c r="A121" s="151" t="str">
        <f t="shared" ca="1" si="26"/>
        <v/>
      </c>
      <c r="B121" s="1" t="str">
        <f t="shared" ca="1" si="27"/>
        <v/>
      </c>
      <c r="C121" s="30" t="str">
        <f t="shared" ca="1" si="28"/>
        <v/>
      </c>
      <c r="D121" s="31" t="str">
        <f t="shared" ca="1" si="23"/>
        <v/>
      </c>
      <c r="E121" s="4" t="str">
        <f t="shared" ca="1" si="29"/>
        <v/>
      </c>
      <c r="F121" s="30" t="str">
        <f t="shared" ca="1" si="30"/>
        <v/>
      </c>
      <c r="G121" s="31" t="str">
        <f t="shared" ca="1" si="24"/>
        <v/>
      </c>
      <c r="H121" s="4" t="str">
        <f t="shared" ca="1" si="31"/>
        <v/>
      </c>
      <c r="I121" s="30" t="str">
        <f t="shared" ca="1" si="32"/>
        <v/>
      </c>
      <c r="J121" s="31" t="str">
        <f t="shared" ca="1" si="25"/>
        <v/>
      </c>
      <c r="K121" s="80" t="str">
        <f t="shared" ca="1" si="33"/>
        <v/>
      </c>
      <c r="M121" s="109">
        <v>45972.625</v>
      </c>
      <c r="N121" s="44">
        <v>45.91</v>
      </c>
      <c r="Q121" s="109">
        <v>45972.625</v>
      </c>
      <c r="R121" s="44">
        <v>50.292999999999999</v>
      </c>
      <c r="S121" s="150">
        <f t="shared" si="21"/>
        <v>45972.625</v>
      </c>
      <c r="U121" s="150" t="str">
        <f t="shared" si="22"/>
        <v/>
      </c>
    </row>
    <row r="122" spans="1:21">
      <c r="A122" s="151" t="str">
        <f t="shared" ca="1" si="26"/>
        <v/>
      </c>
      <c r="B122" s="1" t="str">
        <f t="shared" ca="1" si="27"/>
        <v/>
      </c>
      <c r="C122" s="30" t="str">
        <f t="shared" ca="1" si="28"/>
        <v/>
      </c>
      <c r="D122" s="31" t="str">
        <f t="shared" ca="1" si="23"/>
        <v/>
      </c>
      <c r="E122" s="4" t="str">
        <f t="shared" ca="1" si="29"/>
        <v/>
      </c>
      <c r="F122" s="30" t="str">
        <f t="shared" ca="1" si="30"/>
        <v/>
      </c>
      <c r="G122" s="31" t="str">
        <f t="shared" ca="1" si="24"/>
        <v/>
      </c>
      <c r="H122" s="4" t="str">
        <f t="shared" ca="1" si="31"/>
        <v/>
      </c>
      <c r="I122" s="30" t="str">
        <f t="shared" ca="1" si="32"/>
        <v/>
      </c>
      <c r="J122" s="31" t="str">
        <f t="shared" ca="1" si="25"/>
        <v/>
      </c>
      <c r="K122" s="80" t="str">
        <f t="shared" ca="1" si="33"/>
        <v/>
      </c>
      <c r="M122" s="109">
        <v>45973.625</v>
      </c>
      <c r="N122" s="44">
        <v>45.177</v>
      </c>
      <c r="Q122" s="109">
        <v>45973.625</v>
      </c>
      <c r="R122" s="44">
        <v>50.326999999999998</v>
      </c>
      <c r="S122" s="150">
        <f t="shared" si="21"/>
        <v>45973.625</v>
      </c>
      <c r="U122" s="150" t="str">
        <f t="shared" si="22"/>
        <v/>
      </c>
    </row>
    <row r="123" spans="1:21">
      <c r="A123" s="151" t="str">
        <f t="shared" ca="1" si="26"/>
        <v/>
      </c>
      <c r="B123" s="1" t="str">
        <f t="shared" ca="1" si="27"/>
        <v/>
      </c>
      <c r="C123" s="30" t="str">
        <f t="shared" ca="1" si="28"/>
        <v/>
      </c>
      <c r="D123" s="31" t="str">
        <f t="shared" ca="1" si="23"/>
        <v/>
      </c>
      <c r="E123" s="4" t="str">
        <f t="shared" ca="1" si="29"/>
        <v/>
      </c>
      <c r="F123" s="30" t="str">
        <f t="shared" ca="1" si="30"/>
        <v/>
      </c>
      <c r="G123" s="31" t="str">
        <f t="shared" ca="1" si="24"/>
        <v/>
      </c>
      <c r="H123" s="4" t="str">
        <f t="shared" ca="1" si="31"/>
        <v/>
      </c>
      <c r="I123" s="30" t="str">
        <f t="shared" ca="1" si="32"/>
        <v/>
      </c>
      <c r="J123" s="31" t="str">
        <f t="shared" ca="1" si="25"/>
        <v/>
      </c>
      <c r="K123" s="80" t="str">
        <f t="shared" ca="1" si="33"/>
        <v/>
      </c>
      <c r="M123" s="109">
        <v>45974.625</v>
      </c>
      <c r="N123" s="44">
        <v>45.423000000000002</v>
      </c>
      <c r="Q123" s="109">
        <v>45974.625</v>
      </c>
      <c r="R123" s="44">
        <v>50.145000000000003</v>
      </c>
      <c r="S123" s="150">
        <f t="shared" si="21"/>
        <v>45974.625</v>
      </c>
      <c r="U123" s="150" t="str">
        <f t="shared" si="22"/>
        <v/>
      </c>
    </row>
    <row r="124" spans="1:21">
      <c r="A124" s="151" t="str">
        <f t="shared" ca="1" si="26"/>
        <v/>
      </c>
      <c r="B124" s="1" t="str">
        <f t="shared" ca="1" si="27"/>
        <v/>
      </c>
      <c r="C124" s="30" t="str">
        <f t="shared" ca="1" si="28"/>
        <v/>
      </c>
      <c r="D124" s="31" t="str">
        <f t="shared" ca="1" si="23"/>
        <v/>
      </c>
      <c r="E124" s="4" t="str">
        <f t="shared" ca="1" si="29"/>
        <v/>
      </c>
      <c r="F124" s="30" t="str">
        <f t="shared" ca="1" si="30"/>
        <v/>
      </c>
      <c r="G124" s="31" t="str">
        <f t="shared" ca="1" si="24"/>
        <v/>
      </c>
      <c r="H124" s="4" t="str">
        <f t="shared" ca="1" si="31"/>
        <v/>
      </c>
      <c r="I124" s="30" t="str">
        <f t="shared" ca="1" si="32"/>
        <v/>
      </c>
      <c r="J124" s="31" t="str">
        <f t="shared" ca="1" si="25"/>
        <v/>
      </c>
      <c r="K124" s="80" t="str">
        <f t="shared" ca="1" si="33"/>
        <v/>
      </c>
      <c r="M124" s="109">
        <v>45975.625</v>
      </c>
      <c r="N124" s="44">
        <v>46.866</v>
      </c>
      <c r="Q124" s="109">
        <v>45975.625</v>
      </c>
      <c r="R124" s="44">
        <v>50.854999999999997</v>
      </c>
      <c r="S124" s="150">
        <f t="shared" si="21"/>
        <v>45975.625</v>
      </c>
      <c r="U124" s="150" t="str">
        <f t="shared" si="22"/>
        <v/>
      </c>
    </row>
    <row r="125" spans="1:21">
      <c r="A125" s="151" t="str">
        <f t="shared" ca="1" si="26"/>
        <v/>
      </c>
      <c r="B125" s="1" t="str">
        <f t="shared" ca="1" si="27"/>
        <v/>
      </c>
      <c r="C125" s="30" t="str">
        <f t="shared" ca="1" si="28"/>
        <v/>
      </c>
      <c r="D125" s="31" t="str">
        <f t="shared" ca="1" si="23"/>
        <v/>
      </c>
      <c r="E125" s="4" t="str">
        <f t="shared" ca="1" si="29"/>
        <v/>
      </c>
      <c r="F125" s="30" t="str">
        <f t="shared" ca="1" si="30"/>
        <v/>
      </c>
      <c r="G125" s="31" t="str">
        <f t="shared" ca="1" si="24"/>
        <v/>
      </c>
      <c r="H125" s="4" t="str">
        <f t="shared" ca="1" si="31"/>
        <v/>
      </c>
      <c r="I125" s="30" t="str">
        <f t="shared" ca="1" si="32"/>
        <v/>
      </c>
      <c r="J125" s="31" t="str">
        <f t="shared" ca="1" si="25"/>
        <v/>
      </c>
      <c r="K125" s="80" t="str">
        <f t="shared" ca="1" si="33"/>
        <v/>
      </c>
      <c r="M125" s="109">
        <v>45978.625</v>
      </c>
      <c r="N125" s="44">
        <v>46.216000000000001</v>
      </c>
      <c r="Q125" s="109">
        <v>45978.625</v>
      </c>
      <c r="R125" s="44">
        <v>51.226999999999997</v>
      </c>
      <c r="S125" s="150">
        <f t="shared" si="21"/>
        <v>45978.625</v>
      </c>
      <c r="U125" s="150" t="str">
        <f t="shared" si="22"/>
        <v/>
      </c>
    </row>
    <row r="126" spans="1:21">
      <c r="A126" s="151" t="str">
        <f t="shared" ca="1" si="26"/>
        <v/>
      </c>
      <c r="B126" s="1" t="str">
        <f t="shared" ca="1" si="27"/>
        <v/>
      </c>
      <c r="C126" s="30" t="str">
        <f t="shared" ca="1" si="28"/>
        <v/>
      </c>
      <c r="D126" s="31" t="str">
        <f t="shared" ca="1" si="23"/>
        <v/>
      </c>
      <c r="E126" s="4" t="str">
        <f t="shared" ca="1" si="29"/>
        <v/>
      </c>
      <c r="F126" s="30" t="str">
        <f t="shared" ca="1" si="30"/>
        <v/>
      </c>
      <c r="G126" s="31" t="str">
        <f t="shared" ca="1" si="24"/>
        <v/>
      </c>
      <c r="H126" s="4" t="str">
        <f t="shared" ca="1" si="31"/>
        <v/>
      </c>
      <c r="I126" s="30" t="str">
        <f t="shared" ca="1" si="32"/>
        <v/>
      </c>
      <c r="J126" s="31" t="str">
        <f t="shared" ca="1" si="25"/>
        <v/>
      </c>
      <c r="K126" s="80" t="str">
        <f t="shared" ca="1" si="33"/>
        <v/>
      </c>
      <c r="M126" s="109">
        <v>45979.625</v>
      </c>
      <c r="N126" s="44">
        <v>47.113</v>
      </c>
      <c r="Q126" s="109">
        <v>45979.625</v>
      </c>
      <c r="R126" s="44">
        <v>51.808999999999997</v>
      </c>
      <c r="S126" s="150">
        <f t="shared" si="21"/>
        <v>45979.625</v>
      </c>
      <c r="U126" s="150" t="str">
        <f t="shared" si="22"/>
        <v/>
      </c>
    </row>
    <row r="127" spans="1:21">
      <c r="A127" s="151" t="str">
        <f t="shared" ca="1" si="26"/>
        <v/>
      </c>
      <c r="B127" s="1" t="str">
        <f t="shared" ca="1" si="27"/>
        <v/>
      </c>
      <c r="C127" s="30" t="str">
        <f t="shared" ca="1" si="28"/>
        <v/>
      </c>
      <c r="D127" s="31" t="str">
        <f t="shared" ca="1" si="23"/>
        <v/>
      </c>
      <c r="E127" s="4" t="str">
        <f t="shared" ca="1" si="29"/>
        <v/>
      </c>
      <c r="F127" s="30" t="str">
        <f t="shared" ca="1" si="30"/>
        <v/>
      </c>
      <c r="G127" s="31" t="str">
        <f t="shared" ca="1" si="24"/>
        <v/>
      </c>
      <c r="H127" s="4" t="str">
        <f t="shared" ca="1" si="31"/>
        <v/>
      </c>
      <c r="I127" s="30" t="str">
        <f t="shared" ca="1" si="32"/>
        <v/>
      </c>
      <c r="J127" s="31" t="str">
        <f t="shared" ca="1" si="25"/>
        <v/>
      </c>
      <c r="K127" s="80" t="str">
        <f t="shared" ca="1" si="33"/>
        <v/>
      </c>
      <c r="M127" s="109">
        <v>45980.625</v>
      </c>
      <c r="N127" s="44">
        <v>46.935000000000002</v>
      </c>
      <c r="Q127" s="109">
        <v>45980.625</v>
      </c>
      <c r="R127" s="44">
        <v>51.935000000000002</v>
      </c>
      <c r="S127" s="150">
        <f t="shared" si="21"/>
        <v>45980.625</v>
      </c>
      <c r="U127" s="150" t="str">
        <f t="shared" si="22"/>
        <v/>
      </c>
    </row>
    <row r="128" spans="1:21">
      <c r="A128" s="151" t="str">
        <f t="shared" ca="1" si="26"/>
        <v/>
      </c>
      <c r="B128" s="1" t="str">
        <f t="shared" ca="1" si="27"/>
        <v/>
      </c>
      <c r="C128" s="30" t="str">
        <f t="shared" ca="1" si="28"/>
        <v/>
      </c>
      <c r="D128" s="31" t="str">
        <f t="shared" ca="1" si="23"/>
        <v/>
      </c>
      <c r="E128" s="4" t="str">
        <f t="shared" ca="1" si="29"/>
        <v/>
      </c>
      <c r="F128" s="30" t="str">
        <f t="shared" ca="1" si="30"/>
        <v/>
      </c>
      <c r="G128" s="31" t="str">
        <f t="shared" ca="1" si="24"/>
        <v/>
      </c>
      <c r="H128" s="4" t="str">
        <f t="shared" ca="1" si="31"/>
        <v/>
      </c>
      <c r="I128" s="30" t="str">
        <f t="shared" ca="1" si="32"/>
        <v/>
      </c>
      <c r="J128" s="31" t="str">
        <f t="shared" ca="1" si="25"/>
        <v/>
      </c>
      <c r="K128" s="80" t="str">
        <f t="shared" ca="1" si="33"/>
        <v/>
      </c>
      <c r="M128" s="109">
        <v>45981.625</v>
      </c>
      <c r="N128" s="44">
        <v>46.57</v>
      </c>
      <c r="Q128" s="109">
        <v>45981.625</v>
      </c>
      <c r="R128" s="44">
        <v>50.597999999999999</v>
      </c>
      <c r="S128" s="150">
        <f t="shared" si="21"/>
        <v>45981.625</v>
      </c>
      <c r="U128" s="150" t="str">
        <f t="shared" si="22"/>
        <v/>
      </c>
    </row>
    <row r="129" spans="1:21">
      <c r="A129" s="151" t="str">
        <f t="shared" ca="1" si="26"/>
        <v/>
      </c>
      <c r="B129" s="1" t="str">
        <f t="shared" ca="1" si="27"/>
        <v/>
      </c>
      <c r="C129" s="30" t="str">
        <f t="shared" ca="1" si="28"/>
        <v/>
      </c>
      <c r="D129" s="31" t="str">
        <f t="shared" ca="1" si="23"/>
        <v/>
      </c>
      <c r="E129" s="4" t="str">
        <f t="shared" ca="1" si="29"/>
        <v/>
      </c>
      <c r="F129" s="30" t="str">
        <f t="shared" ca="1" si="30"/>
        <v/>
      </c>
      <c r="G129" s="31" t="str">
        <f t="shared" ca="1" si="24"/>
        <v/>
      </c>
      <c r="H129" s="4" t="str">
        <f t="shared" ca="1" si="31"/>
        <v/>
      </c>
      <c r="I129" s="30" t="str">
        <f t="shared" ca="1" si="32"/>
        <v/>
      </c>
      <c r="J129" s="31" t="str">
        <f t="shared" ca="1" si="25"/>
        <v/>
      </c>
      <c r="K129" s="80" t="str">
        <f t="shared" ca="1" si="33"/>
        <v/>
      </c>
      <c r="M129" s="109">
        <v>45982.625</v>
      </c>
      <c r="N129" s="44">
        <v>47.654000000000003</v>
      </c>
      <c r="Q129" s="109">
        <v>45982.625</v>
      </c>
      <c r="R129" s="44">
        <v>51.619</v>
      </c>
      <c r="S129" s="150">
        <f t="shared" si="21"/>
        <v>45982.625</v>
      </c>
      <c r="U129" s="150" t="str">
        <f t="shared" si="22"/>
        <v/>
      </c>
    </row>
    <row r="130" spans="1:21">
      <c r="A130" s="151" t="str">
        <f t="shared" ca="1" si="26"/>
        <v/>
      </c>
      <c r="B130" s="1" t="str">
        <f t="shared" ca="1" si="27"/>
        <v/>
      </c>
      <c r="C130" s="30" t="str">
        <f t="shared" ca="1" si="28"/>
        <v/>
      </c>
      <c r="D130" s="31" t="str">
        <f t="shared" ca="1" si="23"/>
        <v/>
      </c>
      <c r="E130" s="4" t="str">
        <f t="shared" ca="1" si="29"/>
        <v/>
      </c>
      <c r="F130" s="30" t="str">
        <f t="shared" ca="1" si="30"/>
        <v/>
      </c>
      <c r="G130" s="31" t="str">
        <f t="shared" ca="1" si="24"/>
        <v/>
      </c>
      <c r="H130" s="4" t="str">
        <f t="shared" ca="1" si="31"/>
        <v/>
      </c>
      <c r="I130" s="30" t="str">
        <f t="shared" ca="1" si="32"/>
        <v/>
      </c>
      <c r="J130" s="31" t="str">
        <f t="shared" ca="1" si="25"/>
        <v/>
      </c>
      <c r="K130" s="80" t="str">
        <f t="shared" ca="1" si="33"/>
        <v/>
      </c>
      <c r="M130" s="109">
        <v>45985.625</v>
      </c>
      <c r="N130" s="44">
        <v>47.448999999999998</v>
      </c>
      <c r="Q130" s="109">
        <v>45985.625</v>
      </c>
      <c r="R130" s="44">
        <v>50.941000000000003</v>
      </c>
      <c r="S130" s="150">
        <f t="shared" si="21"/>
        <v>45985.625</v>
      </c>
      <c r="U130" s="150" t="str">
        <f t="shared" si="22"/>
        <v/>
      </c>
    </row>
    <row r="131" spans="1:21">
      <c r="A131" s="151" t="str">
        <f t="shared" ca="1" si="26"/>
        <v/>
      </c>
      <c r="B131" s="1" t="str">
        <f t="shared" ca="1" si="27"/>
        <v/>
      </c>
      <c r="C131" s="30" t="str">
        <f t="shared" ca="1" si="28"/>
        <v/>
      </c>
      <c r="D131" s="31" t="str">
        <f t="shared" ca="1" si="23"/>
        <v/>
      </c>
      <c r="E131" s="4" t="str">
        <f t="shared" ca="1" si="29"/>
        <v/>
      </c>
      <c r="F131" s="30" t="str">
        <f t="shared" ca="1" si="30"/>
        <v/>
      </c>
      <c r="G131" s="31" t="str">
        <f t="shared" ca="1" si="24"/>
        <v/>
      </c>
      <c r="H131" s="4" t="str">
        <f t="shared" ca="1" si="31"/>
        <v/>
      </c>
      <c r="I131" s="30" t="str">
        <f t="shared" ca="1" si="32"/>
        <v/>
      </c>
      <c r="J131" s="31" t="str">
        <f t="shared" ca="1" si="25"/>
        <v/>
      </c>
      <c r="K131" s="80" t="str">
        <f t="shared" ca="1" si="33"/>
        <v/>
      </c>
      <c r="M131" s="109">
        <v>45986.625</v>
      </c>
      <c r="N131" s="44">
        <v>46.07</v>
      </c>
      <c r="Q131" s="109">
        <v>45986.625</v>
      </c>
      <c r="R131" s="44">
        <v>49.777999999999999</v>
      </c>
      <c r="S131" s="150">
        <f t="shared" si="21"/>
        <v>45986.625</v>
      </c>
      <c r="U131" s="150" t="str">
        <f t="shared" si="22"/>
        <v/>
      </c>
    </row>
    <row r="132" spans="1:21">
      <c r="A132" s="151" t="str">
        <f t="shared" ca="1" si="26"/>
        <v/>
      </c>
      <c r="B132" s="1" t="str">
        <f t="shared" ca="1" si="27"/>
        <v/>
      </c>
      <c r="C132" s="30" t="str">
        <f t="shared" ca="1" si="28"/>
        <v/>
      </c>
      <c r="D132" s="31" t="str">
        <f t="shared" ca="1" si="23"/>
        <v/>
      </c>
      <c r="E132" s="4" t="str">
        <f t="shared" ca="1" si="29"/>
        <v/>
      </c>
      <c r="F132" s="30" t="str">
        <f t="shared" ca="1" si="30"/>
        <v/>
      </c>
      <c r="G132" s="31" t="str">
        <f t="shared" ca="1" si="24"/>
        <v/>
      </c>
      <c r="H132" s="4" t="str">
        <f t="shared" ca="1" si="31"/>
        <v/>
      </c>
      <c r="I132" s="30" t="str">
        <f t="shared" ca="1" si="32"/>
        <v/>
      </c>
      <c r="J132" s="31" t="str">
        <f t="shared" ca="1" si="25"/>
        <v/>
      </c>
      <c r="K132" s="80" t="str">
        <f t="shared" ca="1" si="33"/>
        <v/>
      </c>
      <c r="M132" s="109">
        <v>45987.625</v>
      </c>
      <c r="N132" s="44">
        <v>45.801000000000002</v>
      </c>
      <c r="Q132" s="109">
        <v>45987.625</v>
      </c>
      <c r="R132" s="44">
        <v>49.31</v>
      </c>
      <c r="S132" s="150">
        <f t="shared" ref="S132:S195" si="34">IF(COUNTIF(O:O,M132)*COUNTIF(Q:Q,M132),M132,"")</f>
        <v>45987.625</v>
      </c>
      <c r="U132" s="150" t="str">
        <f t="shared" ref="U132:U195" si="35">IF(T132&gt;$A$14,T132,"")</f>
        <v/>
      </c>
    </row>
    <row r="133" spans="1:21">
      <c r="A133" s="151" t="str">
        <f t="shared" ca="1" si="26"/>
        <v/>
      </c>
      <c r="B133" s="1" t="str">
        <f t="shared" ca="1" si="27"/>
        <v/>
      </c>
      <c r="C133" s="30" t="str">
        <f t="shared" ca="1" si="28"/>
        <v/>
      </c>
      <c r="D133" s="31" t="str">
        <f t="shared" ca="1" si="23"/>
        <v/>
      </c>
      <c r="E133" s="4" t="str">
        <f t="shared" ca="1" si="29"/>
        <v/>
      </c>
      <c r="F133" s="30" t="str">
        <f t="shared" ca="1" si="30"/>
        <v/>
      </c>
      <c r="G133" s="31" t="str">
        <f t="shared" ca="1" si="24"/>
        <v/>
      </c>
      <c r="H133" s="4" t="str">
        <f t="shared" ca="1" si="31"/>
        <v/>
      </c>
      <c r="I133" s="30" t="str">
        <f t="shared" ca="1" si="32"/>
        <v/>
      </c>
      <c r="J133" s="31" t="str">
        <f t="shared" ca="1" si="25"/>
        <v/>
      </c>
      <c r="K133" s="80" t="str">
        <f t="shared" ca="1" si="33"/>
        <v/>
      </c>
      <c r="M133" s="109">
        <v>45988.625</v>
      </c>
      <c r="N133" s="44">
        <v>46.01</v>
      </c>
      <c r="Q133" s="109">
        <v>45988.625</v>
      </c>
      <c r="R133" s="44">
        <v>48.676000000000002</v>
      </c>
      <c r="S133" s="150">
        <f t="shared" si="34"/>
        <v>45988.625</v>
      </c>
      <c r="U133" s="150" t="str">
        <f t="shared" si="35"/>
        <v/>
      </c>
    </row>
    <row r="134" spans="1:21">
      <c r="A134" s="151" t="str">
        <f t="shared" ca="1" si="26"/>
        <v/>
      </c>
      <c r="B134" s="1" t="str">
        <f t="shared" ca="1" si="27"/>
        <v/>
      </c>
      <c r="C134" s="30" t="str">
        <f t="shared" ca="1" si="28"/>
        <v/>
      </c>
      <c r="D134" s="31" t="str">
        <f t="shared" ca="1" si="23"/>
        <v/>
      </c>
      <c r="E134" s="4" t="str">
        <f t="shared" ca="1" si="29"/>
        <v/>
      </c>
      <c r="F134" s="30" t="str">
        <f t="shared" ca="1" si="30"/>
        <v/>
      </c>
      <c r="G134" s="31" t="str">
        <f t="shared" ca="1" si="24"/>
        <v/>
      </c>
      <c r="H134" s="4" t="str">
        <f t="shared" ca="1" si="31"/>
        <v/>
      </c>
      <c r="I134" s="30" t="str">
        <f t="shared" ca="1" si="32"/>
        <v/>
      </c>
      <c r="J134" s="31" t="str">
        <f t="shared" ca="1" si="25"/>
        <v/>
      </c>
      <c r="K134" s="80" t="str">
        <f t="shared" ca="1" si="33"/>
        <v/>
      </c>
      <c r="M134" s="109">
        <v>45989.625</v>
      </c>
      <c r="N134" s="44">
        <v>45.764000000000003</v>
      </c>
      <c r="Q134" s="109">
        <v>45989.625</v>
      </c>
      <c r="R134" s="44">
        <v>48.335000000000001</v>
      </c>
      <c r="S134" s="150">
        <f t="shared" si="34"/>
        <v>45989.625</v>
      </c>
      <c r="U134" s="150" t="str">
        <f t="shared" si="35"/>
        <v/>
      </c>
    </row>
    <row r="135" spans="1:21">
      <c r="A135" s="151" t="str">
        <f t="shared" ca="1" si="26"/>
        <v/>
      </c>
      <c r="B135" s="1" t="str">
        <f t="shared" ca="1" si="27"/>
        <v/>
      </c>
      <c r="C135" s="30" t="str">
        <f t="shared" ca="1" si="28"/>
        <v/>
      </c>
      <c r="D135" s="31" t="str">
        <f t="shared" ca="1" si="23"/>
        <v/>
      </c>
      <c r="E135" s="4" t="str">
        <f t="shared" ca="1" si="29"/>
        <v/>
      </c>
      <c r="F135" s="30" t="str">
        <f t="shared" ca="1" si="30"/>
        <v/>
      </c>
      <c r="G135" s="31" t="str">
        <f t="shared" ca="1" si="24"/>
        <v/>
      </c>
      <c r="H135" s="4" t="str">
        <f t="shared" ca="1" si="31"/>
        <v/>
      </c>
      <c r="I135" s="30" t="str">
        <f t="shared" ca="1" si="32"/>
        <v/>
      </c>
      <c r="J135" s="31" t="str">
        <f t="shared" ca="1" si="25"/>
        <v/>
      </c>
      <c r="K135" s="80" t="str">
        <f t="shared" ca="1" si="33"/>
        <v/>
      </c>
      <c r="M135" s="109">
        <v>45992.625</v>
      </c>
      <c r="N135" s="44">
        <v>45.509</v>
      </c>
      <c r="Q135" s="109">
        <v>45992.625</v>
      </c>
      <c r="R135" s="44">
        <v>48.353000000000002</v>
      </c>
      <c r="S135" s="150">
        <f t="shared" si="34"/>
        <v>45992.625</v>
      </c>
      <c r="U135" s="150" t="str">
        <f t="shared" si="35"/>
        <v/>
      </c>
    </row>
    <row r="136" spans="1:21">
      <c r="A136" s="151" t="str">
        <f t="shared" ca="1" si="26"/>
        <v/>
      </c>
      <c r="B136" s="1" t="str">
        <f t="shared" ca="1" si="27"/>
        <v/>
      </c>
      <c r="C136" s="30" t="str">
        <f t="shared" ca="1" si="28"/>
        <v/>
      </c>
      <c r="D136" s="31" t="str">
        <f t="shared" ca="1" si="23"/>
        <v/>
      </c>
      <c r="E136" s="4" t="str">
        <f t="shared" ca="1" si="29"/>
        <v/>
      </c>
      <c r="F136" s="30" t="str">
        <f t="shared" ca="1" si="30"/>
        <v/>
      </c>
      <c r="G136" s="31" t="str">
        <f t="shared" ca="1" si="24"/>
        <v/>
      </c>
      <c r="H136" s="4" t="str">
        <f t="shared" ca="1" si="31"/>
        <v/>
      </c>
      <c r="I136" s="30" t="str">
        <f t="shared" ca="1" si="32"/>
        <v/>
      </c>
      <c r="J136" s="31" t="str">
        <f t="shared" ca="1" si="25"/>
        <v/>
      </c>
      <c r="K136" s="80" t="str">
        <f t="shared" ca="1" si="33"/>
        <v/>
      </c>
      <c r="M136" s="109">
        <v>45993.625</v>
      </c>
      <c r="N136" s="44">
        <v>45.298999999999999</v>
      </c>
      <c r="Q136" s="109">
        <v>45993.625</v>
      </c>
      <c r="R136" s="44">
        <v>47.828000000000003</v>
      </c>
      <c r="S136" s="150">
        <f t="shared" si="34"/>
        <v>45993.625</v>
      </c>
      <c r="U136" s="150" t="str">
        <f t="shared" si="35"/>
        <v/>
      </c>
    </row>
    <row r="137" spans="1:21">
      <c r="A137" s="151" t="str">
        <f t="shared" ca="1" si="26"/>
        <v/>
      </c>
      <c r="B137" s="1" t="str">
        <f t="shared" ca="1" si="27"/>
        <v/>
      </c>
      <c r="C137" s="30" t="str">
        <f t="shared" ca="1" si="28"/>
        <v/>
      </c>
      <c r="D137" s="31" t="str">
        <f t="shared" ca="1" si="23"/>
        <v/>
      </c>
      <c r="E137" s="4" t="str">
        <f t="shared" ca="1" si="29"/>
        <v/>
      </c>
      <c r="F137" s="30" t="str">
        <f t="shared" ca="1" si="30"/>
        <v/>
      </c>
      <c r="G137" s="31" t="str">
        <f t="shared" ca="1" si="24"/>
        <v/>
      </c>
      <c r="H137" s="4" t="str">
        <f t="shared" ca="1" si="31"/>
        <v/>
      </c>
      <c r="I137" s="30" t="str">
        <f t="shared" ca="1" si="32"/>
        <v/>
      </c>
      <c r="J137" s="31" t="str">
        <f t="shared" ca="1" si="25"/>
        <v/>
      </c>
      <c r="K137" s="80" t="str">
        <f t="shared" ca="1" si="33"/>
        <v/>
      </c>
      <c r="M137" s="109">
        <v>45994.625</v>
      </c>
      <c r="N137" s="44">
        <v>44.412999999999997</v>
      </c>
      <c r="Q137" s="109">
        <v>45994.625</v>
      </c>
      <c r="R137" s="44">
        <v>47.1</v>
      </c>
      <c r="S137" s="150">
        <f t="shared" si="34"/>
        <v>45994.625</v>
      </c>
      <c r="U137" s="150" t="str">
        <f t="shared" si="35"/>
        <v/>
      </c>
    </row>
    <row r="138" spans="1:21">
      <c r="A138" s="151" t="str">
        <f t="shared" ca="1" si="26"/>
        <v/>
      </c>
      <c r="B138" s="1" t="str">
        <f t="shared" ca="1" si="27"/>
        <v/>
      </c>
      <c r="C138" s="30" t="str">
        <f t="shared" ca="1" si="28"/>
        <v/>
      </c>
      <c r="D138" s="31" t="str">
        <f t="shared" ca="1" si="23"/>
        <v/>
      </c>
      <c r="E138" s="4" t="str">
        <f t="shared" ca="1" si="29"/>
        <v/>
      </c>
      <c r="F138" s="30" t="str">
        <f t="shared" ca="1" si="30"/>
        <v/>
      </c>
      <c r="G138" s="31" t="str">
        <f t="shared" ca="1" si="24"/>
        <v/>
      </c>
      <c r="H138" s="4" t="str">
        <f t="shared" ca="1" si="31"/>
        <v/>
      </c>
      <c r="I138" s="30" t="str">
        <f t="shared" ca="1" si="32"/>
        <v/>
      </c>
      <c r="J138" s="31" t="str">
        <f t="shared" ca="1" si="25"/>
        <v/>
      </c>
      <c r="K138" s="80" t="str">
        <f t="shared" ca="1" si="33"/>
        <v/>
      </c>
      <c r="M138" s="109">
        <v>45995.625</v>
      </c>
      <c r="N138" s="44">
        <v>44.226999999999997</v>
      </c>
      <c r="Q138" s="109">
        <v>45995.625</v>
      </c>
      <c r="R138" s="44">
        <v>47.256</v>
      </c>
      <c r="S138" s="150">
        <f t="shared" si="34"/>
        <v>45995.625</v>
      </c>
      <c r="U138" s="150" t="str">
        <f t="shared" si="35"/>
        <v/>
      </c>
    </row>
    <row r="139" spans="1:21">
      <c r="A139" s="151" t="str">
        <f t="shared" ca="1" si="26"/>
        <v/>
      </c>
      <c r="B139" s="1" t="str">
        <f t="shared" ca="1" si="27"/>
        <v/>
      </c>
      <c r="C139" s="30" t="str">
        <f t="shared" ca="1" si="28"/>
        <v/>
      </c>
      <c r="D139" s="31" t="str">
        <f t="shared" ca="1" si="23"/>
        <v/>
      </c>
      <c r="E139" s="4" t="str">
        <f t="shared" ca="1" si="29"/>
        <v/>
      </c>
      <c r="F139" s="30" t="str">
        <f t="shared" ca="1" si="30"/>
        <v/>
      </c>
      <c r="G139" s="31" t="str">
        <f t="shared" ca="1" si="24"/>
        <v/>
      </c>
      <c r="H139" s="4" t="str">
        <f t="shared" ca="1" si="31"/>
        <v/>
      </c>
      <c r="I139" s="30" t="str">
        <f t="shared" ca="1" si="32"/>
        <v/>
      </c>
      <c r="J139" s="31" t="str">
        <f t="shared" ca="1" si="25"/>
        <v/>
      </c>
      <c r="K139" s="80" t="str">
        <f t="shared" ca="1" si="33"/>
        <v/>
      </c>
      <c r="M139" s="109">
        <v>45996.625</v>
      </c>
      <c r="N139" s="44">
        <v>44.805999999999997</v>
      </c>
      <c r="Q139" s="109">
        <v>45996.625</v>
      </c>
      <c r="R139" s="44">
        <v>47.176000000000002</v>
      </c>
      <c r="S139" s="150">
        <f t="shared" si="34"/>
        <v>45996.625</v>
      </c>
      <c r="U139" s="150" t="str">
        <f t="shared" si="35"/>
        <v/>
      </c>
    </row>
    <row r="140" spans="1:21">
      <c r="A140" s="151" t="str">
        <f t="shared" ca="1" si="26"/>
        <v/>
      </c>
      <c r="B140" s="1" t="str">
        <f t="shared" ca="1" si="27"/>
        <v/>
      </c>
      <c r="C140" s="30" t="str">
        <f t="shared" ca="1" si="28"/>
        <v/>
      </c>
      <c r="D140" s="31" t="str">
        <f t="shared" ca="1" si="23"/>
        <v/>
      </c>
      <c r="E140" s="4" t="str">
        <f t="shared" ca="1" si="29"/>
        <v/>
      </c>
      <c r="F140" s="30" t="str">
        <f t="shared" ca="1" si="30"/>
        <v/>
      </c>
      <c r="G140" s="31" t="str">
        <f t="shared" ca="1" si="24"/>
        <v/>
      </c>
      <c r="H140" s="4" t="str">
        <f t="shared" ca="1" si="31"/>
        <v/>
      </c>
      <c r="I140" s="30" t="str">
        <f t="shared" ca="1" si="32"/>
        <v/>
      </c>
      <c r="J140" s="31" t="str">
        <f t="shared" ca="1" si="25"/>
        <v/>
      </c>
      <c r="K140" s="80" t="str">
        <f t="shared" ca="1" si="33"/>
        <v/>
      </c>
      <c r="M140" s="109">
        <v>45999.625</v>
      </c>
      <c r="N140" s="44">
        <v>45.09</v>
      </c>
      <c r="Q140" s="109">
        <v>45999.625</v>
      </c>
      <c r="R140" s="44">
        <v>47.280999999999999</v>
      </c>
      <c r="S140" s="150">
        <f t="shared" si="34"/>
        <v>45999.625</v>
      </c>
      <c r="U140" s="150" t="str">
        <f t="shared" si="35"/>
        <v/>
      </c>
    </row>
    <row r="141" spans="1:21">
      <c r="A141" s="151" t="str">
        <f t="shared" ca="1" si="26"/>
        <v/>
      </c>
      <c r="B141" s="1" t="str">
        <f t="shared" ca="1" si="27"/>
        <v/>
      </c>
      <c r="C141" s="30" t="str">
        <f t="shared" ca="1" si="28"/>
        <v/>
      </c>
      <c r="D141" s="31" t="str">
        <f t="shared" ca="1" si="23"/>
        <v/>
      </c>
      <c r="E141" s="4" t="str">
        <f t="shared" ca="1" si="29"/>
        <v/>
      </c>
      <c r="F141" s="30" t="str">
        <f t="shared" ca="1" si="30"/>
        <v/>
      </c>
      <c r="G141" s="31" t="str">
        <f t="shared" ca="1" si="24"/>
        <v/>
      </c>
      <c r="H141" s="4" t="str">
        <f t="shared" ca="1" si="31"/>
        <v/>
      </c>
      <c r="I141" s="30" t="str">
        <f t="shared" ca="1" si="32"/>
        <v/>
      </c>
      <c r="J141" s="31" t="str">
        <f t="shared" ca="1" si="25"/>
        <v/>
      </c>
      <c r="K141" s="80" t="str">
        <f t="shared" ca="1" si="33"/>
        <v/>
      </c>
      <c r="M141" s="109">
        <v>46000.625</v>
      </c>
      <c r="N141" s="44">
        <v>45.597999999999999</v>
      </c>
      <c r="Q141" s="109">
        <v>46000.625</v>
      </c>
      <c r="R141" s="44">
        <v>47.465000000000003</v>
      </c>
      <c r="S141" s="150">
        <f t="shared" si="34"/>
        <v>46000.625</v>
      </c>
      <c r="U141" s="150" t="str">
        <f t="shared" si="35"/>
        <v/>
      </c>
    </row>
    <row r="142" spans="1:21">
      <c r="A142" s="151" t="str">
        <f t="shared" ca="1" si="26"/>
        <v/>
      </c>
      <c r="B142" s="1" t="str">
        <f t="shared" ca="1" si="27"/>
        <v/>
      </c>
      <c r="C142" s="30" t="str">
        <f t="shared" ca="1" si="28"/>
        <v/>
      </c>
      <c r="D142" s="31" t="str">
        <f t="shared" ca="1" si="23"/>
        <v/>
      </c>
      <c r="E142" s="4" t="str">
        <f t="shared" ca="1" si="29"/>
        <v/>
      </c>
      <c r="F142" s="30" t="str">
        <f t="shared" ca="1" si="30"/>
        <v/>
      </c>
      <c r="G142" s="31" t="str">
        <f t="shared" ca="1" si="24"/>
        <v/>
      </c>
      <c r="H142" s="4" t="str">
        <f t="shared" ca="1" si="31"/>
        <v/>
      </c>
      <c r="I142" s="30" t="str">
        <f t="shared" ca="1" si="32"/>
        <v/>
      </c>
      <c r="J142" s="31" t="str">
        <f t="shared" ca="1" si="25"/>
        <v/>
      </c>
      <c r="K142" s="80" t="str">
        <f t="shared" ca="1" si="33"/>
        <v/>
      </c>
      <c r="M142" s="109">
        <v>46001.625</v>
      </c>
      <c r="N142" s="44">
        <v>45.183</v>
      </c>
      <c r="Q142" s="109">
        <v>46002.625</v>
      </c>
      <c r="R142" s="44">
        <v>47.247999999999998</v>
      </c>
      <c r="S142" s="150" t="str">
        <f t="shared" si="34"/>
        <v/>
      </c>
      <c r="U142" s="150" t="str">
        <f t="shared" si="35"/>
        <v/>
      </c>
    </row>
    <row r="143" spans="1:21">
      <c r="A143" s="151" t="str">
        <f t="shared" ca="1" si="26"/>
        <v/>
      </c>
      <c r="B143" s="1" t="str">
        <f t="shared" ca="1" si="27"/>
        <v/>
      </c>
      <c r="C143" s="30" t="str">
        <f t="shared" ca="1" si="28"/>
        <v/>
      </c>
      <c r="D143" s="31" t="str">
        <f t="shared" ca="1" si="23"/>
        <v/>
      </c>
      <c r="E143" s="4" t="str">
        <f t="shared" ca="1" si="29"/>
        <v/>
      </c>
      <c r="F143" s="30" t="str">
        <f t="shared" ca="1" si="30"/>
        <v/>
      </c>
      <c r="G143" s="31" t="str">
        <f t="shared" ca="1" si="24"/>
        <v/>
      </c>
      <c r="H143" s="4" t="str">
        <f t="shared" ca="1" si="31"/>
        <v/>
      </c>
      <c r="I143" s="30" t="str">
        <f t="shared" ca="1" si="32"/>
        <v/>
      </c>
      <c r="J143" s="31" t="str">
        <f t="shared" ca="1" si="25"/>
        <v/>
      </c>
      <c r="K143" s="80" t="str">
        <f t="shared" ca="1" si="33"/>
        <v/>
      </c>
      <c r="M143" s="109">
        <v>46002.625</v>
      </c>
      <c r="N143" s="44">
        <v>44.921999999999997</v>
      </c>
      <c r="Q143" s="109"/>
      <c r="S143" s="150">
        <f t="shared" si="34"/>
        <v>46002.625</v>
      </c>
      <c r="U143" s="150" t="str">
        <f t="shared" si="35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4"/>
        <v/>
      </c>
      <c r="U144" s="150" t="str">
        <f t="shared" si="35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4"/>
        <v/>
      </c>
      <c r="U145" s="150" t="str">
        <f t="shared" si="35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4"/>
        <v/>
      </c>
      <c r="U146" s="150" t="str">
        <f t="shared" si="35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4"/>
        <v/>
      </c>
      <c r="U147" s="150" t="str">
        <f t="shared" si="35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4"/>
        <v/>
      </c>
      <c r="U148" s="150" t="str">
        <f t="shared" si="35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4"/>
        <v/>
      </c>
      <c r="U149" s="150" t="str">
        <f t="shared" si="35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4"/>
        <v/>
      </c>
      <c r="U150" s="150" t="str">
        <f t="shared" si="35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4"/>
        <v/>
      </c>
      <c r="U151" s="150" t="str">
        <f t="shared" si="35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4"/>
        <v/>
      </c>
      <c r="U152" s="150" t="str">
        <f t="shared" si="35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4"/>
        <v/>
      </c>
      <c r="U153" s="150" t="str">
        <f t="shared" si="35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4"/>
        <v/>
      </c>
      <c r="U154" s="150" t="str">
        <f t="shared" si="35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4"/>
        <v/>
      </c>
      <c r="U155" s="150" t="str">
        <f t="shared" si="35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4"/>
        <v/>
      </c>
      <c r="U156" s="150" t="str">
        <f t="shared" si="35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4"/>
        <v/>
      </c>
      <c r="U157" s="150" t="str">
        <f t="shared" si="35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4"/>
        <v/>
      </c>
      <c r="U158" s="150" t="str">
        <f t="shared" si="35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4"/>
        <v/>
      </c>
      <c r="U159" s="150" t="str">
        <f t="shared" si="35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4"/>
        <v/>
      </c>
      <c r="U160" s="150" t="str">
        <f t="shared" si="35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4"/>
        <v/>
      </c>
      <c r="U161" s="150" t="str">
        <f t="shared" si="35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4"/>
        <v/>
      </c>
      <c r="U162" s="150" t="str">
        <f t="shared" si="35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4"/>
        <v/>
      </c>
      <c r="U163" s="150" t="str">
        <f t="shared" si="35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4"/>
        <v/>
      </c>
      <c r="U164" s="150" t="str">
        <f t="shared" si="35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4"/>
        <v/>
      </c>
      <c r="U165" s="150" t="str">
        <f t="shared" si="35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4"/>
        <v/>
      </c>
      <c r="U166" s="150" t="str">
        <f t="shared" si="35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4"/>
        <v/>
      </c>
      <c r="U167" s="150" t="str">
        <f t="shared" si="35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4"/>
        <v/>
      </c>
      <c r="U168" s="150" t="str">
        <f t="shared" si="35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4"/>
        <v/>
      </c>
      <c r="U169" s="150" t="str">
        <f t="shared" si="35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4"/>
        <v/>
      </c>
      <c r="U170" s="150" t="str">
        <f t="shared" si="35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4"/>
        <v/>
      </c>
      <c r="U171" s="150" t="str">
        <f t="shared" si="35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4"/>
        <v/>
      </c>
      <c r="U172" s="150" t="str">
        <f t="shared" si="35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4"/>
        <v/>
      </c>
      <c r="U173" s="150" t="str">
        <f t="shared" si="35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4"/>
        <v/>
      </c>
      <c r="U174" s="150" t="str">
        <f t="shared" si="35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4"/>
        <v/>
      </c>
      <c r="U175" s="150" t="str">
        <f t="shared" si="35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4"/>
        <v/>
      </c>
      <c r="U176" s="150" t="str">
        <f t="shared" si="35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4"/>
        <v/>
      </c>
      <c r="U177" s="150" t="str">
        <f t="shared" si="35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4"/>
        <v/>
      </c>
      <c r="U178" s="150" t="str">
        <f t="shared" si="35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4"/>
        <v/>
      </c>
      <c r="U179" s="150" t="str">
        <f t="shared" si="35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4"/>
        <v/>
      </c>
      <c r="U180" s="150" t="str">
        <f t="shared" si="35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4"/>
        <v/>
      </c>
      <c r="U181" s="150" t="str">
        <f t="shared" si="35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4"/>
        <v/>
      </c>
      <c r="U182" s="150" t="str">
        <f t="shared" si="35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4"/>
        <v/>
      </c>
      <c r="U183" s="150" t="str">
        <f t="shared" si="35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4"/>
        <v/>
      </c>
      <c r="U184" s="150" t="str">
        <f t="shared" si="35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4"/>
        <v/>
      </c>
      <c r="U185" s="150" t="str">
        <f t="shared" si="35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4"/>
        <v/>
      </c>
      <c r="U186" s="150" t="str">
        <f t="shared" si="35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4"/>
        <v/>
      </c>
      <c r="U187" s="150" t="str">
        <f t="shared" si="35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4"/>
        <v/>
      </c>
      <c r="U188" s="150" t="str">
        <f t="shared" si="35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4"/>
        <v/>
      </c>
      <c r="U189" s="150" t="str">
        <f t="shared" si="35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4"/>
        <v/>
      </c>
      <c r="U190" s="150" t="str">
        <f t="shared" si="35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4"/>
        <v/>
      </c>
      <c r="U191" s="150" t="str">
        <f t="shared" si="35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4"/>
        <v/>
      </c>
      <c r="U192" s="150" t="str">
        <f t="shared" si="35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4"/>
        <v/>
      </c>
      <c r="U193" s="150" t="str">
        <f t="shared" si="35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4"/>
        <v/>
      </c>
      <c r="U194" s="150" t="str">
        <f t="shared" si="35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4"/>
        <v/>
      </c>
      <c r="U195" s="150" t="str">
        <f t="shared" si="35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36">IF(COUNTIF(O:O,M196)*COUNTIF(Q:Q,M196),M196,"")</f>
        <v/>
      </c>
      <c r="U196" s="150" t="str">
        <f t="shared" ref="U196:U259" si="37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36"/>
        <v/>
      </c>
      <c r="U197" s="150" t="str">
        <f t="shared" si="37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36"/>
        <v/>
      </c>
      <c r="U198" s="150" t="str">
        <f t="shared" si="37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36"/>
        <v/>
      </c>
      <c r="U199" s="150" t="str">
        <f t="shared" si="37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36"/>
        <v/>
      </c>
      <c r="U200" s="150" t="str">
        <f t="shared" si="37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36"/>
        <v/>
      </c>
      <c r="U201" s="150" t="str">
        <f t="shared" si="37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36"/>
        <v/>
      </c>
      <c r="U202" s="150" t="str">
        <f t="shared" si="37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36"/>
        <v/>
      </c>
      <c r="U203" s="150" t="str">
        <f t="shared" si="37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36"/>
        <v/>
      </c>
      <c r="U204" s="150" t="str">
        <f t="shared" si="37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36"/>
        <v/>
      </c>
      <c r="U205" s="150" t="str">
        <f t="shared" si="37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36"/>
        <v/>
      </c>
      <c r="U206" s="150" t="str">
        <f t="shared" si="37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36"/>
        <v/>
      </c>
      <c r="U207" s="150" t="str">
        <f t="shared" si="37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36"/>
        <v/>
      </c>
      <c r="U208" s="150" t="str">
        <f t="shared" si="37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36"/>
        <v/>
      </c>
      <c r="U209" s="150" t="str">
        <f t="shared" si="37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36"/>
        <v/>
      </c>
      <c r="U210" s="150" t="str">
        <f t="shared" si="37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36"/>
        <v/>
      </c>
      <c r="U211" s="150" t="str">
        <f t="shared" si="37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36"/>
        <v/>
      </c>
      <c r="U212" s="150" t="str">
        <f t="shared" si="37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36"/>
        <v/>
      </c>
      <c r="U213" s="150" t="str">
        <f t="shared" si="37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36"/>
        <v/>
      </c>
      <c r="U214" s="150" t="str">
        <f t="shared" si="37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36"/>
        <v/>
      </c>
      <c r="U215" s="150" t="str">
        <f t="shared" si="37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36"/>
        <v/>
      </c>
      <c r="U216" s="150" t="str">
        <f t="shared" si="37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36"/>
        <v/>
      </c>
      <c r="U217" s="150" t="str">
        <f t="shared" si="37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36"/>
        <v/>
      </c>
      <c r="U218" s="150" t="str">
        <f t="shared" si="37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36"/>
        <v/>
      </c>
      <c r="U219" s="150" t="str">
        <f t="shared" si="37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36"/>
        <v/>
      </c>
      <c r="U220" s="150" t="str">
        <f t="shared" si="37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36"/>
        <v/>
      </c>
      <c r="U221" s="150" t="str">
        <f t="shared" si="37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36"/>
        <v/>
      </c>
      <c r="U222" s="150" t="str">
        <f t="shared" si="37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36"/>
        <v/>
      </c>
      <c r="U223" s="150" t="str">
        <f t="shared" si="37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36"/>
        <v/>
      </c>
      <c r="U224" s="150" t="str">
        <f t="shared" si="37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36"/>
        <v/>
      </c>
      <c r="U225" s="150" t="str">
        <f t="shared" si="37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36"/>
        <v/>
      </c>
      <c r="U226" s="150" t="str">
        <f t="shared" si="37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36"/>
        <v/>
      </c>
      <c r="U227" s="150" t="str">
        <f t="shared" si="37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36"/>
        <v/>
      </c>
      <c r="U228" s="150" t="str">
        <f t="shared" si="37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36"/>
        <v/>
      </c>
      <c r="U229" s="150" t="str">
        <f t="shared" si="37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36"/>
        <v/>
      </c>
      <c r="U230" s="150" t="str">
        <f t="shared" si="37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36"/>
        <v/>
      </c>
      <c r="U231" s="150" t="str">
        <f t="shared" si="37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36"/>
        <v/>
      </c>
      <c r="U232" s="150" t="str">
        <f t="shared" si="37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36"/>
        <v/>
      </c>
      <c r="U233" s="150" t="str">
        <f t="shared" si="37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36"/>
        <v/>
      </c>
      <c r="U234" s="150" t="str">
        <f t="shared" si="37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36"/>
        <v/>
      </c>
      <c r="U235" s="150" t="str">
        <f t="shared" si="37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36"/>
        <v/>
      </c>
      <c r="U236" s="150" t="str">
        <f t="shared" si="37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36"/>
        <v/>
      </c>
      <c r="U237" s="150" t="str">
        <f t="shared" si="37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36"/>
        <v/>
      </c>
      <c r="U238" s="150" t="str">
        <f t="shared" si="37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36"/>
        <v/>
      </c>
      <c r="U239" s="150" t="str">
        <f t="shared" si="37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36"/>
        <v/>
      </c>
      <c r="U240" s="150" t="str">
        <f t="shared" si="37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36"/>
        <v/>
      </c>
      <c r="U241" s="150" t="str">
        <f t="shared" si="37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36"/>
        <v/>
      </c>
      <c r="U242" s="150" t="str">
        <f t="shared" si="37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36"/>
        <v/>
      </c>
      <c r="U243" s="150" t="str">
        <f t="shared" si="37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36"/>
        <v/>
      </c>
      <c r="U244" s="150" t="str">
        <f t="shared" si="37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36"/>
        <v/>
      </c>
      <c r="U245" s="150" t="str">
        <f t="shared" si="37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36"/>
        <v/>
      </c>
      <c r="U246" s="150" t="str">
        <f t="shared" si="37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36"/>
        <v/>
      </c>
      <c r="U247" s="150" t="str">
        <f t="shared" si="37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36"/>
        <v/>
      </c>
      <c r="U248" s="150" t="str">
        <f t="shared" si="37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36"/>
        <v/>
      </c>
      <c r="U249" s="150" t="str">
        <f t="shared" si="37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36"/>
        <v/>
      </c>
      <c r="U250" s="150" t="str">
        <f t="shared" si="37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36"/>
        <v/>
      </c>
      <c r="U251" s="150" t="str">
        <f t="shared" si="37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36"/>
        <v/>
      </c>
      <c r="U252" s="150" t="str">
        <f t="shared" si="37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36"/>
        <v/>
      </c>
      <c r="U253" s="150" t="str">
        <f t="shared" si="37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36"/>
        <v/>
      </c>
      <c r="U254" s="150" t="str">
        <f t="shared" si="37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36"/>
        <v/>
      </c>
      <c r="U255" s="150" t="str">
        <f t="shared" si="37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36"/>
        <v/>
      </c>
      <c r="U256" s="150" t="str">
        <f t="shared" si="37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36"/>
        <v/>
      </c>
      <c r="U257" s="150" t="str">
        <f t="shared" si="37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36"/>
        <v/>
      </c>
      <c r="U258" s="150" t="str">
        <f t="shared" si="37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36"/>
        <v/>
      </c>
      <c r="U259" s="150" t="str">
        <f t="shared" si="37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38">IF(COUNTIF(O:O,M260)*COUNTIF(Q:Q,M260),M260,"")</f>
        <v/>
      </c>
      <c r="U260" s="150" t="str">
        <f t="shared" ref="U260:U323" si="39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38"/>
        <v/>
      </c>
      <c r="U261" s="150" t="str">
        <f t="shared" si="39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38"/>
        <v/>
      </c>
      <c r="U262" s="150" t="str">
        <f t="shared" si="39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38"/>
        <v/>
      </c>
      <c r="U263" s="150" t="str">
        <f t="shared" si="39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38"/>
        <v/>
      </c>
      <c r="U264" s="150" t="str">
        <f t="shared" si="39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38"/>
        <v/>
      </c>
      <c r="U265" s="150" t="str">
        <f t="shared" si="39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38"/>
        <v/>
      </c>
      <c r="U266" s="150" t="str">
        <f t="shared" si="39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38"/>
        <v/>
      </c>
      <c r="U267" s="150" t="str">
        <f t="shared" si="39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38"/>
        <v/>
      </c>
      <c r="U268" s="150" t="str">
        <f t="shared" si="39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38"/>
        <v/>
      </c>
      <c r="U269" s="150" t="str">
        <f t="shared" si="39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38"/>
        <v/>
      </c>
      <c r="U270" s="150" t="str">
        <f t="shared" si="39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38"/>
        <v/>
      </c>
      <c r="U271" s="150" t="str">
        <f t="shared" si="39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38"/>
        <v/>
      </c>
      <c r="U272" s="150" t="str">
        <f t="shared" si="39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38"/>
        <v/>
      </c>
      <c r="U273" s="150" t="str">
        <f t="shared" si="39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38"/>
        <v/>
      </c>
      <c r="U274" s="150" t="str">
        <f t="shared" si="39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38"/>
        <v/>
      </c>
      <c r="U275" s="150" t="str">
        <f t="shared" si="39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38"/>
        <v/>
      </c>
      <c r="U276" s="150" t="str">
        <f t="shared" si="39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38"/>
        <v/>
      </c>
      <c r="U277" s="150" t="str">
        <f t="shared" si="39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38"/>
        <v/>
      </c>
      <c r="U278" s="150" t="str">
        <f t="shared" si="39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38"/>
        <v/>
      </c>
      <c r="U279" s="150" t="str">
        <f t="shared" si="39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38"/>
        <v/>
      </c>
      <c r="U280" s="150" t="str">
        <f t="shared" si="39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38"/>
        <v/>
      </c>
      <c r="U281" s="150" t="str">
        <f t="shared" si="39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38"/>
        <v/>
      </c>
      <c r="U282" s="150" t="str">
        <f t="shared" si="39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38"/>
        <v/>
      </c>
      <c r="U283" s="150" t="str">
        <f t="shared" si="39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38"/>
        <v/>
      </c>
      <c r="U284" s="150" t="str">
        <f t="shared" si="39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38"/>
        <v/>
      </c>
      <c r="U285" s="150" t="str">
        <f t="shared" si="39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38"/>
        <v/>
      </c>
      <c r="U286" s="150" t="str">
        <f t="shared" si="39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38"/>
        <v/>
      </c>
      <c r="U287" s="150" t="str">
        <f t="shared" si="39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38"/>
        <v/>
      </c>
      <c r="U288" s="150" t="str">
        <f t="shared" si="39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38"/>
        <v/>
      </c>
      <c r="U289" s="150" t="str">
        <f t="shared" si="39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38"/>
        <v/>
      </c>
      <c r="U290" s="150" t="str">
        <f t="shared" si="39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38"/>
        <v/>
      </c>
      <c r="U291" s="150" t="str">
        <f t="shared" si="39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38"/>
        <v/>
      </c>
      <c r="U292" s="150" t="str">
        <f t="shared" si="39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38"/>
        <v/>
      </c>
      <c r="U293" s="150" t="str">
        <f t="shared" si="39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38"/>
        <v/>
      </c>
      <c r="U294" s="150" t="str">
        <f t="shared" si="39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38"/>
        <v/>
      </c>
      <c r="U295" s="150" t="str">
        <f t="shared" si="39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38"/>
        <v/>
      </c>
      <c r="U296" s="150" t="str">
        <f t="shared" si="39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38"/>
        <v/>
      </c>
      <c r="U297" s="150" t="str">
        <f t="shared" si="39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38"/>
        <v/>
      </c>
      <c r="U298" s="150" t="str">
        <f t="shared" si="39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38"/>
        <v/>
      </c>
      <c r="U299" s="150" t="str">
        <f t="shared" si="39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38"/>
        <v/>
      </c>
      <c r="U300" s="150" t="str">
        <f t="shared" si="39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38"/>
        <v/>
      </c>
      <c r="U301" s="150" t="str">
        <f t="shared" si="39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38"/>
        <v/>
      </c>
      <c r="U302" s="150" t="str">
        <f t="shared" si="39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38"/>
        <v/>
      </c>
      <c r="U303" s="150" t="str">
        <f t="shared" si="39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38"/>
        <v/>
      </c>
      <c r="U304" s="150" t="str">
        <f t="shared" si="39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38"/>
        <v/>
      </c>
      <c r="U305" s="150" t="str">
        <f t="shared" si="39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38"/>
        <v/>
      </c>
      <c r="U306" s="150" t="str">
        <f t="shared" si="39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38"/>
        <v/>
      </c>
      <c r="U307" s="150" t="str">
        <f t="shared" si="39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38"/>
        <v/>
      </c>
      <c r="U308" s="150" t="str">
        <f t="shared" si="39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38"/>
        <v/>
      </c>
      <c r="U309" s="150" t="str">
        <f t="shared" si="39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38"/>
        <v/>
      </c>
      <c r="U310" s="150" t="str">
        <f t="shared" si="39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38"/>
        <v/>
      </c>
      <c r="U311" s="150" t="str">
        <f t="shared" si="39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38"/>
        <v/>
      </c>
      <c r="U312" s="150" t="str">
        <f t="shared" si="39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38"/>
        <v/>
      </c>
      <c r="U313" s="150" t="str">
        <f t="shared" si="39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38"/>
        <v/>
      </c>
      <c r="U314" s="150" t="str">
        <f t="shared" si="39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38"/>
        <v/>
      </c>
      <c r="U315" s="150" t="str">
        <f t="shared" si="39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38"/>
        <v/>
      </c>
      <c r="U316" s="150" t="str">
        <f t="shared" si="39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38"/>
        <v/>
      </c>
      <c r="U317" s="150" t="str">
        <f t="shared" si="39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38"/>
        <v/>
      </c>
      <c r="U318" s="150" t="str">
        <f t="shared" si="39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38"/>
        <v/>
      </c>
      <c r="U319" s="150" t="str">
        <f t="shared" si="39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38"/>
        <v/>
      </c>
      <c r="U320" s="150" t="str">
        <f t="shared" si="39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38"/>
        <v/>
      </c>
      <c r="U321" s="150" t="str">
        <f t="shared" si="39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38"/>
        <v/>
      </c>
      <c r="U322" s="150" t="str">
        <f t="shared" si="39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38"/>
        <v/>
      </c>
      <c r="U323" s="150" t="str">
        <f t="shared" si="39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0">IF(COUNTIF(O:O,M324)*COUNTIF(Q:Q,M324),M324,"")</f>
        <v/>
      </c>
      <c r="U324" s="150" t="str">
        <f t="shared" ref="U324:U387" si="41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0"/>
        <v/>
      </c>
      <c r="U325" s="150" t="str">
        <f t="shared" si="41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0"/>
        <v/>
      </c>
      <c r="U326" s="150" t="str">
        <f t="shared" si="41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0"/>
        <v/>
      </c>
      <c r="U327" s="150" t="str">
        <f t="shared" si="41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0"/>
        <v/>
      </c>
      <c r="U328" s="150" t="str">
        <f t="shared" si="41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0"/>
        <v/>
      </c>
      <c r="U329" s="150" t="str">
        <f t="shared" si="41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0"/>
        <v/>
      </c>
      <c r="U330" s="150" t="str">
        <f t="shared" si="41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0"/>
        <v/>
      </c>
      <c r="U331" s="150" t="str">
        <f t="shared" si="41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0"/>
        <v/>
      </c>
      <c r="U332" s="150" t="str">
        <f t="shared" si="41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0"/>
        <v/>
      </c>
      <c r="U333" s="150" t="str">
        <f t="shared" si="41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0"/>
        <v/>
      </c>
      <c r="U334" s="150" t="str">
        <f t="shared" si="41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0"/>
        <v/>
      </c>
      <c r="U335" s="150" t="str">
        <f t="shared" si="41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0"/>
        <v/>
      </c>
      <c r="U336" s="150" t="str">
        <f t="shared" si="41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0"/>
        <v/>
      </c>
      <c r="U337" s="150" t="str">
        <f t="shared" si="41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0"/>
        <v/>
      </c>
      <c r="U338" s="150" t="str">
        <f t="shared" si="41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0"/>
        <v/>
      </c>
      <c r="U339" s="150" t="str">
        <f t="shared" si="41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0"/>
        <v/>
      </c>
      <c r="U340" s="150" t="str">
        <f t="shared" si="41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0"/>
        <v/>
      </c>
      <c r="U341" s="150" t="str">
        <f t="shared" si="41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0"/>
        <v/>
      </c>
      <c r="U342" s="150" t="str">
        <f t="shared" si="41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0"/>
        <v/>
      </c>
      <c r="U343" s="150" t="str">
        <f t="shared" si="41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0"/>
        <v/>
      </c>
      <c r="U344" s="150" t="str">
        <f t="shared" si="41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0"/>
        <v/>
      </c>
      <c r="U345" s="150" t="str">
        <f t="shared" si="41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0"/>
        <v/>
      </c>
      <c r="U346" s="150" t="str">
        <f t="shared" si="41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0"/>
        <v/>
      </c>
      <c r="U347" s="150" t="str">
        <f t="shared" si="41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0"/>
        <v/>
      </c>
      <c r="U348" s="150" t="str">
        <f t="shared" si="41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0"/>
        <v/>
      </c>
      <c r="U349" s="150" t="str">
        <f t="shared" si="41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0"/>
        <v/>
      </c>
      <c r="U350" s="150" t="str">
        <f t="shared" si="41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0"/>
        <v/>
      </c>
      <c r="U351" s="150" t="str">
        <f t="shared" si="41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0"/>
        <v/>
      </c>
      <c r="U352" s="150" t="str">
        <f t="shared" si="41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0"/>
        <v/>
      </c>
      <c r="U353" s="150" t="str">
        <f t="shared" si="41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0"/>
        <v/>
      </c>
      <c r="U354" s="150" t="str">
        <f t="shared" si="41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0"/>
        <v/>
      </c>
      <c r="U355" s="150" t="str">
        <f t="shared" si="41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0"/>
        <v/>
      </c>
      <c r="U356" s="150" t="str">
        <f t="shared" si="41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0"/>
        <v/>
      </c>
      <c r="U357" s="150" t="str">
        <f t="shared" si="41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0"/>
        <v/>
      </c>
      <c r="U358" s="150" t="str">
        <f t="shared" si="41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0"/>
        <v/>
      </c>
      <c r="U359" s="150" t="str">
        <f t="shared" si="41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0"/>
        <v/>
      </c>
      <c r="U360" s="150" t="str">
        <f t="shared" si="41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0"/>
        <v/>
      </c>
      <c r="U361" s="150" t="str">
        <f t="shared" si="41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0"/>
        <v/>
      </c>
      <c r="U362" s="150" t="str">
        <f t="shared" si="41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0"/>
        <v/>
      </c>
      <c r="U363" s="150" t="str">
        <f t="shared" si="41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0"/>
        <v/>
      </c>
      <c r="U364" s="150" t="str">
        <f t="shared" si="41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0"/>
        <v/>
      </c>
      <c r="U365" s="150" t="str">
        <f t="shared" si="41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0"/>
        <v/>
      </c>
      <c r="U366" s="150" t="str">
        <f t="shared" si="41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0"/>
        <v/>
      </c>
      <c r="U367" s="150" t="str">
        <f t="shared" si="41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0"/>
        <v/>
      </c>
      <c r="U368" s="150" t="str">
        <f t="shared" si="41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0"/>
        <v/>
      </c>
      <c r="U369" s="150" t="str">
        <f t="shared" si="41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0"/>
        <v/>
      </c>
      <c r="U370" s="150" t="str">
        <f t="shared" si="41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0"/>
        <v/>
      </c>
      <c r="U371" s="150" t="str">
        <f t="shared" si="41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0"/>
        <v/>
      </c>
      <c r="U372" s="150" t="str">
        <f t="shared" si="41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0"/>
        <v/>
      </c>
      <c r="U373" s="150" t="str">
        <f t="shared" si="41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0"/>
        <v/>
      </c>
      <c r="U374" s="150" t="str">
        <f t="shared" si="41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0"/>
        <v/>
      </c>
      <c r="U375" s="150" t="str">
        <f t="shared" si="41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0"/>
        <v/>
      </c>
      <c r="U376" s="150" t="str">
        <f t="shared" si="41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0"/>
        <v/>
      </c>
      <c r="U377" s="150" t="str">
        <f t="shared" si="41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0"/>
        <v/>
      </c>
      <c r="U378" s="150" t="str">
        <f t="shared" si="41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0"/>
        <v/>
      </c>
      <c r="U379" s="150" t="str">
        <f t="shared" si="41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0"/>
        <v/>
      </c>
      <c r="U380" s="150" t="str">
        <f t="shared" si="41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0"/>
        <v/>
      </c>
      <c r="U381" s="150" t="str">
        <f t="shared" si="41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0"/>
        <v/>
      </c>
      <c r="U382" s="150" t="str">
        <f t="shared" si="41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0"/>
        <v/>
      </c>
      <c r="U383" s="150" t="str">
        <f t="shared" si="41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0"/>
        <v/>
      </c>
      <c r="U384" s="150" t="str">
        <f t="shared" si="41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0"/>
        <v/>
      </c>
      <c r="U385" s="150" t="str">
        <f t="shared" si="41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0"/>
        <v/>
      </c>
      <c r="U386" s="150" t="str">
        <f t="shared" si="41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0"/>
        <v/>
      </c>
      <c r="U387" s="150" t="str">
        <f t="shared" si="41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2">IF(COUNTIF(O:O,M388)*COUNTIF(Q:Q,M388),M388,"")</f>
        <v/>
      </c>
      <c r="U388" s="150" t="str">
        <f t="shared" ref="U388:U451" si="43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2"/>
        <v/>
      </c>
      <c r="U389" s="150" t="str">
        <f t="shared" si="43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2"/>
        <v/>
      </c>
      <c r="U390" s="150" t="str">
        <f t="shared" si="43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2"/>
        <v/>
      </c>
      <c r="U391" s="150" t="str">
        <f t="shared" si="43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2"/>
        <v/>
      </c>
      <c r="U392" s="150" t="str">
        <f t="shared" si="43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2"/>
        <v/>
      </c>
      <c r="U393" s="150" t="str">
        <f t="shared" si="43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2"/>
        <v/>
      </c>
      <c r="U394" s="150" t="str">
        <f t="shared" si="43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2"/>
        <v/>
      </c>
      <c r="U395" s="150" t="str">
        <f t="shared" si="43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2"/>
        <v/>
      </c>
      <c r="U396" s="150" t="str">
        <f t="shared" si="43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2"/>
        <v/>
      </c>
      <c r="U397" s="150" t="str">
        <f t="shared" si="43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2"/>
        <v/>
      </c>
      <c r="U398" s="150" t="str">
        <f t="shared" si="43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2"/>
        <v/>
      </c>
      <c r="U399" s="150" t="str">
        <f t="shared" si="43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2"/>
        <v/>
      </c>
      <c r="U400" s="150" t="str">
        <f t="shared" si="43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2"/>
        <v/>
      </c>
      <c r="U401" s="150" t="str">
        <f t="shared" si="43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2"/>
        <v/>
      </c>
      <c r="U402" s="150" t="str">
        <f t="shared" si="43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2"/>
        <v/>
      </c>
      <c r="U403" s="150" t="str">
        <f t="shared" si="43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2"/>
        <v/>
      </c>
      <c r="U404" s="150" t="str">
        <f t="shared" si="43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2"/>
        <v/>
      </c>
      <c r="U405" s="150" t="str">
        <f t="shared" si="43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2"/>
        <v/>
      </c>
      <c r="U406" s="150" t="str">
        <f t="shared" si="43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2"/>
        <v/>
      </c>
      <c r="U407" s="150" t="str">
        <f t="shared" si="43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2"/>
        <v/>
      </c>
      <c r="U408" s="150" t="str">
        <f t="shared" si="43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2"/>
        <v/>
      </c>
      <c r="U409" s="150" t="str">
        <f t="shared" si="43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2"/>
        <v/>
      </c>
      <c r="U410" s="150" t="str">
        <f t="shared" si="43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2"/>
        <v/>
      </c>
      <c r="U411" s="150" t="str">
        <f t="shared" si="43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2"/>
        <v/>
      </c>
      <c r="U412" s="150" t="str">
        <f t="shared" si="43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2"/>
        <v/>
      </c>
      <c r="U413" s="150" t="str">
        <f t="shared" si="43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2"/>
        <v/>
      </c>
      <c r="U414" s="150" t="str">
        <f t="shared" si="43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2"/>
        <v/>
      </c>
      <c r="U415" s="150" t="str">
        <f t="shared" si="43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2"/>
        <v/>
      </c>
      <c r="U416" s="150" t="str">
        <f t="shared" si="43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2"/>
        <v/>
      </c>
      <c r="U417" s="150" t="str">
        <f t="shared" si="43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2"/>
        <v/>
      </c>
      <c r="U418" s="150" t="str">
        <f t="shared" si="43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2"/>
        <v/>
      </c>
      <c r="U419" s="150" t="str">
        <f t="shared" si="43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2"/>
        <v/>
      </c>
      <c r="U420" s="150" t="str">
        <f t="shared" si="43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2"/>
        <v/>
      </c>
      <c r="U421" s="150" t="str">
        <f t="shared" si="43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2"/>
        <v/>
      </c>
      <c r="U422" s="150" t="str">
        <f t="shared" si="43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2"/>
        <v/>
      </c>
      <c r="U423" s="150" t="str">
        <f t="shared" si="43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2"/>
        <v/>
      </c>
      <c r="U424" s="150" t="str">
        <f t="shared" si="43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2"/>
        <v/>
      </c>
      <c r="U425" s="150" t="str">
        <f t="shared" si="43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2"/>
        <v/>
      </c>
      <c r="U426" s="150" t="str">
        <f t="shared" si="43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2"/>
        <v/>
      </c>
      <c r="U427" s="150" t="str">
        <f t="shared" si="43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2"/>
        <v/>
      </c>
      <c r="U428" s="150" t="str">
        <f t="shared" si="43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2"/>
        <v/>
      </c>
      <c r="U429" s="150" t="str">
        <f t="shared" si="43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2"/>
        <v/>
      </c>
      <c r="U430" s="150" t="str">
        <f t="shared" si="43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2"/>
        <v/>
      </c>
      <c r="U431" s="150" t="str">
        <f t="shared" si="43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2"/>
        <v/>
      </c>
      <c r="U432" s="150" t="str">
        <f t="shared" si="43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2"/>
        <v/>
      </c>
      <c r="U433" s="150" t="str">
        <f t="shared" si="43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2"/>
        <v/>
      </c>
      <c r="U434" s="150" t="str">
        <f t="shared" si="43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2"/>
        <v/>
      </c>
      <c r="U435" s="150" t="str">
        <f t="shared" si="43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2"/>
        <v/>
      </c>
      <c r="U436" s="150" t="str">
        <f t="shared" si="43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2"/>
        <v/>
      </c>
      <c r="U437" s="150" t="str">
        <f t="shared" si="43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2"/>
        <v/>
      </c>
      <c r="U438" s="150" t="str">
        <f t="shared" si="43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2"/>
        <v/>
      </c>
      <c r="U439" s="150" t="str">
        <f t="shared" si="43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2"/>
        <v/>
      </c>
      <c r="U440" s="150" t="str">
        <f t="shared" si="43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2"/>
        <v/>
      </c>
      <c r="U441" s="150" t="str">
        <f t="shared" si="43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2"/>
        <v/>
      </c>
      <c r="U442" s="150" t="str">
        <f t="shared" si="43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2"/>
        <v/>
      </c>
      <c r="U443" s="150" t="str">
        <f t="shared" si="43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2"/>
        <v/>
      </c>
      <c r="U444" s="150" t="str">
        <f t="shared" si="43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2"/>
        <v/>
      </c>
      <c r="U445" s="150" t="str">
        <f t="shared" si="43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2"/>
        <v/>
      </c>
      <c r="U446" s="150" t="str">
        <f t="shared" si="43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2"/>
        <v/>
      </c>
      <c r="U447" s="150" t="str">
        <f t="shared" si="43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2"/>
        <v/>
      </c>
      <c r="U448" s="150" t="str">
        <f t="shared" si="43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2"/>
        <v/>
      </c>
      <c r="U449" s="150" t="str">
        <f t="shared" si="43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2"/>
        <v/>
      </c>
      <c r="U450" s="150" t="str">
        <f t="shared" si="43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2"/>
        <v/>
      </c>
      <c r="U451" s="150" t="str">
        <f t="shared" si="43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4">IF(COUNTIF(O:O,M452)*COUNTIF(Q:Q,M452),M452,"")</f>
        <v/>
      </c>
      <c r="U452" s="150" t="str">
        <f t="shared" ref="U452:U515" si="45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4"/>
        <v/>
      </c>
      <c r="U453" s="150" t="str">
        <f t="shared" si="45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4"/>
        <v/>
      </c>
      <c r="U454" s="150" t="str">
        <f t="shared" si="45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4"/>
        <v/>
      </c>
      <c r="U455" s="150" t="str">
        <f t="shared" si="45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4"/>
        <v/>
      </c>
      <c r="U456" s="150" t="str">
        <f t="shared" si="45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4"/>
        <v/>
      </c>
      <c r="U457" s="150" t="str">
        <f t="shared" si="45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4"/>
        <v/>
      </c>
      <c r="U458" s="150" t="str">
        <f t="shared" si="45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4"/>
        <v/>
      </c>
      <c r="U459" s="150" t="str">
        <f t="shared" si="45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4"/>
        <v/>
      </c>
      <c r="U460" s="150" t="str">
        <f t="shared" si="45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4"/>
        <v/>
      </c>
      <c r="U461" s="150" t="str">
        <f t="shared" si="45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4"/>
        <v/>
      </c>
      <c r="U462" s="150" t="str">
        <f t="shared" si="45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4"/>
        <v/>
      </c>
      <c r="U463" s="150" t="str">
        <f t="shared" si="45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4"/>
        <v/>
      </c>
      <c r="U464" s="150" t="str">
        <f t="shared" si="45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4"/>
        <v/>
      </c>
      <c r="U465" s="150" t="str">
        <f t="shared" si="45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4"/>
        <v/>
      </c>
      <c r="U466" s="150" t="str">
        <f t="shared" si="45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4"/>
        <v/>
      </c>
      <c r="U467" s="150" t="str">
        <f t="shared" si="45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4"/>
        <v/>
      </c>
      <c r="U468" s="150" t="str">
        <f t="shared" si="45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4"/>
        <v/>
      </c>
      <c r="U469" s="150" t="str">
        <f t="shared" si="45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4"/>
        <v/>
      </c>
      <c r="U470" s="150" t="str">
        <f t="shared" si="45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4"/>
        <v/>
      </c>
      <c r="U471" s="150" t="str">
        <f t="shared" si="45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4"/>
        <v/>
      </c>
      <c r="U472" s="150" t="str">
        <f t="shared" si="45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4"/>
        <v/>
      </c>
      <c r="U473" s="150" t="str">
        <f t="shared" si="45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4"/>
        <v/>
      </c>
      <c r="U474" s="150" t="str">
        <f t="shared" si="45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4"/>
        <v/>
      </c>
      <c r="U475" s="150" t="str">
        <f t="shared" si="45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4"/>
        <v/>
      </c>
      <c r="U476" s="150" t="str">
        <f t="shared" si="45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4"/>
        <v/>
      </c>
      <c r="U477" s="150" t="str">
        <f t="shared" si="45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4"/>
        <v/>
      </c>
      <c r="U478" s="150" t="str">
        <f t="shared" si="45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4"/>
        <v/>
      </c>
      <c r="U479" s="150" t="str">
        <f t="shared" si="45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4"/>
        <v/>
      </c>
      <c r="U480" s="150" t="str">
        <f t="shared" si="45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4"/>
        <v/>
      </c>
      <c r="U481" s="150" t="str">
        <f t="shared" si="45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4"/>
        <v/>
      </c>
      <c r="U482" s="150" t="str">
        <f t="shared" si="45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4"/>
        <v/>
      </c>
      <c r="U483" s="150" t="str">
        <f t="shared" si="45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4"/>
        <v/>
      </c>
      <c r="U484" s="150" t="str">
        <f t="shared" si="45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4"/>
        <v/>
      </c>
      <c r="U485" s="150" t="str">
        <f t="shared" si="45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4"/>
        <v/>
      </c>
      <c r="U486" s="150" t="str">
        <f t="shared" si="45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4"/>
        <v/>
      </c>
      <c r="U487" s="150" t="str">
        <f t="shared" si="45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4"/>
        <v/>
      </c>
      <c r="U488" s="150" t="str">
        <f t="shared" si="45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4"/>
        <v/>
      </c>
      <c r="U489" s="150" t="str">
        <f t="shared" si="45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4"/>
        <v/>
      </c>
      <c r="U490" s="150" t="str">
        <f t="shared" si="45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4"/>
        <v/>
      </c>
      <c r="U491" s="150" t="str">
        <f t="shared" si="45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4"/>
        <v/>
      </c>
      <c r="U492" s="150" t="str">
        <f t="shared" si="45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4"/>
        <v/>
      </c>
      <c r="U493" s="150" t="str">
        <f t="shared" si="45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4"/>
        <v/>
      </c>
      <c r="U494" s="150" t="str">
        <f t="shared" si="45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4"/>
        <v/>
      </c>
      <c r="U495" s="150" t="str">
        <f t="shared" si="45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4"/>
        <v/>
      </c>
      <c r="U496" s="150" t="str">
        <f t="shared" si="45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4"/>
        <v/>
      </c>
      <c r="U497" s="150" t="str">
        <f t="shared" si="45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4"/>
        <v/>
      </c>
      <c r="U498" s="150" t="str">
        <f t="shared" si="45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4"/>
        <v/>
      </c>
      <c r="U499" s="150" t="str">
        <f t="shared" si="45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4"/>
        <v/>
      </c>
      <c r="U500" s="150" t="str">
        <f t="shared" si="45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4"/>
        <v/>
      </c>
      <c r="U501" s="150" t="str">
        <f t="shared" si="45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4"/>
        <v/>
      </c>
      <c r="U502" s="150" t="str">
        <f t="shared" si="45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4"/>
        <v/>
      </c>
      <c r="U503" s="150" t="str">
        <f t="shared" si="45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4"/>
        <v/>
      </c>
      <c r="U504" s="150" t="str">
        <f t="shared" si="45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4"/>
        <v/>
      </c>
      <c r="U505" s="150" t="str">
        <f t="shared" si="45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4"/>
        <v/>
      </c>
      <c r="U506" s="150" t="str">
        <f t="shared" si="45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4"/>
        <v/>
      </c>
      <c r="U507" s="150" t="str">
        <f t="shared" si="45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4"/>
        <v/>
      </c>
      <c r="U508" s="150" t="str">
        <f t="shared" si="45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4"/>
        <v/>
      </c>
      <c r="U509" s="150" t="str">
        <f t="shared" si="45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4"/>
        <v/>
      </c>
      <c r="U510" s="150" t="str">
        <f t="shared" si="45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4"/>
        <v/>
      </c>
      <c r="U511" s="150" t="str">
        <f t="shared" si="45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4"/>
        <v/>
      </c>
      <c r="U512" s="150" t="str">
        <f t="shared" si="45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4"/>
        <v/>
      </c>
      <c r="U513" s="150" t="str">
        <f t="shared" si="45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4"/>
        <v/>
      </c>
      <c r="U514" s="150" t="str">
        <f t="shared" si="45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4"/>
        <v/>
      </c>
      <c r="U515" s="150" t="str">
        <f t="shared" si="45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46">IF(COUNTIF(O:O,M516)*COUNTIF(Q:Q,M516),M516,"")</f>
        <v/>
      </c>
      <c r="U516" s="150" t="str">
        <f t="shared" ref="U516:U579" si="47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46"/>
        <v/>
      </c>
      <c r="U517" s="150" t="str">
        <f t="shared" si="47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46"/>
        <v/>
      </c>
      <c r="U518" s="150" t="str">
        <f t="shared" si="47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46"/>
        <v/>
      </c>
      <c r="U519" s="150" t="str">
        <f t="shared" si="47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46"/>
        <v/>
      </c>
      <c r="U520" s="150" t="str">
        <f t="shared" si="47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46"/>
        <v/>
      </c>
      <c r="U521" s="150" t="str">
        <f t="shared" si="47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46"/>
        <v/>
      </c>
      <c r="U522" s="150" t="str">
        <f t="shared" si="47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46"/>
        <v/>
      </c>
      <c r="U523" s="150" t="str">
        <f t="shared" si="47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46"/>
        <v/>
      </c>
      <c r="U524" s="150" t="str">
        <f t="shared" si="47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46"/>
        <v/>
      </c>
      <c r="U525" s="150" t="str">
        <f t="shared" si="47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46"/>
        <v/>
      </c>
      <c r="U526" s="150" t="str">
        <f t="shared" si="47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46"/>
        <v/>
      </c>
      <c r="U527" s="150" t="str">
        <f t="shared" si="47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46"/>
        <v/>
      </c>
      <c r="U528" s="150" t="str">
        <f t="shared" si="47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46"/>
        <v/>
      </c>
      <c r="U529" s="150" t="str">
        <f t="shared" si="47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46"/>
        <v/>
      </c>
      <c r="U530" s="150" t="str">
        <f t="shared" si="47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46"/>
        <v/>
      </c>
      <c r="U531" s="150" t="str">
        <f t="shared" si="47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46"/>
        <v/>
      </c>
      <c r="U532" s="150" t="str">
        <f t="shared" si="47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46"/>
        <v/>
      </c>
      <c r="U533" s="150" t="str">
        <f t="shared" si="47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46"/>
        <v/>
      </c>
      <c r="U534" s="150" t="str">
        <f t="shared" si="47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46"/>
        <v/>
      </c>
      <c r="U535" s="150" t="str">
        <f t="shared" si="47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46"/>
        <v/>
      </c>
      <c r="U536" s="150" t="str">
        <f t="shared" si="47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46"/>
        <v/>
      </c>
      <c r="U537" s="150" t="str">
        <f t="shared" si="47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46"/>
        <v/>
      </c>
      <c r="U538" s="150" t="str">
        <f t="shared" si="47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46"/>
        <v/>
      </c>
      <c r="U539" s="150" t="str">
        <f t="shared" si="47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46"/>
        <v/>
      </c>
      <c r="U540" s="150" t="str">
        <f t="shared" si="47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46"/>
        <v/>
      </c>
      <c r="U541" s="150" t="str">
        <f t="shared" si="47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46"/>
        <v/>
      </c>
      <c r="U542" s="150" t="str">
        <f t="shared" si="47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46"/>
        <v/>
      </c>
      <c r="U543" s="150" t="str">
        <f t="shared" si="47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46"/>
        <v/>
      </c>
      <c r="U544" s="150" t="str">
        <f t="shared" si="47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46"/>
        <v/>
      </c>
      <c r="U545" s="150" t="str">
        <f t="shared" si="47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46"/>
        <v/>
      </c>
      <c r="U546" s="150" t="str">
        <f t="shared" si="47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46"/>
        <v/>
      </c>
      <c r="U547" s="150" t="str">
        <f t="shared" si="47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46"/>
        <v/>
      </c>
      <c r="U548" s="150" t="str">
        <f t="shared" si="47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46"/>
        <v/>
      </c>
      <c r="U549" s="150" t="str">
        <f t="shared" si="47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46"/>
        <v/>
      </c>
      <c r="U550" s="150" t="str">
        <f t="shared" si="47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46"/>
        <v/>
      </c>
      <c r="U551" s="150" t="str">
        <f t="shared" si="47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46"/>
        <v/>
      </c>
      <c r="U552" s="150" t="str">
        <f t="shared" si="47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46"/>
        <v/>
      </c>
      <c r="U553" s="150" t="str">
        <f t="shared" si="47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46"/>
        <v/>
      </c>
      <c r="U554" s="150" t="str">
        <f t="shared" si="47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46"/>
        <v/>
      </c>
      <c r="U555" s="150" t="str">
        <f t="shared" si="47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46"/>
        <v/>
      </c>
      <c r="U556" s="150" t="str">
        <f t="shared" si="47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46"/>
        <v/>
      </c>
      <c r="U557" s="150" t="str">
        <f t="shared" si="47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46"/>
        <v/>
      </c>
      <c r="U558" s="150" t="str">
        <f t="shared" si="47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46"/>
        <v/>
      </c>
      <c r="U559" s="150" t="str">
        <f t="shared" si="47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46"/>
        <v/>
      </c>
      <c r="U560" s="150" t="str">
        <f t="shared" si="47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46"/>
        <v/>
      </c>
      <c r="U561" s="150" t="str">
        <f t="shared" si="47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46"/>
        <v/>
      </c>
      <c r="U562" s="150" t="str">
        <f t="shared" si="47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46"/>
        <v/>
      </c>
      <c r="U563" s="150" t="str">
        <f t="shared" si="47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46"/>
        <v/>
      </c>
      <c r="U564" s="150" t="str">
        <f t="shared" si="47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46"/>
        <v/>
      </c>
      <c r="U565" s="150" t="str">
        <f t="shared" si="47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46"/>
        <v/>
      </c>
      <c r="U566" s="150" t="str">
        <f t="shared" si="47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46"/>
        <v/>
      </c>
      <c r="U567" s="150" t="str">
        <f t="shared" si="47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46"/>
        <v/>
      </c>
      <c r="U568" s="150" t="str">
        <f t="shared" si="47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46"/>
        <v/>
      </c>
      <c r="U569" s="150" t="str">
        <f t="shared" si="47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46"/>
        <v/>
      </c>
      <c r="U570" s="150" t="str">
        <f t="shared" si="47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46"/>
        <v/>
      </c>
      <c r="U571" s="150" t="str">
        <f t="shared" si="47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46"/>
        <v/>
      </c>
      <c r="U572" s="150" t="str">
        <f t="shared" si="47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46"/>
        <v/>
      </c>
      <c r="U573" s="150" t="str">
        <f t="shared" si="47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46"/>
        <v/>
      </c>
      <c r="U574" s="150" t="str">
        <f t="shared" si="47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46"/>
        <v/>
      </c>
      <c r="U575" s="150" t="str">
        <f t="shared" si="47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46"/>
        <v/>
      </c>
      <c r="U576" s="150" t="str">
        <f t="shared" si="47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46"/>
        <v/>
      </c>
      <c r="U577" s="150" t="str">
        <f t="shared" si="47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46"/>
        <v/>
      </c>
      <c r="U578" s="150" t="str">
        <f t="shared" si="47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46"/>
        <v/>
      </c>
      <c r="U579" s="150" t="str">
        <f t="shared" si="47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48">IF(COUNTIF(O:O,M580)*COUNTIF(Q:Q,M580),M580,"")</f>
        <v/>
      </c>
      <c r="U580" s="150" t="str">
        <f t="shared" ref="U580:U643" si="49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48"/>
        <v/>
      </c>
      <c r="U581" s="150" t="str">
        <f t="shared" si="49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48"/>
        <v/>
      </c>
      <c r="U582" s="150" t="str">
        <f t="shared" si="49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48"/>
        <v/>
      </c>
      <c r="U583" s="150" t="str">
        <f t="shared" si="49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48"/>
        <v/>
      </c>
      <c r="U584" s="150" t="str">
        <f t="shared" si="49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48"/>
        <v/>
      </c>
      <c r="U585" s="150" t="str">
        <f t="shared" si="49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48"/>
        <v/>
      </c>
      <c r="U586" s="150" t="str">
        <f t="shared" si="49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48"/>
        <v/>
      </c>
      <c r="U587" s="150" t="str">
        <f t="shared" si="49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48"/>
        <v/>
      </c>
      <c r="U588" s="150" t="str">
        <f t="shared" si="49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48"/>
        <v/>
      </c>
      <c r="U589" s="150" t="str">
        <f t="shared" si="49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48"/>
        <v/>
      </c>
      <c r="U590" s="150" t="str">
        <f t="shared" si="49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48"/>
        <v/>
      </c>
      <c r="U591" s="150" t="str">
        <f t="shared" si="49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48"/>
        <v/>
      </c>
      <c r="U592" s="150" t="str">
        <f t="shared" si="49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48"/>
        <v/>
      </c>
      <c r="U593" s="150" t="str">
        <f t="shared" si="49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48"/>
        <v/>
      </c>
      <c r="U594" s="150" t="str">
        <f t="shared" si="49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48"/>
        <v/>
      </c>
      <c r="U595" s="150" t="str">
        <f t="shared" si="49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48"/>
        <v/>
      </c>
      <c r="U596" s="150" t="str">
        <f t="shared" si="49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48"/>
        <v/>
      </c>
      <c r="U597" s="150" t="str">
        <f t="shared" si="49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48"/>
        <v/>
      </c>
      <c r="U598" s="150" t="str">
        <f t="shared" si="49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48"/>
        <v/>
      </c>
      <c r="U599" s="150" t="str">
        <f t="shared" si="49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48"/>
        <v/>
      </c>
      <c r="U600" s="150" t="str">
        <f t="shared" si="49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48"/>
        <v/>
      </c>
      <c r="U601" s="150" t="str">
        <f t="shared" si="49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48"/>
        <v/>
      </c>
      <c r="U602" s="150" t="str">
        <f t="shared" si="49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48"/>
        <v/>
      </c>
      <c r="U603" s="150" t="str">
        <f t="shared" si="49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48"/>
        <v/>
      </c>
      <c r="U604" s="150" t="str">
        <f t="shared" si="49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48"/>
        <v/>
      </c>
      <c r="U605" s="150" t="str">
        <f t="shared" si="49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48"/>
        <v/>
      </c>
      <c r="U606" s="150" t="str">
        <f t="shared" si="49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48"/>
        <v/>
      </c>
      <c r="U607" s="150" t="str">
        <f t="shared" si="49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48"/>
        <v/>
      </c>
      <c r="U608" s="150" t="str">
        <f t="shared" si="49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48"/>
        <v/>
      </c>
      <c r="U609" s="150" t="str">
        <f t="shared" si="49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48"/>
        <v/>
      </c>
      <c r="U610" s="150" t="str">
        <f t="shared" si="49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48"/>
        <v/>
      </c>
      <c r="U611" s="150" t="str">
        <f t="shared" si="49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48"/>
        <v/>
      </c>
      <c r="U612" s="150" t="str">
        <f t="shared" si="49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48"/>
        <v/>
      </c>
      <c r="U613" s="150" t="str">
        <f t="shared" si="49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48"/>
        <v/>
      </c>
      <c r="U614" s="150" t="str">
        <f t="shared" si="49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48"/>
        <v/>
      </c>
      <c r="U615" s="150" t="str">
        <f t="shared" si="49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48"/>
        <v/>
      </c>
      <c r="U616" s="150" t="str">
        <f t="shared" si="49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48"/>
        <v/>
      </c>
      <c r="U617" s="150" t="str">
        <f t="shared" si="49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48"/>
        <v/>
      </c>
      <c r="U618" s="150" t="str">
        <f t="shared" si="49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48"/>
        <v/>
      </c>
      <c r="U619" s="150" t="str">
        <f t="shared" si="49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48"/>
        <v/>
      </c>
      <c r="U620" s="150" t="str">
        <f t="shared" si="49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48"/>
        <v/>
      </c>
      <c r="U621" s="150" t="str">
        <f t="shared" si="49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48"/>
        <v/>
      </c>
      <c r="U622" s="150" t="str">
        <f t="shared" si="49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48"/>
        <v/>
      </c>
      <c r="U623" s="150" t="str">
        <f t="shared" si="49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48"/>
        <v/>
      </c>
      <c r="U624" s="150" t="str">
        <f t="shared" si="49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48"/>
        <v/>
      </c>
      <c r="U625" s="150" t="str">
        <f t="shared" si="49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48"/>
        <v/>
      </c>
      <c r="U626" s="150" t="str">
        <f t="shared" si="49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48"/>
        <v/>
      </c>
      <c r="U627" s="150" t="str">
        <f t="shared" si="49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48"/>
        <v/>
      </c>
      <c r="U628" s="150" t="str">
        <f t="shared" si="49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48"/>
        <v/>
      </c>
      <c r="U629" s="150" t="str">
        <f t="shared" si="49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48"/>
        <v/>
      </c>
      <c r="U630" s="150" t="str">
        <f t="shared" si="49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48"/>
        <v/>
      </c>
      <c r="U631" s="150" t="str">
        <f t="shared" si="49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48"/>
        <v/>
      </c>
      <c r="U632" s="150" t="str">
        <f t="shared" si="49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48"/>
        <v/>
      </c>
      <c r="U633" s="150" t="str">
        <f t="shared" si="49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48"/>
        <v/>
      </c>
      <c r="U634" s="150" t="str">
        <f t="shared" si="49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48"/>
        <v/>
      </c>
      <c r="U635" s="150" t="str">
        <f t="shared" si="49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48"/>
        <v/>
      </c>
      <c r="U636" s="150" t="str">
        <f t="shared" si="49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48"/>
        <v/>
      </c>
      <c r="U637" s="150" t="str">
        <f t="shared" si="49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48"/>
        <v/>
      </c>
      <c r="U638" s="150" t="str">
        <f t="shared" si="49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48"/>
        <v/>
      </c>
      <c r="U639" s="150" t="str">
        <f t="shared" si="49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48"/>
        <v/>
      </c>
      <c r="U640" s="150" t="str">
        <f t="shared" si="49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48"/>
        <v/>
      </c>
      <c r="U641" s="150" t="str">
        <f t="shared" si="49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48"/>
        <v/>
      </c>
      <c r="U642" s="150" t="str">
        <f t="shared" si="49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48"/>
        <v/>
      </c>
      <c r="U643" s="150" t="str">
        <f t="shared" si="49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0">IF(COUNTIF(O:O,M644)*COUNTIF(Q:Q,M644),M644,"")</f>
        <v/>
      </c>
      <c r="U644" s="150" t="str">
        <f t="shared" ref="U644:U707" si="51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0"/>
        <v/>
      </c>
      <c r="U645" s="150" t="str">
        <f t="shared" si="51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0"/>
        <v/>
      </c>
      <c r="U646" s="150" t="str">
        <f t="shared" si="51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0"/>
        <v/>
      </c>
      <c r="U647" s="150" t="str">
        <f t="shared" si="51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0"/>
        <v/>
      </c>
      <c r="U648" s="150" t="str">
        <f t="shared" si="51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0"/>
        <v/>
      </c>
      <c r="U649" s="150" t="str">
        <f t="shared" si="51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0"/>
        <v/>
      </c>
      <c r="U650" s="150" t="str">
        <f t="shared" si="51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0"/>
        <v/>
      </c>
      <c r="U651" s="150" t="str">
        <f t="shared" si="51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0"/>
        <v/>
      </c>
      <c r="U652" s="150" t="str">
        <f t="shared" si="51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0"/>
        <v/>
      </c>
      <c r="U653" s="150" t="str">
        <f t="shared" si="51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0"/>
        <v/>
      </c>
      <c r="U654" s="150" t="str">
        <f t="shared" si="51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0"/>
        <v/>
      </c>
      <c r="U655" s="150" t="str">
        <f t="shared" si="51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0"/>
        <v/>
      </c>
      <c r="U656" s="150" t="str">
        <f t="shared" si="51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0"/>
        <v/>
      </c>
      <c r="U657" s="150" t="str">
        <f t="shared" si="51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0"/>
        <v/>
      </c>
      <c r="U658" s="150" t="str">
        <f t="shared" si="51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0"/>
        <v/>
      </c>
      <c r="U659" s="150" t="str">
        <f t="shared" si="51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0"/>
        <v/>
      </c>
      <c r="U660" s="150" t="str">
        <f t="shared" si="51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0"/>
        <v/>
      </c>
      <c r="U661" s="150" t="str">
        <f t="shared" si="51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0"/>
        <v/>
      </c>
      <c r="U662" s="150" t="str">
        <f t="shared" si="51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0"/>
        <v/>
      </c>
      <c r="U663" s="150" t="str">
        <f t="shared" si="51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0"/>
        <v/>
      </c>
      <c r="U664" s="150" t="str">
        <f t="shared" si="51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0"/>
        <v/>
      </c>
      <c r="U665" s="150" t="str">
        <f t="shared" si="51"/>
        <v/>
      </c>
    </row>
    <row r="666" spans="1:21">
      <c r="A666" s="151"/>
      <c r="S666" s="150" t="str">
        <f t="shared" si="50"/>
        <v/>
      </c>
      <c r="U666" s="150" t="str">
        <f t="shared" si="51"/>
        <v/>
      </c>
    </row>
    <row r="667" spans="1:21">
      <c r="A667" s="151"/>
      <c r="S667" s="150" t="str">
        <f t="shared" si="50"/>
        <v/>
      </c>
      <c r="U667" s="150" t="str">
        <f t="shared" si="51"/>
        <v/>
      </c>
    </row>
    <row r="668" spans="1:21">
      <c r="S668" s="150" t="str">
        <f t="shared" si="50"/>
        <v/>
      </c>
      <c r="U668" s="150" t="str">
        <f t="shared" si="51"/>
        <v/>
      </c>
    </row>
    <row r="669" spans="1:21">
      <c r="S669" s="150" t="str">
        <f t="shared" si="50"/>
        <v/>
      </c>
      <c r="U669" s="150" t="str">
        <f t="shared" si="51"/>
        <v/>
      </c>
    </row>
    <row r="670" spans="1:21">
      <c r="S670" s="150" t="str">
        <f t="shared" si="50"/>
        <v/>
      </c>
      <c r="U670" s="150" t="str">
        <f t="shared" si="51"/>
        <v/>
      </c>
    </row>
    <row r="671" spans="1:21">
      <c r="S671" s="150" t="str">
        <f t="shared" si="50"/>
        <v/>
      </c>
      <c r="U671" s="150" t="str">
        <f t="shared" si="51"/>
        <v/>
      </c>
    </row>
    <row r="672" spans="1:21">
      <c r="S672" s="150" t="str">
        <f t="shared" si="50"/>
        <v/>
      </c>
      <c r="U672" s="150" t="str">
        <f t="shared" si="51"/>
        <v/>
      </c>
    </row>
    <row r="673" spans="19:21">
      <c r="S673" s="150" t="str">
        <f t="shared" si="50"/>
        <v/>
      </c>
      <c r="U673" s="150" t="str">
        <f t="shared" si="51"/>
        <v/>
      </c>
    </row>
    <row r="674" spans="19:21">
      <c r="S674" s="150" t="str">
        <f t="shared" si="50"/>
        <v/>
      </c>
      <c r="U674" s="150" t="str">
        <f t="shared" si="51"/>
        <v/>
      </c>
    </row>
    <row r="675" spans="19:21">
      <c r="S675" s="150" t="str">
        <f t="shared" si="50"/>
        <v/>
      </c>
      <c r="U675" s="150" t="str">
        <f t="shared" si="51"/>
        <v/>
      </c>
    </row>
    <row r="676" spans="19:21">
      <c r="S676" s="150" t="str">
        <f t="shared" si="50"/>
        <v/>
      </c>
      <c r="U676" s="150" t="str">
        <f t="shared" si="51"/>
        <v/>
      </c>
    </row>
    <row r="677" spans="19:21">
      <c r="S677" s="150" t="str">
        <f t="shared" si="50"/>
        <v/>
      </c>
      <c r="U677" s="150" t="str">
        <f t="shared" si="51"/>
        <v/>
      </c>
    </row>
    <row r="678" spans="19:21">
      <c r="S678" s="150" t="str">
        <f t="shared" si="50"/>
        <v/>
      </c>
      <c r="U678" s="150" t="str">
        <f t="shared" si="51"/>
        <v/>
      </c>
    </row>
    <row r="679" spans="19:21">
      <c r="S679" s="150" t="str">
        <f t="shared" si="50"/>
        <v/>
      </c>
      <c r="U679" s="150" t="str">
        <f t="shared" si="51"/>
        <v/>
      </c>
    </row>
    <row r="680" spans="19:21">
      <c r="S680" s="150" t="str">
        <f t="shared" si="50"/>
        <v/>
      </c>
      <c r="U680" s="150" t="str">
        <f t="shared" si="51"/>
        <v/>
      </c>
    </row>
    <row r="681" spans="19:21">
      <c r="S681" s="150" t="str">
        <f t="shared" si="50"/>
        <v/>
      </c>
      <c r="U681" s="150" t="str">
        <f t="shared" si="51"/>
        <v/>
      </c>
    </row>
    <row r="682" spans="19:21">
      <c r="S682" s="150" t="str">
        <f t="shared" si="50"/>
        <v/>
      </c>
      <c r="U682" s="150" t="str">
        <f t="shared" si="51"/>
        <v/>
      </c>
    </row>
    <row r="683" spans="19:21">
      <c r="S683" s="150" t="str">
        <f t="shared" si="50"/>
        <v/>
      </c>
      <c r="U683" s="150" t="str">
        <f t="shared" si="51"/>
        <v/>
      </c>
    </row>
    <row r="684" spans="19:21">
      <c r="S684" s="150" t="str">
        <f t="shared" si="50"/>
        <v/>
      </c>
      <c r="U684" s="150" t="str">
        <f t="shared" si="51"/>
        <v/>
      </c>
    </row>
    <row r="685" spans="19:21">
      <c r="S685" s="150" t="str">
        <f t="shared" si="50"/>
        <v/>
      </c>
      <c r="U685" s="150" t="str">
        <f t="shared" si="51"/>
        <v/>
      </c>
    </row>
    <row r="686" spans="19:21">
      <c r="S686" s="150" t="str">
        <f t="shared" si="50"/>
        <v/>
      </c>
      <c r="U686" s="150" t="str">
        <f t="shared" si="51"/>
        <v/>
      </c>
    </row>
    <row r="687" spans="19:21">
      <c r="S687" s="150" t="str">
        <f t="shared" si="50"/>
        <v/>
      </c>
      <c r="U687" s="150" t="str">
        <f t="shared" si="51"/>
        <v/>
      </c>
    </row>
    <row r="688" spans="19:21">
      <c r="S688" s="150" t="str">
        <f t="shared" si="50"/>
        <v/>
      </c>
      <c r="U688" s="150" t="str">
        <f t="shared" si="51"/>
        <v/>
      </c>
    </row>
    <row r="689" spans="19:21">
      <c r="S689" s="150" t="str">
        <f t="shared" si="50"/>
        <v/>
      </c>
      <c r="U689" s="150" t="str">
        <f t="shared" si="51"/>
        <v/>
      </c>
    </row>
    <row r="690" spans="19:21">
      <c r="S690" s="150" t="str">
        <f t="shared" si="50"/>
        <v/>
      </c>
      <c r="U690" s="150" t="str">
        <f t="shared" si="51"/>
        <v/>
      </c>
    </row>
    <row r="691" spans="19:21">
      <c r="S691" s="150" t="str">
        <f t="shared" si="50"/>
        <v/>
      </c>
      <c r="U691" s="150" t="str">
        <f t="shared" si="51"/>
        <v/>
      </c>
    </row>
    <row r="692" spans="19:21">
      <c r="S692" s="150" t="str">
        <f t="shared" si="50"/>
        <v/>
      </c>
      <c r="U692" s="150" t="str">
        <f t="shared" si="51"/>
        <v/>
      </c>
    </row>
    <row r="693" spans="19:21">
      <c r="S693" s="150" t="str">
        <f t="shared" si="50"/>
        <v/>
      </c>
      <c r="U693" s="150" t="str">
        <f t="shared" si="51"/>
        <v/>
      </c>
    </row>
    <row r="694" spans="19:21">
      <c r="S694" s="150" t="str">
        <f t="shared" si="50"/>
        <v/>
      </c>
      <c r="U694" s="150" t="str">
        <f t="shared" si="51"/>
        <v/>
      </c>
    </row>
    <row r="695" spans="19:21">
      <c r="S695" s="150" t="str">
        <f t="shared" si="50"/>
        <v/>
      </c>
      <c r="U695" s="150" t="str">
        <f t="shared" si="51"/>
        <v/>
      </c>
    </row>
    <row r="696" spans="19:21">
      <c r="S696" s="150" t="str">
        <f t="shared" si="50"/>
        <v/>
      </c>
      <c r="U696" s="150" t="str">
        <f t="shared" si="51"/>
        <v/>
      </c>
    </row>
    <row r="697" spans="19:21">
      <c r="S697" s="150" t="str">
        <f t="shared" si="50"/>
        <v/>
      </c>
      <c r="U697" s="150" t="str">
        <f t="shared" si="51"/>
        <v/>
      </c>
    </row>
    <row r="698" spans="19:21">
      <c r="S698" s="150" t="str">
        <f t="shared" si="50"/>
        <v/>
      </c>
      <c r="U698" s="150" t="str">
        <f t="shared" si="51"/>
        <v/>
      </c>
    </row>
    <row r="699" spans="19:21">
      <c r="S699" s="150" t="str">
        <f t="shared" si="50"/>
        <v/>
      </c>
      <c r="U699" s="150" t="str">
        <f t="shared" si="51"/>
        <v/>
      </c>
    </row>
    <row r="700" spans="19:21">
      <c r="S700" s="150" t="str">
        <f t="shared" si="50"/>
        <v/>
      </c>
      <c r="U700" s="150" t="str">
        <f t="shared" si="51"/>
        <v/>
      </c>
    </row>
    <row r="701" spans="19:21">
      <c r="S701" s="150" t="str">
        <f t="shared" si="50"/>
        <v/>
      </c>
      <c r="U701" s="150" t="str">
        <f t="shared" si="51"/>
        <v/>
      </c>
    </row>
    <row r="702" spans="19:21">
      <c r="S702" s="150" t="str">
        <f t="shared" si="50"/>
        <v/>
      </c>
      <c r="U702" s="150" t="str">
        <f t="shared" si="51"/>
        <v/>
      </c>
    </row>
    <row r="703" spans="19:21">
      <c r="S703" s="150" t="str">
        <f t="shared" si="50"/>
        <v/>
      </c>
      <c r="U703" s="150" t="str">
        <f t="shared" si="51"/>
        <v/>
      </c>
    </row>
    <row r="704" spans="19:21">
      <c r="S704" s="150" t="str">
        <f t="shared" si="50"/>
        <v/>
      </c>
      <c r="U704" s="150" t="str">
        <f t="shared" si="51"/>
        <v/>
      </c>
    </row>
    <row r="705" spans="19:21">
      <c r="S705" s="150" t="str">
        <f t="shared" si="50"/>
        <v/>
      </c>
      <c r="U705" s="150" t="str">
        <f t="shared" si="51"/>
        <v/>
      </c>
    </row>
    <row r="706" spans="19:21">
      <c r="S706" s="150" t="str">
        <f t="shared" si="50"/>
        <v/>
      </c>
      <c r="U706" s="150" t="str">
        <f t="shared" si="51"/>
        <v/>
      </c>
    </row>
    <row r="707" spans="19:21">
      <c r="S707" s="150" t="str">
        <f t="shared" si="50"/>
        <v/>
      </c>
      <c r="U707" s="150" t="str">
        <f t="shared" si="51"/>
        <v/>
      </c>
    </row>
    <row r="708" spans="19:21">
      <c r="S708" s="150" t="str">
        <f t="shared" ref="S708:S766" si="52">IF(COUNTIF(O:O,M708)*COUNTIF(Q:Q,M708),M708,"")</f>
        <v/>
      </c>
      <c r="U708" s="150" t="str">
        <f t="shared" ref="U708:U766" si="53">IF(T708&gt;$A$14,T708,"")</f>
        <v/>
      </c>
    </row>
    <row r="709" spans="19:21">
      <c r="S709" s="150" t="str">
        <f t="shared" si="52"/>
        <v/>
      </c>
      <c r="U709" s="150" t="str">
        <f t="shared" si="53"/>
        <v/>
      </c>
    </row>
    <row r="710" spans="19:21">
      <c r="S710" s="150" t="str">
        <f t="shared" si="52"/>
        <v/>
      </c>
      <c r="U710" s="150" t="str">
        <f t="shared" si="53"/>
        <v/>
      </c>
    </row>
    <row r="711" spans="19:21">
      <c r="S711" s="150" t="str">
        <f t="shared" si="52"/>
        <v/>
      </c>
      <c r="U711" s="150" t="str">
        <f t="shared" si="53"/>
        <v/>
      </c>
    </row>
    <row r="712" spans="19:21">
      <c r="S712" s="150" t="str">
        <f t="shared" si="52"/>
        <v/>
      </c>
      <c r="U712" s="150" t="str">
        <f t="shared" si="53"/>
        <v/>
      </c>
    </row>
    <row r="713" spans="19:21">
      <c r="S713" s="150" t="str">
        <f t="shared" si="52"/>
        <v/>
      </c>
      <c r="U713" s="150" t="str">
        <f t="shared" si="53"/>
        <v/>
      </c>
    </row>
    <row r="714" spans="19:21">
      <c r="S714" s="150" t="str">
        <f t="shared" si="52"/>
        <v/>
      </c>
      <c r="U714" s="150" t="str">
        <f t="shared" si="53"/>
        <v/>
      </c>
    </row>
    <row r="715" spans="19:21">
      <c r="S715" s="150" t="str">
        <f t="shared" si="52"/>
        <v/>
      </c>
      <c r="U715" s="150" t="str">
        <f t="shared" si="53"/>
        <v/>
      </c>
    </row>
    <row r="716" spans="19:21">
      <c r="S716" s="150" t="str">
        <f t="shared" si="52"/>
        <v/>
      </c>
      <c r="U716" s="150" t="str">
        <f t="shared" si="53"/>
        <v/>
      </c>
    </row>
    <row r="717" spans="19:21">
      <c r="S717" s="150" t="str">
        <f t="shared" si="52"/>
        <v/>
      </c>
      <c r="U717" s="150" t="str">
        <f t="shared" si="53"/>
        <v/>
      </c>
    </row>
    <row r="718" spans="19:21">
      <c r="S718" s="150" t="str">
        <f t="shared" si="52"/>
        <v/>
      </c>
      <c r="U718" s="150" t="str">
        <f t="shared" si="53"/>
        <v/>
      </c>
    </row>
    <row r="719" spans="19:21">
      <c r="S719" s="150" t="str">
        <f t="shared" si="52"/>
        <v/>
      </c>
      <c r="U719" s="150" t="str">
        <f t="shared" si="53"/>
        <v/>
      </c>
    </row>
    <row r="720" spans="19:21">
      <c r="S720" s="150" t="str">
        <f t="shared" si="52"/>
        <v/>
      </c>
      <c r="U720" s="150" t="str">
        <f t="shared" si="53"/>
        <v/>
      </c>
    </row>
    <row r="721" spans="19:21">
      <c r="S721" s="150" t="str">
        <f t="shared" si="52"/>
        <v/>
      </c>
      <c r="U721" s="150" t="str">
        <f t="shared" si="53"/>
        <v/>
      </c>
    </row>
    <row r="722" spans="19:21">
      <c r="S722" s="150" t="str">
        <f t="shared" si="52"/>
        <v/>
      </c>
      <c r="U722" s="150" t="str">
        <f t="shared" si="53"/>
        <v/>
      </c>
    </row>
    <row r="723" spans="19:21">
      <c r="S723" s="150" t="str">
        <f t="shared" si="52"/>
        <v/>
      </c>
      <c r="U723" s="150" t="str">
        <f t="shared" si="53"/>
        <v/>
      </c>
    </row>
    <row r="724" spans="19:21">
      <c r="S724" s="150" t="str">
        <f t="shared" si="52"/>
        <v/>
      </c>
      <c r="U724" s="150" t="str">
        <f t="shared" si="53"/>
        <v/>
      </c>
    </row>
    <row r="725" spans="19:21">
      <c r="S725" s="150" t="str">
        <f t="shared" si="52"/>
        <v/>
      </c>
      <c r="U725" s="150" t="str">
        <f t="shared" si="53"/>
        <v/>
      </c>
    </row>
    <row r="726" spans="19:21">
      <c r="S726" s="150" t="str">
        <f t="shared" si="52"/>
        <v/>
      </c>
      <c r="U726" s="150" t="str">
        <f t="shared" si="53"/>
        <v/>
      </c>
    </row>
    <row r="727" spans="19:21">
      <c r="S727" s="150" t="str">
        <f t="shared" si="52"/>
        <v/>
      </c>
      <c r="U727" s="150" t="str">
        <f t="shared" si="53"/>
        <v/>
      </c>
    </row>
    <row r="728" spans="19:21">
      <c r="S728" s="150" t="str">
        <f t="shared" si="52"/>
        <v/>
      </c>
      <c r="U728" s="150" t="str">
        <f t="shared" si="53"/>
        <v/>
      </c>
    </row>
    <row r="729" spans="19:21">
      <c r="S729" s="150" t="str">
        <f t="shared" si="52"/>
        <v/>
      </c>
      <c r="U729" s="150" t="str">
        <f t="shared" si="53"/>
        <v/>
      </c>
    </row>
    <row r="730" spans="19:21">
      <c r="S730" s="150" t="str">
        <f t="shared" si="52"/>
        <v/>
      </c>
      <c r="U730" s="150" t="str">
        <f t="shared" si="53"/>
        <v/>
      </c>
    </row>
    <row r="731" spans="19:21">
      <c r="S731" s="150" t="str">
        <f t="shared" si="52"/>
        <v/>
      </c>
      <c r="U731" s="150" t="str">
        <f t="shared" si="53"/>
        <v/>
      </c>
    </row>
    <row r="732" spans="19:21">
      <c r="S732" s="150" t="str">
        <f t="shared" si="52"/>
        <v/>
      </c>
      <c r="U732" s="150" t="str">
        <f t="shared" si="53"/>
        <v/>
      </c>
    </row>
    <row r="733" spans="19:21">
      <c r="S733" s="150" t="str">
        <f t="shared" si="52"/>
        <v/>
      </c>
      <c r="U733" s="150" t="str">
        <f t="shared" si="53"/>
        <v/>
      </c>
    </row>
    <row r="734" spans="19:21">
      <c r="S734" s="150" t="str">
        <f t="shared" si="52"/>
        <v/>
      </c>
      <c r="U734" s="150" t="str">
        <f t="shared" si="53"/>
        <v/>
      </c>
    </row>
    <row r="735" spans="19:21">
      <c r="S735" s="150" t="str">
        <f t="shared" si="52"/>
        <v/>
      </c>
      <c r="U735" s="150" t="str">
        <f t="shared" si="53"/>
        <v/>
      </c>
    </row>
    <row r="736" spans="19:21">
      <c r="S736" s="150" t="str">
        <f t="shared" si="52"/>
        <v/>
      </c>
      <c r="U736" s="150" t="str">
        <f t="shared" si="53"/>
        <v/>
      </c>
    </row>
    <row r="737" spans="19:21">
      <c r="S737" s="150" t="str">
        <f t="shared" si="52"/>
        <v/>
      </c>
      <c r="U737" s="150" t="str">
        <f t="shared" si="53"/>
        <v/>
      </c>
    </row>
    <row r="738" spans="19:21">
      <c r="S738" s="150" t="str">
        <f t="shared" si="52"/>
        <v/>
      </c>
      <c r="U738" s="150" t="str">
        <f t="shared" si="53"/>
        <v/>
      </c>
    </row>
    <row r="739" spans="19:21">
      <c r="S739" s="150" t="str">
        <f t="shared" si="52"/>
        <v/>
      </c>
      <c r="U739" s="150" t="str">
        <f t="shared" si="53"/>
        <v/>
      </c>
    </row>
    <row r="740" spans="19:21">
      <c r="S740" s="150" t="str">
        <f t="shared" si="52"/>
        <v/>
      </c>
      <c r="U740" s="150" t="str">
        <f t="shared" si="53"/>
        <v/>
      </c>
    </row>
    <row r="741" spans="19:21">
      <c r="S741" s="150" t="str">
        <f t="shared" si="52"/>
        <v/>
      </c>
      <c r="U741" s="150" t="str">
        <f t="shared" si="53"/>
        <v/>
      </c>
    </row>
    <row r="742" spans="19:21">
      <c r="S742" s="150" t="str">
        <f t="shared" si="52"/>
        <v/>
      </c>
      <c r="U742" s="150" t="str">
        <f t="shared" si="53"/>
        <v/>
      </c>
    </row>
    <row r="743" spans="19:21">
      <c r="S743" s="150" t="str">
        <f t="shared" si="52"/>
        <v/>
      </c>
      <c r="U743" s="150" t="str">
        <f t="shared" si="53"/>
        <v/>
      </c>
    </row>
    <row r="744" spans="19:21">
      <c r="S744" s="150" t="str">
        <f t="shared" si="52"/>
        <v/>
      </c>
      <c r="U744" s="150" t="str">
        <f t="shared" si="53"/>
        <v/>
      </c>
    </row>
    <row r="745" spans="19:21">
      <c r="S745" s="150" t="str">
        <f t="shared" si="52"/>
        <v/>
      </c>
      <c r="U745" s="150" t="str">
        <f t="shared" si="53"/>
        <v/>
      </c>
    </row>
    <row r="746" spans="19:21">
      <c r="S746" s="150" t="str">
        <f t="shared" si="52"/>
        <v/>
      </c>
      <c r="U746" s="150" t="str">
        <f t="shared" si="53"/>
        <v/>
      </c>
    </row>
    <row r="747" spans="19:21">
      <c r="S747" s="150" t="str">
        <f t="shared" si="52"/>
        <v/>
      </c>
      <c r="U747" s="150" t="str">
        <f t="shared" si="53"/>
        <v/>
      </c>
    </row>
    <row r="748" spans="19:21">
      <c r="S748" s="150" t="str">
        <f t="shared" si="52"/>
        <v/>
      </c>
      <c r="U748" s="150" t="str">
        <f t="shared" si="53"/>
        <v/>
      </c>
    </row>
    <row r="749" spans="19:21">
      <c r="S749" s="150" t="str">
        <f t="shared" si="52"/>
        <v/>
      </c>
      <c r="U749" s="150" t="str">
        <f t="shared" si="53"/>
        <v/>
      </c>
    </row>
    <row r="750" spans="19:21">
      <c r="S750" s="150" t="str">
        <f t="shared" si="52"/>
        <v/>
      </c>
      <c r="U750" s="150" t="str">
        <f t="shared" si="53"/>
        <v/>
      </c>
    </row>
    <row r="751" spans="19:21">
      <c r="S751" s="150" t="str">
        <f t="shared" si="52"/>
        <v/>
      </c>
      <c r="U751" s="150" t="str">
        <f t="shared" si="53"/>
        <v/>
      </c>
    </row>
    <row r="752" spans="19:21">
      <c r="S752" s="150" t="str">
        <f t="shared" si="52"/>
        <v/>
      </c>
      <c r="U752" s="150" t="str">
        <f t="shared" si="53"/>
        <v/>
      </c>
    </row>
    <row r="753" spans="19:21">
      <c r="S753" s="150" t="str">
        <f t="shared" si="52"/>
        <v/>
      </c>
      <c r="U753" s="150" t="str">
        <f t="shared" si="53"/>
        <v/>
      </c>
    </row>
    <row r="754" spans="19:21">
      <c r="S754" s="150" t="str">
        <f t="shared" si="52"/>
        <v/>
      </c>
      <c r="U754" s="150" t="str">
        <f t="shared" si="53"/>
        <v/>
      </c>
    </row>
    <row r="755" spans="19:21">
      <c r="S755" s="150" t="str">
        <f t="shared" si="52"/>
        <v/>
      </c>
      <c r="U755" s="150" t="str">
        <f t="shared" si="53"/>
        <v/>
      </c>
    </row>
    <row r="756" spans="19:21">
      <c r="S756" s="150" t="str">
        <f t="shared" si="52"/>
        <v/>
      </c>
      <c r="U756" s="150" t="str">
        <f t="shared" si="53"/>
        <v/>
      </c>
    </row>
    <row r="757" spans="19:21">
      <c r="S757" s="150" t="str">
        <f t="shared" si="52"/>
        <v/>
      </c>
      <c r="U757" s="150" t="str">
        <f t="shared" si="53"/>
        <v/>
      </c>
    </row>
    <row r="758" spans="19:21">
      <c r="S758" s="150" t="str">
        <f t="shared" si="52"/>
        <v/>
      </c>
      <c r="U758" s="150" t="str">
        <f t="shared" si="53"/>
        <v/>
      </c>
    </row>
    <row r="759" spans="19:21">
      <c r="S759" s="150" t="str">
        <f t="shared" si="52"/>
        <v/>
      </c>
      <c r="U759" s="150" t="str">
        <f t="shared" si="53"/>
        <v/>
      </c>
    </row>
    <row r="760" spans="19:21">
      <c r="S760" s="150" t="str">
        <f t="shared" si="52"/>
        <v/>
      </c>
      <c r="U760" s="150" t="str">
        <f t="shared" si="53"/>
        <v/>
      </c>
    </row>
    <row r="761" spans="19:21">
      <c r="S761" s="150" t="str">
        <f t="shared" si="52"/>
        <v/>
      </c>
      <c r="U761" s="150" t="str">
        <f t="shared" si="53"/>
        <v/>
      </c>
    </row>
    <row r="762" spans="19:21">
      <c r="S762" s="150" t="str">
        <f t="shared" si="52"/>
        <v/>
      </c>
      <c r="U762" s="150" t="str">
        <f t="shared" si="53"/>
        <v/>
      </c>
    </row>
    <row r="763" spans="19:21">
      <c r="S763" s="150" t="str">
        <f t="shared" si="52"/>
        <v/>
      </c>
      <c r="U763" s="150" t="str">
        <f t="shared" si="53"/>
        <v/>
      </c>
    </row>
    <row r="764" spans="19:21">
      <c r="S764" s="150" t="str">
        <f t="shared" si="52"/>
        <v/>
      </c>
      <c r="U764" s="150" t="str">
        <f t="shared" si="53"/>
        <v/>
      </c>
    </row>
    <row r="765" spans="19:21">
      <c r="S765" s="150" t="str">
        <f t="shared" si="52"/>
        <v/>
      </c>
      <c r="U765" s="150" t="str">
        <f t="shared" si="53"/>
        <v/>
      </c>
    </row>
    <row r="766" spans="19:21">
      <c r="S766" s="150" t="str">
        <f t="shared" si="52"/>
        <v/>
      </c>
      <c r="U766" s="150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28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55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0">_xll.BDH(B4, "LAST_PRICE", "01/01/2025 15:00:00", "01/01/2035 16:00:00", "BarSize=60", "BarType=T", "RecurDaily=True", "TZ=London")</f>
        <v>45806.625</v>
      </c>
      <c r="K3" s="1">
        <v>53.756999999999998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45.494999999999997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45807.625</v>
      </c>
      <c r="K4" s="1">
        <v>54.356000000000002</v>
      </c>
      <c r="L4" s="110">
        <v>45807.625</v>
      </c>
      <c r="M4" s="1">
        <v>46.136000000000003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45810.625</v>
      </c>
      <c r="K5" s="1">
        <v>54.506</v>
      </c>
      <c r="L5" s="110">
        <v>45810.625</v>
      </c>
      <c r="M5" s="1">
        <v>46.256</v>
      </c>
      <c r="N5" s="146">
        <f t="shared" si="0"/>
        <v>45810.625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45811.625</v>
      </c>
      <c r="K6" s="1">
        <v>53.761000000000003</v>
      </c>
      <c r="L6" s="110">
        <v>45811.625</v>
      </c>
      <c r="M6" s="1">
        <v>45.429000000000002</v>
      </c>
      <c r="N6" s="146">
        <f t="shared" si="0"/>
        <v>45811.625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45812.625</v>
      </c>
      <c r="K7" s="1">
        <v>53.343000000000004</v>
      </c>
      <c r="L7" s="110">
        <v>45812.625</v>
      </c>
      <c r="M7" s="1">
        <v>45.515999999999998</v>
      </c>
      <c r="N7" s="146">
        <f t="shared" si="0"/>
        <v>45812.625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45813.625</v>
      </c>
      <c r="K8" s="3">
        <v>53.338999999999999</v>
      </c>
      <c r="L8" s="106">
        <v>45813.625</v>
      </c>
      <c r="M8" s="3">
        <v>45.408999999999999</v>
      </c>
      <c r="N8" s="146">
        <f t="shared" si="0"/>
        <v>45813.625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3">
        <v>53.445</v>
      </c>
      <c r="L9" s="106">
        <v>45814.625</v>
      </c>
      <c r="M9" s="3">
        <v>45.503999999999998</v>
      </c>
      <c r="N9" s="146">
        <f t="shared" si="0"/>
        <v>45814.625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55.36739</v>
      </c>
      <c r="C10" s="21" cm="1">
        <f t="array" ref="C10">_xll.BDP(C4,"px_last")</f>
        <v>40.582050000000002</v>
      </c>
      <c r="E10" s="1"/>
      <c r="F10" s="1"/>
      <c r="G10" s="1"/>
      <c r="H10" s="1"/>
      <c r="I10" s="1"/>
      <c r="J10" s="106">
        <v>45817.625</v>
      </c>
      <c r="K10" s="3">
        <v>52.607999999999997</v>
      </c>
      <c r="L10" s="106">
        <v>45817.625</v>
      </c>
      <c r="M10" s="3">
        <v>44.362000000000002</v>
      </c>
      <c r="N10" s="146">
        <f t="shared" si="0"/>
        <v>45817.625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45818.625</v>
      </c>
      <c r="K11" s="3">
        <v>52.526000000000003</v>
      </c>
      <c r="L11" s="106">
        <v>45818.625</v>
      </c>
      <c r="M11" s="3">
        <v>44.154000000000003</v>
      </c>
      <c r="N11" s="146">
        <f t="shared" si="0"/>
        <v>45818.625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45819.625</v>
      </c>
      <c r="K12" s="3">
        <v>52.320999999999998</v>
      </c>
      <c r="L12" s="106">
        <v>45819.625</v>
      </c>
      <c r="M12" s="3">
        <v>44.084000000000003</v>
      </c>
      <c r="N12" s="146">
        <f t="shared" si="0"/>
        <v>45819.625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45820.625</v>
      </c>
      <c r="K13" s="3">
        <v>52.792999999999999</v>
      </c>
      <c r="L13" s="106">
        <v>45820.625</v>
      </c>
      <c r="M13" s="3">
        <v>43.744</v>
      </c>
      <c r="N13" s="146">
        <f t="shared" si="0"/>
        <v>45820.625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45821.625</v>
      </c>
      <c r="K14" s="3">
        <v>54.625999999999998</v>
      </c>
      <c r="L14" s="106">
        <v>45821.625</v>
      </c>
      <c r="M14" s="3">
        <v>45.664000000000001</v>
      </c>
      <c r="N14" s="146">
        <f t="shared" si="0"/>
        <v>45821.625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45824.625</v>
      </c>
      <c r="K15" s="3">
        <v>53.648000000000003</v>
      </c>
      <c r="L15" s="106">
        <v>45824.625</v>
      </c>
      <c r="M15" s="3">
        <v>44.643000000000001</v>
      </c>
      <c r="N15" s="146">
        <f t="shared" si="0"/>
        <v>45824.625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45825.625</v>
      </c>
      <c r="K16" s="3">
        <v>54.304000000000002</v>
      </c>
      <c r="L16" s="106">
        <v>45825.625</v>
      </c>
      <c r="M16" s="3">
        <v>45.134999999999998</v>
      </c>
      <c r="N16" s="146">
        <f t="shared" si="0"/>
        <v>45825.625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45826.625</v>
      </c>
      <c r="K17" s="3">
        <v>55.563000000000002</v>
      </c>
      <c r="L17" s="106">
        <v>45826.625</v>
      </c>
      <c r="M17" s="3">
        <v>45.765999999999998</v>
      </c>
      <c r="N17" s="146">
        <f t="shared" si="0"/>
        <v>45826.625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45827.625</v>
      </c>
      <c r="K18" s="3">
        <v>56.548999999999999</v>
      </c>
      <c r="L18" s="106">
        <v>45827.625</v>
      </c>
      <c r="M18" s="3">
        <v>46.936</v>
      </c>
      <c r="N18" s="146">
        <f t="shared" si="0"/>
        <v>45827.625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45828.625</v>
      </c>
      <c r="K19" s="3">
        <v>56.744999999999997</v>
      </c>
      <c r="L19" s="106">
        <v>45828.625</v>
      </c>
      <c r="M19" s="3">
        <v>47.334000000000003</v>
      </c>
      <c r="N19" s="146">
        <f t="shared" si="0"/>
        <v>45828.625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45831.625</v>
      </c>
      <c r="K20" s="3">
        <v>56.445999999999998</v>
      </c>
      <c r="L20" s="106">
        <v>45831.625</v>
      </c>
      <c r="M20" s="3">
        <v>47.360999999999997</v>
      </c>
      <c r="N20" s="146">
        <f t="shared" si="0"/>
        <v>45831.625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45832.625</v>
      </c>
      <c r="K21" s="3">
        <v>54.844000000000001</v>
      </c>
      <c r="L21" s="106">
        <v>45832.625</v>
      </c>
      <c r="M21" s="3">
        <v>44.459000000000003</v>
      </c>
      <c r="N21" s="146">
        <f t="shared" si="0"/>
        <v>45832.625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45833.625</v>
      </c>
      <c r="K22" s="3">
        <v>54.302999999999997</v>
      </c>
      <c r="L22" s="106">
        <v>45833.625</v>
      </c>
      <c r="M22" s="3">
        <v>44.405000000000001</v>
      </c>
      <c r="N22" s="146">
        <f t="shared" si="0"/>
        <v>45833.625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45834.625</v>
      </c>
      <c r="K23" s="3">
        <v>54.546999999999997</v>
      </c>
      <c r="L23" s="106">
        <v>45834.625</v>
      </c>
      <c r="M23" s="3">
        <v>44.191000000000003</v>
      </c>
      <c r="N23" s="146">
        <f t="shared" si="0"/>
        <v>45834.625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45835.625</v>
      </c>
      <c r="K24" s="3">
        <v>53.935000000000002</v>
      </c>
      <c r="L24" s="106">
        <v>45835.625</v>
      </c>
      <c r="M24" s="3">
        <v>42.99</v>
      </c>
      <c r="N24" s="146">
        <f t="shared" si="0"/>
        <v>45835.625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45838.625</v>
      </c>
      <c r="K25" s="3">
        <v>53.621000000000002</v>
      </c>
      <c r="L25" s="106">
        <v>45838.625</v>
      </c>
      <c r="M25" s="3">
        <v>42.261000000000003</v>
      </c>
      <c r="N25" s="146">
        <f t="shared" si="0"/>
        <v>45838.625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45839.625</v>
      </c>
      <c r="K26" s="3">
        <v>53.929000000000002</v>
      </c>
      <c r="L26" s="106">
        <v>45839.625</v>
      </c>
      <c r="M26" s="3">
        <v>42.802999999999997</v>
      </c>
      <c r="N26" s="146">
        <f t="shared" si="0"/>
        <v>45839.625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45840.625</v>
      </c>
      <c r="K27" s="3">
        <v>53.387999999999998</v>
      </c>
      <c r="L27" s="106">
        <v>45840.625</v>
      </c>
      <c r="M27" s="3">
        <v>42.024000000000001</v>
      </c>
      <c r="N27" s="146">
        <f t="shared" si="0"/>
        <v>45840.625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45841.625</v>
      </c>
      <c r="K28" s="3">
        <v>53.204999999999998</v>
      </c>
      <c r="L28" s="106">
        <v>45841.625</v>
      </c>
      <c r="M28" s="3">
        <v>41.826999999999998</v>
      </c>
      <c r="N28" s="146">
        <f t="shared" si="0"/>
        <v>45841.625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45842.625</v>
      </c>
      <c r="K29" s="3">
        <v>53.658999999999999</v>
      </c>
      <c r="L29" s="106">
        <v>45842.625</v>
      </c>
      <c r="M29" s="3">
        <v>42.152000000000001</v>
      </c>
      <c r="N29" s="146">
        <f t="shared" si="0"/>
        <v>45842.625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45845.625</v>
      </c>
      <c r="K30" s="3">
        <v>53.37</v>
      </c>
      <c r="L30" s="106">
        <v>45845.625</v>
      </c>
      <c r="M30" s="3">
        <v>42.04</v>
      </c>
      <c r="N30" s="146">
        <f t="shared" si="0"/>
        <v>45845.625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45846.625</v>
      </c>
      <c r="K31" s="3">
        <v>53.279000000000003</v>
      </c>
      <c r="L31" s="106">
        <v>45846.625</v>
      </c>
      <c r="M31" s="3">
        <v>41.741</v>
      </c>
      <c r="N31" s="146">
        <f t="shared" si="0"/>
        <v>45846.625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45847.625</v>
      </c>
      <c r="K32" s="3">
        <v>53.136000000000003</v>
      </c>
      <c r="L32" s="106">
        <v>45847.625</v>
      </c>
      <c r="M32" s="3">
        <v>41.680999999999997</v>
      </c>
      <c r="N32" s="146">
        <f t="shared" si="0"/>
        <v>45847.625</v>
      </c>
      <c r="O32" s="146" t="str">
        <f t="shared" si="1"/>
        <v/>
      </c>
      <c r="P32" s="146">
        <v>45966.625</v>
      </c>
    </row>
    <row r="33" spans="1:16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45848.625</v>
      </c>
      <c r="K33" s="3">
        <v>52.456000000000003</v>
      </c>
      <c r="L33" s="106">
        <v>45848.625</v>
      </c>
      <c r="M33" s="3">
        <v>41.457999999999998</v>
      </c>
      <c r="N33" s="146">
        <f t="shared" si="0"/>
        <v>45848.625</v>
      </c>
      <c r="O33" s="146" t="str">
        <f t="shared" si="1"/>
        <v/>
      </c>
      <c r="P33" s="146">
        <v>45967.625</v>
      </c>
    </row>
    <row r="34" spans="1:16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45849.625</v>
      </c>
      <c r="K34" s="3">
        <v>53.395000000000003</v>
      </c>
      <c r="L34" s="106">
        <v>45849.625</v>
      </c>
      <c r="M34" s="3">
        <v>41.636000000000003</v>
      </c>
      <c r="N34" s="146">
        <f t="shared" si="0"/>
        <v>45849.625</v>
      </c>
      <c r="O34" s="146" t="str">
        <f t="shared" si="1"/>
        <v/>
      </c>
      <c r="P34" s="146">
        <v>45968.625</v>
      </c>
    </row>
    <row r="35" spans="1:16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45852.625</v>
      </c>
      <c r="K35" s="3">
        <v>53.255000000000003</v>
      </c>
      <c r="L35" s="106">
        <v>45852.625</v>
      </c>
      <c r="M35" s="3">
        <v>42.579000000000001</v>
      </c>
      <c r="N35" s="146">
        <f t="shared" si="0"/>
        <v>45852.625</v>
      </c>
      <c r="O35" s="146" t="str">
        <f t="shared" si="1"/>
        <v/>
      </c>
      <c r="P35" s="146">
        <v>45971.625</v>
      </c>
    </row>
    <row r="36" spans="1:16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45853.625</v>
      </c>
      <c r="K36" s="3">
        <v>52.918999999999997</v>
      </c>
      <c r="L36" s="106">
        <v>45853.625</v>
      </c>
      <c r="M36" s="3">
        <v>41.76</v>
      </c>
      <c r="N36" s="146">
        <f t="shared" si="0"/>
        <v>45853.625</v>
      </c>
      <c r="O36" s="146" t="str">
        <f t="shared" si="1"/>
        <v/>
      </c>
      <c r="P36" s="146">
        <v>45972.625</v>
      </c>
    </row>
    <row r="37" spans="1:16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45854.625</v>
      </c>
      <c r="K37" s="3">
        <v>53.899000000000001</v>
      </c>
      <c r="L37" s="106">
        <v>45854.625</v>
      </c>
      <c r="M37" s="3">
        <v>42.137</v>
      </c>
      <c r="N37" s="146">
        <f t="shared" si="0"/>
        <v>45854.625</v>
      </c>
      <c r="O37" s="146" t="str">
        <f t="shared" si="1"/>
        <v/>
      </c>
      <c r="P37" s="146">
        <v>45973.625</v>
      </c>
    </row>
    <row r="38" spans="1:16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45855.625</v>
      </c>
      <c r="K38" s="3">
        <v>53.494999999999997</v>
      </c>
      <c r="L38" s="106">
        <v>45855.625</v>
      </c>
      <c r="M38" s="3">
        <v>41.612000000000002</v>
      </c>
      <c r="N38" s="146">
        <f t="shared" si="0"/>
        <v>45855.625</v>
      </c>
      <c r="O38" s="146" t="str">
        <f t="shared" si="1"/>
        <v/>
      </c>
      <c r="P38" s="146">
        <v>45974.625</v>
      </c>
    </row>
    <row r="39" spans="1:16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45856.625</v>
      </c>
      <c r="K39" s="3">
        <v>52.932000000000002</v>
      </c>
      <c r="L39" s="106">
        <v>45856.625</v>
      </c>
      <c r="M39" s="3">
        <v>40.875999999999998</v>
      </c>
      <c r="N39" s="146">
        <f t="shared" si="0"/>
        <v>45856.625</v>
      </c>
      <c r="O39" s="146" t="str">
        <f t="shared" si="1"/>
        <v/>
      </c>
      <c r="P39" s="146">
        <v>45975.625</v>
      </c>
    </row>
    <row r="40" spans="1:16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45859.625</v>
      </c>
      <c r="K40" s="3">
        <v>52.993000000000002</v>
      </c>
      <c r="L40" s="106">
        <v>45859.625</v>
      </c>
      <c r="M40" s="3">
        <v>40.923999999999999</v>
      </c>
      <c r="N40" s="146">
        <f t="shared" si="0"/>
        <v>45859.625</v>
      </c>
      <c r="O40" s="146" t="str">
        <f t="shared" si="1"/>
        <v/>
      </c>
      <c r="P40" s="146">
        <v>45978.625</v>
      </c>
    </row>
    <row r="41" spans="1:16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45860.625</v>
      </c>
      <c r="K41" s="3">
        <v>53.313000000000002</v>
      </c>
      <c r="L41" s="106">
        <v>45860.625</v>
      </c>
      <c r="M41" s="3">
        <v>41.140999999999998</v>
      </c>
      <c r="N41" s="146">
        <f t="shared" si="0"/>
        <v>45860.625</v>
      </c>
      <c r="O41" s="146" t="str">
        <f t="shared" si="1"/>
        <v/>
      </c>
      <c r="P41" s="146">
        <v>45979.625</v>
      </c>
    </row>
    <row r="42" spans="1:16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45861.625</v>
      </c>
      <c r="K42" s="3">
        <v>52.954000000000001</v>
      </c>
      <c r="L42" s="106">
        <v>45861.625</v>
      </c>
      <c r="M42" s="3">
        <v>40.151000000000003</v>
      </c>
      <c r="N42" s="146">
        <f t="shared" si="0"/>
        <v>45861.625</v>
      </c>
      <c r="O42" s="146" t="str">
        <f t="shared" si="1"/>
        <v/>
      </c>
      <c r="P42" s="146">
        <v>45980.625</v>
      </c>
    </row>
    <row r="43" spans="1:16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45862.625</v>
      </c>
      <c r="K43" s="3">
        <v>52.107999999999997</v>
      </c>
      <c r="L43" s="106">
        <v>45862.625</v>
      </c>
      <c r="M43" s="3">
        <v>40.003</v>
      </c>
      <c r="N43" s="146">
        <f t="shared" si="0"/>
        <v>45862.625</v>
      </c>
      <c r="O43" s="146" t="str">
        <f t="shared" si="1"/>
        <v/>
      </c>
      <c r="P43" s="146">
        <v>45981.625</v>
      </c>
    </row>
    <row r="44" spans="1:16">
      <c r="A44" s="151">
        <f t="shared" ca="1" si="10"/>
        <v>45967.625</v>
      </c>
      <c r="B44" s="38">
        <f t="shared" ca="1" si="11"/>
        <v>57.863999999999997</v>
      </c>
      <c r="C44" s="30">
        <f t="shared" ca="1" si="3"/>
        <v>-3610.8799999999724</v>
      </c>
      <c r="D44" s="31">
        <f t="shared" ca="1" si="4"/>
        <v>23333.333333333332</v>
      </c>
      <c r="E44" s="4">
        <f t="shared" ca="1" si="5"/>
        <v>40.972999999999999</v>
      </c>
      <c r="F44" s="30">
        <f t="shared" ca="1" si="6"/>
        <v>-13703.731999999985</v>
      </c>
      <c r="G44" s="31">
        <f t="shared" ca="1" si="7"/>
        <v>32666.666666666664</v>
      </c>
      <c r="H44" s="66">
        <f t="shared" ca="1" si="12"/>
        <v>759.51866666667775</v>
      </c>
      <c r="I44" s="1"/>
      <c r="J44" s="106">
        <v>45863.625</v>
      </c>
      <c r="K44" s="3">
        <v>52.244999999999997</v>
      </c>
      <c r="L44" s="106">
        <v>45863.625</v>
      </c>
      <c r="M44" s="3">
        <v>39.965000000000003</v>
      </c>
      <c r="N44" s="146">
        <f t="shared" si="0"/>
        <v>45863.625</v>
      </c>
      <c r="O44" s="146" t="str">
        <f t="shared" si="1"/>
        <v/>
      </c>
      <c r="P44" s="146">
        <v>45982.625</v>
      </c>
    </row>
    <row r="45" spans="1:16">
      <c r="A45" s="151">
        <f t="shared" ca="1" si="10"/>
        <v>45968.625</v>
      </c>
      <c r="B45" s="38">
        <f t="shared" ca="1" si="11"/>
        <v>58.51</v>
      </c>
      <c r="C45" s="30">
        <f t="shared" ca="1" si="3"/>
        <v>-10019.199999999981</v>
      </c>
      <c r="D45" s="31">
        <f t="shared" ca="1" si="4"/>
        <v>23888.888888888887</v>
      </c>
      <c r="E45" s="4">
        <f t="shared" ca="1" si="5"/>
        <v>41.871000000000002</v>
      </c>
      <c r="F45" s="30">
        <f t="shared" ca="1" si="6"/>
        <v>-26351.164000000033</v>
      </c>
      <c r="G45" s="31">
        <f t="shared" ca="1" si="7"/>
        <v>33444.444444444445</v>
      </c>
      <c r="H45" s="66">
        <f t="shared" ca="1" si="12"/>
        <v>6776.4084444444961</v>
      </c>
      <c r="I45" s="1"/>
      <c r="J45" s="106">
        <v>45866.625</v>
      </c>
      <c r="K45" s="3">
        <v>51.534999999999997</v>
      </c>
      <c r="L45" s="106">
        <v>45866.625</v>
      </c>
      <c r="M45" s="3">
        <v>39.429000000000002</v>
      </c>
      <c r="N45" s="146">
        <f t="shared" si="0"/>
        <v>45866.625</v>
      </c>
      <c r="O45" s="146" t="str">
        <f t="shared" si="1"/>
        <v/>
      </c>
      <c r="P45" s="146">
        <v>45985.625</v>
      </c>
    </row>
    <row r="46" spans="1:16">
      <c r="A46" s="151">
        <f t="shared" ca="1" si="10"/>
        <v>45971.625</v>
      </c>
      <c r="B46" s="38">
        <f t="shared" ca="1" si="11"/>
        <v>57.238999999999997</v>
      </c>
      <c r="C46" s="30">
        <f t="shared" ca="1" si="3"/>
        <v>2589.1200000000276</v>
      </c>
      <c r="D46" s="31">
        <f t="shared" ca="1" si="4"/>
        <v>25555.555555555558</v>
      </c>
      <c r="E46" s="4">
        <f t="shared" ca="1" si="5"/>
        <v>41.23</v>
      </c>
      <c r="F46" s="30">
        <f t="shared" ca="1" si="6"/>
        <v>-17323.319999999956</v>
      </c>
      <c r="G46" s="31">
        <f t="shared" ca="1" si="7"/>
        <v>35777.777777777781</v>
      </c>
      <c r="H46" s="66">
        <f t="shared" ca="1" si="12"/>
        <v>9690.2177777777615</v>
      </c>
      <c r="I46" s="1"/>
      <c r="J46" s="106">
        <v>45867.625</v>
      </c>
      <c r="K46" s="3">
        <v>51.484999999999999</v>
      </c>
      <c r="L46" s="106">
        <v>45867.625</v>
      </c>
      <c r="M46" s="3">
        <v>39.277000000000001</v>
      </c>
      <c r="N46" s="146">
        <f t="shared" si="0"/>
        <v>45867.625</v>
      </c>
      <c r="O46" s="146" t="str">
        <f t="shared" si="1"/>
        <v/>
      </c>
      <c r="P46" s="146">
        <v>45986.625</v>
      </c>
    </row>
    <row r="47" spans="1:16">
      <c r="A47" s="151">
        <f t="shared" ca="1" si="10"/>
        <v>45972.625</v>
      </c>
      <c r="B47" s="38">
        <f t="shared" ca="1" si="11"/>
        <v>57.012999999999998</v>
      </c>
      <c r="C47" s="30">
        <f t="shared" ca="1" si="3"/>
        <v>4831.0400000000182</v>
      </c>
      <c r="D47" s="31">
        <f t="shared" ca="1" si="4"/>
        <v>26111.111111111113</v>
      </c>
      <c r="E47" s="4">
        <f t="shared" ca="1" si="5"/>
        <v>40.802</v>
      </c>
      <c r="F47" s="30">
        <f t="shared" ca="1" si="6"/>
        <v>-11295.367999999997</v>
      </c>
      <c r="G47" s="31">
        <f t="shared" ca="1" si="7"/>
        <v>36555.555555555562</v>
      </c>
      <c r="H47" s="66">
        <f t="shared" ca="1" si="12"/>
        <v>5681.9635555555651</v>
      </c>
      <c r="I47" s="1"/>
      <c r="J47" s="106">
        <v>45868.625</v>
      </c>
      <c r="K47" s="3">
        <v>51.128999999999998</v>
      </c>
      <c r="L47" s="106">
        <v>45868.625</v>
      </c>
      <c r="M47" s="3">
        <v>39.100999999999999</v>
      </c>
      <c r="N47" s="146">
        <f t="shared" si="0"/>
        <v>45868.625</v>
      </c>
      <c r="O47" s="146" t="str">
        <f t="shared" si="1"/>
        <v/>
      </c>
      <c r="P47" s="146">
        <v>45987.625</v>
      </c>
    </row>
    <row r="48" spans="1:16">
      <c r="A48" s="151">
        <f t="shared" ca="1" si="10"/>
        <v>45973.625</v>
      </c>
      <c r="B48" s="38">
        <f t="shared" ca="1" si="11"/>
        <v>56.23</v>
      </c>
      <c r="C48" s="30">
        <f t="shared" ca="1" si="3"/>
        <v>12598.400000000032</v>
      </c>
      <c r="D48" s="31">
        <f t="shared" ca="1" si="4"/>
        <v>26666.666666666664</v>
      </c>
      <c r="E48" s="4">
        <f t="shared" ca="1" si="5"/>
        <v>40.417999999999999</v>
      </c>
      <c r="F48" s="30">
        <f t="shared" ca="1" si="6"/>
        <v>-5887.1119999999901</v>
      </c>
      <c r="G48" s="31">
        <f t="shared" ca="1" si="7"/>
        <v>37333.333333333328</v>
      </c>
      <c r="H48" s="66">
        <f t="shared" ca="1" si="12"/>
        <v>7818.84533333336</v>
      </c>
      <c r="I48" s="1"/>
      <c r="J48" s="106">
        <v>45869.625</v>
      </c>
      <c r="K48" s="3">
        <v>51.021000000000001</v>
      </c>
      <c r="L48" s="106">
        <v>45869.625</v>
      </c>
      <c r="M48" s="3">
        <v>39.020000000000003</v>
      </c>
      <c r="N48" s="146">
        <f t="shared" si="0"/>
        <v>45869.625</v>
      </c>
      <c r="O48" s="146" t="str">
        <f t="shared" si="1"/>
        <v/>
      </c>
      <c r="P48" s="146">
        <v>45988.625</v>
      </c>
    </row>
    <row r="49" spans="1:16">
      <c r="A49" s="151">
        <f t="shared" ca="1" si="10"/>
        <v>45974.625</v>
      </c>
      <c r="B49" s="38">
        <f t="shared" ca="1" si="11"/>
        <v>56.441000000000003</v>
      </c>
      <c r="C49" s="30">
        <f t="shared" ca="1" si="3"/>
        <v>10505.279999999977</v>
      </c>
      <c r="D49" s="31">
        <f t="shared" ca="1" si="4"/>
        <v>27222.222222222223</v>
      </c>
      <c r="E49" s="4">
        <f t="shared" ca="1" si="5"/>
        <v>40.710999999999999</v>
      </c>
      <c r="F49" s="30">
        <f t="shared" ca="1" si="6"/>
        <v>-10013.72399999998</v>
      </c>
      <c r="G49" s="31">
        <f t="shared" ca="1" si="7"/>
        <v>38111.111111111109</v>
      </c>
      <c r="H49" s="66">
        <f t="shared" ca="1" si="12"/>
        <v>9630.1151111110739</v>
      </c>
      <c r="I49" s="1"/>
      <c r="J49" s="106">
        <v>45870.625</v>
      </c>
      <c r="K49" s="3">
        <v>53.116</v>
      </c>
      <c r="L49" s="106">
        <v>45870.625</v>
      </c>
      <c r="M49" s="3">
        <v>40.494999999999997</v>
      </c>
      <c r="N49" s="146">
        <f t="shared" si="0"/>
        <v>45870.625</v>
      </c>
      <c r="O49" s="146" t="str">
        <f t="shared" si="1"/>
        <v/>
      </c>
      <c r="P49" s="146">
        <v>45989.625</v>
      </c>
    </row>
    <row r="50" spans="1:16">
      <c r="A50" s="151">
        <f t="shared" ca="1" si="10"/>
        <v>45975.625</v>
      </c>
      <c r="B50" s="38">
        <f t="shared" ca="1" si="11"/>
        <v>58.216999999999999</v>
      </c>
      <c r="C50" s="30">
        <f t="shared" ca="1" si="3"/>
        <v>-7112.6399999999876</v>
      </c>
      <c r="D50" s="31">
        <f t="shared" ca="1" si="4"/>
        <v>27777.777777777777</v>
      </c>
      <c r="E50" s="4">
        <f t="shared" ca="1" si="5"/>
        <v>41.716999999999999</v>
      </c>
      <c r="F50" s="30">
        <f t="shared" ca="1" si="6"/>
        <v>-24182.227999999985</v>
      </c>
      <c r="G50" s="31">
        <f t="shared" ca="1" si="7"/>
        <v>38888.888888888891</v>
      </c>
      <c r="H50" s="66">
        <f t="shared" ca="1" si="12"/>
        <v>5958.4768888888793</v>
      </c>
      <c r="I50" s="1"/>
      <c r="J50" s="106">
        <v>45873.625</v>
      </c>
      <c r="K50" s="3">
        <v>53.188000000000002</v>
      </c>
      <c r="L50" s="106">
        <v>45873.625</v>
      </c>
      <c r="M50" s="3">
        <v>40.552999999999997</v>
      </c>
      <c r="N50" s="146">
        <f t="shared" si="0"/>
        <v>45873.625</v>
      </c>
      <c r="O50" s="146" t="str">
        <f t="shared" si="1"/>
        <v/>
      </c>
      <c r="P50" s="146">
        <v>45992.625</v>
      </c>
    </row>
    <row r="51" spans="1:16">
      <c r="A51" s="151">
        <f t="shared" ca="1" si="10"/>
        <v>45978.625</v>
      </c>
      <c r="B51" s="38">
        <f t="shared" ca="1" si="11"/>
        <v>58.146999999999998</v>
      </c>
      <c r="C51" s="30">
        <f t="shared" ca="1" si="3"/>
        <v>-6418.2399999999852</v>
      </c>
      <c r="D51" s="31">
        <f t="shared" ca="1" si="4"/>
        <v>29444.444444444445</v>
      </c>
      <c r="E51" s="4">
        <f t="shared" ca="1" si="5"/>
        <v>41.686999999999998</v>
      </c>
      <c r="F51" s="30">
        <f t="shared" ca="1" si="6"/>
        <v>-23759.70799999997</v>
      </c>
      <c r="G51" s="31">
        <f t="shared" ca="1" si="7"/>
        <v>41222.222222222219</v>
      </c>
      <c r="H51" s="66">
        <f t="shared" ca="1" si="12"/>
        <v>5563.6902222222125</v>
      </c>
      <c r="I51" s="1"/>
      <c r="J51" s="106">
        <v>45874.625</v>
      </c>
      <c r="K51" s="3">
        <v>53.186999999999998</v>
      </c>
      <c r="L51" s="106">
        <v>45874.625</v>
      </c>
      <c r="M51" s="3">
        <v>40.091000000000001</v>
      </c>
      <c r="N51" s="146">
        <f t="shared" si="0"/>
        <v>45874.625</v>
      </c>
      <c r="O51" s="146" t="str">
        <f t="shared" si="1"/>
        <v/>
      </c>
      <c r="P51" s="146">
        <v>45993.625</v>
      </c>
    </row>
    <row r="52" spans="1:16">
      <c r="A52" s="151">
        <f t="shared" ca="1" si="10"/>
        <v>45979.625</v>
      </c>
      <c r="B52" s="38">
        <f t="shared" ca="1" si="11"/>
        <v>58.988999999999997</v>
      </c>
      <c r="C52" s="30">
        <f t="shared" ca="1" si="3"/>
        <v>-14770.879999999972</v>
      </c>
      <c r="D52" s="31">
        <f t="shared" ca="1" si="4"/>
        <v>30000</v>
      </c>
      <c r="E52" s="4">
        <f t="shared" ca="1" si="5"/>
        <v>42.841999999999999</v>
      </c>
      <c r="F52" s="30">
        <f t="shared" ca="1" si="6"/>
        <v>-40026.727999999988</v>
      </c>
      <c r="G52" s="31">
        <f t="shared" ca="1" si="7"/>
        <v>42000</v>
      </c>
      <c r="H52" s="66">
        <f t="shared" ca="1" si="12"/>
        <v>13255.848000000013</v>
      </c>
      <c r="I52" s="1"/>
      <c r="J52" s="106">
        <v>45875.625</v>
      </c>
      <c r="K52" s="3">
        <v>52.622</v>
      </c>
      <c r="L52" s="106">
        <v>45875.625</v>
      </c>
      <c r="M52" s="3">
        <v>39.817</v>
      </c>
      <c r="N52" s="146">
        <f t="shared" si="0"/>
        <v>45875.625</v>
      </c>
      <c r="O52" s="146" t="str">
        <f t="shared" si="1"/>
        <v/>
      </c>
      <c r="P52" s="146">
        <v>45994.625</v>
      </c>
    </row>
    <row r="53" spans="1:16">
      <c r="A53" s="151">
        <f t="shared" ca="1" si="10"/>
        <v>45980.625</v>
      </c>
      <c r="B53" s="38">
        <f t="shared" ca="1" si="11"/>
        <v>58.668999999999997</v>
      </c>
      <c r="C53" s="30">
        <f t="shared" ca="1" si="3"/>
        <v>-11596.47999999997</v>
      </c>
      <c r="D53" s="31">
        <f t="shared" ca="1" si="4"/>
        <v>30555.555555555558</v>
      </c>
      <c r="E53" s="4">
        <f t="shared" ca="1" si="5"/>
        <v>42.716999999999999</v>
      </c>
      <c r="F53" s="30">
        <f t="shared" ca="1" si="6"/>
        <v>-38266.227999999988</v>
      </c>
      <c r="G53" s="31">
        <f t="shared" ca="1" si="7"/>
        <v>42777.777777777781</v>
      </c>
      <c r="H53" s="66">
        <f t="shared" ca="1" si="12"/>
        <v>14447.525777777795</v>
      </c>
      <c r="I53" s="1"/>
      <c r="J53" s="106">
        <v>45876.625</v>
      </c>
      <c r="K53" s="3">
        <v>52.198</v>
      </c>
      <c r="L53" s="106">
        <v>45876.625</v>
      </c>
      <c r="M53" s="3">
        <v>38.610999999999997</v>
      </c>
      <c r="N53" s="146">
        <f t="shared" si="0"/>
        <v>45876.625</v>
      </c>
      <c r="O53" s="146" t="str">
        <f t="shared" si="1"/>
        <v/>
      </c>
      <c r="P53" s="146">
        <v>46000.625</v>
      </c>
    </row>
    <row r="54" spans="1:16">
      <c r="A54" s="151">
        <f t="shared" ca="1" si="10"/>
        <v>45981.625</v>
      </c>
      <c r="B54" s="38">
        <f t="shared" ca="1" si="11"/>
        <v>57.981999999999999</v>
      </c>
      <c r="C54" s="30">
        <f t="shared" ca="1" si="3"/>
        <v>-4781.4399999999932</v>
      </c>
      <c r="D54" s="31">
        <f t="shared" ca="1" si="4"/>
        <v>31111.111111111113</v>
      </c>
      <c r="E54" s="4">
        <f t="shared" ca="1" si="5"/>
        <v>42.01</v>
      </c>
      <c r="F54" s="30">
        <f t="shared" ca="1" si="6"/>
        <v>-28308.839999999975</v>
      </c>
      <c r="G54" s="31">
        <f t="shared" ca="1" si="7"/>
        <v>43555.555555555562</v>
      </c>
      <c r="H54" s="66">
        <f t="shared" ca="1" si="12"/>
        <v>11082.955555555534</v>
      </c>
      <c r="J54" s="106">
        <v>45877.625</v>
      </c>
      <c r="K54" s="3">
        <v>51.991999999999997</v>
      </c>
      <c r="L54" s="106">
        <v>45877.625</v>
      </c>
      <c r="M54" s="3">
        <v>38.204999999999998</v>
      </c>
      <c r="N54" s="146">
        <f t="shared" si="0"/>
        <v>45877.625</v>
      </c>
      <c r="O54" s="146" t="str">
        <f t="shared" si="1"/>
        <v/>
      </c>
      <c r="P54" s="146">
        <v>46001.625</v>
      </c>
    </row>
    <row r="55" spans="1:16">
      <c r="A55" s="151">
        <f t="shared" ca="1" si="10"/>
        <v>45982.625</v>
      </c>
      <c r="B55" s="38">
        <f t="shared" ca="1" si="11"/>
        <v>58.881999999999998</v>
      </c>
      <c r="C55" s="30">
        <f t="shared" ca="1" si="3"/>
        <v>-13709.439999999981</v>
      </c>
      <c r="D55" s="31">
        <f t="shared" ca="1" si="4"/>
        <v>31666.666666666672</v>
      </c>
      <c r="E55" s="4">
        <f t="shared" ca="1" si="5"/>
        <v>42.883000000000003</v>
      </c>
      <c r="F55" s="30">
        <f t="shared" ca="1" si="6"/>
        <v>-40604.172000000042</v>
      </c>
      <c r="G55" s="31">
        <f t="shared" ca="1" si="7"/>
        <v>44333.333333333336</v>
      </c>
      <c r="H55" s="66">
        <f t="shared" ca="1" si="12"/>
        <v>14228.065333333398</v>
      </c>
      <c r="J55" s="106">
        <v>45880.625</v>
      </c>
      <c r="K55" s="3">
        <v>51.926000000000002</v>
      </c>
      <c r="L55" s="106">
        <v>45880.625</v>
      </c>
      <c r="M55" s="3">
        <v>37.720999999999997</v>
      </c>
      <c r="N55" s="146">
        <f t="shared" si="0"/>
        <v>45880.625</v>
      </c>
      <c r="O55" s="146" t="str">
        <f t="shared" si="1"/>
        <v/>
      </c>
      <c r="P55" s="146">
        <v>46002.625</v>
      </c>
    </row>
    <row r="56" spans="1:16">
      <c r="A56" s="151">
        <f t="shared" ca="1" si="10"/>
        <v>45985.625</v>
      </c>
      <c r="B56" s="38">
        <f t="shared" ca="1" si="11"/>
        <v>58.856999999999999</v>
      </c>
      <c r="C56" s="30">
        <f t="shared" ca="1" si="3"/>
        <v>-13461.439999999995</v>
      </c>
      <c r="D56" s="31">
        <f t="shared" ca="1" si="4"/>
        <v>33333.333333333328</v>
      </c>
      <c r="E56" s="4">
        <f t="shared" ca="1" si="5"/>
        <v>42.95</v>
      </c>
      <c r="F56" s="30">
        <f t="shared" ca="1" si="6"/>
        <v>-41547.800000000047</v>
      </c>
      <c r="G56" s="31">
        <f t="shared" ca="1" si="7"/>
        <v>46666.666666666664</v>
      </c>
      <c r="H56" s="66">
        <f t="shared" ca="1" si="12"/>
        <v>14753.026666666716</v>
      </c>
      <c r="J56" s="106">
        <v>45881.625</v>
      </c>
      <c r="K56" s="3">
        <v>52.116</v>
      </c>
      <c r="L56" s="106">
        <v>45881.625</v>
      </c>
      <c r="M56" s="3">
        <v>37.566000000000003</v>
      </c>
      <c r="N56" s="146">
        <f t="shared" si="0"/>
        <v>45881.625</v>
      </c>
      <c r="O56" s="146" t="str">
        <f t="shared" si="1"/>
        <v/>
      </c>
    </row>
    <row r="57" spans="1:16">
      <c r="A57" s="151">
        <f t="shared" ca="1" si="10"/>
        <v>45986.625</v>
      </c>
      <c r="B57" s="38">
        <f t="shared" ca="1" si="11"/>
        <v>58.052999999999997</v>
      </c>
      <c r="C57" s="30">
        <f t="shared" ca="1" si="3"/>
        <v>-5485.7599999999738</v>
      </c>
      <c r="D57" s="31">
        <f t="shared" ca="1" si="4"/>
        <v>33888.888888888891</v>
      </c>
      <c r="E57" s="4">
        <f t="shared" ca="1" si="5"/>
        <v>42.189</v>
      </c>
      <c r="F57" s="30">
        <f t="shared" ca="1" si="6"/>
        <v>-30829.876</v>
      </c>
      <c r="G57" s="31">
        <f t="shared" ca="1" si="7"/>
        <v>47444.444444444445</v>
      </c>
      <c r="H57" s="66">
        <f t="shared" ca="1" si="12"/>
        <v>11788.560444444469</v>
      </c>
      <c r="J57" s="106">
        <v>45882.625</v>
      </c>
      <c r="K57" s="3">
        <v>51.146000000000001</v>
      </c>
      <c r="L57" s="106">
        <v>45882.625</v>
      </c>
      <c r="M57" s="3">
        <v>37.143000000000001</v>
      </c>
      <c r="N57" s="146">
        <f t="shared" si="0"/>
        <v>45882.625</v>
      </c>
      <c r="O57" s="146" t="str">
        <f t="shared" si="1"/>
        <v/>
      </c>
    </row>
    <row r="58" spans="1:16">
      <c r="A58" s="151">
        <f t="shared" ca="1" si="10"/>
        <v>45987.625</v>
      </c>
      <c r="B58" s="38">
        <f t="shared" ca="1" si="11"/>
        <v>57.493000000000002</v>
      </c>
      <c r="C58" s="30">
        <f t="shared" ca="1" si="3"/>
        <v>69.439999999979136</v>
      </c>
      <c r="D58" s="31">
        <f t="shared" ca="1" si="4"/>
        <v>34444.444444444445</v>
      </c>
      <c r="E58" s="4">
        <f t="shared" ca="1" si="5"/>
        <v>41.51</v>
      </c>
      <c r="F58" s="30">
        <f t="shared" ca="1" si="6"/>
        <v>-21266.839999999975</v>
      </c>
      <c r="G58" s="31">
        <f t="shared" ca="1" si="7"/>
        <v>48222.222222222219</v>
      </c>
      <c r="H58" s="66">
        <f t="shared" ca="1" si="12"/>
        <v>7558.5022222221814</v>
      </c>
      <c r="J58" s="106">
        <v>45883.625</v>
      </c>
      <c r="K58" s="3">
        <v>51.491</v>
      </c>
      <c r="L58" s="106">
        <v>45883.625</v>
      </c>
      <c r="M58" s="3">
        <v>36.136000000000003</v>
      </c>
      <c r="N58" s="146">
        <f t="shared" si="0"/>
        <v>45883.625</v>
      </c>
      <c r="O58" s="146" t="str">
        <f t="shared" si="1"/>
        <v/>
      </c>
    </row>
    <row r="59" spans="1:16">
      <c r="A59" s="151">
        <f t="shared" ca="1" si="10"/>
        <v>45988.625</v>
      </c>
      <c r="B59" s="38">
        <f t="shared" ca="1" si="11"/>
        <v>57.228999999999999</v>
      </c>
      <c r="C59" s="30">
        <f t="shared" ca="1" si="3"/>
        <v>2688.3200000000079</v>
      </c>
      <c r="D59" s="31">
        <f t="shared" ca="1" si="4"/>
        <v>35000</v>
      </c>
      <c r="E59" s="4">
        <f t="shared" ca="1" si="5"/>
        <v>41.399000000000001</v>
      </c>
      <c r="F59" s="30">
        <f t="shared" ca="1" si="6"/>
        <v>-19703.516000000014</v>
      </c>
      <c r="G59" s="31">
        <f t="shared" ca="1" si="7"/>
        <v>49000</v>
      </c>
      <c r="H59" s="66">
        <f t="shared" ca="1" si="12"/>
        <v>8391.8360000000248</v>
      </c>
      <c r="J59" s="106">
        <v>45884.625</v>
      </c>
      <c r="K59" s="3">
        <v>51.177</v>
      </c>
      <c r="L59" s="106">
        <v>45884.625</v>
      </c>
      <c r="M59" s="3">
        <v>36.046999999999997</v>
      </c>
      <c r="N59" s="146">
        <f t="shared" si="0"/>
        <v>45884.625</v>
      </c>
      <c r="O59" s="146" t="str">
        <f t="shared" si="1"/>
        <v/>
      </c>
    </row>
    <row r="60" spans="1:16">
      <c r="A60" s="151">
        <f t="shared" ca="1" si="10"/>
        <v>45989.625</v>
      </c>
      <c r="B60" s="38">
        <f t="shared" ca="1" si="11"/>
        <v>56.793999999999997</v>
      </c>
      <c r="C60" s="30">
        <f t="shared" ca="1" si="3"/>
        <v>7003.5200000000304</v>
      </c>
      <c r="D60" s="31">
        <f t="shared" ca="1" si="4"/>
        <v>35555.555555555555</v>
      </c>
      <c r="E60" s="4">
        <f t="shared" ca="1" si="5"/>
        <v>41.097000000000001</v>
      </c>
      <c r="F60" s="30">
        <f t="shared" ca="1" si="6"/>
        <v>-15450.148000000019</v>
      </c>
      <c r="G60" s="31">
        <f t="shared" ca="1" si="7"/>
        <v>49777.777777777781</v>
      </c>
      <c r="H60" s="66">
        <f t="shared" ca="1" si="12"/>
        <v>8231.4457777778298</v>
      </c>
      <c r="J60" s="106">
        <v>45887.625</v>
      </c>
      <c r="K60" s="3">
        <v>51.094000000000001</v>
      </c>
      <c r="L60" s="106">
        <v>45887.625</v>
      </c>
      <c r="M60" s="3">
        <v>35.988</v>
      </c>
      <c r="N60" s="146">
        <f t="shared" si="0"/>
        <v>45887.625</v>
      </c>
      <c r="O60" s="146" t="str">
        <f t="shared" si="1"/>
        <v/>
      </c>
    </row>
    <row r="61" spans="1:16">
      <c r="A61" s="151">
        <f t="shared" ca="1" si="10"/>
        <v>45992.625</v>
      </c>
      <c r="B61" s="38">
        <f t="shared" ca="1" si="11"/>
        <v>57.09</v>
      </c>
      <c r="C61" s="30">
        <f t="shared" ca="1" si="3"/>
        <v>4067.1999999999666</v>
      </c>
      <c r="D61" s="31">
        <f t="shared" ca="1" si="4"/>
        <v>37222.222222222219</v>
      </c>
      <c r="E61" s="4">
        <f t="shared" ca="1" si="5"/>
        <v>41.558</v>
      </c>
      <c r="F61" s="30">
        <f t="shared" ca="1" si="6"/>
        <v>-21942.872000000003</v>
      </c>
      <c r="G61" s="31">
        <f t="shared" ca="1" si="7"/>
        <v>52111.111111111109</v>
      </c>
      <c r="H61" s="66">
        <f t="shared" ca="1" si="12"/>
        <v>11121.183111111081</v>
      </c>
      <c r="J61" s="106">
        <v>45888.625</v>
      </c>
      <c r="K61" s="3">
        <v>51.646000000000001</v>
      </c>
      <c r="L61" s="106">
        <v>45888.625</v>
      </c>
      <c r="M61" s="3">
        <v>35.609000000000002</v>
      </c>
      <c r="N61" s="146">
        <f t="shared" si="0"/>
        <v>45888.625</v>
      </c>
      <c r="O61" s="146" t="str">
        <f t="shared" si="1"/>
        <v/>
      </c>
    </row>
    <row r="62" spans="1:16">
      <c r="A62" s="151">
        <f t="shared" ca="1" si="10"/>
        <v>45993.625</v>
      </c>
      <c r="B62" s="38">
        <f t="shared" ca="1" si="11"/>
        <v>56.445</v>
      </c>
      <c r="C62" s="30">
        <f t="shared" ca="1" si="3"/>
        <v>10465.599999999999</v>
      </c>
      <c r="D62" s="31">
        <f t="shared" ca="1" si="4"/>
        <v>37777.777777777781</v>
      </c>
      <c r="E62" s="4">
        <f t="shared" ca="1" si="5"/>
        <v>40.901000000000003</v>
      </c>
      <c r="F62" s="30">
        <f t="shared" ca="1" si="6"/>
        <v>-12689.684000000047</v>
      </c>
      <c r="G62" s="31">
        <f t="shared" ca="1" si="7"/>
        <v>52888.888888888891</v>
      </c>
      <c r="H62" s="66">
        <f t="shared" ca="1" si="12"/>
        <v>8044.1728888889338</v>
      </c>
      <c r="J62" s="106">
        <v>45889.625</v>
      </c>
      <c r="K62" s="3">
        <v>51.572000000000003</v>
      </c>
      <c r="L62" s="106">
        <v>45889.625</v>
      </c>
      <c r="M62" s="3">
        <v>35.808</v>
      </c>
      <c r="N62" s="146">
        <f t="shared" si="0"/>
        <v>45889.625</v>
      </c>
      <c r="O62" s="146" t="str">
        <f t="shared" si="1"/>
        <v/>
      </c>
    </row>
    <row r="63" spans="1:16">
      <c r="A63" s="151">
        <f t="shared" ca="1" si="10"/>
        <v>45994.625</v>
      </c>
      <c r="B63" s="38">
        <f t="shared" ca="1" si="11"/>
        <v>56.472999999999999</v>
      </c>
      <c r="C63" s="30">
        <f t="shared" ca="1" si="3"/>
        <v>10187.840000000011</v>
      </c>
      <c r="D63" s="31">
        <f t="shared" ca="1" si="4"/>
        <v>38333.333333333336</v>
      </c>
      <c r="E63" s="4">
        <f t="shared" ca="1" si="5"/>
        <v>40.963999999999999</v>
      </c>
      <c r="F63" s="30">
        <f t="shared" ca="1" si="6"/>
        <v>-13576.975999999982</v>
      </c>
      <c r="G63" s="31">
        <f t="shared" ca="1" si="7"/>
        <v>53666.666666666672</v>
      </c>
      <c r="H63" s="66">
        <f t="shared" ca="1" si="12"/>
        <v>8431.4826666666559</v>
      </c>
      <c r="J63" s="106">
        <v>45890.625</v>
      </c>
      <c r="K63" s="3">
        <v>52.003</v>
      </c>
      <c r="L63" s="106">
        <v>45890.625</v>
      </c>
      <c r="M63" s="3">
        <v>36.588999999999999</v>
      </c>
      <c r="N63" s="146">
        <f t="shared" si="0"/>
        <v>45890.625</v>
      </c>
      <c r="O63" s="146" t="str">
        <f t="shared" si="1"/>
        <v/>
      </c>
    </row>
    <row r="64" spans="1:16">
      <c r="A64" s="151">
        <f t="shared" ca="1" si="10"/>
        <v>46000.625</v>
      </c>
      <c r="B64" s="38">
        <f t="shared" ca="1" si="11"/>
        <v>56.429000000000002</v>
      </c>
      <c r="C64" s="30">
        <f t="shared" ca="1" si="3"/>
        <v>10624.31999999998</v>
      </c>
      <c r="D64" s="31">
        <f t="shared" ca="1" si="4"/>
        <v>41666.666666666664</v>
      </c>
      <c r="E64" s="4">
        <f t="shared" ca="1" si="5"/>
        <v>41.05</v>
      </c>
      <c r="F64" s="30">
        <f t="shared" ca="1" si="6"/>
        <v>-14788.199999999961</v>
      </c>
      <c r="G64" s="31">
        <f t="shared" ca="1" si="7"/>
        <v>58333.333333333336</v>
      </c>
      <c r="H64" s="66">
        <f t="shared" ca="1" si="12"/>
        <v>8745.8533333332671</v>
      </c>
      <c r="J64" s="106">
        <v>45891.625</v>
      </c>
      <c r="K64" s="3">
        <v>51.804000000000002</v>
      </c>
      <c r="L64" s="106">
        <v>45891.625</v>
      </c>
      <c r="M64" s="3">
        <v>36.652000000000001</v>
      </c>
      <c r="N64" s="146">
        <f t="shared" si="0"/>
        <v>45891.625</v>
      </c>
      <c r="O64" s="146" t="str">
        <f t="shared" si="1"/>
        <v/>
      </c>
    </row>
    <row r="65" spans="1:15">
      <c r="A65" s="151">
        <f t="shared" ca="1" si="10"/>
        <v>46001.625</v>
      </c>
      <c r="B65" s="38">
        <f t="shared" ca="1" si="11"/>
        <v>55.893000000000001</v>
      </c>
      <c r="C65" s="30">
        <f t="shared" ca="1" si="3"/>
        <v>15941.439999999993</v>
      </c>
      <c r="D65" s="31">
        <f t="shared" ca="1" si="4"/>
        <v>42222.222222222226</v>
      </c>
      <c r="E65" s="4">
        <f t="shared" ca="1" si="5"/>
        <v>41.07</v>
      </c>
      <c r="F65" s="30">
        <f t="shared" ca="1" si="6"/>
        <v>-15069.880000000006</v>
      </c>
      <c r="G65" s="31">
        <f t="shared" ca="1" si="7"/>
        <v>59111.111111111117</v>
      </c>
      <c r="H65" s="66">
        <f t="shared" ca="1" si="12"/>
        <v>14122.431111111109</v>
      </c>
      <c r="J65" s="106">
        <v>45894.625</v>
      </c>
      <c r="K65" s="3">
        <v>50.963000000000001</v>
      </c>
      <c r="L65" s="106">
        <v>45894.625</v>
      </c>
      <c r="M65" s="3">
        <v>36.311999999999998</v>
      </c>
      <c r="N65" s="146">
        <f t="shared" si="0"/>
        <v>45894.625</v>
      </c>
      <c r="O65" s="146" t="str">
        <f t="shared" si="1"/>
        <v/>
      </c>
    </row>
    <row r="66" spans="1:15">
      <c r="A66" s="151">
        <f t="shared" ca="1" si="10"/>
        <v>46002.625</v>
      </c>
      <c r="B66" s="38">
        <f t="shared" ca="1" si="11"/>
        <v>55.337000000000003</v>
      </c>
      <c r="C66" s="30">
        <f t="shared" ca="1" si="3"/>
        <v>21456.95999999997</v>
      </c>
      <c r="D66" s="31">
        <f t="shared" ca="1" si="4"/>
        <v>42777.777777777781</v>
      </c>
      <c r="E66" s="4">
        <f t="shared" ca="1" si="5"/>
        <v>40.622999999999998</v>
      </c>
      <c r="F66" s="30">
        <f t="shared" ca="1" si="6"/>
        <v>-8774.3319999999658</v>
      </c>
      <c r="G66" s="31">
        <f t="shared" ca="1" si="7"/>
        <v>59888.888888888891</v>
      </c>
      <c r="H66" s="66">
        <f t="shared" ca="1" si="12"/>
        <v>13120.180888888819</v>
      </c>
      <c r="J66" s="106">
        <v>45895.625</v>
      </c>
      <c r="K66" s="3">
        <v>52.515999999999998</v>
      </c>
      <c r="L66" s="106">
        <v>45895.625</v>
      </c>
      <c r="M66" s="3">
        <v>36.866999999999997</v>
      </c>
      <c r="N66" s="146">
        <f t="shared" si="0"/>
        <v>45895.625</v>
      </c>
      <c r="O66" s="146" t="str">
        <f t="shared" si="1"/>
        <v/>
      </c>
    </row>
    <row r="67" spans="1:15">
      <c r="A67" s="151">
        <f t="shared" ca="1" si="10"/>
        <v>46002.652506134262</v>
      </c>
      <c r="B67" s="38">
        <f t="shared" ca="1" si="11"/>
        <v>55.36739</v>
      </c>
      <c r="C67" s="30">
        <f t="shared" ca="1" si="3"/>
        <v>21155.4912</v>
      </c>
      <c r="D67" s="31">
        <f t="shared" ca="1" si="4"/>
        <v>42777.777777777781</v>
      </c>
      <c r="E67" s="4">
        <f t="shared" ca="1" si="5"/>
        <v>40.582050000000002</v>
      </c>
      <c r="F67" s="30">
        <f t="shared" ca="1" si="6"/>
        <v>-8197.5922000000355</v>
      </c>
      <c r="G67" s="31">
        <f t="shared" ca="1" si="7"/>
        <v>59888.888888888891</v>
      </c>
      <c r="H67" s="66">
        <f t="shared" ca="1" si="12"/>
        <v>12241.972288888923</v>
      </c>
      <c r="J67" s="106">
        <v>45896.625</v>
      </c>
      <c r="K67" s="3">
        <v>52.853000000000002</v>
      </c>
      <c r="L67" s="106">
        <v>45896.625</v>
      </c>
      <c r="M67" s="3">
        <v>38.023000000000003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12"/>
        <v/>
      </c>
      <c r="J68" s="106">
        <v>45897.625</v>
      </c>
      <c r="K68" s="3">
        <v>53.463000000000001</v>
      </c>
      <c r="L68" s="106">
        <v>45897.625</v>
      </c>
      <c r="M68" s="3">
        <v>39.009</v>
      </c>
      <c r="N68" s="146">
        <f t="shared" ref="N68:N131" si="13">IF(COUNTIF(L:L,J68),J68,"")</f>
        <v>45897.625</v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12"/>
        <v/>
      </c>
      <c r="J69" s="106">
        <v>45898.625</v>
      </c>
      <c r="K69" s="3">
        <v>53.823</v>
      </c>
      <c r="L69" s="106">
        <v>45898.625</v>
      </c>
      <c r="M69" s="3">
        <v>39.082999999999998</v>
      </c>
      <c r="N69" s="146">
        <f t="shared" si="13"/>
        <v>45898.625</v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12"/>
        <v/>
      </c>
      <c r="J70" s="106">
        <v>45901.625</v>
      </c>
      <c r="K70" s="3">
        <v>54.084000000000003</v>
      </c>
      <c r="L70" s="106">
        <v>45901.625</v>
      </c>
      <c r="M70" s="3">
        <v>39.572000000000003</v>
      </c>
      <c r="N70" s="146">
        <f t="shared" si="13"/>
        <v>45901.625</v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12"/>
        <v/>
      </c>
      <c r="J71" s="106">
        <v>45902.625</v>
      </c>
      <c r="K71" s="3">
        <v>54.981000000000002</v>
      </c>
      <c r="L71" s="106">
        <v>45902.625</v>
      </c>
      <c r="M71" s="3">
        <v>40.35</v>
      </c>
      <c r="N71" s="146">
        <f t="shared" si="13"/>
        <v>45902.625</v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12"/>
        <v/>
      </c>
      <c r="J72" s="106">
        <v>45903.625</v>
      </c>
      <c r="K72" s="3">
        <v>55.804000000000002</v>
      </c>
      <c r="L72" s="106">
        <v>45903.625</v>
      </c>
      <c r="M72" s="3">
        <v>39.996000000000002</v>
      </c>
      <c r="N72" s="146">
        <f t="shared" si="13"/>
        <v>45903.625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12"/>
        <v/>
      </c>
      <c r="J73" s="106">
        <v>45904.625</v>
      </c>
      <c r="K73" s="3">
        <v>55.631</v>
      </c>
      <c r="L73" s="106">
        <v>45904.625</v>
      </c>
      <c r="M73" s="3">
        <v>38.920999999999999</v>
      </c>
      <c r="N73" s="146">
        <f t="shared" si="13"/>
        <v>45904.625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12"/>
        <v/>
      </c>
      <c r="J74" s="106">
        <v>45905.625</v>
      </c>
      <c r="K74" s="3">
        <v>55.226999999999997</v>
      </c>
      <c r="L74" s="106">
        <v>45905.625</v>
      </c>
      <c r="M74" s="3">
        <v>38.055999999999997</v>
      </c>
      <c r="N74" s="146">
        <f t="shared" si="13"/>
        <v>45905.625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12"/>
        <v/>
      </c>
      <c r="J75" s="106">
        <v>45908.625</v>
      </c>
      <c r="K75" s="3">
        <v>54.622999999999998</v>
      </c>
      <c r="L75" s="106">
        <v>45908.625</v>
      </c>
      <c r="M75" s="3">
        <v>38.365000000000002</v>
      </c>
      <c r="N75" s="146">
        <f t="shared" si="13"/>
        <v>45908.625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12"/>
        <v/>
      </c>
      <c r="J76" s="106">
        <v>45909.625</v>
      </c>
      <c r="K76" s="3">
        <v>54.384999999999998</v>
      </c>
      <c r="L76" s="106">
        <v>45909.625</v>
      </c>
      <c r="M76" s="3">
        <v>37.978999999999999</v>
      </c>
      <c r="N76" s="146">
        <f t="shared" si="13"/>
        <v>45909.625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12"/>
        <v/>
      </c>
      <c r="J77" s="106">
        <v>45910.625</v>
      </c>
      <c r="K77" s="3">
        <v>53.143999999999998</v>
      </c>
      <c r="L77" s="106">
        <v>45910.625</v>
      </c>
      <c r="M77" s="3">
        <v>37.517000000000003</v>
      </c>
      <c r="N77" s="146">
        <f t="shared" si="13"/>
        <v>45910.625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12"/>
        <v/>
      </c>
      <c r="J78" s="106">
        <v>45911.625</v>
      </c>
      <c r="K78" s="3">
        <v>52.847999999999999</v>
      </c>
      <c r="L78" s="106">
        <v>45911.625</v>
      </c>
      <c r="M78" s="3">
        <v>36.485999999999997</v>
      </c>
      <c r="N78" s="146">
        <f t="shared" si="13"/>
        <v>45911.625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12"/>
        <v/>
      </c>
      <c r="J79" s="106">
        <v>45912.625</v>
      </c>
      <c r="K79" s="3">
        <v>51.688000000000002</v>
      </c>
      <c r="L79" s="106">
        <v>45912.625</v>
      </c>
      <c r="M79" s="3">
        <v>36.246000000000002</v>
      </c>
      <c r="N79" s="146">
        <f t="shared" si="13"/>
        <v>45912.625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42" ca="1" si="15">IF(ISERROR(B80-2),"",-1*(B80-$B$14)*10^-4*$B$8*$B$5)</f>
        <v/>
      </c>
      <c r="D80" s="31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30" t="str">
        <f t="shared" ref="F80:F142" ca="1" si="18">IF(ISERROR(E80-2),"",-1*(E80-$E$14)*10^-4*$C$8*$C$5)</f>
        <v/>
      </c>
      <c r="G80" s="31" t="str">
        <f t="shared" ref="G80:G142" ca="1" si="19">IF(ISERROR(E80-2),"",$C$6*(INT(A80)-INT($A$14))/360*$C$5)</f>
        <v/>
      </c>
      <c r="H80" s="66" t="str">
        <f t="shared" ca="1" si="12"/>
        <v/>
      </c>
      <c r="J80" s="106">
        <v>45915.625</v>
      </c>
      <c r="K80" s="3">
        <v>51.258000000000003</v>
      </c>
      <c r="L80" s="106">
        <v>45915.625</v>
      </c>
      <c r="M80" s="3">
        <v>36.031999999999996</v>
      </c>
      <c r="N80" s="146">
        <f t="shared" si="13"/>
        <v>45915.625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>
        <v>45916.625</v>
      </c>
      <c r="K81" s="3">
        <v>51.31</v>
      </c>
      <c r="L81" s="106">
        <v>45916.625</v>
      </c>
      <c r="M81" s="3">
        <v>35.906999999999996</v>
      </c>
      <c r="N81" s="146">
        <f t="shared" si="13"/>
        <v>45916.625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>
        <v>45917.625</v>
      </c>
      <c r="K82" s="3">
        <v>51.664000000000001</v>
      </c>
      <c r="L82" s="106">
        <v>45917.625</v>
      </c>
      <c r="M82" s="3">
        <v>36.252000000000002</v>
      </c>
      <c r="N82" s="146">
        <f t="shared" si="13"/>
        <v>45917.625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45918.625</v>
      </c>
      <c r="K83" s="3">
        <v>51.064999999999998</v>
      </c>
      <c r="L83" s="106">
        <v>45918.625</v>
      </c>
      <c r="M83" s="3">
        <v>35.774000000000001</v>
      </c>
      <c r="N83" s="146">
        <f t="shared" si="13"/>
        <v>45918.625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45919.625</v>
      </c>
      <c r="K84" s="3">
        <v>51.167000000000002</v>
      </c>
      <c r="L84" s="106">
        <v>45919.625</v>
      </c>
      <c r="M84" s="3">
        <v>35.689</v>
      </c>
      <c r="N84" s="146">
        <f t="shared" si="13"/>
        <v>45919.625</v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45922.625</v>
      </c>
      <c r="K85" s="3">
        <v>56.96</v>
      </c>
      <c r="L85" s="106">
        <v>45922.625</v>
      </c>
      <c r="M85" s="3">
        <v>39.006999999999998</v>
      </c>
      <c r="N85" s="146">
        <f t="shared" si="13"/>
        <v>45922.625</v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45923.625</v>
      </c>
      <c r="K86" s="3">
        <v>57.104999999999997</v>
      </c>
      <c r="L86" s="106">
        <v>45923.625</v>
      </c>
      <c r="M86" s="3">
        <v>39.052999999999997</v>
      </c>
      <c r="N86" s="146">
        <f t="shared" si="13"/>
        <v>45923.625</v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45924.625</v>
      </c>
      <c r="K87" s="3">
        <v>57.107999999999997</v>
      </c>
      <c r="L87" s="106">
        <v>45924.625</v>
      </c>
      <c r="M87" s="3">
        <v>39.125999999999998</v>
      </c>
      <c r="N87" s="146">
        <f t="shared" si="13"/>
        <v>45924.625</v>
      </c>
      <c r="O87" s="146" t="str">
        <f t="shared" si="14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45925.625</v>
      </c>
      <c r="K88" s="3">
        <v>57.837000000000003</v>
      </c>
      <c r="L88" s="106">
        <v>45925.625</v>
      </c>
      <c r="M88" s="3">
        <v>39.826000000000001</v>
      </c>
      <c r="N88" s="146">
        <f t="shared" si="13"/>
        <v>45925.625</v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45926.625</v>
      </c>
      <c r="K89" s="3">
        <v>58.136000000000003</v>
      </c>
      <c r="L89" s="106">
        <v>45926.625</v>
      </c>
      <c r="M89" s="3">
        <v>40.026000000000003</v>
      </c>
      <c r="N89" s="146">
        <f t="shared" si="13"/>
        <v>45926.625</v>
      </c>
      <c r="O89" s="146">
        <f t="shared" si="14"/>
        <v>45926.625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45929.625</v>
      </c>
      <c r="K90" s="3">
        <v>57.792000000000002</v>
      </c>
      <c r="L90" s="106">
        <v>45929.625</v>
      </c>
      <c r="M90" s="3">
        <v>39.997</v>
      </c>
      <c r="N90" s="146">
        <f t="shared" si="13"/>
        <v>45929.625</v>
      </c>
      <c r="O90" s="146">
        <f t="shared" si="14"/>
        <v>45929.625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45930.625</v>
      </c>
      <c r="K91" s="3">
        <v>57.51</v>
      </c>
      <c r="L91" s="106">
        <v>45930.625</v>
      </c>
      <c r="M91" s="3">
        <v>40.194000000000003</v>
      </c>
      <c r="N91" s="146">
        <f t="shared" si="13"/>
        <v>45930.625</v>
      </c>
      <c r="O91" s="146">
        <f t="shared" si="14"/>
        <v>45930.625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45931.625</v>
      </c>
      <c r="K92" s="3">
        <v>57.616</v>
      </c>
      <c r="L92" s="106">
        <v>45931.625</v>
      </c>
      <c r="M92" s="3">
        <v>40.406999999999996</v>
      </c>
      <c r="N92" s="146">
        <f t="shared" si="13"/>
        <v>45931.625</v>
      </c>
      <c r="O92" s="146">
        <f t="shared" si="14"/>
        <v>45931.625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45932.625</v>
      </c>
      <c r="K93" s="3">
        <v>57.011000000000003</v>
      </c>
      <c r="L93" s="106">
        <v>45932.625</v>
      </c>
      <c r="M93" s="3">
        <v>39.887</v>
      </c>
      <c r="N93" s="146">
        <f t="shared" si="13"/>
        <v>45932.625</v>
      </c>
      <c r="O93" s="146">
        <f t="shared" si="14"/>
        <v>45932.625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45933.625</v>
      </c>
      <c r="K94" s="3">
        <v>56.552</v>
      </c>
      <c r="L94" s="106">
        <v>45933.625</v>
      </c>
      <c r="M94" s="3">
        <v>39.756999999999998</v>
      </c>
      <c r="N94" s="146">
        <f t="shared" si="13"/>
        <v>45933.625</v>
      </c>
      <c r="O94" s="146">
        <f t="shared" si="14"/>
        <v>45933.625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45936.625</v>
      </c>
      <c r="K95" s="3">
        <v>57.633000000000003</v>
      </c>
      <c r="L95" s="106">
        <v>45936.625</v>
      </c>
      <c r="M95" s="3">
        <v>40.533999999999999</v>
      </c>
      <c r="N95" s="146">
        <f t="shared" si="13"/>
        <v>45936.625</v>
      </c>
      <c r="O95" s="146">
        <f t="shared" si="14"/>
        <v>45936.625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45937.625</v>
      </c>
      <c r="K96" s="3">
        <v>57.856000000000002</v>
      </c>
      <c r="L96" s="106">
        <v>45937.625</v>
      </c>
      <c r="M96" s="3">
        <v>40.628</v>
      </c>
      <c r="N96" s="146">
        <f t="shared" si="13"/>
        <v>45937.625</v>
      </c>
      <c r="O96" s="146">
        <f t="shared" si="14"/>
        <v>45937.625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45938.625</v>
      </c>
      <c r="K97" s="3">
        <v>57.947000000000003</v>
      </c>
      <c r="L97" s="106">
        <v>45938.625</v>
      </c>
      <c r="M97" s="3">
        <v>40.613999999999997</v>
      </c>
      <c r="N97" s="146">
        <f t="shared" si="13"/>
        <v>45938.625</v>
      </c>
      <c r="O97" s="146">
        <f t="shared" si="14"/>
        <v>45938.625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45939.625</v>
      </c>
      <c r="K98" s="3">
        <v>58.323999999999998</v>
      </c>
      <c r="L98" s="106">
        <v>45939.625</v>
      </c>
      <c r="M98" s="3">
        <v>40.503999999999998</v>
      </c>
      <c r="N98" s="146">
        <f t="shared" si="13"/>
        <v>45939.625</v>
      </c>
      <c r="O98" s="146">
        <f t="shared" si="14"/>
        <v>45939.625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45940.625</v>
      </c>
      <c r="K99" s="3">
        <v>58.451999999999998</v>
      </c>
      <c r="L99" s="106">
        <v>45940.625</v>
      </c>
      <c r="M99" s="3">
        <v>41.215000000000003</v>
      </c>
      <c r="N99" s="146">
        <f t="shared" si="13"/>
        <v>45940.625</v>
      </c>
      <c r="O99" s="146">
        <f t="shared" si="14"/>
        <v>45940.625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45943.625</v>
      </c>
      <c r="K100" s="3">
        <v>59.344000000000001</v>
      </c>
      <c r="L100" s="106">
        <v>45943.625</v>
      </c>
      <c r="M100" s="3">
        <v>42.545000000000002</v>
      </c>
      <c r="N100" s="146">
        <f t="shared" si="13"/>
        <v>45943.625</v>
      </c>
      <c r="O100" s="146">
        <f t="shared" si="14"/>
        <v>45943.625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45944.625</v>
      </c>
      <c r="K101" s="3">
        <v>60.168999999999997</v>
      </c>
      <c r="L101" s="106">
        <v>45944.625</v>
      </c>
      <c r="M101" s="3">
        <v>42.634</v>
      </c>
      <c r="N101" s="146">
        <f t="shared" si="13"/>
        <v>45944.625</v>
      </c>
      <c r="O101" s="146">
        <f t="shared" si="14"/>
        <v>45944.625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45945.625</v>
      </c>
      <c r="K102" s="3">
        <v>58.076000000000001</v>
      </c>
      <c r="L102" s="106">
        <v>45945.625</v>
      </c>
      <c r="M102" s="3">
        <v>40.781999999999996</v>
      </c>
      <c r="N102" s="146">
        <f t="shared" si="13"/>
        <v>45945.625</v>
      </c>
      <c r="O102" s="146">
        <f t="shared" si="14"/>
        <v>45945.625</v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45946.625</v>
      </c>
      <c r="K103" s="3">
        <v>57.722999999999999</v>
      </c>
      <c r="L103" s="106">
        <v>45946.625</v>
      </c>
      <c r="M103" s="3">
        <v>40.509</v>
      </c>
      <c r="N103" s="146">
        <f t="shared" si="13"/>
        <v>45946.625</v>
      </c>
      <c r="O103" s="146">
        <f t="shared" si="14"/>
        <v>45946.625</v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45947.625</v>
      </c>
      <c r="K104" s="3">
        <v>60.207000000000001</v>
      </c>
      <c r="L104" s="106">
        <v>45947.625</v>
      </c>
      <c r="M104" s="3">
        <v>42.573</v>
      </c>
      <c r="N104" s="146">
        <f t="shared" si="13"/>
        <v>45947.625</v>
      </c>
      <c r="O104" s="146">
        <f t="shared" si="14"/>
        <v>45947.625</v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45950.625</v>
      </c>
      <c r="K105" s="3">
        <v>58.981999999999999</v>
      </c>
      <c r="L105" s="106">
        <v>45950.625</v>
      </c>
      <c r="M105" s="3">
        <v>42.24</v>
      </c>
      <c r="N105" s="146">
        <f t="shared" si="13"/>
        <v>45950.625</v>
      </c>
      <c r="O105" s="146">
        <f t="shared" si="14"/>
        <v>45950.625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45951.625</v>
      </c>
      <c r="K106" s="3">
        <v>58.771999999999998</v>
      </c>
      <c r="L106" s="106">
        <v>45951.625</v>
      </c>
      <c r="M106" s="3">
        <v>41.517000000000003</v>
      </c>
      <c r="N106" s="146">
        <f t="shared" si="13"/>
        <v>45951.625</v>
      </c>
      <c r="O106" s="146">
        <f t="shared" si="14"/>
        <v>45951.625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45952.625</v>
      </c>
      <c r="K107" s="3">
        <v>58.664999999999999</v>
      </c>
      <c r="L107" s="106">
        <v>45952.625</v>
      </c>
      <c r="M107" s="3">
        <v>41.39</v>
      </c>
      <c r="N107" s="146">
        <f t="shared" si="13"/>
        <v>45952.625</v>
      </c>
      <c r="O107" s="146">
        <f t="shared" si="14"/>
        <v>45952.625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45953.625</v>
      </c>
      <c r="K108" s="3">
        <v>58.655000000000001</v>
      </c>
      <c r="L108" s="106">
        <v>45953.625</v>
      </c>
      <c r="M108" s="3">
        <v>41.453000000000003</v>
      </c>
      <c r="N108" s="146">
        <f t="shared" si="13"/>
        <v>45953.625</v>
      </c>
      <c r="O108" s="146">
        <f t="shared" si="14"/>
        <v>45953.625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45954.625</v>
      </c>
      <c r="K109" s="3">
        <v>57.911000000000001</v>
      </c>
      <c r="L109" s="106">
        <v>45954.625</v>
      </c>
      <c r="M109" s="3">
        <v>40.942</v>
      </c>
      <c r="N109" s="146">
        <f t="shared" si="13"/>
        <v>45954.625</v>
      </c>
      <c r="O109" s="146">
        <f t="shared" si="14"/>
        <v>45954.625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45957.625</v>
      </c>
      <c r="K110" s="3">
        <v>57.506999999999998</v>
      </c>
      <c r="L110" s="106">
        <v>45957.625</v>
      </c>
      <c r="M110" s="3">
        <v>40.350999999999999</v>
      </c>
      <c r="N110" s="146">
        <f t="shared" si="13"/>
        <v>45957.625</v>
      </c>
      <c r="O110" s="146">
        <f t="shared" si="14"/>
        <v>45957.625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45958.625</v>
      </c>
      <c r="K111" s="3">
        <v>56.545000000000002</v>
      </c>
      <c r="L111" s="106">
        <v>45958.625</v>
      </c>
      <c r="M111" s="3">
        <v>39.662999999999997</v>
      </c>
      <c r="N111" s="146">
        <f t="shared" si="13"/>
        <v>45958.625</v>
      </c>
      <c r="O111" s="146">
        <f t="shared" si="14"/>
        <v>45958.625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45959.625</v>
      </c>
      <c r="K112" s="3">
        <v>56.097000000000001</v>
      </c>
      <c r="L112" s="106">
        <v>45959.625</v>
      </c>
      <c r="M112" s="3">
        <v>39.744999999999997</v>
      </c>
      <c r="N112" s="146">
        <f t="shared" si="13"/>
        <v>45959.625</v>
      </c>
      <c r="O112" s="146">
        <f t="shared" si="14"/>
        <v>45959.625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45960.625</v>
      </c>
      <c r="K113" s="3">
        <v>56.645000000000003</v>
      </c>
      <c r="L113" s="106">
        <v>45960.625</v>
      </c>
      <c r="M113" s="3">
        <v>40.064</v>
      </c>
      <c r="N113" s="146">
        <f t="shared" si="13"/>
        <v>45960.625</v>
      </c>
      <c r="O113" s="146">
        <f t="shared" si="14"/>
        <v>45960.625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45961.625</v>
      </c>
      <c r="K114" s="3">
        <v>56.57</v>
      </c>
      <c r="L114" s="106">
        <v>45961.625</v>
      </c>
      <c r="M114" s="3">
        <v>39.96</v>
      </c>
      <c r="N114" s="146">
        <f t="shared" si="13"/>
        <v>45961.625</v>
      </c>
      <c r="O114" s="146">
        <f t="shared" si="14"/>
        <v>45961.625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45964.625</v>
      </c>
      <c r="K115" s="3">
        <v>57.293999999999997</v>
      </c>
      <c r="L115" s="106">
        <v>45964.625</v>
      </c>
      <c r="M115" s="3">
        <v>40.292999999999999</v>
      </c>
      <c r="N115" s="146">
        <f t="shared" si="13"/>
        <v>45964.625</v>
      </c>
      <c r="O115" s="146">
        <f t="shared" si="14"/>
        <v>45964.625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45965.625</v>
      </c>
      <c r="K116" s="3">
        <v>57.243000000000002</v>
      </c>
      <c r="L116" s="106">
        <v>45965.625</v>
      </c>
      <c r="M116" s="3">
        <v>41.41</v>
      </c>
      <c r="N116" s="146">
        <f t="shared" si="13"/>
        <v>45965.625</v>
      </c>
      <c r="O116" s="146">
        <f t="shared" si="14"/>
        <v>45965.625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45966.625</v>
      </c>
      <c r="K117" s="3">
        <v>57.465000000000003</v>
      </c>
      <c r="L117" s="106">
        <v>45966.625</v>
      </c>
      <c r="M117" s="3">
        <v>40.661999999999999</v>
      </c>
      <c r="N117" s="146">
        <f t="shared" si="13"/>
        <v>45966.625</v>
      </c>
      <c r="O117" s="146">
        <f t="shared" si="14"/>
        <v>45966.625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45967.625</v>
      </c>
      <c r="K118" s="3">
        <v>57.863999999999997</v>
      </c>
      <c r="L118" s="106">
        <v>45967.625</v>
      </c>
      <c r="M118" s="3">
        <v>40.972999999999999</v>
      </c>
      <c r="N118" s="146">
        <f t="shared" si="13"/>
        <v>45967.625</v>
      </c>
      <c r="O118" s="146">
        <f t="shared" si="14"/>
        <v>45967.625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45968.625</v>
      </c>
      <c r="K119" s="3">
        <v>58.51</v>
      </c>
      <c r="L119" s="106">
        <v>45968.625</v>
      </c>
      <c r="M119" s="3">
        <v>41.871000000000002</v>
      </c>
      <c r="N119" s="146">
        <f t="shared" si="13"/>
        <v>45968.625</v>
      </c>
      <c r="O119" s="146">
        <f t="shared" si="14"/>
        <v>45968.625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45971.625</v>
      </c>
      <c r="K120" s="3">
        <v>57.238999999999997</v>
      </c>
      <c r="L120" s="106">
        <v>45971.625</v>
      </c>
      <c r="M120" s="3">
        <v>41.23</v>
      </c>
      <c r="N120" s="146">
        <f t="shared" si="13"/>
        <v>45971.625</v>
      </c>
      <c r="O120" s="146">
        <f t="shared" si="14"/>
        <v>45971.625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45972.625</v>
      </c>
      <c r="K121" s="3">
        <v>57.012999999999998</v>
      </c>
      <c r="L121" s="106">
        <v>45972.625</v>
      </c>
      <c r="M121" s="3">
        <v>40.802</v>
      </c>
      <c r="N121" s="146">
        <f t="shared" si="13"/>
        <v>45972.625</v>
      </c>
      <c r="O121" s="146">
        <f t="shared" si="14"/>
        <v>45972.625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45973.625</v>
      </c>
      <c r="K122" s="3">
        <v>56.23</v>
      </c>
      <c r="L122" s="106">
        <v>45973.625</v>
      </c>
      <c r="M122" s="3">
        <v>40.417999999999999</v>
      </c>
      <c r="N122" s="146">
        <f t="shared" si="13"/>
        <v>45973.625</v>
      </c>
      <c r="O122" s="146">
        <f t="shared" si="14"/>
        <v>45973.625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45974.625</v>
      </c>
      <c r="K123" s="3">
        <v>56.441000000000003</v>
      </c>
      <c r="L123" s="106">
        <v>45974.625</v>
      </c>
      <c r="M123" s="3">
        <v>40.710999999999999</v>
      </c>
      <c r="N123" s="146">
        <f t="shared" si="13"/>
        <v>45974.625</v>
      </c>
      <c r="O123" s="146">
        <f t="shared" si="14"/>
        <v>45974.625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45975.625</v>
      </c>
      <c r="K124" s="3">
        <v>58.216999999999999</v>
      </c>
      <c r="L124" s="106">
        <v>45975.625</v>
      </c>
      <c r="M124" s="3">
        <v>41.716999999999999</v>
      </c>
      <c r="N124" s="146">
        <f t="shared" si="13"/>
        <v>45975.625</v>
      </c>
      <c r="O124" s="146">
        <f t="shared" si="14"/>
        <v>45975.625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45978.625</v>
      </c>
      <c r="K125" s="3">
        <v>58.146999999999998</v>
      </c>
      <c r="L125" s="106">
        <v>45978.625</v>
      </c>
      <c r="M125" s="3">
        <v>41.686999999999998</v>
      </c>
      <c r="N125" s="146">
        <f t="shared" si="13"/>
        <v>45978.625</v>
      </c>
      <c r="O125" s="146">
        <f t="shared" si="14"/>
        <v>45978.625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45979.625</v>
      </c>
      <c r="K126" s="3">
        <v>58.988999999999997</v>
      </c>
      <c r="L126" s="106">
        <v>45979.625</v>
      </c>
      <c r="M126" s="3">
        <v>42.841999999999999</v>
      </c>
      <c r="N126" s="146">
        <f t="shared" si="13"/>
        <v>45979.625</v>
      </c>
      <c r="O126" s="146">
        <f t="shared" si="14"/>
        <v>45979.625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45980.625</v>
      </c>
      <c r="K127" s="3">
        <v>58.668999999999997</v>
      </c>
      <c r="L127" s="106">
        <v>45980.625</v>
      </c>
      <c r="M127" s="3">
        <v>42.716999999999999</v>
      </c>
      <c r="N127" s="146">
        <f t="shared" si="13"/>
        <v>45980.625</v>
      </c>
      <c r="O127" s="146">
        <f t="shared" si="14"/>
        <v>45980.625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45981.625</v>
      </c>
      <c r="K128" s="3">
        <v>57.981999999999999</v>
      </c>
      <c r="L128" s="106">
        <v>45981.625</v>
      </c>
      <c r="M128" s="3">
        <v>42.01</v>
      </c>
      <c r="N128" s="146">
        <f t="shared" si="13"/>
        <v>45981.625</v>
      </c>
      <c r="O128" s="146">
        <f t="shared" si="14"/>
        <v>45981.625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45982.625</v>
      </c>
      <c r="K129" s="3">
        <v>58.881999999999998</v>
      </c>
      <c r="L129" s="106">
        <v>45982.625</v>
      </c>
      <c r="M129" s="3">
        <v>42.883000000000003</v>
      </c>
      <c r="N129" s="146">
        <f t="shared" si="13"/>
        <v>45982.625</v>
      </c>
      <c r="O129" s="146">
        <f t="shared" si="14"/>
        <v>45982.625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45985.625</v>
      </c>
      <c r="K130" s="3">
        <v>58.856999999999999</v>
      </c>
      <c r="L130" s="106">
        <v>45985.625</v>
      </c>
      <c r="M130" s="3">
        <v>42.95</v>
      </c>
      <c r="N130" s="146">
        <f t="shared" si="13"/>
        <v>45985.625</v>
      </c>
      <c r="O130" s="146">
        <f t="shared" si="14"/>
        <v>45985.625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45986.625</v>
      </c>
      <c r="K131" s="3">
        <v>58.052999999999997</v>
      </c>
      <c r="L131" s="106">
        <v>45986.625</v>
      </c>
      <c r="M131" s="3">
        <v>42.189</v>
      </c>
      <c r="N131" s="146">
        <f t="shared" si="13"/>
        <v>45986.625</v>
      </c>
      <c r="O131" s="146">
        <f t="shared" si="14"/>
        <v>45986.625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45987.625</v>
      </c>
      <c r="K132" s="3">
        <v>57.493000000000002</v>
      </c>
      <c r="L132" s="106">
        <v>45987.625</v>
      </c>
      <c r="M132" s="3">
        <v>41.51</v>
      </c>
      <c r="N132" s="146">
        <f t="shared" ref="N132:N143" si="23">IF(COUNTIF(L:L,J132),J132,"")</f>
        <v>45987.625</v>
      </c>
      <c r="O132" s="146">
        <f t="shared" ref="O132:O195" si="24">IF(N132&gt;$A$14,N132,"")</f>
        <v>45987.625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45988.625</v>
      </c>
      <c r="K133" s="3">
        <v>57.228999999999999</v>
      </c>
      <c r="L133" s="106">
        <v>45988.625</v>
      </c>
      <c r="M133" s="3">
        <v>41.399000000000001</v>
      </c>
      <c r="N133" s="146">
        <f t="shared" si="23"/>
        <v>45988.625</v>
      </c>
      <c r="O133" s="146">
        <f t="shared" si="24"/>
        <v>45988.625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45989.625</v>
      </c>
      <c r="K134" s="3">
        <v>56.793999999999997</v>
      </c>
      <c r="L134" s="106">
        <v>45989.625</v>
      </c>
      <c r="M134" s="3">
        <v>41.097000000000001</v>
      </c>
      <c r="N134" s="146">
        <f t="shared" si="23"/>
        <v>45989.625</v>
      </c>
      <c r="O134" s="146">
        <f t="shared" si="24"/>
        <v>45989.625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45992.625</v>
      </c>
      <c r="K135" s="3">
        <v>57.09</v>
      </c>
      <c r="L135" s="106">
        <v>45992.625</v>
      </c>
      <c r="M135" s="3">
        <v>41.558</v>
      </c>
      <c r="N135" s="146">
        <f t="shared" si="23"/>
        <v>45992.625</v>
      </c>
      <c r="O135" s="146">
        <f t="shared" si="24"/>
        <v>45992.625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45993.625</v>
      </c>
      <c r="K136" s="3">
        <v>56.445</v>
      </c>
      <c r="L136" s="106">
        <v>45993.625</v>
      </c>
      <c r="M136" s="3">
        <v>40.901000000000003</v>
      </c>
      <c r="N136" s="146">
        <f t="shared" si="23"/>
        <v>45993.625</v>
      </c>
      <c r="O136" s="146">
        <f t="shared" si="24"/>
        <v>45993.625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45994.625</v>
      </c>
      <c r="K137" s="3">
        <v>56.472999999999999</v>
      </c>
      <c r="L137" s="106">
        <v>45994.625</v>
      </c>
      <c r="M137" s="3">
        <v>40.963999999999999</v>
      </c>
      <c r="N137" s="146">
        <f t="shared" si="23"/>
        <v>45994.625</v>
      </c>
      <c r="O137" s="146">
        <f t="shared" si="24"/>
        <v>45994.625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46000.625</v>
      </c>
      <c r="K138" s="3">
        <v>56.429000000000002</v>
      </c>
      <c r="L138" s="106">
        <v>45995.625</v>
      </c>
      <c r="M138" s="3">
        <v>41.082999999999998</v>
      </c>
      <c r="N138" s="146">
        <f t="shared" si="23"/>
        <v>46000.625</v>
      </c>
      <c r="O138" s="146">
        <f t="shared" si="24"/>
        <v>46000.625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46001.625</v>
      </c>
      <c r="K139" s="3">
        <v>55.893000000000001</v>
      </c>
      <c r="L139" s="106">
        <v>45996.625</v>
      </c>
      <c r="M139" s="3">
        <v>40.4</v>
      </c>
      <c r="N139" s="146">
        <f t="shared" si="23"/>
        <v>46001.625</v>
      </c>
      <c r="O139" s="146">
        <f t="shared" si="24"/>
        <v>46001.625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>
        <v>46002.625</v>
      </c>
      <c r="K140" s="3">
        <v>55.337000000000003</v>
      </c>
      <c r="L140" s="106">
        <v>45999.625</v>
      </c>
      <c r="M140" s="3">
        <v>40.472000000000001</v>
      </c>
      <c r="N140" s="146">
        <f t="shared" si="23"/>
        <v>46002.625</v>
      </c>
      <c r="O140" s="146">
        <f t="shared" si="24"/>
        <v>46002.625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/>
      <c r="L141" s="106">
        <v>46000.625</v>
      </c>
      <c r="M141" s="3">
        <v>41.05</v>
      </c>
      <c r="N141" s="146" t="str">
        <f t="shared" si="23"/>
        <v/>
      </c>
      <c r="O141" s="146" t="str">
        <f t="shared" si="24"/>
        <v/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/>
      <c r="L142" s="106">
        <v>46001.625</v>
      </c>
      <c r="M142" s="3">
        <v>41.07</v>
      </c>
      <c r="N142" s="146" t="str">
        <f t="shared" si="23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40.622999999999998</v>
      </c>
      <c r="N143" s="146" t="str">
        <f t="shared" si="23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7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51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91.444999999999993</v>
      </c>
      <c r="L3" s="106" cm="1">
        <f t="array" ref="L3:M101">_xll.BDH(C4, "LAST_PRICE", "01/01/2025 15:00:00", "01/01/2035 16:00:00", "BarSize=60", "BarType=T", "RecurDaily=True", "TZ=London")</f>
        <v>45859.625</v>
      </c>
      <c r="M3" s="39">
        <v>101.462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45807.625</v>
      </c>
      <c r="K4" s="39">
        <v>91.534000000000006</v>
      </c>
      <c r="L4" s="110">
        <v>45860.625</v>
      </c>
      <c r="M4" s="39">
        <v>101.461</v>
      </c>
      <c r="N4" s="146" t="str">
        <f>IF(COUNTIF(L:L,J4),J4,"")</f>
        <v/>
      </c>
      <c r="O4" s="146" t="str">
        <f t="shared" ref="O4:O67" si="0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45810.625</v>
      </c>
      <c r="K5" s="39">
        <v>91.498000000000005</v>
      </c>
      <c r="L5" s="110">
        <v>45861.625</v>
      </c>
      <c r="M5" s="39">
        <v>101.749</v>
      </c>
      <c r="N5" s="146" t="str">
        <f>IF(COUNTIF(L:L,J5),J5,"")</f>
        <v/>
      </c>
      <c r="O5" s="146" t="str">
        <f t="shared" si="0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45811.625</v>
      </c>
      <c r="K6" s="39">
        <v>91.686000000000007</v>
      </c>
      <c r="L6" s="110">
        <v>45862.625</v>
      </c>
      <c r="M6" s="39">
        <v>101.851</v>
      </c>
      <c r="N6" s="146" t="str">
        <f>IF(COUNTIF(L:L,J6),J6,"")</f>
        <v/>
      </c>
      <c r="O6" s="146" t="str">
        <f t="shared" si="0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91.866</v>
      </c>
      <c r="L7" s="110">
        <v>45863.625</v>
      </c>
      <c r="M7" s="39">
        <v>101.883</v>
      </c>
      <c r="N7" s="146" t="str">
        <f>IF(COUNTIF(L:L,J7),J7,"")</f>
        <v/>
      </c>
      <c r="O7" s="146" t="str">
        <f t="shared" si="0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92.236000000000004</v>
      </c>
      <c r="L8" s="106">
        <v>45866.625</v>
      </c>
      <c r="M8" s="47">
        <v>102.01300000000001</v>
      </c>
      <c r="N8" s="146" t="str">
        <f t="shared" ref="N8:N71" si="1">IF(COUNTIF(L:L,J8),J8,"")</f>
        <v/>
      </c>
      <c r="O8" s="146" t="str">
        <f t="shared" si="0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92.4</v>
      </c>
      <c r="L9" s="106">
        <v>45867.625</v>
      </c>
      <c r="M9" s="47">
        <v>102.40600000000001</v>
      </c>
      <c r="N9" s="146" t="str">
        <f t="shared" si="1"/>
        <v/>
      </c>
      <c r="O9" s="146" t="str">
        <f t="shared" si="0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96.296999999999997</v>
      </c>
      <c r="C10" s="21" cm="1">
        <f t="array" ref="C10">_xll.BDP(C4,"px_last")</f>
        <v>105.74</v>
      </c>
      <c r="E10" s="1"/>
      <c r="F10" s="1"/>
      <c r="G10" s="1"/>
      <c r="H10" s="1"/>
      <c r="I10" s="1"/>
      <c r="J10" s="106">
        <v>45817.625</v>
      </c>
      <c r="K10" s="47">
        <v>92.602000000000004</v>
      </c>
      <c r="L10" s="106">
        <v>45868.625</v>
      </c>
      <c r="M10" s="47">
        <v>102.268</v>
      </c>
      <c r="N10" s="146" t="str">
        <f t="shared" si="1"/>
        <v/>
      </c>
      <c r="O10" s="146" t="str">
        <f t="shared" si="0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92.813999999999993</v>
      </c>
      <c r="L11" s="106">
        <v>45869.625</v>
      </c>
      <c r="M11" s="47">
        <v>102.7</v>
      </c>
      <c r="N11" s="146" t="str">
        <f t="shared" si="1"/>
        <v/>
      </c>
      <c r="O11" s="146" t="str">
        <f t="shared" si="0"/>
        <v/>
      </c>
      <c r="P11" s="146">
        <v>45944.625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45819.625</v>
      </c>
      <c r="K12" s="47">
        <v>92.998000000000005</v>
      </c>
      <c r="L12" s="106">
        <v>45870.625</v>
      </c>
      <c r="M12" s="47">
        <v>102.351</v>
      </c>
      <c r="N12" s="146" t="str">
        <f t="shared" si="1"/>
        <v/>
      </c>
      <c r="O12" s="146" t="str">
        <f t="shared" si="0"/>
        <v/>
      </c>
      <c r="P12" s="146">
        <v>45945.625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92.992999999999995</v>
      </c>
      <c r="L13" s="106">
        <v>45873.625</v>
      </c>
      <c r="M13" s="47">
        <v>102.357</v>
      </c>
      <c r="N13" s="146" t="str">
        <f t="shared" si="1"/>
        <v/>
      </c>
      <c r="O13" s="146" t="str">
        <f t="shared" si="0"/>
        <v/>
      </c>
      <c r="P13" s="146">
        <v>45946.625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45821.625</v>
      </c>
      <c r="K14" s="47">
        <v>92.897000000000006</v>
      </c>
      <c r="L14" s="106">
        <v>45874.625</v>
      </c>
      <c r="M14" s="47">
        <v>102.56</v>
      </c>
      <c r="N14" s="146" t="str">
        <f t="shared" si="1"/>
        <v/>
      </c>
      <c r="O14" s="146" t="str">
        <f t="shared" si="0"/>
        <v/>
      </c>
      <c r="P14" s="146">
        <v>45947.625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94.775999999999996</v>
      </c>
      <c r="C15" s="30">
        <f ca="1">IF(ISERROR(B15-2),"",(B15-$B$14)/100*$B$5)</f>
        <v>-17820.000000000677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105.97199999999999</v>
      </c>
      <c r="F15" s="30">
        <f ca="1">IF(ISERROR(E15-2), "", (E15-$E$14)/100*$C$5)</f>
        <v>22199.999999999422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-40714.599305555654</v>
      </c>
      <c r="I15" s="1"/>
      <c r="J15" s="106">
        <v>45824.625</v>
      </c>
      <c r="K15" s="47">
        <v>92.980999999999995</v>
      </c>
      <c r="L15" s="106">
        <v>45875.625</v>
      </c>
      <c r="M15" s="47">
        <v>102.556</v>
      </c>
      <c r="N15" s="146" t="str">
        <f t="shared" si="1"/>
        <v/>
      </c>
      <c r="O15" s="146" t="str">
        <f t="shared" si="0"/>
        <v/>
      </c>
      <c r="P15" s="146">
        <v>45950.625</v>
      </c>
    </row>
    <row r="16" spans="1:16">
      <c r="A16" s="151">
        <f t="shared" ref="A16:A36" ca="1" si="2">IF(AND(ISBLANK(P5), A15 = $P$1),NOW(),IF(ISBLANK(P5),"",P5))</f>
        <v>45932.625</v>
      </c>
      <c r="B16" s="38">
        <f t="shared" ref="B16:B36" ca="1" si="3">IF(COUNTIF(J:J,A16)=1,VLOOKUP(A16,J:K,2), IF(COUNTIF(J:J,A16)=0,$B$10,""))</f>
        <v>94.875</v>
      </c>
      <c r="C16" s="30">
        <f t="shared" ref="C16:C79" ca="1" si="4">IF(ISERROR(B16-2),"",(B16-$B$14)/100*$B$5)</f>
        <v>0</v>
      </c>
      <c r="D16" s="31">
        <f t="shared" ref="D16:D79" ca="1" si="5">IF(ISERROR(B16-2),"",(INT(A16)-INT($A$14))/360*$B$6*$B$5-(INT(A16)-INT($A$14))/360*$B$7*$B$5*$B$14/100)</f>
        <v>361.78749999999991</v>
      </c>
      <c r="E16" s="4">
        <f t="shared" ref="E16:E36" ca="1" si="6">IF(COUNTIF(L:L,A16)=1,VLOOKUP(A16,L:M,2), IF(COUNTIF(L:L,A16)=0,$C$10,""))</f>
        <v>106.182</v>
      </c>
      <c r="F16" s="30">
        <f t="shared" ref="F16:F79" ca="1" si="7">IF(ISERROR(E16-2), "", (E16-$E$14)/100*$C$5)</f>
        <v>43200.000000000218</v>
      </c>
      <c r="G16" s="31">
        <f t="shared" ref="G16:G79" ca="1" si="8">IF(ISERROR(E16-2),"",(INT(A16)-INT($A$14))/360*$C$6*$C$5-(INT(A16)-INT($A$14))/360*$C$7*$C$5*$E$14/100)</f>
        <v>1750.9861111111113</v>
      </c>
      <c r="H16" s="66">
        <f t="shared" ref="H16:H36" ca="1" si="9">IF(ISERROR(E16-2),"",C16+D16-F16-G16)</f>
        <v>-44589.198611111329</v>
      </c>
      <c r="I16" s="1"/>
      <c r="J16" s="106">
        <v>45825.625</v>
      </c>
      <c r="K16" s="47">
        <v>92.956999999999994</v>
      </c>
      <c r="L16" s="106">
        <v>45876.625</v>
      </c>
      <c r="M16" s="47">
        <v>102.75700000000001</v>
      </c>
      <c r="N16" s="146" t="str">
        <f t="shared" si="1"/>
        <v/>
      </c>
      <c r="O16" s="146" t="str">
        <f t="shared" si="0"/>
        <v/>
      </c>
      <c r="P16" s="146">
        <v>45951.625</v>
      </c>
    </row>
    <row r="17" spans="1:16">
      <c r="A17" s="151">
        <f t="shared" ca="1" si="2"/>
        <v>45933.625</v>
      </c>
      <c r="B17" s="38">
        <f t="shared" ca="1" si="3"/>
        <v>94.998000000000005</v>
      </c>
      <c r="C17" s="30">
        <f t="shared" ca="1" si="4"/>
        <v>22140.00000000084</v>
      </c>
      <c r="D17" s="31">
        <f t="shared" ca="1" si="5"/>
        <v>542.68125000000055</v>
      </c>
      <c r="E17" s="4">
        <f t="shared" ca="1" si="6"/>
        <v>106.56399999999999</v>
      </c>
      <c r="F17" s="30">
        <f t="shared" ca="1" si="7"/>
        <v>81399.999999999302</v>
      </c>
      <c r="G17" s="31">
        <f t="shared" ca="1" si="8"/>
        <v>2626.4791666666665</v>
      </c>
      <c r="H17" s="66">
        <f t="shared" ca="1" si="9"/>
        <v>-61343.797916665128</v>
      </c>
      <c r="I17" s="1"/>
      <c r="J17" s="106">
        <v>45826.625</v>
      </c>
      <c r="K17" s="47">
        <v>92.912000000000006</v>
      </c>
      <c r="L17" s="106">
        <v>45877.625</v>
      </c>
      <c r="M17" s="47">
        <v>103.453</v>
      </c>
      <c r="N17" s="146" t="str">
        <f t="shared" si="1"/>
        <v/>
      </c>
      <c r="O17" s="146" t="str">
        <f t="shared" si="0"/>
        <v/>
      </c>
      <c r="P17" s="146">
        <v>45952.625</v>
      </c>
    </row>
    <row r="18" spans="1:16">
      <c r="A18" s="151">
        <f t="shared" ca="1" si="2"/>
        <v>45936.625</v>
      </c>
      <c r="B18" s="38">
        <f t="shared" ca="1" si="3"/>
        <v>94.927999999999997</v>
      </c>
      <c r="C18" s="30">
        <f t="shared" ca="1" si="4"/>
        <v>9539.9999999995107</v>
      </c>
      <c r="D18" s="31">
        <f t="shared" ca="1" si="5"/>
        <v>1085.3625000000011</v>
      </c>
      <c r="E18" s="4">
        <f t="shared" ca="1" si="6"/>
        <v>106.185</v>
      </c>
      <c r="F18" s="30">
        <f t="shared" ca="1" si="7"/>
        <v>43500.000000000233</v>
      </c>
      <c r="G18" s="31">
        <f t="shared" ca="1" si="8"/>
        <v>5252.958333333333</v>
      </c>
      <c r="H18" s="66">
        <f t="shared" ca="1" si="9"/>
        <v>-38127.59583333406</v>
      </c>
      <c r="I18" s="1"/>
      <c r="J18" s="106">
        <v>45828.625</v>
      </c>
      <c r="K18" s="47">
        <v>92.826999999999998</v>
      </c>
      <c r="L18" s="106">
        <v>45880.625</v>
      </c>
      <c r="M18" s="47">
        <v>103.404</v>
      </c>
      <c r="N18" s="146" t="str">
        <f t="shared" si="1"/>
        <v/>
      </c>
      <c r="O18" s="146" t="str">
        <f t="shared" si="0"/>
        <v/>
      </c>
      <c r="P18" s="146">
        <v>45953.625</v>
      </c>
    </row>
    <row r="19" spans="1:16">
      <c r="A19" s="151">
        <f t="shared" ca="1" si="2"/>
        <v>45937.625</v>
      </c>
      <c r="B19" s="38">
        <f t="shared" ca="1" si="3"/>
        <v>94.911000000000001</v>
      </c>
      <c r="C19" s="30">
        <f t="shared" ca="1" si="4"/>
        <v>6480.0000000002456</v>
      </c>
      <c r="D19" s="31">
        <f t="shared" ca="1" si="5"/>
        <v>1266.2562499999985</v>
      </c>
      <c r="E19" s="4">
        <f t="shared" ca="1" si="6"/>
        <v>106.161</v>
      </c>
      <c r="F19" s="30">
        <f t="shared" ca="1" si="7"/>
        <v>41100.000000000138</v>
      </c>
      <c r="G19" s="31">
        <f t="shared" ca="1" si="8"/>
        <v>6128.4513888888887</v>
      </c>
      <c r="H19" s="66">
        <f t="shared" ca="1" si="9"/>
        <v>-39482.195138888783</v>
      </c>
      <c r="I19" s="1"/>
      <c r="J19" s="106">
        <v>45831.625</v>
      </c>
      <c r="K19" s="47">
        <v>92.81</v>
      </c>
      <c r="L19" s="106">
        <v>45881.625</v>
      </c>
      <c r="M19" s="47">
        <v>103.584</v>
      </c>
      <c r="N19" s="146" t="str">
        <f t="shared" si="1"/>
        <v/>
      </c>
      <c r="O19" s="146" t="str">
        <f t="shared" si="0"/>
        <v/>
      </c>
      <c r="P19" s="146">
        <v>45954.625</v>
      </c>
    </row>
    <row r="20" spans="1:16">
      <c r="A20" s="151">
        <f t="shared" ca="1" si="2"/>
        <v>45938.625</v>
      </c>
      <c r="B20" s="38">
        <f t="shared" ca="1" si="3"/>
        <v>94.834000000000003</v>
      </c>
      <c r="C20" s="30">
        <f t="shared" ca="1" si="4"/>
        <v>-7379.999999999427</v>
      </c>
      <c r="D20" s="31">
        <f t="shared" ca="1" si="5"/>
        <v>1447.1499999999996</v>
      </c>
      <c r="E20" s="4">
        <f t="shared" ca="1" si="6"/>
        <v>106.06399999999999</v>
      </c>
      <c r="F20" s="30">
        <f t="shared" ca="1" si="7"/>
        <v>31399.999999999294</v>
      </c>
      <c r="G20" s="31">
        <f t="shared" ca="1" si="8"/>
        <v>7003.9444444444453</v>
      </c>
      <c r="H20" s="66">
        <f t="shared" ca="1" si="9"/>
        <v>-44336.794444443171</v>
      </c>
      <c r="I20" s="1"/>
      <c r="J20" s="106">
        <v>45832.625</v>
      </c>
      <c r="K20" s="47">
        <v>93.058000000000007</v>
      </c>
      <c r="L20" s="106">
        <v>45882.625</v>
      </c>
      <c r="M20" s="47">
        <v>103.68600000000001</v>
      </c>
      <c r="N20" s="146" t="str">
        <f t="shared" si="1"/>
        <v/>
      </c>
      <c r="O20" s="146" t="str">
        <f t="shared" si="0"/>
        <v/>
      </c>
      <c r="P20" s="146">
        <v>45957.625</v>
      </c>
    </row>
    <row r="21" spans="1:16">
      <c r="A21" s="151">
        <f t="shared" ca="1" si="2"/>
        <v>45939.625</v>
      </c>
      <c r="B21" s="38">
        <f t="shared" ca="1" si="3"/>
        <v>94.65</v>
      </c>
      <c r="C21" s="30">
        <f t="shared" ca="1" si="4"/>
        <v>-40499.999999998974</v>
      </c>
      <c r="D21" s="31">
        <f t="shared" ca="1" si="5"/>
        <v>1628.0437499999971</v>
      </c>
      <c r="E21" s="4">
        <f t="shared" ca="1" si="6"/>
        <v>105.71299999999999</v>
      </c>
      <c r="F21" s="30">
        <f t="shared" ca="1" si="7"/>
        <v>-3700.0000000006144</v>
      </c>
      <c r="G21" s="31">
        <f t="shared" ca="1" si="8"/>
        <v>7879.4375</v>
      </c>
      <c r="H21" s="66">
        <f t="shared" ca="1" si="9"/>
        <v>-43051.393749998366</v>
      </c>
      <c r="I21" s="1"/>
      <c r="J21" s="106">
        <v>45833.625</v>
      </c>
      <c r="K21" s="47">
        <v>93.129000000000005</v>
      </c>
      <c r="L21" s="106">
        <v>45883.625</v>
      </c>
      <c r="M21" s="47">
        <v>103.584</v>
      </c>
      <c r="N21" s="146" t="str">
        <f t="shared" si="1"/>
        <v/>
      </c>
      <c r="O21" s="146" t="str">
        <f t="shared" si="0"/>
        <v/>
      </c>
      <c r="P21" s="146">
        <v>45958.625</v>
      </c>
    </row>
    <row r="22" spans="1:16">
      <c r="A22" s="151">
        <f t="shared" ca="1" si="2"/>
        <v>45944.625</v>
      </c>
      <c r="B22" s="38">
        <f t="shared" ca="1" si="3"/>
        <v>94.346999999999994</v>
      </c>
      <c r="C22" s="30">
        <f t="shared" ca="1" si="4"/>
        <v>-95040.000000001048</v>
      </c>
      <c r="D22" s="31">
        <f t="shared" ca="1" si="5"/>
        <v>2532.5124999999971</v>
      </c>
      <c r="E22" s="4">
        <f t="shared" ca="1" si="6"/>
        <v>104.839</v>
      </c>
      <c r="F22" s="30">
        <f t="shared" ca="1" si="7"/>
        <v>-91100.000000000146</v>
      </c>
      <c r="G22" s="31">
        <f t="shared" ca="1" si="8"/>
        <v>12256.902777777777</v>
      </c>
      <c r="H22" s="66">
        <f t="shared" ca="1" si="9"/>
        <v>-13664.390277778683</v>
      </c>
      <c r="I22" s="1"/>
      <c r="J22" s="106">
        <v>45834.625</v>
      </c>
      <c r="K22" s="47">
        <v>93.075999999999993</v>
      </c>
      <c r="L22" s="106">
        <v>45884.625</v>
      </c>
      <c r="M22" s="47">
        <v>103.661</v>
      </c>
      <c r="N22" s="146" t="str">
        <f t="shared" si="1"/>
        <v/>
      </c>
      <c r="O22" s="146" t="str">
        <f t="shared" si="0"/>
        <v/>
      </c>
      <c r="P22" s="146">
        <v>45959.625</v>
      </c>
    </row>
    <row r="23" spans="1:16">
      <c r="A23" s="151">
        <f t="shared" ca="1" si="2"/>
        <v>45945.625</v>
      </c>
      <c r="B23" s="38">
        <f t="shared" ca="1" si="3"/>
        <v>94.986999999999995</v>
      </c>
      <c r="C23" s="30">
        <f t="shared" ca="1" si="4"/>
        <v>20159.999999999058</v>
      </c>
      <c r="D23" s="31">
        <f t="shared" ca="1" si="5"/>
        <v>2713.4062500000036</v>
      </c>
      <c r="E23" s="4">
        <f t="shared" ca="1" si="6"/>
        <v>106.086</v>
      </c>
      <c r="F23" s="30">
        <f t="shared" ca="1" si="7"/>
        <v>33599.999999999854</v>
      </c>
      <c r="G23" s="31">
        <f t="shared" ca="1" si="8"/>
        <v>13132.395833333332</v>
      </c>
      <c r="H23" s="66">
        <f t="shared" ca="1" si="9"/>
        <v>-23858.989583334125</v>
      </c>
      <c r="I23" s="1"/>
      <c r="J23" s="106">
        <v>45835.625</v>
      </c>
      <c r="K23" s="47">
        <v>93.183999999999997</v>
      </c>
      <c r="L23" s="106">
        <v>45887.625</v>
      </c>
      <c r="M23" s="47">
        <v>103.56100000000001</v>
      </c>
      <c r="N23" s="146" t="str">
        <f t="shared" si="1"/>
        <v/>
      </c>
      <c r="O23" s="146" t="str">
        <f t="shared" si="0"/>
        <v/>
      </c>
      <c r="P23" s="146">
        <v>45960.625</v>
      </c>
    </row>
    <row r="24" spans="1:16">
      <c r="A24" s="151">
        <f t="shared" ca="1" si="2"/>
        <v>45946.625</v>
      </c>
      <c r="B24" s="38">
        <f t="shared" ca="1" si="3"/>
        <v>95.355000000000004</v>
      </c>
      <c r="C24" s="30">
        <f t="shared" ca="1" si="4"/>
        <v>86400.000000000713</v>
      </c>
      <c r="D24" s="31">
        <f t="shared" ca="1" si="5"/>
        <v>2894.2999999999993</v>
      </c>
      <c r="E24" s="4">
        <f t="shared" ca="1" si="6"/>
        <v>105.911</v>
      </c>
      <c r="F24" s="30">
        <f t="shared" ca="1" si="7"/>
        <v>16100.000000000135</v>
      </c>
      <c r="G24" s="31">
        <f t="shared" ca="1" si="8"/>
        <v>14007.888888888891</v>
      </c>
      <c r="H24" s="66">
        <f t="shared" ca="1" si="9"/>
        <v>59186.411111111694</v>
      </c>
      <c r="I24" s="1"/>
      <c r="J24" s="106">
        <v>45838.625</v>
      </c>
      <c r="K24" s="47">
        <v>93.289000000000001</v>
      </c>
      <c r="L24" s="106">
        <v>45888.625</v>
      </c>
      <c r="M24" s="47">
        <v>103.69799999999999</v>
      </c>
      <c r="N24" s="146" t="str">
        <f t="shared" si="1"/>
        <v/>
      </c>
      <c r="O24" s="146" t="str">
        <f t="shared" si="0"/>
        <v/>
      </c>
      <c r="P24" s="146">
        <v>45961.625</v>
      </c>
    </row>
    <row r="25" spans="1:16">
      <c r="A25" s="151">
        <f t="shared" ca="1" si="2"/>
        <v>45947.625</v>
      </c>
      <c r="B25" s="38">
        <f t="shared" ca="1" si="3"/>
        <v>95.215000000000003</v>
      </c>
      <c r="C25" s="30">
        <f t="shared" ca="1" si="4"/>
        <v>61200.000000000611</v>
      </c>
      <c r="D25" s="31">
        <f t="shared" ca="1" si="5"/>
        <v>3075.1937500000058</v>
      </c>
      <c r="E25" s="4">
        <f t="shared" ca="1" si="6"/>
        <v>105.65300000000001</v>
      </c>
      <c r="F25" s="30">
        <f t="shared" ca="1" si="7"/>
        <v>-9699.9999999994197</v>
      </c>
      <c r="G25" s="31">
        <f t="shared" ca="1" si="8"/>
        <v>14883.381944444442</v>
      </c>
      <c r="H25" s="66">
        <f t="shared" ca="1" si="9"/>
        <v>59091.811805555597</v>
      </c>
      <c r="I25" s="1"/>
      <c r="J25" s="106">
        <v>45839.625</v>
      </c>
      <c r="K25" s="47">
        <v>93.647999999999996</v>
      </c>
      <c r="L25" s="106">
        <v>45889.625</v>
      </c>
      <c r="M25" s="47">
        <v>103.352</v>
      </c>
      <c r="N25" s="146" t="str">
        <f t="shared" si="1"/>
        <v/>
      </c>
      <c r="O25" s="146" t="str">
        <f t="shared" si="0"/>
        <v/>
      </c>
      <c r="P25" s="146">
        <v>45964.625</v>
      </c>
    </row>
    <row r="26" spans="1:16">
      <c r="A26" s="151">
        <f t="shared" ca="1" si="2"/>
        <v>45950.625</v>
      </c>
      <c r="B26" s="38">
        <f t="shared" ca="1" si="3"/>
        <v>95.445999999999998</v>
      </c>
      <c r="C26" s="30">
        <f t="shared" ca="1" si="4"/>
        <v>102779.99999999964</v>
      </c>
      <c r="D26" s="31">
        <f t="shared" ca="1" si="5"/>
        <v>3617.875</v>
      </c>
      <c r="E26" s="4">
        <f t="shared" ca="1" si="6"/>
        <v>105.88200000000001</v>
      </c>
      <c r="F26" s="30">
        <f t="shared" ca="1" si="7"/>
        <v>13200.0000000005</v>
      </c>
      <c r="G26" s="31">
        <f t="shared" ca="1" si="8"/>
        <v>17509.861111111113</v>
      </c>
      <c r="H26" s="66">
        <f t="shared" ca="1" si="9"/>
        <v>75688.013888888032</v>
      </c>
      <c r="I26" s="1"/>
      <c r="J26" s="106">
        <v>45840.625</v>
      </c>
      <c r="K26" s="47">
        <v>93.677000000000007</v>
      </c>
      <c r="L26" s="106">
        <v>45890.625</v>
      </c>
      <c r="M26" s="47">
        <v>103.078</v>
      </c>
      <c r="N26" s="146" t="str">
        <f t="shared" si="1"/>
        <v/>
      </c>
      <c r="O26" s="146" t="str">
        <f t="shared" si="0"/>
        <v/>
      </c>
      <c r="P26" s="146">
        <v>45965.625</v>
      </c>
    </row>
    <row r="27" spans="1:16">
      <c r="A27" s="151">
        <f t="shared" ca="1" si="2"/>
        <v>45951.625</v>
      </c>
      <c r="B27" s="38">
        <f t="shared" ca="1" si="3"/>
        <v>95.558999999999997</v>
      </c>
      <c r="C27" s="30">
        <f t="shared" ca="1" si="4"/>
        <v>123119.99999999955</v>
      </c>
      <c r="D27" s="31">
        <f t="shared" ca="1" si="5"/>
        <v>3798.7687500000029</v>
      </c>
      <c r="E27" s="4">
        <f t="shared" ca="1" si="6"/>
        <v>106.151</v>
      </c>
      <c r="F27" s="30">
        <f t="shared" ca="1" si="7"/>
        <v>40099.999999999622</v>
      </c>
      <c r="G27" s="31">
        <f t="shared" ca="1" si="8"/>
        <v>18385.354166666672</v>
      </c>
      <c r="H27" s="66">
        <f t="shared" ca="1" si="9"/>
        <v>68433.414583333259</v>
      </c>
      <c r="I27" s="1"/>
      <c r="J27" s="106">
        <v>45841.625</v>
      </c>
      <c r="K27" s="47">
        <v>93.95</v>
      </c>
      <c r="L27" s="106">
        <v>45891.625</v>
      </c>
      <c r="M27" s="47">
        <v>103.32899999999999</v>
      </c>
      <c r="N27" s="146" t="str">
        <f t="shared" si="1"/>
        <v/>
      </c>
      <c r="O27" s="146" t="str">
        <f t="shared" si="0"/>
        <v/>
      </c>
      <c r="P27" s="146">
        <v>45966.625</v>
      </c>
    </row>
    <row r="28" spans="1:16">
      <c r="A28" s="151">
        <f t="shared" ca="1" si="2"/>
        <v>45952.625</v>
      </c>
      <c r="B28" s="38">
        <f t="shared" ca="1" si="3"/>
        <v>95.542000000000002</v>
      </c>
      <c r="C28" s="30">
        <f t="shared" ca="1" si="4"/>
        <v>120060.00000000029</v>
      </c>
      <c r="D28" s="31">
        <f t="shared" ca="1" si="5"/>
        <v>3979.6625000000058</v>
      </c>
      <c r="E28" s="4">
        <f t="shared" ca="1" si="6"/>
        <v>105.9</v>
      </c>
      <c r="F28" s="30">
        <f t="shared" ca="1" si="7"/>
        <v>15000.000000000568</v>
      </c>
      <c r="G28" s="31">
        <f t="shared" ca="1" si="8"/>
        <v>19260.847222222223</v>
      </c>
      <c r="H28" s="66">
        <f t="shared" ca="1" si="9"/>
        <v>89778.81527777751</v>
      </c>
      <c r="I28" s="1"/>
      <c r="J28" s="106">
        <v>45845.625</v>
      </c>
      <c r="K28" s="47">
        <v>94.081000000000003</v>
      </c>
      <c r="L28" s="106">
        <v>45894.625</v>
      </c>
      <c r="M28" s="47">
        <v>103.706</v>
      </c>
      <c r="N28" s="146" t="str">
        <f t="shared" si="1"/>
        <v/>
      </c>
      <c r="O28" s="146" t="str">
        <f t="shared" si="0"/>
        <v/>
      </c>
      <c r="P28" s="146">
        <v>45967.625</v>
      </c>
    </row>
    <row r="29" spans="1:16">
      <c r="A29" s="151">
        <f t="shared" ca="1" si="2"/>
        <v>45953.625</v>
      </c>
      <c r="B29" s="38">
        <f t="shared" ca="1" si="3"/>
        <v>95.227999999999994</v>
      </c>
      <c r="C29" s="30">
        <f t="shared" ca="1" si="4"/>
        <v>63539.999999998996</v>
      </c>
      <c r="D29" s="31">
        <f t="shared" ca="1" si="5"/>
        <v>4160.5562500000015</v>
      </c>
      <c r="E29" s="4">
        <f t="shared" ca="1" si="6"/>
        <v>105.767</v>
      </c>
      <c r="F29" s="30">
        <f t="shared" ca="1" si="7"/>
        <v>1699.9999999995907</v>
      </c>
      <c r="G29" s="31">
        <f t="shared" ca="1" si="8"/>
        <v>20136.340277777777</v>
      </c>
      <c r="H29" s="66">
        <f t="shared" ca="1" si="9"/>
        <v>45864.215972221631</v>
      </c>
      <c r="I29" s="1"/>
      <c r="J29" s="106">
        <v>45846.625</v>
      </c>
      <c r="K29" s="47">
        <v>94.171000000000006</v>
      </c>
      <c r="L29" s="106">
        <v>45895.625</v>
      </c>
      <c r="M29" s="47">
        <v>103.366</v>
      </c>
      <c r="N29" s="146" t="str">
        <f t="shared" si="1"/>
        <v/>
      </c>
      <c r="O29" s="146" t="str">
        <f t="shared" si="0"/>
        <v/>
      </c>
      <c r="P29" s="146">
        <v>45968.625</v>
      </c>
    </row>
    <row r="30" spans="1:16">
      <c r="A30" s="151">
        <f t="shared" ca="1" si="2"/>
        <v>45954.625</v>
      </c>
      <c r="B30" s="38">
        <f t="shared" ca="1" si="3"/>
        <v>95.394999999999996</v>
      </c>
      <c r="C30" s="30">
        <f t="shared" ca="1" si="4"/>
        <v>93599.999999999272</v>
      </c>
      <c r="D30" s="31">
        <f t="shared" ca="1" si="5"/>
        <v>4341.4500000000044</v>
      </c>
      <c r="E30" s="4">
        <f t="shared" ca="1" si="6"/>
        <v>106.066</v>
      </c>
      <c r="F30" s="30">
        <f t="shared" ca="1" si="7"/>
        <v>31600.000000000251</v>
      </c>
      <c r="G30" s="31">
        <f t="shared" ca="1" si="8"/>
        <v>21011.833333333332</v>
      </c>
      <c r="H30" s="66">
        <f t="shared" ca="1" si="9"/>
        <v>45329.616666665708</v>
      </c>
      <c r="I30" s="1"/>
      <c r="J30" s="106">
        <v>45847.625</v>
      </c>
      <c r="K30" s="47">
        <v>94.325999999999993</v>
      </c>
      <c r="L30" s="106">
        <v>45896.625</v>
      </c>
      <c r="M30" s="47">
        <v>103.446</v>
      </c>
      <c r="N30" s="146" t="str">
        <f t="shared" si="1"/>
        <v/>
      </c>
      <c r="O30" s="146" t="str">
        <f t="shared" si="0"/>
        <v/>
      </c>
      <c r="P30" s="146">
        <v>45971.625</v>
      </c>
    </row>
    <row r="31" spans="1:16">
      <c r="A31" s="151">
        <f t="shared" ca="1" si="2"/>
        <v>45957.625</v>
      </c>
      <c r="B31" s="38">
        <f t="shared" ca="1" si="3"/>
        <v>95.512</v>
      </c>
      <c r="C31" s="30">
        <f t="shared" ca="1" si="4"/>
        <v>114660.00000000007</v>
      </c>
      <c r="D31" s="31">
        <f t="shared" ca="1" si="5"/>
        <v>4884.1312500000058</v>
      </c>
      <c r="E31" s="4">
        <f t="shared" ca="1" si="6"/>
        <v>106.47</v>
      </c>
      <c r="F31" s="30">
        <f t="shared" ca="1" si="7"/>
        <v>71999.999999999884</v>
      </c>
      <c r="G31" s="31">
        <f t="shared" ca="1" si="8"/>
        <v>23638.312500000007</v>
      </c>
      <c r="H31" s="66">
        <f t="shared" ca="1" si="9"/>
        <v>23905.818750000188</v>
      </c>
      <c r="I31" s="1"/>
      <c r="J31" s="106">
        <v>45848.625</v>
      </c>
      <c r="K31" s="47">
        <v>94.418999999999997</v>
      </c>
      <c r="L31" s="106">
        <v>45897.625</v>
      </c>
      <c r="M31" s="47">
        <v>103.749</v>
      </c>
      <c r="N31" s="146" t="str">
        <f t="shared" si="1"/>
        <v/>
      </c>
      <c r="O31" s="146" t="str">
        <f t="shared" si="0"/>
        <v/>
      </c>
      <c r="P31" s="146">
        <v>45973.625</v>
      </c>
    </row>
    <row r="32" spans="1:16">
      <c r="A32" s="151">
        <f t="shared" ca="1" si="2"/>
        <v>45958.625</v>
      </c>
      <c r="B32" s="38">
        <f t="shared" ca="1" si="3"/>
        <v>95.64</v>
      </c>
      <c r="C32" s="30">
        <f t="shared" ca="1" si="4"/>
        <v>137700.00000000012</v>
      </c>
      <c r="D32" s="31">
        <f t="shared" ca="1" si="5"/>
        <v>5065.0249999999942</v>
      </c>
      <c r="E32" s="4">
        <f t="shared" ca="1" si="6"/>
        <v>106.438</v>
      </c>
      <c r="F32" s="30">
        <f t="shared" ca="1" si="7"/>
        <v>68800.000000000247</v>
      </c>
      <c r="G32" s="31">
        <f t="shared" ca="1" si="8"/>
        <v>24513.805555555555</v>
      </c>
      <c r="H32" s="66">
        <f t="shared" ca="1" si="9"/>
        <v>49451.219444444308</v>
      </c>
      <c r="I32" s="1"/>
      <c r="J32" s="106">
        <v>45849.625</v>
      </c>
      <c r="K32" s="47">
        <v>94.393000000000001</v>
      </c>
      <c r="L32" s="106">
        <v>45898.625</v>
      </c>
      <c r="M32" s="47">
        <v>103.458</v>
      </c>
      <c r="N32" s="146" t="str">
        <f t="shared" si="1"/>
        <v/>
      </c>
      <c r="O32" s="146" t="str">
        <f t="shared" si="0"/>
        <v/>
      </c>
      <c r="P32" s="146">
        <v>45974.625</v>
      </c>
    </row>
    <row r="33" spans="1:16">
      <c r="A33" s="151">
        <f t="shared" ca="1" si="2"/>
        <v>45959.625</v>
      </c>
      <c r="B33" s="38">
        <f t="shared" ca="1" si="3"/>
        <v>95.855000000000004</v>
      </c>
      <c r="C33" s="30">
        <f t="shared" ca="1" si="4"/>
        <v>176400.0000000007</v>
      </c>
      <c r="D33" s="31">
        <f t="shared" ca="1" si="5"/>
        <v>5245.9187499999971</v>
      </c>
      <c r="E33" s="4">
        <f t="shared" ca="1" si="6"/>
        <v>106.494</v>
      </c>
      <c r="F33" s="30">
        <f t="shared" ca="1" si="7"/>
        <v>74399.999999999985</v>
      </c>
      <c r="G33" s="31">
        <f t="shared" ca="1" si="8"/>
        <v>25389.298611111117</v>
      </c>
      <c r="H33" s="66">
        <f t="shared" ca="1" si="9"/>
        <v>81856.620138889615</v>
      </c>
      <c r="I33" s="1"/>
      <c r="J33" s="106">
        <v>45852.625</v>
      </c>
      <c r="K33" s="47">
        <v>94.340999999999994</v>
      </c>
      <c r="L33" s="106">
        <v>45902.625</v>
      </c>
      <c r="M33" s="47">
        <v>102.735</v>
      </c>
      <c r="N33" s="146" t="str">
        <f t="shared" si="1"/>
        <v/>
      </c>
      <c r="O33" s="146" t="str">
        <f t="shared" si="0"/>
        <v/>
      </c>
      <c r="P33" s="146">
        <v>45975.625</v>
      </c>
    </row>
    <row r="34" spans="1:16">
      <c r="A34" s="151">
        <f t="shared" ca="1" si="2"/>
        <v>45960.625</v>
      </c>
      <c r="B34" s="38">
        <f t="shared" ca="1" si="3"/>
        <v>95.501000000000005</v>
      </c>
      <c r="C34" s="30">
        <f t="shared" ca="1" si="4"/>
        <v>112680.00000000086</v>
      </c>
      <c r="D34" s="31">
        <f t="shared" ca="1" si="5"/>
        <v>5426.8125000000073</v>
      </c>
      <c r="E34" s="4">
        <f t="shared" ca="1" si="6"/>
        <v>105.86799999999999</v>
      </c>
      <c r="F34" s="30">
        <f t="shared" ca="1" si="7"/>
        <v>11799.9999999995</v>
      </c>
      <c r="G34" s="31">
        <f t="shared" ca="1" si="8"/>
        <v>26264.791666666664</v>
      </c>
      <c r="H34" s="66">
        <f t="shared" ca="1" si="9"/>
        <v>80042.020833334711</v>
      </c>
      <c r="I34" s="1"/>
      <c r="J34" s="106">
        <v>45853.625</v>
      </c>
      <c r="K34" s="47">
        <v>94.376999999999995</v>
      </c>
      <c r="L34" s="106">
        <v>45903.625</v>
      </c>
      <c r="M34" s="47">
        <v>102.913</v>
      </c>
      <c r="N34" s="146" t="str">
        <f t="shared" si="1"/>
        <v/>
      </c>
      <c r="O34" s="146" t="str">
        <f t="shared" si="0"/>
        <v/>
      </c>
      <c r="P34" s="146">
        <v>45978.625</v>
      </c>
    </row>
    <row r="35" spans="1:16">
      <c r="A35" s="151">
        <f t="shared" ca="1" si="2"/>
        <v>45961.625</v>
      </c>
      <c r="B35" s="38">
        <f t="shared" ca="1" si="3"/>
        <v>95.555999999999997</v>
      </c>
      <c r="C35" s="30">
        <f t="shared" ca="1" si="4"/>
        <v>122579.99999999953</v>
      </c>
      <c r="D35" s="31">
        <f t="shared" ca="1" si="5"/>
        <v>5607.7062499999884</v>
      </c>
      <c r="E35" s="4">
        <f t="shared" ca="1" si="6"/>
        <v>105.877</v>
      </c>
      <c r="F35" s="30">
        <f t="shared" ca="1" si="7"/>
        <v>12699.999999999534</v>
      </c>
      <c r="G35" s="31">
        <f t="shared" ca="1" si="8"/>
        <v>27140.284722222219</v>
      </c>
      <c r="H35" s="66">
        <f t="shared" ca="1" si="9"/>
        <v>88347.421527777769</v>
      </c>
      <c r="I35" s="1"/>
      <c r="J35" s="106">
        <v>45854.625</v>
      </c>
      <c r="K35" s="47">
        <v>94.259</v>
      </c>
      <c r="L35" s="106">
        <v>45904.625</v>
      </c>
      <c r="M35" s="47">
        <v>102.804</v>
      </c>
      <c r="N35" s="146" t="str">
        <f t="shared" si="1"/>
        <v/>
      </c>
      <c r="O35" s="146" t="str">
        <f t="shared" si="0"/>
        <v/>
      </c>
      <c r="P35" s="146">
        <v>45979.625</v>
      </c>
    </row>
    <row r="36" spans="1:16">
      <c r="A36" s="151">
        <f t="shared" ca="1" si="2"/>
        <v>45964.625</v>
      </c>
      <c r="B36" s="38">
        <f t="shared" ca="1" si="3"/>
        <v>95.503</v>
      </c>
      <c r="C36" s="30">
        <f t="shared" ca="1" si="4"/>
        <v>113040.00000000001</v>
      </c>
      <c r="D36" s="31">
        <f t="shared" ca="1" si="5"/>
        <v>6150.3875000000116</v>
      </c>
      <c r="E36" s="4">
        <f t="shared" ca="1" si="6"/>
        <v>105.809</v>
      </c>
      <c r="F36" s="30">
        <f t="shared" ca="1" si="7"/>
        <v>5899.9999999997499</v>
      </c>
      <c r="G36" s="31">
        <f t="shared" ca="1" si="8"/>
        <v>29766.763888888883</v>
      </c>
      <c r="H36" s="66">
        <f t="shared" ca="1" si="9"/>
        <v>83523.623611111398</v>
      </c>
      <c r="I36" s="1"/>
      <c r="J36" s="106">
        <v>45855.625</v>
      </c>
      <c r="K36" s="47">
        <v>94.277000000000001</v>
      </c>
      <c r="L36" s="106">
        <v>45905.625</v>
      </c>
      <c r="M36" s="47">
        <v>103.672</v>
      </c>
      <c r="N36" s="146" t="str">
        <f t="shared" si="1"/>
        <v/>
      </c>
      <c r="O36" s="146" t="str">
        <f t="shared" si="0"/>
        <v/>
      </c>
      <c r="P36" s="146">
        <v>45980.625</v>
      </c>
    </row>
    <row r="37" spans="1:16">
      <c r="A37" s="151">
        <f ca="1">IF(AND(ISBLANK(P26), A36 = $P$1),NOW(),IF(ISBLANK(P26),"",P26))</f>
        <v>45965.625</v>
      </c>
      <c r="B37" s="38">
        <f ca="1">IF(COUNTIF(J:J,A37)=1,VLOOKUP(A37,J:K,2), IF(COUNTIF(J:J,A37)=0,$B$10,""))</f>
        <v>95.373999999999995</v>
      </c>
      <c r="C37" s="30">
        <f t="shared" ca="1" si="4"/>
        <v>89819.999999999141</v>
      </c>
      <c r="D37" s="31">
        <f t="shared" ca="1" si="5"/>
        <v>6331.28125</v>
      </c>
      <c r="E37" s="4">
        <f ca="1">IF(COUNTIF(L:L,A37)=1,VLOOKUP(A37,L:M,2), IF(COUNTIF(L:L,A37)=0,$C$10,""))</f>
        <v>105.52800000000001</v>
      </c>
      <c r="F37" s="30">
        <f t="shared" ca="1" si="7"/>
        <v>-22199.999999999422</v>
      </c>
      <c r="G37" s="31">
        <f t="shared" ca="1" si="8"/>
        <v>30642.256944444438</v>
      </c>
      <c r="H37" s="66">
        <f ca="1">IF(ISERROR(E37-2),"",C37+D37-F37-G37)</f>
        <v>87709.024305554121</v>
      </c>
      <c r="I37" s="1"/>
      <c r="J37" s="106">
        <v>45856.625</v>
      </c>
      <c r="K37" s="47">
        <v>94.381</v>
      </c>
      <c r="L37" s="106">
        <v>45908.625</v>
      </c>
      <c r="M37" s="47">
        <v>103.732</v>
      </c>
      <c r="N37" s="146" t="str">
        <f t="shared" si="1"/>
        <v/>
      </c>
      <c r="O37" s="146" t="str">
        <f t="shared" si="0"/>
        <v/>
      </c>
      <c r="P37" s="146">
        <v>45981.625</v>
      </c>
    </row>
    <row r="38" spans="1:16">
      <c r="A38" s="151">
        <f ca="1">IF(AND(ISBLANK(P27), A37 = $P$1),NOW(),IF(ISBLANK(P27),"",P27))</f>
        <v>45966.625</v>
      </c>
      <c r="B38" s="38">
        <f ca="1">IF(COUNTIF(J:J,A38)=1,VLOOKUP(A38,J:K,2), IF(COUNTIF(J:J,A38)=0,$B$10,""))</f>
        <v>95.284999999999997</v>
      </c>
      <c r="C38" s="30">
        <f t="shared" ca="1" si="4"/>
        <v>73799.999999999389</v>
      </c>
      <c r="D38" s="31">
        <f t="shared" ca="1" si="5"/>
        <v>6512.1749999999884</v>
      </c>
      <c r="E38" s="4">
        <f ca="1">IF(COUNTIF(L:L,A38)=1,VLOOKUP(A38,L:M,2), IF(COUNTIF(L:L,A38)=0,$C$10,""))</f>
        <v>105.42700000000001</v>
      </c>
      <c r="F38" s="30">
        <f t="shared" ca="1" si="7"/>
        <v>-32299.999999999331</v>
      </c>
      <c r="G38" s="31">
        <f t="shared" ca="1" si="8"/>
        <v>31517.75</v>
      </c>
      <c r="H38" s="66">
        <f ca="1">IF(ISERROR(E38-2),"",C38+D38-F38-G38)</f>
        <v>81094.424999998708</v>
      </c>
      <c r="I38" s="1"/>
      <c r="J38" s="106">
        <v>45859.625</v>
      </c>
      <c r="K38" s="47">
        <v>94.393000000000001</v>
      </c>
      <c r="L38" s="106">
        <v>45909.625</v>
      </c>
      <c r="M38" s="47">
        <v>103.703</v>
      </c>
      <c r="N38" s="146">
        <f t="shared" si="1"/>
        <v>45859.625</v>
      </c>
      <c r="O38" s="146" t="str">
        <f t="shared" si="0"/>
        <v/>
      </c>
      <c r="P38" s="146">
        <v>45982.625</v>
      </c>
    </row>
    <row r="39" spans="1:16">
      <c r="A39" s="151">
        <f t="shared" ref="A39:A102" ca="1" si="10">IF(AND(ISBLANK(P28), A38 = $P$1),NOW(),IF(ISBLANK(P28),"",P28))</f>
        <v>45967.625</v>
      </c>
      <c r="B39" s="38">
        <f t="shared" ref="B39:B102" ca="1" si="11">IF(COUNTIF(J:J,A39)=1,VLOOKUP(A39,J:K,2), IF(COUNTIF(J:J,A39)=0,$B$10,""))</f>
        <v>95.331000000000003</v>
      </c>
      <c r="C39" s="30">
        <f t="shared" ca="1" si="4"/>
        <v>82080.000000000553</v>
      </c>
      <c r="D39" s="31">
        <f t="shared" ca="1" si="5"/>
        <v>6693.0687499999913</v>
      </c>
      <c r="E39" s="4">
        <f t="shared" ref="E39:E102" ca="1" si="12">IF(COUNTIF(L:L,A39)=1,VLOOKUP(A39,L:M,2), IF(COUNTIF(L:L,A39)=0,$C$10,""))</f>
        <v>105.11</v>
      </c>
      <c r="F39" s="30">
        <f t="shared" ca="1" si="7"/>
        <v>-64000.000000000058</v>
      </c>
      <c r="G39" s="31">
        <f t="shared" ca="1" si="8"/>
        <v>32393.243055555547</v>
      </c>
      <c r="H39" s="66">
        <f t="shared" ref="H39:H102" ca="1" si="13">IF(ISERROR(E39-2),"",C39+D39-F39-G39)</f>
        <v>120379.82569444507</v>
      </c>
      <c r="I39" s="1"/>
      <c r="J39" s="106">
        <v>45860.625</v>
      </c>
      <c r="K39" s="47">
        <v>94.63</v>
      </c>
      <c r="L39" s="106">
        <v>45910.625</v>
      </c>
      <c r="M39" s="47">
        <v>104.074</v>
      </c>
      <c r="N39" s="146">
        <f t="shared" si="1"/>
        <v>45860.625</v>
      </c>
      <c r="O39" s="146" t="str">
        <f t="shared" si="0"/>
        <v/>
      </c>
      <c r="P39" s="146">
        <v>45985.625</v>
      </c>
    </row>
    <row r="40" spans="1:16">
      <c r="A40" s="151">
        <f t="shared" ca="1" si="10"/>
        <v>45968.625</v>
      </c>
      <c r="B40" s="38">
        <f t="shared" ca="1" si="11"/>
        <v>95.150999999999996</v>
      </c>
      <c r="C40" s="30">
        <f t="shared" ca="1" si="4"/>
        <v>49679.999999999323</v>
      </c>
      <c r="D40" s="31">
        <f t="shared" ca="1" si="5"/>
        <v>6873.9624999999942</v>
      </c>
      <c r="E40" s="4">
        <f t="shared" ca="1" si="12"/>
        <v>105.28</v>
      </c>
      <c r="F40" s="30">
        <f t="shared" ca="1" si="7"/>
        <v>-46999.999999999891</v>
      </c>
      <c r="G40" s="31">
        <f t="shared" ca="1" si="8"/>
        <v>33268.736111111117</v>
      </c>
      <c r="H40" s="66">
        <f t="shared" ca="1" si="13"/>
        <v>70285.226388888084</v>
      </c>
      <c r="I40" s="1"/>
      <c r="J40" s="106">
        <v>45861.625</v>
      </c>
      <c r="K40" s="47">
        <v>94.623000000000005</v>
      </c>
      <c r="L40" s="106">
        <v>45911.625</v>
      </c>
      <c r="M40" s="47">
        <v>104.438</v>
      </c>
      <c r="N40" s="146">
        <f t="shared" si="1"/>
        <v>45861.625</v>
      </c>
      <c r="O40" s="146" t="str">
        <f t="shared" si="0"/>
        <v/>
      </c>
      <c r="P40" s="146">
        <v>45986.625</v>
      </c>
    </row>
    <row r="41" spans="1:16">
      <c r="A41" s="151">
        <f t="shared" ca="1" si="10"/>
        <v>45971.625</v>
      </c>
      <c r="B41" s="38">
        <f t="shared" ca="1" si="11"/>
        <v>95.323999999999998</v>
      </c>
      <c r="C41" s="30">
        <f t="shared" ca="1" si="4"/>
        <v>80819.999999999651</v>
      </c>
      <c r="D41" s="31">
        <f t="shared" ca="1" si="5"/>
        <v>7416.6437500000029</v>
      </c>
      <c r="E41" s="4">
        <f t="shared" ca="1" si="12"/>
        <v>105.172</v>
      </c>
      <c r="F41" s="30">
        <f t="shared" ca="1" si="7"/>
        <v>-57800.000000000298</v>
      </c>
      <c r="G41" s="31">
        <f t="shared" ca="1" si="8"/>
        <v>35895.215277777766</v>
      </c>
      <c r="H41" s="66">
        <f t="shared" ca="1" si="13"/>
        <v>110141.42847222219</v>
      </c>
      <c r="I41" s="1"/>
      <c r="J41" s="106">
        <v>45862.625</v>
      </c>
      <c r="K41" s="47">
        <v>94.912000000000006</v>
      </c>
      <c r="L41" s="106">
        <v>45912.625</v>
      </c>
      <c r="M41" s="47">
        <v>104.88</v>
      </c>
      <c r="N41" s="146">
        <f t="shared" si="1"/>
        <v>45862.625</v>
      </c>
      <c r="O41" s="146" t="str">
        <f t="shared" si="0"/>
        <v/>
      </c>
      <c r="P41" s="146">
        <v>45987.625</v>
      </c>
    </row>
    <row r="42" spans="1:16">
      <c r="A42" s="151">
        <f t="shared" ca="1" si="10"/>
        <v>45973.625</v>
      </c>
      <c r="B42" s="38">
        <f t="shared" ca="1" si="11"/>
        <v>95.468000000000004</v>
      </c>
      <c r="C42" s="30">
        <f t="shared" ca="1" si="4"/>
        <v>106740.00000000063</v>
      </c>
      <c r="D42" s="31">
        <f t="shared" ca="1" si="5"/>
        <v>7778.4312499999942</v>
      </c>
      <c r="E42" s="4">
        <f t="shared" ca="1" si="12"/>
        <v>105.09</v>
      </c>
      <c r="F42" s="30">
        <f t="shared" ca="1" si="7"/>
        <v>-65999.999999999665</v>
      </c>
      <c r="G42" s="31">
        <f t="shared" ca="1" si="8"/>
        <v>37646.201388888891</v>
      </c>
      <c r="H42" s="66">
        <f t="shared" ca="1" si="13"/>
        <v>142872.22986111138</v>
      </c>
      <c r="I42" s="1"/>
      <c r="J42" s="106">
        <v>45863.625</v>
      </c>
      <c r="K42" s="47">
        <v>94.930999999999997</v>
      </c>
      <c r="L42" s="106">
        <v>45915.625</v>
      </c>
      <c r="M42" s="47">
        <v>105.64</v>
      </c>
      <c r="N42" s="146">
        <f t="shared" si="1"/>
        <v>45863.625</v>
      </c>
      <c r="O42" s="146" t="str">
        <f t="shared" si="0"/>
        <v/>
      </c>
      <c r="P42" s="146">
        <v>45989.625</v>
      </c>
    </row>
    <row r="43" spans="1:16">
      <c r="A43" s="151">
        <f t="shared" ca="1" si="10"/>
        <v>45974.625</v>
      </c>
      <c r="B43" s="38">
        <f t="shared" ca="1" si="11"/>
        <v>95.295000000000002</v>
      </c>
      <c r="C43" s="30">
        <f t="shared" ca="1" si="4"/>
        <v>75600.000000000306</v>
      </c>
      <c r="D43" s="31">
        <f t="shared" ca="1" si="5"/>
        <v>7959.3250000000116</v>
      </c>
      <c r="E43" s="4">
        <f t="shared" ca="1" si="12"/>
        <v>104.879</v>
      </c>
      <c r="F43" s="30">
        <f t="shared" ca="1" si="7"/>
        <v>-87099.999999999505</v>
      </c>
      <c r="G43" s="31">
        <f t="shared" ca="1" si="8"/>
        <v>38521.694444444445</v>
      </c>
      <c r="H43" s="66">
        <f t="shared" ca="1" si="13"/>
        <v>132137.6305555554</v>
      </c>
      <c r="I43" s="1"/>
      <c r="J43" s="106">
        <v>45866.625</v>
      </c>
      <c r="K43" s="47">
        <v>95.052999999999997</v>
      </c>
      <c r="L43" s="106">
        <v>45916.625</v>
      </c>
      <c r="M43" s="47">
        <v>105.506</v>
      </c>
      <c r="N43" s="146">
        <f t="shared" si="1"/>
        <v>45866.625</v>
      </c>
      <c r="O43" s="146" t="str">
        <f t="shared" si="0"/>
        <v/>
      </c>
      <c r="P43" s="146">
        <v>45992.625</v>
      </c>
    </row>
    <row r="44" spans="1:16">
      <c r="A44" s="151">
        <f t="shared" ca="1" si="10"/>
        <v>45975.625</v>
      </c>
      <c r="B44" s="38">
        <f t="shared" ca="1" si="11"/>
        <v>95.123000000000005</v>
      </c>
      <c r="C44" s="30">
        <f t="shared" ca="1" si="4"/>
        <v>44640.000000000837</v>
      </c>
      <c r="D44" s="31">
        <f t="shared" ca="1" si="5"/>
        <v>8140.21875</v>
      </c>
      <c r="E44" s="4">
        <f t="shared" ca="1" si="12"/>
        <v>104.7</v>
      </c>
      <c r="F44" s="30">
        <f t="shared" ca="1" si="7"/>
        <v>-104999.99999999971</v>
      </c>
      <c r="G44" s="31">
        <f t="shared" ca="1" si="8"/>
        <v>39397.1875</v>
      </c>
      <c r="H44" s="66">
        <f t="shared" ca="1" si="13"/>
        <v>118383.03125000055</v>
      </c>
      <c r="I44" s="1"/>
      <c r="J44" s="106">
        <v>45867.625</v>
      </c>
      <c r="K44" s="47">
        <v>95.07</v>
      </c>
      <c r="L44" s="106">
        <v>45917.625</v>
      </c>
      <c r="M44" s="47">
        <v>105.589</v>
      </c>
      <c r="N44" s="146">
        <f t="shared" si="1"/>
        <v>45867.625</v>
      </c>
      <c r="O44" s="146" t="str">
        <f t="shared" si="0"/>
        <v/>
      </c>
      <c r="P44" s="146">
        <v>45993.625</v>
      </c>
    </row>
    <row r="45" spans="1:16">
      <c r="A45" s="151">
        <f t="shared" ca="1" si="10"/>
        <v>45978.625</v>
      </c>
      <c r="B45" s="38">
        <f t="shared" ca="1" si="11"/>
        <v>95.111999999999995</v>
      </c>
      <c r="C45" s="30">
        <f t="shared" ca="1" si="4"/>
        <v>42659.999999999061</v>
      </c>
      <c r="D45" s="31">
        <f t="shared" ca="1" si="5"/>
        <v>8682.9000000000087</v>
      </c>
      <c r="E45" s="4">
        <f t="shared" ca="1" si="12"/>
        <v>104.61199999999999</v>
      </c>
      <c r="F45" s="30">
        <f t="shared" ca="1" si="7"/>
        <v>-113800.00000000051</v>
      </c>
      <c r="G45" s="31">
        <f t="shared" ca="1" si="8"/>
        <v>42023.666666666664</v>
      </c>
      <c r="H45" s="66">
        <f t="shared" ca="1" si="13"/>
        <v>123119.23333333293</v>
      </c>
      <c r="I45" s="1"/>
      <c r="J45" s="106">
        <v>45868.625</v>
      </c>
      <c r="K45" s="47">
        <v>95.052999999999997</v>
      </c>
      <c r="L45" s="106">
        <v>45918.625</v>
      </c>
      <c r="M45" s="47">
        <v>105.7</v>
      </c>
      <c r="N45" s="146">
        <f t="shared" si="1"/>
        <v>45868.625</v>
      </c>
      <c r="O45" s="146" t="str">
        <f t="shared" si="0"/>
        <v/>
      </c>
      <c r="P45" s="146">
        <v>45994.625</v>
      </c>
    </row>
    <row r="46" spans="1:16">
      <c r="A46" s="151">
        <f t="shared" ca="1" si="10"/>
        <v>45979.625</v>
      </c>
      <c r="B46" s="38">
        <f t="shared" ca="1" si="11"/>
        <v>94.816999999999993</v>
      </c>
      <c r="C46" s="30">
        <f t="shared" ca="1" si="4"/>
        <v>-10440.00000000125</v>
      </c>
      <c r="D46" s="31">
        <f t="shared" ca="1" si="5"/>
        <v>8863.7937499999971</v>
      </c>
      <c r="E46" s="4">
        <f t="shared" ca="1" si="12"/>
        <v>103.812</v>
      </c>
      <c r="F46" s="30">
        <f t="shared" ca="1" si="7"/>
        <v>-193800.00000000023</v>
      </c>
      <c r="G46" s="31">
        <f t="shared" ca="1" si="8"/>
        <v>42899.159722222241</v>
      </c>
      <c r="H46" s="66">
        <f t="shared" ca="1" si="13"/>
        <v>149324.63402777674</v>
      </c>
      <c r="I46" s="1"/>
      <c r="J46" s="106">
        <v>45869.625</v>
      </c>
      <c r="K46" s="47">
        <v>95.078000000000003</v>
      </c>
      <c r="L46" s="106">
        <v>45919.625</v>
      </c>
      <c r="M46" s="47">
        <v>105.929</v>
      </c>
      <c r="N46" s="146">
        <f t="shared" si="1"/>
        <v>45869.625</v>
      </c>
      <c r="O46" s="146" t="str">
        <f t="shared" si="0"/>
        <v/>
      </c>
      <c r="P46" s="146">
        <v>45995.625</v>
      </c>
    </row>
    <row r="47" spans="1:16">
      <c r="A47" s="151">
        <f t="shared" ca="1" si="10"/>
        <v>45980.625</v>
      </c>
      <c r="B47" s="38">
        <f t="shared" ca="1" si="11"/>
        <v>95.001999999999995</v>
      </c>
      <c r="C47" s="30">
        <f t="shared" ca="1" si="4"/>
        <v>22859.999999999163</v>
      </c>
      <c r="D47" s="31">
        <f t="shared" ca="1" si="5"/>
        <v>9044.6875</v>
      </c>
      <c r="E47" s="4">
        <f t="shared" ca="1" si="12"/>
        <v>104.10299999999999</v>
      </c>
      <c r="F47" s="30">
        <f t="shared" ca="1" si="7"/>
        <v>-164700.00000000055</v>
      </c>
      <c r="G47" s="31">
        <f t="shared" ca="1" si="8"/>
        <v>43774.652777777781</v>
      </c>
      <c r="H47" s="66">
        <f t="shared" ca="1" si="13"/>
        <v>152830.03472222193</v>
      </c>
      <c r="I47" s="1"/>
      <c r="J47" s="106">
        <v>45870.625</v>
      </c>
      <c r="K47" s="47">
        <v>94.99</v>
      </c>
      <c r="L47" s="106">
        <v>45922.625</v>
      </c>
      <c r="M47" s="47">
        <v>105.965</v>
      </c>
      <c r="N47" s="146">
        <f t="shared" si="1"/>
        <v>45870.625</v>
      </c>
      <c r="O47" s="146" t="str">
        <f t="shared" si="0"/>
        <v/>
      </c>
      <c r="P47" s="146">
        <v>45996.625</v>
      </c>
    </row>
    <row r="48" spans="1:16">
      <c r="A48" s="151">
        <f t="shared" ca="1" si="10"/>
        <v>45981.625</v>
      </c>
      <c r="B48" s="38">
        <f t="shared" ca="1" si="11"/>
        <v>95.061999999999998</v>
      </c>
      <c r="C48" s="30">
        <f t="shared" ca="1" si="4"/>
        <v>33659.999999999571</v>
      </c>
      <c r="D48" s="31">
        <f t="shared" ca="1" si="5"/>
        <v>9225.5812500000029</v>
      </c>
      <c r="E48" s="4">
        <f t="shared" ca="1" si="12"/>
        <v>104.501</v>
      </c>
      <c r="F48" s="30">
        <f t="shared" ca="1" si="7"/>
        <v>-124899.99999999952</v>
      </c>
      <c r="G48" s="31">
        <f t="shared" ca="1" si="8"/>
        <v>44650.14583333335</v>
      </c>
      <c r="H48" s="66">
        <f t="shared" ca="1" si="13"/>
        <v>123135.43541666574</v>
      </c>
      <c r="I48" s="1"/>
      <c r="J48" s="106">
        <v>45873.625</v>
      </c>
      <c r="K48" s="47">
        <v>94.972999999999999</v>
      </c>
      <c r="L48" s="106">
        <v>45923.625</v>
      </c>
      <c r="M48" s="47">
        <v>106.09099999999999</v>
      </c>
      <c r="N48" s="146">
        <f t="shared" si="1"/>
        <v>45873.625</v>
      </c>
      <c r="O48" s="146" t="str">
        <f t="shared" si="0"/>
        <v/>
      </c>
      <c r="P48" s="146">
        <v>45999.625</v>
      </c>
    </row>
    <row r="49" spans="1:16">
      <c r="A49" s="151">
        <f t="shared" ca="1" si="10"/>
        <v>45982.625</v>
      </c>
      <c r="B49" s="38">
        <f t="shared" ca="1" si="11"/>
        <v>94.884</v>
      </c>
      <c r="C49" s="30">
        <f t="shared" ca="1" si="4"/>
        <v>1620.0000000000614</v>
      </c>
      <c r="D49" s="31">
        <f t="shared" ca="1" si="5"/>
        <v>9406.4750000000058</v>
      </c>
      <c r="E49" s="4">
        <f t="shared" ca="1" si="12"/>
        <v>104.074</v>
      </c>
      <c r="F49" s="30">
        <f t="shared" ca="1" si="7"/>
        <v>-167600.00000000017</v>
      </c>
      <c r="G49" s="31">
        <f t="shared" ca="1" si="8"/>
        <v>45525.638888888883</v>
      </c>
      <c r="H49" s="66">
        <f t="shared" ca="1" si="13"/>
        <v>133100.83611111136</v>
      </c>
      <c r="J49" s="106">
        <v>45874.625</v>
      </c>
      <c r="K49" s="47">
        <v>95.025999999999996</v>
      </c>
      <c r="L49" s="106">
        <v>45924.625</v>
      </c>
      <c r="M49" s="47">
        <v>106.227</v>
      </c>
      <c r="N49" s="146">
        <f t="shared" si="1"/>
        <v>45874.625</v>
      </c>
      <c r="O49" s="146" t="str">
        <f t="shared" si="0"/>
        <v/>
      </c>
      <c r="P49" s="146">
        <v>46000.625</v>
      </c>
    </row>
    <row r="50" spans="1:16">
      <c r="A50" s="151">
        <f t="shared" ca="1" si="10"/>
        <v>45985.625</v>
      </c>
      <c r="B50" s="38">
        <f t="shared" ca="1" si="11"/>
        <v>95.411000000000001</v>
      </c>
      <c r="C50" s="30">
        <f t="shared" ca="1" si="4"/>
        <v>96480.000000000247</v>
      </c>
      <c r="D50" s="31">
        <f t="shared" ca="1" si="5"/>
        <v>9949.1562500000146</v>
      </c>
      <c r="E50" s="4">
        <f t="shared" ca="1" si="12"/>
        <v>104.589</v>
      </c>
      <c r="F50" s="30">
        <f t="shared" ca="1" si="7"/>
        <v>-116100.00000000015</v>
      </c>
      <c r="G50" s="31">
        <f t="shared" ca="1" si="8"/>
        <v>48152.118055555562</v>
      </c>
      <c r="H50" s="66">
        <f t="shared" ca="1" si="13"/>
        <v>174377.03819444485</v>
      </c>
      <c r="J50" s="106">
        <v>45875.625</v>
      </c>
      <c r="K50" s="47">
        <v>95.06</v>
      </c>
      <c r="L50" s="106">
        <v>45925.625</v>
      </c>
      <c r="M50" s="47">
        <v>105.794</v>
      </c>
      <c r="N50" s="146">
        <f t="shared" si="1"/>
        <v>45875.625</v>
      </c>
      <c r="O50" s="146" t="str">
        <f t="shared" si="0"/>
        <v/>
      </c>
      <c r="P50" s="146">
        <v>46001.625</v>
      </c>
    </row>
    <row r="51" spans="1:16">
      <c r="A51" s="151">
        <f t="shared" ca="1" si="10"/>
        <v>45986.625</v>
      </c>
      <c r="B51" s="38">
        <f t="shared" ca="1" si="11"/>
        <v>95.45</v>
      </c>
      <c r="C51" s="30">
        <f t="shared" ca="1" si="4"/>
        <v>103500.00000000051</v>
      </c>
      <c r="D51" s="31">
        <f t="shared" ca="1" si="5"/>
        <v>10130.049999999988</v>
      </c>
      <c r="E51" s="4">
        <f t="shared" ca="1" si="12"/>
        <v>104.773</v>
      </c>
      <c r="F51" s="30">
        <f t="shared" ca="1" si="7"/>
        <v>-97700.000000000393</v>
      </c>
      <c r="G51" s="31">
        <f t="shared" ca="1" si="8"/>
        <v>49027.611111111109</v>
      </c>
      <c r="H51" s="66">
        <f t="shared" ca="1" si="13"/>
        <v>162302.4388888898</v>
      </c>
      <c r="J51" s="106">
        <v>45876.625</v>
      </c>
      <c r="K51" s="47">
        <v>95.17</v>
      </c>
      <c r="L51" s="106">
        <v>45926.625</v>
      </c>
      <c r="M51" s="47">
        <v>105.94499999999999</v>
      </c>
      <c r="N51" s="146">
        <f t="shared" si="1"/>
        <v>45876.625</v>
      </c>
      <c r="O51" s="146" t="str">
        <f t="shared" si="0"/>
        <v/>
      </c>
      <c r="P51" s="146">
        <v>46002.625</v>
      </c>
    </row>
    <row r="52" spans="1:16">
      <c r="A52" s="151">
        <f t="shared" ca="1" si="10"/>
        <v>45987.625</v>
      </c>
      <c r="B52" s="38">
        <f t="shared" ca="1" si="11"/>
        <v>95.838999999999999</v>
      </c>
      <c r="C52" s="30">
        <f t="shared" ca="1" si="4"/>
        <v>173519.99999999977</v>
      </c>
      <c r="D52" s="31">
        <f t="shared" ca="1" si="5"/>
        <v>10310.943750000006</v>
      </c>
      <c r="E52" s="4">
        <f t="shared" ca="1" si="12"/>
        <v>105.25</v>
      </c>
      <c r="F52" s="30">
        <f t="shared" ca="1" si="7"/>
        <v>-50000</v>
      </c>
      <c r="G52" s="31">
        <f t="shared" ca="1" si="8"/>
        <v>49903.104166666657</v>
      </c>
      <c r="H52" s="66">
        <f t="shared" ca="1" si="13"/>
        <v>183927.83958333312</v>
      </c>
      <c r="J52" s="106">
        <v>45877.625</v>
      </c>
      <c r="K52" s="47">
        <v>95.186999999999998</v>
      </c>
      <c r="L52" s="106">
        <v>45929.625</v>
      </c>
      <c r="M52" s="47">
        <v>105.934</v>
      </c>
      <c r="N52" s="146">
        <f t="shared" si="1"/>
        <v>45877.625</v>
      </c>
      <c r="O52" s="146" t="str">
        <f t="shared" si="0"/>
        <v/>
      </c>
    </row>
    <row r="53" spans="1:16">
      <c r="A53" s="151">
        <f t="shared" ca="1" si="10"/>
        <v>45989.625</v>
      </c>
      <c r="B53" s="38">
        <f t="shared" ca="1" si="11"/>
        <v>95.918000000000006</v>
      </c>
      <c r="C53" s="30">
        <f t="shared" ca="1" si="4"/>
        <v>187740.00000000116</v>
      </c>
      <c r="D53" s="31">
        <f t="shared" ca="1" si="5"/>
        <v>10672.731249999997</v>
      </c>
      <c r="E53" s="4">
        <f t="shared" ca="1" si="12"/>
        <v>105.48</v>
      </c>
      <c r="F53" s="30">
        <f t="shared" ca="1" si="7"/>
        <v>-26999.999999999603</v>
      </c>
      <c r="G53" s="31">
        <f t="shared" ca="1" si="8"/>
        <v>51654.090277777781</v>
      </c>
      <c r="H53" s="66">
        <f t="shared" ca="1" si="13"/>
        <v>173758.64097222299</v>
      </c>
      <c r="J53" s="106">
        <v>45880.625</v>
      </c>
      <c r="K53" s="47">
        <v>95.293999999999997</v>
      </c>
      <c r="L53" s="106">
        <v>45930.625</v>
      </c>
      <c r="M53" s="47">
        <v>105.986</v>
      </c>
      <c r="N53" s="146">
        <f t="shared" si="1"/>
        <v>45880.625</v>
      </c>
      <c r="O53" s="146" t="str">
        <f t="shared" si="0"/>
        <v/>
      </c>
    </row>
    <row r="54" spans="1:16">
      <c r="A54" s="151">
        <f t="shared" ca="1" si="10"/>
        <v>45992.625</v>
      </c>
      <c r="B54" s="38">
        <f t="shared" ca="1" si="11"/>
        <v>96.019000000000005</v>
      </c>
      <c r="C54" s="30">
        <f t="shared" ca="1" si="4"/>
        <v>205920.00000000099</v>
      </c>
      <c r="D54" s="31">
        <f t="shared" ca="1" si="5"/>
        <v>11215.412499999977</v>
      </c>
      <c r="E54" s="4">
        <f t="shared" ca="1" si="12"/>
        <v>105.43</v>
      </c>
      <c r="F54" s="30">
        <f t="shared" ca="1" si="7"/>
        <v>-31999.999999999316</v>
      </c>
      <c r="G54" s="31">
        <f t="shared" ca="1" si="8"/>
        <v>54280.569444444438</v>
      </c>
      <c r="H54" s="66">
        <f t="shared" ca="1" si="13"/>
        <v>194854.84305555583</v>
      </c>
      <c r="J54" s="106">
        <v>45881.625</v>
      </c>
      <c r="K54" s="47">
        <v>95.337000000000003</v>
      </c>
      <c r="L54" s="106">
        <v>45931.625</v>
      </c>
      <c r="M54" s="47">
        <v>105.97199999999999</v>
      </c>
      <c r="N54" s="146">
        <f t="shared" si="1"/>
        <v>45881.625</v>
      </c>
      <c r="O54" s="146" t="str">
        <f t="shared" si="0"/>
        <v/>
      </c>
    </row>
    <row r="55" spans="1:16">
      <c r="A55" s="151">
        <f t="shared" ca="1" si="10"/>
        <v>45993.625</v>
      </c>
      <c r="B55" s="38">
        <f t="shared" ca="1" si="11"/>
        <v>96.119</v>
      </c>
      <c r="C55" s="30">
        <f t="shared" ca="1" si="4"/>
        <v>223919.99999999997</v>
      </c>
      <c r="D55" s="31">
        <f t="shared" ca="1" si="5"/>
        <v>11396.306249999965</v>
      </c>
      <c r="E55" s="4">
        <f t="shared" ca="1" si="12"/>
        <v>105.749</v>
      </c>
      <c r="F55" s="30">
        <f t="shared" ca="1" si="7"/>
        <v>-100.00000000047748</v>
      </c>
      <c r="G55" s="31">
        <f t="shared" ca="1" si="8"/>
        <v>55156.0625</v>
      </c>
      <c r="H55" s="66">
        <f t="shared" ca="1" si="13"/>
        <v>180260.2437500004</v>
      </c>
      <c r="J55" s="106">
        <v>45882.625</v>
      </c>
      <c r="K55" s="47">
        <v>95.337000000000003</v>
      </c>
      <c r="L55" s="106">
        <v>45932.625</v>
      </c>
      <c r="M55" s="47">
        <v>106.182</v>
      </c>
      <c r="N55" s="146">
        <f t="shared" si="1"/>
        <v>45882.625</v>
      </c>
      <c r="O55" s="146" t="str">
        <f t="shared" si="0"/>
        <v/>
      </c>
    </row>
    <row r="56" spans="1:16">
      <c r="A56" s="151">
        <f t="shared" ca="1" si="10"/>
        <v>45994.625</v>
      </c>
      <c r="B56" s="38">
        <f t="shared" ca="1" si="11"/>
        <v>96.346999999999994</v>
      </c>
      <c r="C56" s="30">
        <f t="shared" ca="1" si="4"/>
        <v>264959.99999999895</v>
      </c>
      <c r="D56" s="31">
        <f t="shared" ca="1" si="5"/>
        <v>11577.199999999997</v>
      </c>
      <c r="E56" s="4">
        <f t="shared" ca="1" si="12"/>
        <v>105.95099999999999</v>
      </c>
      <c r="F56" s="30">
        <f t="shared" ca="1" si="7"/>
        <v>20099.999999999342</v>
      </c>
      <c r="G56" s="31">
        <f t="shared" ca="1" si="8"/>
        <v>56031.555555555562</v>
      </c>
      <c r="H56" s="66">
        <f t="shared" ca="1" si="13"/>
        <v>200405.64444444407</v>
      </c>
      <c r="J56" s="106">
        <v>45883.625</v>
      </c>
      <c r="K56" s="47">
        <v>95.251000000000005</v>
      </c>
      <c r="L56" s="106">
        <v>45933.625</v>
      </c>
      <c r="M56" s="47">
        <v>106.56399999999999</v>
      </c>
      <c r="N56" s="146">
        <f t="shared" si="1"/>
        <v>45883.625</v>
      </c>
      <c r="O56" s="146" t="str">
        <f t="shared" si="0"/>
        <v/>
      </c>
    </row>
    <row r="57" spans="1:16">
      <c r="A57" s="151">
        <f t="shared" ca="1" si="10"/>
        <v>45995.625</v>
      </c>
      <c r="B57" s="38">
        <f t="shared" ca="1" si="11"/>
        <v>96.349000000000004</v>
      </c>
      <c r="C57" s="30">
        <f t="shared" ca="1" si="4"/>
        <v>265320.0000000007</v>
      </c>
      <c r="D57" s="31">
        <f t="shared" ca="1" si="5"/>
        <v>11758.09375</v>
      </c>
      <c r="E57" s="4">
        <f t="shared" ca="1" si="12"/>
        <v>106.09699999999999</v>
      </c>
      <c r="F57" s="30">
        <f t="shared" ca="1" si="7"/>
        <v>34699.999999999418</v>
      </c>
      <c r="G57" s="31">
        <f t="shared" ca="1" si="8"/>
        <v>56907.048611111095</v>
      </c>
      <c r="H57" s="66">
        <f t="shared" ca="1" si="13"/>
        <v>185471.04513889019</v>
      </c>
      <c r="J57" s="106">
        <v>45884.625</v>
      </c>
      <c r="K57" s="47">
        <v>95.251000000000005</v>
      </c>
      <c r="L57" s="106">
        <v>45936.625</v>
      </c>
      <c r="M57" s="47">
        <v>106.185</v>
      </c>
      <c r="N57" s="146">
        <f t="shared" si="1"/>
        <v>45884.625</v>
      </c>
      <c r="O57" s="146" t="str">
        <f t="shared" si="0"/>
        <v/>
      </c>
    </row>
    <row r="58" spans="1:16">
      <c r="A58" s="151">
        <f t="shared" ca="1" si="10"/>
        <v>45996.625</v>
      </c>
      <c r="B58" s="38">
        <f t="shared" ca="1" si="11"/>
        <v>96.347999999999999</v>
      </c>
      <c r="C58" s="30">
        <f t="shared" ca="1" si="4"/>
        <v>265139.99999999983</v>
      </c>
      <c r="D58" s="31">
        <f t="shared" ca="1" si="5"/>
        <v>11938.987500000017</v>
      </c>
      <c r="E58" s="4">
        <f t="shared" ca="1" si="12"/>
        <v>106.063</v>
      </c>
      <c r="F58" s="30">
        <f t="shared" ca="1" si="7"/>
        <v>31300.000000000236</v>
      </c>
      <c r="G58" s="31">
        <f t="shared" ca="1" si="8"/>
        <v>57782.541666666672</v>
      </c>
      <c r="H58" s="66">
        <f t="shared" ca="1" si="13"/>
        <v>187996.44583333289</v>
      </c>
      <c r="J58" s="106">
        <v>45887.625</v>
      </c>
      <c r="K58" s="47">
        <v>95.216999999999999</v>
      </c>
      <c r="L58" s="106">
        <v>45937.625</v>
      </c>
      <c r="M58" s="47">
        <v>106.161</v>
      </c>
      <c r="N58" s="146">
        <f t="shared" si="1"/>
        <v>45887.625</v>
      </c>
      <c r="O58" s="146" t="str">
        <f t="shared" si="0"/>
        <v/>
      </c>
    </row>
    <row r="59" spans="1:16">
      <c r="A59" s="151">
        <f t="shared" ca="1" si="10"/>
        <v>45999.625</v>
      </c>
      <c r="B59" s="38">
        <f t="shared" ca="1" si="11"/>
        <v>96.338999999999999</v>
      </c>
      <c r="C59" s="30">
        <f t="shared" ca="1" si="4"/>
        <v>263519.99999999977</v>
      </c>
      <c r="D59" s="31">
        <f t="shared" ca="1" si="5"/>
        <v>12481.668750000012</v>
      </c>
      <c r="E59" s="4">
        <f t="shared" ca="1" si="12"/>
        <v>105.89</v>
      </c>
      <c r="F59" s="30">
        <f t="shared" ca="1" si="7"/>
        <v>14000.000000000056</v>
      </c>
      <c r="G59" s="31">
        <f t="shared" ca="1" si="8"/>
        <v>60409.020833333343</v>
      </c>
      <c r="H59" s="66">
        <f t="shared" ca="1" si="13"/>
        <v>201592.64791666638</v>
      </c>
      <c r="J59" s="106">
        <v>45888.625</v>
      </c>
      <c r="K59" s="47">
        <v>95.19</v>
      </c>
      <c r="L59" s="106">
        <v>45938.625</v>
      </c>
      <c r="M59" s="47">
        <v>106.06399999999999</v>
      </c>
      <c r="N59" s="146">
        <f t="shared" si="1"/>
        <v>45888.625</v>
      </c>
      <c r="O59" s="146" t="str">
        <f t="shared" si="0"/>
        <v/>
      </c>
    </row>
    <row r="60" spans="1:16">
      <c r="A60" s="151">
        <f t="shared" ca="1" si="10"/>
        <v>46000.625</v>
      </c>
      <c r="B60" s="38">
        <f t="shared" ca="1" si="11"/>
        <v>96.26</v>
      </c>
      <c r="C60" s="30">
        <f t="shared" ca="1" si="4"/>
        <v>249300.00000000093</v>
      </c>
      <c r="D60" s="31">
        <f t="shared" ca="1" si="5"/>
        <v>12662.5625</v>
      </c>
      <c r="E60" s="4">
        <f t="shared" ca="1" si="12"/>
        <v>105.46899999999999</v>
      </c>
      <c r="F60" s="30">
        <f t="shared" ca="1" si="7"/>
        <v>-28100.000000000589</v>
      </c>
      <c r="G60" s="31">
        <f t="shared" ca="1" si="8"/>
        <v>61284.513888888876</v>
      </c>
      <c r="H60" s="66">
        <f t="shared" ca="1" si="13"/>
        <v>228778.04861111264</v>
      </c>
      <c r="J60" s="106">
        <v>45889.625</v>
      </c>
      <c r="K60" s="47">
        <v>94.927000000000007</v>
      </c>
      <c r="L60" s="106">
        <v>45939.625</v>
      </c>
      <c r="M60" s="47">
        <v>105.71299999999999</v>
      </c>
      <c r="N60" s="146">
        <f t="shared" si="1"/>
        <v>45889.625</v>
      </c>
      <c r="O60" s="146" t="str">
        <f t="shared" si="0"/>
        <v/>
      </c>
    </row>
    <row r="61" spans="1:16">
      <c r="A61" s="151">
        <f t="shared" ca="1" si="10"/>
        <v>46001.625</v>
      </c>
      <c r="B61" s="38">
        <f t="shared" ca="1" si="11"/>
        <v>96.188999999999993</v>
      </c>
      <c r="C61" s="30">
        <f t="shared" ca="1" si="4"/>
        <v>236519.99999999872</v>
      </c>
      <c r="D61" s="31">
        <f t="shared" ca="1" si="5"/>
        <v>12843.456249999959</v>
      </c>
      <c r="E61" s="4">
        <f t="shared" ca="1" si="12"/>
        <v>105.592</v>
      </c>
      <c r="F61" s="30">
        <f t="shared" ca="1" si="7"/>
        <v>-15800.000000000126</v>
      </c>
      <c r="G61" s="31">
        <f t="shared" ca="1" si="8"/>
        <v>62160.006944444453</v>
      </c>
      <c r="H61" s="66">
        <f t="shared" ca="1" si="13"/>
        <v>203003.44930555439</v>
      </c>
      <c r="J61" s="106">
        <v>45890.625</v>
      </c>
      <c r="K61" s="47">
        <v>94.682000000000002</v>
      </c>
      <c r="L61" s="106">
        <v>45944.625</v>
      </c>
      <c r="M61" s="47">
        <v>104.839</v>
      </c>
      <c r="N61" s="146">
        <f t="shared" si="1"/>
        <v>45890.625</v>
      </c>
      <c r="O61" s="146" t="str">
        <f t="shared" si="0"/>
        <v/>
      </c>
    </row>
    <row r="62" spans="1:16">
      <c r="A62" s="151">
        <f t="shared" ca="1" si="10"/>
        <v>46002.625</v>
      </c>
      <c r="B62" s="38">
        <f t="shared" ca="1" si="11"/>
        <v>96.275000000000006</v>
      </c>
      <c r="C62" s="30">
        <f t="shared" ca="1" si="4"/>
        <v>252000.00000000105</v>
      </c>
      <c r="D62" s="31">
        <f t="shared" ca="1" si="5"/>
        <v>13024.349999999977</v>
      </c>
      <c r="E62" s="4">
        <f t="shared" ca="1" si="12"/>
        <v>105.84399999999999</v>
      </c>
      <c r="F62" s="30">
        <f t="shared" ca="1" si="7"/>
        <v>9399.9999999994088</v>
      </c>
      <c r="G62" s="31">
        <f t="shared" ca="1" si="8"/>
        <v>63035.5</v>
      </c>
      <c r="H62" s="66">
        <f t="shared" ca="1" si="13"/>
        <v>192588.85000000161</v>
      </c>
      <c r="J62" s="106">
        <v>45891.625</v>
      </c>
      <c r="K62" s="47">
        <v>94.811999999999998</v>
      </c>
      <c r="L62" s="106">
        <v>45945.625</v>
      </c>
      <c r="M62" s="47">
        <v>106.086</v>
      </c>
      <c r="N62" s="146">
        <f t="shared" si="1"/>
        <v>45891.625</v>
      </c>
      <c r="O62" s="146" t="str">
        <f t="shared" si="0"/>
        <v/>
      </c>
    </row>
    <row r="63" spans="1:16">
      <c r="A63" s="151">
        <f t="shared" ca="1" si="10"/>
        <v>46002.652505555554</v>
      </c>
      <c r="B63" s="38">
        <f t="shared" ca="1" si="11"/>
        <v>96.296999999999997</v>
      </c>
      <c r="C63" s="30">
        <f t="shared" ca="1" si="4"/>
        <v>255959.99999999948</v>
      </c>
      <c r="D63" s="31">
        <f t="shared" ca="1" si="5"/>
        <v>13024.349999999977</v>
      </c>
      <c r="E63" s="4">
        <f t="shared" ca="1" si="12"/>
        <v>105.74</v>
      </c>
      <c r="F63" s="30">
        <f t="shared" ca="1" si="7"/>
        <v>-1000.0000000005117</v>
      </c>
      <c r="G63" s="31">
        <f t="shared" ca="1" si="8"/>
        <v>63035.5</v>
      </c>
      <c r="H63" s="66">
        <f t="shared" ca="1" si="13"/>
        <v>206948.84999999998</v>
      </c>
      <c r="J63" s="106">
        <v>45894.625</v>
      </c>
      <c r="K63" s="47">
        <v>94.853999999999999</v>
      </c>
      <c r="L63" s="106">
        <v>45946.625</v>
      </c>
      <c r="M63" s="47">
        <v>105.911</v>
      </c>
      <c r="N63" s="146">
        <f t="shared" si="1"/>
        <v>45894.625</v>
      </c>
      <c r="O63" s="146" t="str">
        <f t="shared" si="0"/>
        <v/>
      </c>
    </row>
    <row r="64" spans="1:16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12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13"/>
        <v/>
      </c>
      <c r="J64" s="106">
        <v>45895.625</v>
      </c>
      <c r="K64" s="47">
        <v>94.569000000000003</v>
      </c>
      <c r="L64" s="106">
        <v>45947.625</v>
      </c>
      <c r="M64" s="47">
        <v>105.65300000000001</v>
      </c>
      <c r="N64" s="146">
        <f t="shared" si="1"/>
        <v>45895.625</v>
      </c>
      <c r="O64" s="146" t="str">
        <f t="shared" si="0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12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13"/>
        <v/>
      </c>
      <c r="J65" s="106">
        <v>45896.625</v>
      </c>
      <c r="K65" s="47">
        <v>94.542000000000002</v>
      </c>
      <c r="L65" s="106">
        <v>45950.625</v>
      </c>
      <c r="M65" s="47">
        <v>105.88200000000001</v>
      </c>
      <c r="N65" s="146">
        <f t="shared" si="1"/>
        <v>45896.625</v>
      </c>
      <c r="O65" s="146" t="str">
        <f t="shared" si="0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12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13"/>
        <v/>
      </c>
      <c r="J66" s="106">
        <v>45897.625</v>
      </c>
      <c r="K66" s="47">
        <v>94.539000000000001</v>
      </c>
      <c r="L66" s="106">
        <v>45951.625</v>
      </c>
      <c r="M66" s="47">
        <v>106.151</v>
      </c>
      <c r="N66" s="146">
        <f t="shared" si="1"/>
        <v>45897.625</v>
      </c>
      <c r="O66" s="146" t="str">
        <f t="shared" si="0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12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13"/>
        <v/>
      </c>
      <c r="J67" s="106">
        <v>45898.625</v>
      </c>
      <c r="K67" s="47">
        <v>94.376000000000005</v>
      </c>
      <c r="L67" s="106">
        <v>45952.625</v>
      </c>
      <c r="M67" s="47">
        <v>105.9</v>
      </c>
      <c r="N67" s="146">
        <f t="shared" si="1"/>
        <v>45898.625</v>
      </c>
      <c r="O67" s="146" t="str">
        <f t="shared" si="0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12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13"/>
        <v/>
      </c>
      <c r="J68" s="106">
        <v>45902.625</v>
      </c>
      <c r="K68" s="47">
        <v>94.259</v>
      </c>
      <c r="L68" s="106">
        <v>45953.625</v>
      </c>
      <c r="M68" s="47">
        <v>105.767</v>
      </c>
      <c r="N68" s="146">
        <f t="shared" si="1"/>
        <v>45902.625</v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12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13"/>
        <v/>
      </c>
      <c r="J69" s="106">
        <v>45903.625</v>
      </c>
      <c r="K69" s="47">
        <v>94.162999999999997</v>
      </c>
      <c r="L69" s="106">
        <v>45954.625</v>
      </c>
      <c r="M69" s="47">
        <v>106.066</v>
      </c>
      <c r="N69" s="146">
        <f t="shared" si="1"/>
        <v>45903.625</v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12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13"/>
        <v/>
      </c>
      <c r="J70" s="106">
        <v>45904.625</v>
      </c>
      <c r="K70" s="47">
        <v>94.207999999999998</v>
      </c>
      <c r="L70" s="106">
        <v>45957.625</v>
      </c>
      <c r="M70" s="47">
        <v>106.47</v>
      </c>
      <c r="N70" s="146">
        <f t="shared" si="1"/>
        <v>45904.625</v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12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13"/>
        <v/>
      </c>
      <c r="J71" s="106">
        <v>45905.625</v>
      </c>
      <c r="K71" s="47">
        <v>94.412000000000006</v>
      </c>
      <c r="L71" s="106">
        <v>45958.625</v>
      </c>
      <c r="M71" s="47">
        <v>106.438</v>
      </c>
      <c r="N71" s="146">
        <f t="shared" si="1"/>
        <v>45905.625</v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12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13"/>
        <v/>
      </c>
      <c r="J72" s="106">
        <v>45908.625</v>
      </c>
      <c r="K72" s="47">
        <v>94.566000000000003</v>
      </c>
      <c r="L72" s="106">
        <v>45959.625</v>
      </c>
      <c r="M72" s="47">
        <v>106.494</v>
      </c>
      <c r="N72" s="146">
        <f t="shared" ref="N72:N135" si="15">IF(COUNTIF(L:L,J72),J72,"")</f>
        <v>45908.625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12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13"/>
        <v/>
      </c>
      <c r="J73" s="106">
        <v>45909.625</v>
      </c>
      <c r="K73" s="47">
        <v>94.63</v>
      </c>
      <c r="L73" s="106">
        <v>45960.625</v>
      </c>
      <c r="M73" s="47">
        <v>105.86799999999999</v>
      </c>
      <c r="N73" s="146">
        <f t="shared" si="15"/>
        <v>45909.625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12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13"/>
        <v/>
      </c>
      <c r="J74" s="106">
        <v>45910.625</v>
      </c>
      <c r="K74" s="47">
        <v>94.74</v>
      </c>
      <c r="L74" s="106">
        <v>45961.625</v>
      </c>
      <c r="M74" s="47">
        <v>105.877</v>
      </c>
      <c r="N74" s="146">
        <f t="shared" si="15"/>
        <v>45910.625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12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13"/>
        <v/>
      </c>
      <c r="J75" s="106">
        <v>45911.625</v>
      </c>
      <c r="K75" s="47">
        <v>94.674999999999997</v>
      </c>
      <c r="L75" s="106">
        <v>45964.625</v>
      </c>
      <c r="M75" s="47">
        <v>105.809</v>
      </c>
      <c r="N75" s="146">
        <f t="shared" si="15"/>
        <v>45911.625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12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13"/>
        <v/>
      </c>
      <c r="J76" s="106">
        <v>45912.625</v>
      </c>
      <c r="K76" s="47">
        <v>94.858999999999995</v>
      </c>
      <c r="L76" s="106">
        <v>45965.625</v>
      </c>
      <c r="M76" s="47">
        <v>105.52800000000001</v>
      </c>
      <c r="N76" s="146">
        <f t="shared" si="15"/>
        <v>45912.625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12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13"/>
        <v/>
      </c>
      <c r="J77" s="106">
        <v>45915.625</v>
      </c>
      <c r="K77" s="47">
        <v>94.914000000000001</v>
      </c>
      <c r="L77" s="106">
        <v>45966.625</v>
      </c>
      <c r="M77" s="47">
        <v>105.42700000000001</v>
      </c>
      <c r="N77" s="146">
        <f t="shared" si="15"/>
        <v>45915.625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12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13"/>
        <v/>
      </c>
      <c r="J78" s="106">
        <v>45916.625</v>
      </c>
      <c r="K78" s="47">
        <v>94.938000000000002</v>
      </c>
      <c r="L78" s="106">
        <v>45967.625</v>
      </c>
      <c r="M78" s="47">
        <v>105.11</v>
      </c>
      <c r="N78" s="146">
        <f t="shared" si="15"/>
        <v>45916.625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12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13"/>
        <v/>
      </c>
      <c r="J79" s="106">
        <v>45917.625</v>
      </c>
      <c r="K79" s="47">
        <v>94.878</v>
      </c>
      <c r="L79" s="106">
        <v>45968.625</v>
      </c>
      <c r="M79" s="47">
        <v>105.28</v>
      </c>
      <c r="N79" s="146">
        <f t="shared" si="15"/>
        <v>45917.625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37" ca="1" si="16">IF(ISERROR(B80-2),"",(B80-$B$14)/100*$B$5)</f>
        <v/>
      </c>
      <c r="D80" s="31" t="str">
        <f t="shared" ref="D80:D137" ca="1" si="17">IF(ISERROR(B80-2),"",(INT(A80)-INT($A$14))/360*$B$6*$B$5-(INT(A80)-INT($A$14))/360*$B$7*$B$5*$B$14/100)</f>
        <v/>
      </c>
      <c r="E80" s="4" t="str">
        <f t="shared" ca="1" si="12"/>
        <v/>
      </c>
      <c r="F80" s="30" t="str">
        <f t="shared" ref="F80:F137" ca="1" si="18">IF(ISERROR(E80-2), "", (E80-$E$14)/100*$C$5)</f>
        <v/>
      </c>
      <c r="G80" s="31" t="str">
        <f t="shared" ref="G80:G137" ca="1" si="19">IF(ISERROR(E80-2),"",(INT(A80)-INT($A$14))/360*$C$6*$C$5-(INT(A80)-INT($A$14))/360*$C$7*$C$5*$E$14/100)</f>
        <v/>
      </c>
      <c r="H80" s="66" t="str">
        <f t="shared" ca="1" si="13"/>
        <v/>
      </c>
      <c r="J80" s="106">
        <v>45918.625</v>
      </c>
      <c r="K80" s="47">
        <v>94.921999999999997</v>
      </c>
      <c r="L80" s="106">
        <v>45971.625</v>
      </c>
      <c r="M80" s="47">
        <v>105.172</v>
      </c>
      <c r="N80" s="146">
        <f t="shared" si="15"/>
        <v>45918.625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4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J81" s="106">
        <v>45919.625</v>
      </c>
      <c r="K81" s="47">
        <v>94.891999999999996</v>
      </c>
      <c r="L81" s="106">
        <v>45973.625</v>
      </c>
      <c r="M81" s="47">
        <v>105.09</v>
      </c>
      <c r="N81" s="146">
        <f t="shared" si="15"/>
        <v>45919.625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4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J82" s="106">
        <v>45922.625</v>
      </c>
      <c r="K82" s="47">
        <v>94.825999999999993</v>
      </c>
      <c r="L82" s="106">
        <v>45974.625</v>
      </c>
      <c r="M82" s="47">
        <v>104.879</v>
      </c>
      <c r="N82" s="146">
        <f t="shared" si="15"/>
        <v>45922.625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6"/>
        <v/>
      </c>
      <c r="D83" s="31" t="str">
        <f t="shared" ca="1" si="17"/>
        <v/>
      </c>
      <c r="E83" s="4" t="str">
        <f t="shared" ca="1" si="12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3"/>
        <v/>
      </c>
      <c r="J83" s="106">
        <v>45923.625</v>
      </c>
      <c r="K83" s="47">
        <v>94.789000000000001</v>
      </c>
      <c r="L83" s="106">
        <v>45975.625</v>
      </c>
      <c r="M83" s="47">
        <v>104.7</v>
      </c>
      <c r="N83" s="146">
        <f t="shared" si="15"/>
        <v>45923.625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6"/>
        <v/>
      </c>
      <c r="D84" s="31" t="str">
        <f t="shared" ca="1" si="17"/>
        <v/>
      </c>
      <c r="E84" s="4" t="str">
        <f t="shared" ca="1" si="1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3"/>
        <v/>
      </c>
      <c r="J84" s="106">
        <v>45924.625</v>
      </c>
      <c r="K84" s="47">
        <v>94.733999999999995</v>
      </c>
      <c r="L84" s="106">
        <v>45978.625</v>
      </c>
      <c r="M84" s="47">
        <v>104.61199999999999</v>
      </c>
      <c r="N84" s="146">
        <f t="shared" si="15"/>
        <v>45924.625</v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6"/>
        <v/>
      </c>
      <c r="D85" s="31" t="str">
        <f t="shared" ca="1" si="17"/>
        <v/>
      </c>
      <c r="E85" s="4" t="str">
        <f t="shared" ca="1" si="1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3"/>
        <v/>
      </c>
      <c r="J85" s="106">
        <v>45925.625</v>
      </c>
      <c r="K85" s="47">
        <v>94.597999999999999</v>
      </c>
      <c r="L85" s="106">
        <v>45979.625</v>
      </c>
      <c r="M85" s="47">
        <v>103.812</v>
      </c>
      <c r="N85" s="146">
        <f t="shared" si="15"/>
        <v>45925.625</v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6"/>
        <v/>
      </c>
      <c r="D86" s="31" t="str">
        <f t="shared" ca="1" si="17"/>
        <v/>
      </c>
      <c r="E86" s="4" t="str">
        <f t="shared" ca="1" si="1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3"/>
        <v/>
      </c>
      <c r="J86" s="106">
        <v>45926.625</v>
      </c>
      <c r="K86" s="47">
        <v>94.596000000000004</v>
      </c>
      <c r="L86" s="106">
        <v>45980.625</v>
      </c>
      <c r="M86" s="47">
        <v>104.10299999999999</v>
      </c>
      <c r="N86" s="146">
        <f t="shared" si="15"/>
        <v>45926.625</v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6"/>
        <v/>
      </c>
      <c r="D87" s="31" t="str">
        <f t="shared" ca="1" si="17"/>
        <v/>
      </c>
      <c r="E87" s="4" t="str">
        <f t="shared" ca="1" si="1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3"/>
        <v/>
      </c>
      <c r="J87" s="106">
        <v>45929.625</v>
      </c>
      <c r="K87" s="47">
        <v>94.68</v>
      </c>
      <c r="L87" s="106">
        <v>45981.625</v>
      </c>
      <c r="M87" s="47">
        <v>104.501</v>
      </c>
      <c r="N87" s="146">
        <f t="shared" si="15"/>
        <v>45929.625</v>
      </c>
      <c r="O87" s="146" t="str">
        <f t="shared" si="14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6"/>
        <v/>
      </c>
      <c r="D88" s="31" t="str">
        <f t="shared" ca="1" si="17"/>
        <v/>
      </c>
      <c r="E88" s="4" t="str">
        <f t="shared" ca="1" si="1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3"/>
        <v/>
      </c>
      <c r="J88" s="106">
        <v>45930.625</v>
      </c>
      <c r="K88" s="47">
        <v>94.614999999999995</v>
      </c>
      <c r="L88" s="106">
        <v>45982.625</v>
      </c>
      <c r="M88" s="47">
        <v>104.074</v>
      </c>
      <c r="N88" s="146">
        <f t="shared" si="15"/>
        <v>45930.625</v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6"/>
        <v/>
      </c>
      <c r="D89" s="31" t="str">
        <f t="shared" ca="1" si="17"/>
        <v/>
      </c>
      <c r="E89" s="4" t="str">
        <f t="shared" ca="1" si="1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3"/>
        <v/>
      </c>
      <c r="J89" s="106">
        <v>45931.625</v>
      </c>
      <c r="K89" s="47">
        <v>94.775999999999996</v>
      </c>
      <c r="L89" s="106">
        <v>45985.625</v>
      </c>
      <c r="M89" s="47">
        <v>104.589</v>
      </c>
      <c r="N89" s="146">
        <f t="shared" si="15"/>
        <v>45931.625</v>
      </c>
      <c r="O89" s="146">
        <f t="shared" si="14"/>
        <v>45931.625</v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6"/>
        <v/>
      </c>
      <c r="D90" s="31" t="str">
        <f t="shared" ca="1" si="17"/>
        <v/>
      </c>
      <c r="E90" s="4" t="str">
        <f t="shared" ca="1" si="1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3"/>
        <v/>
      </c>
      <c r="J90" s="106">
        <v>45932.625</v>
      </c>
      <c r="K90" s="47">
        <v>94.875</v>
      </c>
      <c r="L90" s="106">
        <v>45986.625</v>
      </c>
      <c r="M90" s="47">
        <v>104.773</v>
      </c>
      <c r="N90" s="146">
        <f t="shared" si="15"/>
        <v>45932.625</v>
      </c>
      <c r="O90" s="146">
        <f t="shared" si="14"/>
        <v>45932.625</v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6"/>
        <v/>
      </c>
      <c r="D91" s="31" t="str">
        <f t="shared" ca="1" si="17"/>
        <v/>
      </c>
      <c r="E91" s="4" t="str">
        <f t="shared" ca="1" si="1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3"/>
        <v/>
      </c>
      <c r="J91" s="106">
        <v>45933.625</v>
      </c>
      <c r="K91" s="47">
        <v>94.998000000000005</v>
      </c>
      <c r="L91" s="106">
        <v>45987.625</v>
      </c>
      <c r="M91" s="47">
        <v>105.25</v>
      </c>
      <c r="N91" s="146">
        <f t="shared" si="15"/>
        <v>45933.625</v>
      </c>
      <c r="O91" s="146">
        <f t="shared" si="14"/>
        <v>45933.625</v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6"/>
        <v/>
      </c>
      <c r="D92" s="31" t="str">
        <f t="shared" ca="1" si="17"/>
        <v/>
      </c>
      <c r="E92" s="4" t="str">
        <f t="shared" ca="1" si="1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3"/>
        <v/>
      </c>
      <c r="J92" s="106">
        <v>45936.625</v>
      </c>
      <c r="K92" s="47">
        <v>94.927999999999997</v>
      </c>
      <c r="L92" s="106">
        <v>45989.625</v>
      </c>
      <c r="M92" s="47">
        <v>105.48</v>
      </c>
      <c r="N92" s="146">
        <f t="shared" si="15"/>
        <v>45936.625</v>
      </c>
      <c r="O92" s="146">
        <f t="shared" si="14"/>
        <v>45936.625</v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6"/>
        <v/>
      </c>
      <c r="D93" s="31" t="str">
        <f t="shared" ca="1" si="17"/>
        <v/>
      </c>
      <c r="E93" s="4" t="str">
        <f t="shared" ca="1" si="1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3"/>
        <v/>
      </c>
      <c r="J93" s="106">
        <v>45937.625</v>
      </c>
      <c r="K93" s="47">
        <v>94.911000000000001</v>
      </c>
      <c r="L93" s="106">
        <v>45992.625</v>
      </c>
      <c r="M93" s="47">
        <v>105.43</v>
      </c>
      <c r="N93" s="146">
        <f t="shared" si="15"/>
        <v>45937.625</v>
      </c>
      <c r="O93" s="146">
        <f t="shared" si="14"/>
        <v>45937.625</v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6"/>
        <v/>
      </c>
      <c r="D94" s="31" t="str">
        <f t="shared" ca="1" si="17"/>
        <v/>
      </c>
      <c r="E94" s="4" t="str">
        <f t="shared" ca="1" si="1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3"/>
        <v/>
      </c>
      <c r="J94" s="106">
        <v>45938.625</v>
      </c>
      <c r="K94" s="47">
        <v>94.834000000000003</v>
      </c>
      <c r="L94" s="106">
        <v>45993.625</v>
      </c>
      <c r="M94" s="47">
        <v>105.749</v>
      </c>
      <c r="N94" s="146">
        <f t="shared" si="15"/>
        <v>45938.625</v>
      </c>
      <c r="O94" s="146">
        <f t="shared" si="14"/>
        <v>45938.625</v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6"/>
        <v/>
      </c>
      <c r="D95" s="31" t="str">
        <f t="shared" ca="1" si="17"/>
        <v/>
      </c>
      <c r="E95" s="4" t="str">
        <f t="shared" ca="1" si="1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3"/>
        <v/>
      </c>
      <c r="J95" s="106">
        <v>45939.625</v>
      </c>
      <c r="K95" s="47">
        <v>94.65</v>
      </c>
      <c r="L95" s="106">
        <v>45994.625</v>
      </c>
      <c r="M95" s="47">
        <v>105.95099999999999</v>
      </c>
      <c r="N95" s="146">
        <f t="shared" si="15"/>
        <v>45939.625</v>
      </c>
      <c r="O95" s="146">
        <f t="shared" si="14"/>
        <v>45939.625</v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6"/>
        <v/>
      </c>
      <c r="D96" s="31" t="str">
        <f t="shared" ca="1" si="17"/>
        <v/>
      </c>
      <c r="E96" s="4" t="str">
        <f t="shared" ca="1" si="1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3"/>
        <v/>
      </c>
      <c r="J96" s="106">
        <v>45944.625</v>
      </c>
      <c r="K96" s="47">
        <v>94.346999999999994</v>
      </c>
      <c r="L96" s="106">
        <v>45995.625</v>
      </c>
      <c r="M96" s="47">
        <v>106.09699999999999</v>
      </c>
      <c r="N96" s="146">
        <f t="shared" si="15"/>
        <v>45944.625</v>
      </c>
      <c r="O96" s="146">
        <f t="shared" si="14"/>
        <v>45944.625</v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6"/>
        <v/>
      </c>
      <c r="D97" s="31" t="str">
        <f t="shared" ca="1" si="17"/>
        <v/>
      </c>
      <c r="E97" s="4" t="str">
        <f t="shared" ca="1" si="1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3"/>
        <v/>
      </c>
      <c r="J97" s="106">
        <v>45945.625</v>
      </c>
      <c r="K97" s="47">
        <v>94.986999999999995</v>
      </c>
      <c r="L97" s="106">
        <v>45996.625</v>
      </c>
      <c r="M97" s="47">
        <v>106.063</v>
      </c>
      <c r="N97" s="146">
        <f t="shared" si="15"/>
        <v>45945.625</v>
      </c>
      <c r="O97" s="146">
        <f t="shared" si="14"/>
        <v>45945.625</v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6"/>
        <v/>
      </c>
      <c r="D98" s="31" t="str">
        <f t="shared" ca="1" si="17"/>
        <v/>
      </c>
      <c r="E98" s="4" t="str">
        <f t="shared" ca="1" si="1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3"/>
        <v/>
      </c>
      <c r="J98" s="106">
        <v>45946.625</v>
      </c>
      <c r="K98" s="47">
        <v>95.355000000000004</v>
      </c>
      <c r="L98" s="106">
        <v>45999.625</v>
      </c>
      <c r="M98" s="47">
        <v>105.89</v>
      </c>
      <c r="N98" s="146">
        <f t="shared" si="15"/>
        <v>45946.625</v>
      </c>
      <c r="O98" s="146">
        <f t="shared" si="14"/>
        <v>45946.625</v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6"/>
        <v/>
      </c>
      <c r="D99" s="31" t="str">
        <f t="shared" ca="1" si="17"/>
        <v/>
      </c>
      <c r="E99" s="4" t="str">
        <f t="shared" ca="1" si="1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3"/>
        <v/>
      </c>
      <c r="J99" s="106">
        <v>45947.625</v>
      </c>
      <c r="K99" s="47">
        <v>95.215000000000003</v>
      </c>
      <c r="L99" s="106">
        <v>46000.625</v>
      </c>
      <c r="M99" s="47">
        <v>105.46899999999999</v>
      </c>
      <c r="N99" s="146">
        <f t="shared" si="15"/>
        <v>45947.625</v>
      </c>
      <c r="O99" s="146">
        <f t="shared" si="14"/>
        <v>45947.625</v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6"/>
        <v/>
      </c>
      <c r="D100" s="31" t="str">
        <f t="shared" ca="1" si="17"/>
        <v/>
      </c>
      <c r="E100" s="4" t="str">
        <f t="shared" ca="1" si="1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3"/>
        <v/>
      </c>
      <c r="J100" s="106">
        <v>45950.625</v>
      </c>
      <c r="K100" s="47">
        <v>95.445999999999998</v>
      </c>
      <c r="L100" s="106">
        <v>46001.625</v>
      </c>
      <c r="M100" s="47">
        <v>105.592</v>
      </c>
      <c r="N100" s="146">
        <f t="shared" si="15"/>
        <v>45950.625</v>
      </c>
      <c r="O100" s="146">
        <f t="shared" si="14"/>
        <v>45950.625</v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6"/>
        <v/>
      </c>
      <c r="D101" s="31" t="str">
        <f t="shared" ca="1" si="17"/>
        <v/>
      </c>
      <c r="E101" s="4" t="str">
        <f t="shared" ca="1" si="1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3"/>
        <v/>
      </c>
      <c r="J101" s="106">
        <v>45951.625</v>
      </c>
      <c r="K101" s="47">
        <v>95.558999999999997</v>
      </c>
      <c r="L101" s="106">
        <v>46002.625</v>
      </c>
      <c r="M101" s="47">
        <v>105.84399999999999</v>
      </c>
      <c r="N101" s="146">
        <f t="shared" si="15"/>
        <v>45951.625</v>
      </c>
      <c r="O101" s="146">
        <f t="shared" si="14"/>
        <v>45951.625</v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6"/>
        <v/>
      </c>
      <c r="D102" s="31" t="str">
        <f t="shared" ca="1" si="17"/>
        <v/>
      </c>
      <c r="E102" s="4" t="str">
        <f t="shared" ca="1" si="1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3"/>
        <v/>
      </c>
      <c r="J102" s="106">
        <v>45952.625</v>
      </c>
      <c r="K102" s="47">
        <v>95.542000000000002</v>
      </c>
      <c r="N102" s="146">
        <f t="shared" si="15"/>
        <v>45952.625</v>
      </c>
      <c r="O102" s="146">
        <f t="shared" si="14"/>
        <v>45952.625</v>
      </c>
    </row>
    <row r="103" spans="1:15">
      <c r="A103" s="151" t="str">
        <f t="shared" ref="A103:A137" ca="1" si="20">IF(AND(ISBLANK(P92), A102 = $P$1),NOW(),IF(ISBLANK(P92),"",P92))</f>
        <v/>
      </c>
      <c r="B103" s="38" t="str">
        <f t="shared" ref="B103:B137" ca="1" si="21">IF(COUNTIF(J:J,A103)=1,VLOOKUP(A103,J:K,2), IF(COUNTIF(J:J,A103)=0,$B$10,""))</f>
        <v/>
      </c>
      <c r="C103" s="30" t="str">
        <f t="shared" ca="1" si="16"/>
        <v/>
      </c>
      <c r="D103" s="31" t="str">
        <f t="shared" ca="1" si="17"/>
        <v/>
      </c>
      <c r="E103" s="4" t="str">
        <f t="shared" ref="E103:E137" ca="1" si="22">IF(COUNTIF(L:L,A103)=1,VLOOKUP(A103,L:M,2), IF(COUNTIF(L:L,A103)=0,$C$10,""))</f>
        <v/>
      </c>
      <c r="F103" s="30" t="str">
        <f t="shared" ca="1" si="18"/>
        <v/>
      </c>
      <c r="G103" s="31" t="str">
        <f t="shared" ca="1" si="19"/>
        <v/>
      </c>
      <c r="H103" s="66" t="str">
        <f t="shared" ref="H103:H137" ca="1" si="23">IF(ISERROR(E103-2),"",C103+D103-F103-G103)</f>
        <v/>
      </c>
      <c r="J103" s="106">
        <v>45953.625</v>
      </c>
      <c r="K103" s="47">
        <v>95.227999999999994</v>
      </c>
      <c r="N103" s="146">
        <f t="shared" si="15"/>
        <v>45953.625</v>
      </c>
      <c r="O103" s="146">
        <f t="shared" si="14"/>
        <v>45953.625</v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4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J104" s="106">
        <v>45954.625</v>
      </c>
      <c r="K104" s="47">
        <v>95.394999999999996</v>
      </c>
      <c r="N104" s="146">
        <f t="shared" si="15"/>
        <v>45954.625</v>
      </c>
      <c r="O104" s="146">
        <f t="shared" si="14"/>
        <v>45954.625</v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4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J105" s="106">
        <v>45957.625</v>
      </c>
      <c r="K105" s="47">
        <v>95.512</v>
      </c>
      <c r="N105" s="146">
        <f t="shared" si="15"/>
        <v>45957.625</v>
      </c>
      <c r="O105" s="146">
        <f t="shared" si="14"/>
        <v>45957.625</v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4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J106" s="106">
        <v>45958.625</v>
      </c>
      <c r="K106" s="47">
        <v>95.64</v>
      </c>
      <c r="N106" s="146">
        <f t="shared" si="15"/>
        <v>45958.625</v>
      </c>
      <c r="O106" s="146">
        <f t="shared" si="14"/>
        <v>45958.625</v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4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J107" s="106">
        <v>45959.625</v>
      </c>
      <c r="K107" s="47">
        <v>95.855000000000004</v>
      </c>
      <c r="N107" s="146">
        <f t="shared" si="15"/>
        <v>45959.625</v>
      </c>
      <c r="O107" s="146">
        <f t="shared" si="14"/>
        <v>45959.625</v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4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J108" s="106">
        <v>45960.625</v>
      </c>
      <c r="K108" s="47">
        <v>95.501000000000005</v>
      </c>
      <c r="N108" s="146">
        <f t="shared" si="15"/>
        <v>45960.625</v>
      </c>
      <c r="O108" s="146">
        <f t="shared" si="14"/>
        <v>45960.625</v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4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J109" s="106">
        <v>45961.625</v>
      </c>
      <c r="K109" s="47">
        <v>95.555999999999997</v>
      </c>
      <c r="N109" s="146">
        <f t="shared" si="15"/>
        <v>45961.625</v>
      </c>
      <c r="O109" s="146">
        <f t="shared" si="14"/>
        <v>45961.625</v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4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J110" s="106">
        <v>45964.625</v>
      </c>
      <c r="K110" s="47">
        <v>95.503</v>
      </c>
      <c r="N110" s="146">
        <f t="shared" si="15"/>
        <v>45964.625</v>
      </c>
      <c r="O110" s="146">
        <f t="shared" si="14"/>
        <v>45964.625</v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4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J111" s="106">
        <v>45965.625</v>
      </c>
      <c r="K111" s="47">
        <v>95.373999999999995</v>
      </c>
      <c r="N111" s="146">
        <f t="shared" si="15"/>
        <v>45965.625</v>
      </c>
      <c r="O111" s="146">
        <f t="shared" si="14"/>
        <v>45965.625</v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4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J112" s="106">
        <v>45966.625</v>
      </c>
      <c r="K112" s="47">
        <v>95.284999999999997</v>
      </c>
      <c r="N112" s="146">
        <f t="shared" si="15"/>
        <v>45966.625</v>
      </c>
      <c r="O112" s="146">
        <f t="shared" si="14"/>
        <v>45966.625</v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4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J113" s="106">
        <v>45967.625</v>
      </c>
      <c r="K113" s="47">
        <v>95.331000000000003</v>
      </c>
      <c r="N113" s="146">
        <f t="shared" si="15"/>
        <v>45967.625</v>
      </c>
      <c r="O113" s="146">
        <f t="shared" si="14"/>
        <v>45967.625</v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4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J114" s="106">
        <v>45968.625</v>
      </c>
      <c r="K114" s="47">
        <v>95.150999999999996</v>
      </c>
      <c r="N114" s="146">
        <f t="shared" si="15"/>
        <v>45968.625</v>
      </c>
      <c r="O114" s="146">
        <f t="shared" si="14"/>
        <v>45968.625</v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4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J115" s="106">
        <v>45971.625</v>
      </c>
      <c r="K115" s="47">
        <v>95.323999999999998</v>
      </c>
      <c r="N115" s="146">
        <f t="shared" si="15"/>
        <v>45971.625</v>
      </c>
      <c r="O115" s="146">
        <f t="shared" si="14"/>
        <v>45971.625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4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J116" s="106">
        <v>45973.625</v>
      </c>
      <c r="K116" s="47">
        <v>95.468000000000004</v>
      </c>
      <c r="N116" s="146">
        <f t="shared" si="15"/>
        <v>45973.625</v>
      </c>
      <c r="O116" s="146">
        <f t="shared" si="14"/>
        <v>45973.625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4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J117" s="106">
        <v>45974.625</v>
      </c>
      <c r="K117" s="47">
        <v>95.295000000000002</v>
      </c>
      <c r="N117" s="146">
        <f t="shared" si="15"/>
        <v>45974.625</v>
      </c>
      <c r="O117" s="146">
        <f t="shared" si="14"/>
        <v>45974.625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4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J118" s="106">
        <v>45975.625</v>
      </c>
      <c r="K118" s="47">
        <v>95.123000000000005</v>
      </c>
      <c r="N118" s="146">
        <f t="shared" si="15"/>
        <v>45975.625</v>
      </c>
      <c r="O118" s="146">
        <f t="shared" si="14"/>
        <v>45975.625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6"/>
        <v/>
      </c>
      <c r="D119" s="31" t="str">
        <f t="shared" ca="1" si="17"/>
        <v/>
      </c>
      <c r="E119" s="4" t="str">
        <f t="shared" ca="1" si="22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3"/>
        <v/>
      </c>
      <c r="J119" s="106">
        <v>45978.625</v>
      </c>
      <c r="K119" s="47">
        <v>95.111999999999995</v>
      </c>
      <c r="N119" s="146">
        <f t="shared" si="15"/>
        <v>45978.625</v>
      </c>
      <c r="O119" s="146">
        <f t="shared" si="14"/>
        <v>45978.625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6"/>
        <v/>
      </c>
      <c r="D120" s="31" t="str">
        <f t="shared" ca="1" si="17"/>
        <v/>
      </c>
      <c r="E120" s="4" t="str">
        <f t="shared" ca="1" si="22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3"/>
        <v/>
      </c>
      <c r="J120" s="106">
        <v>45979.625</v>
      </c>
      <c r="K120" s="47">
        <v>94.816999999999993</v>
      </c>
      <c r="N120" s="146">
        <f t="shared" si="15"/>
        <v>45979.625</v>
      </c>
      <c r="O120" s="146">
        <f t="shared" si="14"/>
        <v>45979.625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6"/>
        <v/>
      </c>
      <c r="D121" s="31" t="str">
        <f t="shared" ca="1" si="17"/>
        <v/>
      </c>
      <c r="E121" s="4" t="str">
        <f t="shared" ca="1" si="22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3"/>
        <v/>
      </c>
      <c r="J121" s="106">
        <v>45980.625</v>
      </c>
      <c r="K121" s="47">
        <v>95.001999999999995</v>
      </c>
      <c r="N121" s="146">
        <f t="shared" si="15"/>
        <v>45980.625</v>
      </c>
      <c r="O121" s="146">
        <f t="shared" si="14"/>
        <v>45980.625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6"/>
        <v/>
      </c>
      <c r="D122" s="31" t="str">
        <f t="shared" ca="1" si="17"/>
        <v/>
      </c>
      <c r="E122" s="4" t="str">
        <f t="shared" ca="1" si="22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3"/>
        <v/>
      </c>
      <c r="J122" s="106">
        <v>45981.625</v>
      </c>
      <c r="K122" s="47">
        <v>95.061999999999998</v>
      </c>
      <c r="N122" s="146">
        <f t="shared" si="15"/>
        <v>45981.625</v>
      </c>
      <c r="O122" s="146">
        <f t="shared" si="14"/>
        <v>45981.625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6"/>
        <v/>
      </c>
      <c r="D123" s="31" t="str">
        <f t="shared" ca="1" si="17"/>
        <v/>
      </c>
      <c r="E123" s="4" t="str">
        <f t="shared" ca="1" si="22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3"/>
        <v/>
      </c>
      <c r="J123" s="106">
        <v>45982.625</v>
      </c>
      <c r="K123" s="47">
        <v>94.884</v>
      </c>
      <c r="N123" s="146">
        <f t="shared" si="15"/>
        <v>45982.625</v>
      </c>
      <c r="O123" s="146">
        <f t="shared" si="14"/>
        <v>45982.625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6"/>
        <v/>
      </c>
      <c r="D124" s="31" t="str">
        <f t="shared" ca="1" si="17"/>
        <v/>
      </c>
      <c r="E124" s="4" t="str">
        <f t="shared" ca="1" si="22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3"/>
        <v/>
      </c>
      <c r="J124" s="106">
        <v>45985.625</v>
      </c>
      <c r="K124" s="47">
        <v>95.411000000000001</v>
      </c>
      <c r="N124" s="146">
        <f t="shared" si="15"/>
        <v>45985.625</v>
      </c>
      <c r="O124" s="146">
        <f t="shared" si="14"/>
        <v>45985.625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6"/>
        <v/>
      </c>
      <c r="D125" s="31" t="str">
        <f t="shared" ca="1" si="17"/>
        <v/>
      </c>
      <c r="E125" s="4" t="str">
        <f t="shared" ca="1" si="22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3"/>
        <v/>
      </c>
      <c r="J125" s="106">
        <v>45986.625</v>
      </c>
      <c r="K125" s="47">
        <v>95.45</v>
      </c>
      <c r="N125" s="146">
        <f t="shared" si="15"/>
        <v>45986.625</v>
      </c>
      <c r="O125" s="146">
        <f t="shared" si="14"/>
        <v>45986.625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6"/>
        <v/>
      </c>
      <c r="D126" s="31" t="str">
        <f t="shared" ca="1" si="17"/>
        <v/>
      </c>
      <c r="E126" s="4" t="str">
        <f t="shared" ca="1" si="22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3"/>
        <v/>
      </c>
      <c r="J126" s="106">
        <v>45987.625</v>
      </c>
      <c r="K126" s="47">
        <v>95.838999999999999</v>
      </c>
      <c r="N126" s="146">
        <f t="shared" si="15"/>
        <v>45987.625</v>
      </c>
      <c r="O126" s="146">
        <f t="shared" si="14"/>
        <v>45987.625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6"/>
        <v/>
      </c>
      <c r="D127" s="31" t="str">
        <f t="shared" ca="1" si="17"/>
        <v/>
      </c>
      <c r="E127" s="4" t="str">
        <f t="shared" ca="1" si="22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3"/>
        <v/>
      </c>
      <c r="J127" s="106">
        <v>45989.625</v>
      </c>
      <c r="K127" s="47">
        <v>95.918000000000006</v>
      </c>
      <c r="N127" s="146">
        <f t="shared" si="15"/>
        <v>45989.625</v>
      </c>
      <c r="O127" s="146">
        <f t="shared" si="14"/>
        <v>45989.625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6"/>
        <v/>
      </c>
      <c r="D128" s="31" t="str">
        <f t="shared" ca="1" si="17"/>
        <v/>
      </c>
      <c r="E128" s="4" t="str">
        <f t="shared" ca="1" si="22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3"/>
        <v/>
      </c>
      <c r="J128" s="106">
        <v>45992.625</v>
      </c>
      <c r="K128" s="47">
        <v>96.019000000000005</v>
      </c>
      <c r="N128" s="146">
        <f t="shared" si="15"/>
        <v>45992.625</v>
      </c>
      <c r="O128" s="146">
        <f t="shared" si="14"/>
        <v>45992.625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6"/>
        <v/>
      </c>
      <c r="D129" s="31" t="str">
        <f t="shared" ca="1" si="17"/>
        <v/>
      </c>
      <c r="E129" s="4" t="str">
        <f t="shared" ca="1" si="22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3"/>
        <v/>
      </c>
      <c r="J129" s="106">
        <v>45993.625</v>
      </c>
      <c r="K129" s="47">
        <v>96.119</v>
      </c>
      <c r="N129" s="146">
        <f t="shared" si="15"/>
        <v>45993.625</v>
      </c>
      <c r="O129" s="146">
        <f t="shared" si="14"/>
        <v>45993.625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6"/>
        <v/>
      </c>
      <c r="D130" s="31" t="str">
        <f t="shared" ca="1" si="17"/>
        <v/>
      </c>
      <c r="E130" s="4" t="str">
        <f t="shared" ca="1" si="22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3"/>
        <v/>
      </c>
      <c r="J130" s="106">
        <v>45994.625</v>
      </c>
      <c r="K130" s="47">
        <v>96.346999999999994</v>
      </c>
      <c r="N130" s="146">
        <f t="shared" si="15"/>
        <v>45994.625</v>
      </c>
      <c r="O130" s="146">
        <f t="shared" si="14"/>
        <v>45994.625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6"/>
        <v/>
      </c>
      <c r="D131" s="31" t="str">
        <f t="shared" ca="1" si="17"/>
        <v/>
      </c>
      <c r="E131" s="4" t="str">
        <f t="shared" ca="1" si="22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3"/>
        <v/>
      </c>
      <c r="J131" s="106">
        <v>45995.625</v>
      </c>
      <c r="K131" s="47">
        <v>96.349000000000004</v>
      </c>
      <c r="N131" s="146">
        <f t="shared" si="15"/>
        <v>45995.625</v>
      </c>
      <c r="O131" s="146">
        <f t="shared" si="14"/>
        <v>45995.625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6"/>
        <v/>
      </c>
      <c r="D132" s="31" t="str">
        <f t="shared" ca="1" si="17"/>
        <v/>
      </c>
      <c r="E132" s="4" t="str">
        <f t="shared" ca="1" si="22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3"/>
        <v/>
      </c>
      <c r="J132" s="106">
        <v>45996.625</v>
      </c>
      <c r="K132" s="47">
        <v>96.347999999999999</v>
      </c>
      <c r="N132" s="146">
        <f t="shared" si="15"/>
        <v>45996.625</v>
      </c>
      <c r="O132" s="146">
        <f t="shared" ref="O132:O195" si="24">IF(N132&gt;$A$14,N132,"")</f>
        <v>45996.625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6"/>
        <v/>
      </c>
      <c r="D133" s="31" t="str">
        <f t="shared" ca="1" si="17"/>
        <v/>
      </c>
      <c r="E133" s="4" t="str">
        <f t="shared" ca="1" si="22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3"/>
        <v/>
      </c>
      <c r="J133" s="106">
        <v>45999.625</v>
      </c>
      <c r="K133" s="47">
        <v>96.338999999999999</v>
      </c>
      <c r="N133" s="146">
        <f t="shared" si="15"/>
        <v>45999.625</v>
      </c>
      <c r="O133" s="146">
        <f t="shared" si="24"/>
        <v>45999.625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6"/>
        <v/>
      </c>
      <c r="D134" s="31" t="str">
        <f t="shared" ca="1" si="17"/>
        <v/>
      </c>
      <c r="E134" s="4" t="str">
        <f t="shared" ca="1" si="22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3"/>
        <v/>
      </c>
      <c r="J134" s="106">
        <v>46000.625</v>
      </c>
      <c r="K134" s="47">
        <v>96.26</v>
      </c>
      <c r="N134" s="146">
        <f t="shared" si="15"/>
        <v>46000.625</v>
      </c>
      <c r="O134" s="146">
        <f t="shared" si="24"/>
        <v>46000.625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6"/>
        <v/>
      </c>
      <c r="D135" s="31" t="str">
        <f t="shared" ca="1" si="17"/>
        <v/>
      </c>
      <c r="E135" s="4" t="str">
        <f t="shared" ca="1" si="22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3"/>
        <v/>
      </c>
      <c r="J135" s="106">
        <v>46001.625</v>
      </c>
      <c r="K135" s="47">
        <v>96.188999999999993</v>
      </c>
      <c r="N135" s="146">
        <f t="shared" si="15"/>
        <v>46001.625</v>
      </c>
      <c r="O135" s="146">
        <f t="shared" si="24"/>
        <v>46001.625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6"/>
        <v/>
      </c>
      <c r="D136" s="31" t="str">
        <f t="shared" ca="1" si="17"/>
        <v/>
      </c>
      <c r="E136" s="4" t="str">
        <f t="shared" ca="1" si="22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3"/>
        <v/>
      </c>
      <c r="J136" s="106">
        <v>46002.625</v>
      </c>
      <c r="K136" s="47">
        <v>96.275000000000006</v>
      </c>
      <c r="N136" s="146">
        <f t="shared" ref="N136:N199" si="25">IF(COUNTIF(L:L,J136),J136,"")</f>
        <v>46002.625</v>
      </c>
      <c r="O136" s="146">
        <f t="shared" si="24"/>
        <v>46002.625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6"/>
        <v/>
      </c>
      <c r="D137" s="31" t="str">
        <f t="shared" ca="1" si="17"/>
        <v/>
      </c>
      <c r="E137" s="4" t="str">
        <f t="shared" ca="1" si="22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3"/>
        <v/>
      </c>
      <c r="J137" s="106"/>
      <c r="N137" s="146" t="str">
        <f t="shared" si="25"/>
        <v/>
      </c>
      <c r="O137" s="146" t="str">
        <f t="shared" si="24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5"/>
        <v/>
      </c>
      <c r="O138" s="146" t="str">
        <f t="shared" si="24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5"/>
        <v/>
      </c>
      <c r="O139" s="146" t="str">
        <f t="shared" si="24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5"/>
        <v/>
      </c>
      <c r="O140" s="146" t="str">
        <f t="shared" si="24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5"/>
        <v/>
      </c>
      <c r="O141" s="146" t="str">
        <f t="shared" si="24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5"/>
        <v/>
      </c>
      <c r="O142" s="146" t="str">
        <f t="shared" si="24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5"/>
        <v/>
      </c>
      <c r="O143" s="146" t="str">
        <f t="shared" si="24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5"/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27">IF(COUNTIF(L:L,J200),J200,"")</f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7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7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7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7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7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7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7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7"/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29">IF(COUNTIF(L:L,J264),J264,"")</f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9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9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9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9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9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9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9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9"/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N288" s="146" t="str">
        <f t="shared" si="29"/>
        <v/>
      </c>
      <c r="O288" s="146" t="str">
        <f t="shared" si="28"/>
        <v/>
      </c>
    </row>
    <row r="289" spans="14:15">
      <c r="N289" s="146" t="str">
        <f t="shared" si="29"/>
        <v/>
      </c>
      <c r="O289" s="146" t="str">
        <f t="shared" si="28"/>
        <v/>
      </c>
    </row>
    <row r="290" spans="14:15">
      <c r="N290" s="146" t="str">
        <f t="shared" si="29"/>
        <v/>
      </c>
      <c r="O290" s="146" t="str">
        <f t="shared" si="28"/>
        <v/>
      </c>
    </row>
    <row r="291" spans="14:15">
      <c r="N291" s="146" t="str">
        <f t="shared" si="29"/>
        <v/>
      </c>
      <c r="O291" s="146" t="str">
        <f t="shared" si="28"/>
        <v/>
      </c>
    </row>
    <row r="292" spans="14:15">
      <c r="N292" s="146" t="str">
        <f t="shared" si="29"/>
        <v/>
      </c>
      <c r="O292" s="146" t="str">
        <f t="shared" si="28"/>
        <v/>
      </c>
    </row>
    <row r="293" spans="14:15">
      <c r="N293" s="146" t="str">
        <f t="shared" si="29"/>
        <v/>
      </c>
      <c r="O293" s="146" t="str">
        <f t="shared" si="28"/>
        <v/>
      </c>
    </row>
    <row r="294" spans="14:15">
      <c r="N294" s="146" t="str">
        <f t="shared" si="29"/>
        <v/>
      </c>
      <c r="O294" s="146" t="str">
        <f t="shared" si="28"/>
        <v/>
      </c>
    </row>
    <row r="295" spans="14:15">
      <c r="N295" s="146" t="str">
        <f t="shared" si="29"/>
        <v/>
      </c>
      <c r="O295" s="146" t="str">
        <f t="shared" si="28"/>
        <v/>
      </c>
    </row>
    <row r="296" spans="14:15">
      <c r="N296" s="146" t="str">
        <f t="shared" si="29"/>
        <v/>
      </c>
      <c r="O296" s="146" t="str">
        <f t="shared" si="28"/>
        <v/>
      </c>
    </row>
    <row r="297" spans="14:15">
      <c r="N297" s="146" t="str">
        <f t="shared" si="29"/>
        <v/>
      </c>
      <c r="O297" s="146" t="str">
        <f t="shared" si="28"/>
        <v/>
      </c>
    </row>
    <row r="298" spans="14:15">
      <c r="N298" s="146" t="str">
        <f t="shared" si="29"/>
        <v/>
      </c>
      <c r="O298" s="146" t="str">
        <f t="shared" si="28"/>
        <v/>
      </c>
    </row>
    <row r="299" spans="14:15">
      <c r="N299" s="146" t="str">
        <f t="shared" si="29"/>
        <v/>
      </c>
      <c r="O299" s="146" t="str">
        <f t="shared" si="28"/>
        <v/>
      </c>
    </row>
    <row r="300" spans="14:15">
      <c r="N300" s="146" t="str">
        <f t="shared" si="29"/>
        <v/>
      </c>
      <c r="O300" s="146" t="str">
        <f t="shared" si="28"/>
        <v/>
      </c>
    </row>
    <row r="301" spans="14:15">
      <c r="N301" s="146" t="str">
        <f t="shared" si="29"/>
        <v/>
      </c>
      <c r="O301" s="146" t="str">
        <f t="shared" si="28"/>
        <v/>
      </c>
    </row>
    <row r="302" spans="14:15">
      <c r="N302" s="146" t="str">
        <f t="shared" si="29"/>
        <v/>
      </c>
      <c r="O302" s="146" t="str">
        <f t="shared" si="28"/>
        <v/>
      </c>
    </row>
    <row r="303" spans="14:15">
      <c r="N303" s="146" t="str">
        <f t="shared" si="29"/>
        <v/>
      </c>
      <c r="O303" s="146" t="str">
        <f t="shared" si="28"/>
        <v/>
      </c>
    </row>
    <row r="304" spans="14:15">
      <c r="N304" s="146" t="str">
        <f t="shared" si="29"/>
        <v/>
      </c>
      <c r="O304" s="146" t="str">
        <f t="shared" si="28"/>
        <v/>
      </c>
    </row>
    <row r="305" spans="14:15">
      <c r="N305" s="146" t="str">
        <f t="shared" si="29"/>
        <v/>
      </c>
      <c r="O305" s="146" t="str">
        <f t="shared" si="28"/>
        <v/>
      </c>
    </row>
    <row r="306" spans="14:15">
      <c r="N306" s="146" t="str">
        <f t="shared" si="29"/>
        <v/>
      </c>
      <c r="O306" s="146" t="str">
        <f t="shared" si="28"/>
        <v/>
      </c>
    </row>
    <row r="307" spans="14:15">
      <c r="N307" s="146" t="str">
        <f t="shared" si="29"/>
        <v/>
      </c>
      <c r="O307" s="146" t="str">
        <f t="shared" si="28"/>
        <v/>
      </c>
    </row>
    <row r="308" spans="14:15">
      <c r="N308" s="146" t="str">
        <f t="shared" si="29"/>
        <v/>
      </c>
      <c r="O308" s="146" t="str">
        <f t="shared" si="28"/>
        <v/>
      </c>
    </row>
    <row r="309" spans="14:15">
      <c r="N309" s="146" t="str">
        <f t="shared" si="29"/>
        <v/>
      </c>
      <c r="O309" s="146" t="str">
        <f t="shared" si="28"/>
        <v/>
      </c>
    </row>
    <row r="310" spans="14:15">
      <c r="N310" s="146" t="str">
        <f t="shared" si="29"/>
        <v/>
      </c>
      <c r="O310" s="146" t="str">
        <f t="shared" si="28"/>
        <v/>
      </c>
    </row>
    <row r="311" spans="14:15">
      <c r="N311" s="146" t="str">
        <f t="shared" si="29"/>
        <v/>
      </c>
      <c r="O311" s="146" t="str">
        <f t="shared" si="28"/>
        <v/>
      </c>
    </row>
    <row r="312" spans="14:15">
      <c r="N312" s="146" t="str">
        <f t="shared" si="29"/>
        <v/>
      </c>
      <c r="O312" s="146" t="str">
        <f t="shared" si="28"/>
        <v/>
      </c>
    </row>
    <row r="313" spans="14:15">
      <c r="N313" s="146" t="str">
        <f t="shared" si="29"/>
        <v/>
      </c>
      <c r="O313" s="146" t="str">
        <f t="shared" si="28"/>
        <v/>
      </c>
    </row>
    <row r="314" spans="14:15">
      <c r="N314" s="146" t="str">
        <f t="shared" si="29"/>
        <v/>
      </c>
      <c r="O314" s="146" t="str">
        <f t="shared" si="28"/>
        <v/>
      </c>
    </row>
    <row r="315" spans="14:15">
      <c r="N315" s="146" t="str">
        <f t="shared" si="29"/>
        <v/>
      </c>
      <c r="O315" s="146" t="str">
        <f t="shared" si="28"/>
        <v/>
      </c>
    </row>
    <row r="316" spans="14:15">
      <c r="N316" s="146" t="str">
        <f t="shared" si="29"/>
        <v/>
      </c>
      <c r="O316" s="146" t="str">
        <f t="shared" si="28"/>
        <v/>
      </c>
    </row>
    <row r="317" spans="14:15">
      <c r="N317" s="146" t="str">
        <f t="shared" si="29"/>
        <v/>
      </c>
      <c r="O317" s="146" t="str">
        <f t="shared" si="28"/>
        <v/>
      </c>
    </row>
    <row r="318" spans="14:15">
      <c r="N318" s="146" t="str">
        <f t="shared" si="29"/>
        <v/>
      </c>
      <c r="O318" s="146" t="str">
        <f t="shared" si="28"/>
        <v/>
      </c>
    </row>
    <row r="319" spans="14:15">
      <c r="N319" s="146" t="str">
        <f t="shared" si="29"/>
        <v/>
      </c>
      <c r="O319" s="146" t="str">
        <f t="shared" si="28"/>
        <v/>
      </c>
    </row>
    <row r="320" spans="14:15">
      <c r="N320" s="146" t="str">
        <f t="shared" si="29"/>
        <v/>
      </c>
      <c r="O320" s="146" t="str">
        <f t="shared" si="28"/>
        <v/>
      </c>
    </row>
    <row r="321" spans="14:15">
      <c r="N321" s="146" t="str">
        <f t="shared" si="29"/>
        <v/>
      </c>
      <c r="O321" s="146" t="str">
        <f t="shared" si="28"/>
        <v/>
      </c>
    </row>
    <row r="322" spans="14:15">
      <c r="N322" s="146" t="str">
        <f t="shared" si="29"/>
        <v/>
      </c>
      <c r="O322" s="146" t="str">
        <f t="shared" si="28"/>
        <v/>
      </c>
    </row>
    <row r="323" spans="14:15">
      <c r="N323" s="146" t="str">
        <f t="shared" si="29"/>
        <v/>
      </c>
      <c r="O323" s="146" t="str">
        <f t="shared" si="28"/>
        <v/>
      </c>
    </row>
    <row r="324" spans="14:15">
      <c r="N324" s="146" t="str">
        <f t="shared" si="29"/>
        <v/>
      </c>
      <c r="O324" s="146" t="str">
        <f t="shared" ref="O324:O387" si="30">IF(N324&gt;$A$14,N324,"")</f>
        <v/>
      </c>
    </row>
    <row r="325" spans="14:15">
      <c r="N325" s="146" t="str">
        <f t="shared" si="29"/>
        <v/>
      </c>
      <c r="O325" s="146" t="str">
        <f t="shared" si="30"/>
        <v/>
      </c>
    </row>
    <row r="326" spans="14:15">
      <c r="N326" s="146" t="str">
        <f t="shared" si="29"/>
        <v/>
      </c>
      <c r="O326" s="146" t="str">
        <f t="shared" si="30"/>
        <v/>
      </c>
    </row>
    <row r="327" spans="14:15">
      <c r="N327" s="146" t="str">
        <f t="shared" si="29"/>
        <v/>
      </c>
      <c r="O327" s="146" t="str">
        <f t="shared" si="30"/>
        <v/>
      </c>
    </row>
    <row r="328" spans="14:15">
      <c r="N328" s="146" t="str">
        <f t="shared" ref="N328:N391" si="31">IF(COUNTIF(L:L,J328),J328,"")</f>
        <v/>
      </c>
      <c r="O328" s="146" t="str">
        <f t="shared" si="30"/>
        <v/>
      </c>
    </row>
    <row r="329" spans="14:15">
      <c r="N329" s="146" t="str">
        <f t="shared" si="31"/>
        <v/>
      </c>
      <c r="O329" s="146" t="str">
        <f t="shared" si="30"/>
        <v/>
      </c>
    </row>
    <row r="330" spans="14:15">
      <c r="N330" s="146" t="str">
        <f t="shared" si="31"/>
        <v/>
      </c>
      <c r="O330" s="146" t="str">
        <f t="shared" si="30"/>
        <v/>
      </c>
    </row>
    <row r="331" spans="14:15">
      <c r="N331" s="146" t="str">
        <f t="shared" si="31"/>
        <v/>
      </c>
      <c r="O331" s="146" t="str">
        <f t="shared" si="30"/>
        <v/>
      </c>
    </row>
    <row r="332" spans="14:15">
      <c r="N332" s="146" t="str">
        <f t="shared" si="31"/>
        <v/>
      </c>
      <c r="O332" s="146" t="str">
        <f t="shared" si="30"/>
        <v/>
      </c>
    </row>
    <row r="333" spans="14:15">
      <c r="N333" s="146" t="str">
        <f t="shared" si="31"/>
        <v/>
      </c>
      <c r="O333" s="146" t="str">
        <f t="shared" si="30"/>
        <v/>
      </c>
    </row>
    <row r="334" spans="14:15">
      <c r="N334" s="146" t="str">
        <f t="shared" si="31"/>
        <v/>
      </c>
      <c r="O334" s="146" t="str">
        <f t="shared" si="30"/>
        <v/>
      </c>
    </row>
    <row r="335" spans="14:15">
      <c r="N335" s="146" t="str">
        <f t="shared" si="31"/>
        <v/>
      </c>
      <c r="O335" s="146" t="str">
        <f t="shared" si="30"/>
        <v/>
      </c>
    </row>
    <row r="336" spans="14:15">
      <c r="N336" s="146" t="str">
        <f t="shared" si="31"/>
        <v/>
      </c>
      <c r="O336" s="146" t="str">
        <f t="shared" si="30"/>
        <v/>
      </c>
    </row>
    <row r="337" spans="14:15">
      <c r="N337" s="146" t="str">
        <f t="shared" si="31"/>
        <v/>
      </c>
      <c r="O337" s="146" t="str">
        <f t="shared" si="30"/>
        <v/>
      </c>
    </row>
    <row r="338" spans="14:15">
      <c r="N338" s="146" t="str">
        <f t="shared" si="31"/>
        <v/>
      </c>
      <c r="O338" s="146" t="str">
        <f t="shared" si="30"/>
        <v/>
      </c>
    </row>
    <row r="339" spans="14:15">
      <c r="N339" s="146" t="str">
        <f t="shared" si="31"/>
        <v/>
      </c>
      <c r="O339" s="146" t="str">
        <f t="shared" si="30"/>
        <v/>
      </c>
    </row>
    <row r="340" spans="14:15">
      <c r="N340" s="146" t="str">
        <f t="shared" si="31"/>
        <v/>
      </c>
      <c r="O340" s="146" t="str">
        <f t="shared" si="30"/>
        <v/>
      </c>
    </row>
    <row r="341" spans="14:15">
      <c r="N341" s="146" t="str">
        <f t="shared" si="31"/>
        <v/>
      </c>
      <c r="O341" s="146" t="str">
        <f t="shared" si="30"/>
        <v/>
      </c>
    </row>
    <row r="342" spans="14:15">
      <c r="N342" s="146" t="str">
        <f t="shared" si="31"/>
        <v/>
      </c>
      <c r="O342" s="146" t="str">
        <f t="shared" si="30"/>
        <v/>
      </c>
    </row>
    <row r="343" spans="14:15">
      <c r="N343" s="146" t="str">
        <f t="shared" si="31"/>
        <v/>
      </c>
      <c r="O343" s="146" t="str">
        <f t="shared" si="30"/>
        <v/>
      </c>
    </row>
    <row r="344" spans="14:15">
      <c r="N344" s="146" t="str">
        <f t="shared" si="31"/>
        <v/>
      </c>
      <c r="O344" s="146" t="str">
        <f t="shared" si="30"/>
        <v/>
      </c>
    </row>
    <row r="345" spans="14:15">
      <c r="N345" s="146" t="str">
        <f t="shared" si="31"/>
        <v/>
      </c>
      <c r="O345" s="146" t="str">
        <f t="shared" si="30"/>
        <v/>
      </c>
    </row>
    <row r="346" spans="14:15">
      <c r="N346" s="146" t="str">
        <f t="shared" si="31"/>
        <v/>
      </c>
      <c r="O346" s="146" t="str">
        <f t="shared" si="30"/>
        <v/>
      </c>
    </row>
    <row r="347" spans="14:15">
      <c r="N347" s="146" t="str">
        <f t="shared" si="31"/>
        <v/>
      </c>
      <c r="O347" s="146" t="str">
        <f t="shared" si="30"/>
        <v/>
      </c>
    </row>
    <row r="348" spans="14:15">
      <c r="N348" s="146" t="str">
        <f t="shared" si="31"/>
        <v/>
      </c>
      <c r="O348" s="146" t="str">
        <f t="shared" si="30"/>
        <v/>
      </c>
    </row>
    <row r="349" spans="14:15">
      <c r="N349" s="146" t="str">
        <f t="shared" si="31"/>
        <v/>
      </c>
      <c r="O349" s="146" t="str">
        <f t="shared" si="30"/>
        <v/>
      </c>
    </row>
    <row r="350" spans="14:15">
      <c r="N350" s="146" t="str">
        <f t="shared" si="31"/>
        <v/>
      </c>
      <c r="O350" s="146" t="str">
        <f t="shared" si="30"/>
        <v/>
      </c>
    </row>
    <row r="351" spans="14:15">
      <c r="N351" s="146" t="str">
        <f t="shared" si="31"/>
        <v/>
      </c>
      <c r="O351" s="146" t="str">
        <f t="shared" si="30"/>
        <v/>
      </c>
    </row>
    <row r="352" spans="14:15">
      <c r="N352" s="146" t="str">
        <f t="shared" si="31"/>
        <v/>
      </c>
      <c r="O352" s="146" t="str">
        <f t="shared" si="30"/>
        <v/>
      </c>
    </row>
    <row r="353" spans="14:15">
      <c r="N353" s="146" t="str">
        <f t="shared" si="31"/>
        <v/>
      </c>
      <c r="O353" s="146" t="str">
        <f t="shared" si="30"/>
        <v/>
      </c>
    </row>
    <row r="354" spans="14:15">
      <c r="N354" s="146" t="str">
        <f t="shared" si="31"/>
        <v/>
      </c>
      <c r="O354" s="146" t="str">
        <f t="shared" si="30"/>
        <v/>
      </c>
    </row>
    <row r="355" spans="14:15">
      <c r="N355" s="146" t="str">
        <f t="shared" si="31"/>
        <v/>
      </c>
      <c r="O355" s="146" t="str">
        <f t="shared" si="30"/>
        <v/>
      </c>
    </row>
    <row r="356" spans="14:15">
      <c r="N356" s="146" t="str">
        <f t="shared" si="31"/>
        <v/>
      </c>
      <c r="O356" s="146" t="str">
        <f t="shared" si="30"/>
        <v/>
      </c>
    </row>
    <row r="357" spans="14:15">
      <c r="N357" s="146" t="str">
        <f t="shared" si="31"/>
        <v/>
      </c>
      <c r="O357" s="146" t="str">
        <f t="shared" si="30"/>
        <v/>
      </c>
    </row>
    <row r="358" spans="14:15">
      <c r="N358" s="146" t="str">
        <f t="shared" si="31"/>
        <v/>
      </c>
      <c r="O358" s="146" t="str">
        <f t="shared" si="30"/>
        <v/>
      </c>
    </row>
    <row r="359" spans="14:15">
      <c r="N359" s="146" t="str">
        <f t="shared" si="31"/>
        <v/>
      </c>
      <c r="O359" s="146" t="str">
        <f t="shared" si="30"/>
        <v/>
      </c>
    </row>
    <row r="360" spans="14:15">
      <c r="N360" s="146" t="str">
        <f t="shared" si="31"/>
        <v/>
      </c>
      <c r="O360" s="146" t="str">
        <f t="shared" si="30"/>
        <v/>
      </c>
    </row>
    <row r="361" spans="14:15">
      <c r="N361" s="146" t="str">
        <f t="shared" si="31"/>
        <v/>
      </c>
      <c r="O361" s="146" t="str">
        <f t="shared" si="30"/>
        <v/>
      </c>
    </row>
    <row r="362" spans="14:15">
      <c r="N362" s="146" t="str">
        <f t="shared" si="31"/>
        <v/>
      </c>
      <c r="O362" s="146" t="str">
        <f t="shared" si="30"/>
        <v/>
      </c>
    </row>
    <row r="363" spans="14:15">
      <c r="N363" s="146" t="str">
        <f t="shared" si="31"/>
        <v/>
      </c>
      <c r="O363" s="146" t="str">
        <f t="shared" si="30"/>
        <v/>
      </c>
    </row>
    <row r="364" spans="14:15">
      <c r="N364" s="146" t="str">
        <f t="shared" si="31"/>
        <v/>
      </c>
      <c r="O364" s="146" t="str">
        <f t="shared" si="30"/>
        <v/>
      </c>
    </row>
    <row r="365" spans="14:15">
      <c r="N365" s="146" t="str">
        <f t="shared" si="31"/>
        <v/>
      </c>
      <c r="O365" s="146" t="str">
        <f t="shared" si="30"/>
        <v/>
      </c>
    </row>
    <row r="366" spans="14:15">
      <c r="N366" s="146" t="str">
        <f t="shared" si="31"/>
        <v/>
      </c>
      <c r="O366" s="146" t="str">
        <f t="shared" si="30"/>
        <v/>
      </c>
    </row>
    <row r="367" spans="14:15">
      <c r="N367" s="146" t="str">
        <f t="shared" si="31"/>
        <v/>
      </c>
      <c r="O367" s="146" t="str">
        <f t="shared" si="30"/>
        <v/>
      </c>
    </row>
    <row r="368" spans="14:15">
      <c r="N368" s="146" t="str">
        <f t="shared" si="31"/>
        <v/>
      </c>
      <c r="O368" s="146" t="str">
        <f t="shared" si="30"/>
        <v/>
      </c>
    </row>
    <row r="369" spans="14:15">
      <c r="N369" s="146" t="str">
        <f t="shared" si="31"/>
        <v/>
      </c>
      <c r="O369" s="146" t="str">
        <f t="shared" si="30"/>
        <v/>
      </c>
    </row>
    <row r="370" spans="14:15">
      <c r="N370" s="146" t="str">
        <f t="shared" si="31"/>
        <v/>
      </c>
      <c r="O370" s="146" t="str">
        <f t="shared" si="30"/>
        <v/>
      </c>
    </row>
    <row r="371" spans="14:15">
      <c r="N371" s="146" t="str">
        <f t="shared" si="31"/>
        <v/>
      </c>
      <c r="O371" s="146" t="str">
        <f t="shared" si="30"/>
        <v/>
      </c>
    </row>
    <row r="372" spans="14:15">
      <c r="N372" s="146" t="str">
        <f t="shared" si="31"/>
        <v/>
      </c>
      <c r="O372" s="146" t="str">
        <f t="shared" si="30"/>
        <v/>
      </c>
    </row>
    <row r="373" spans="14:15">
      <c r="N373" s="146" t="str">
        <f t="shared" si="31"/>
        <v/>
      </c>
      <c r="O373" s="146" t="str">
        <f t="shared" si="30"/>
        <v/>
      </c>
    </row>
    <row r="374" spans="14:15">
      <c r="N374" s="146" t="str">
        <f t="shared" si="31"/>
        <v/>
      </c>
      <c r="O374" s="146" t="str">
        <f t="shared" si="30"/>
        <v/>
      </c>
    </row>
    <row r="375" spans="14:15">
      <c r="N375" s="146" t="str">
        <f t="shared" si="31"/>
        <v/>
      </c>
      <c r="O375" s="146" t="str">
        <f t="shared" si="30"/>
        <v/>
      </c>
    </row>
    <row r="376" spans="14:15">
      <c r="N376" s="146" t="str">
        <f t="shared" si="31"/>
        <v/>
      </c>
      <c r="O376" s="146" t="str">
        <f t="shared" si="30"/>
        <v/>
      </c>
    </row>
    <row r="377" spans="14:15">
      <c r="N377" s="146" t="str">
        <f t="shared" si="31"/>
        <v/>
      </c>
      <c r="O377" s="146" t="str">
        <f t="shared" si="30"/>
        <v/>
      </c>
    </row>
    <row r="378" spans="14:15">
      <c r="N378" s="146" t="str">
        <f t="shared" si="31"/>
        <v/>
      </c>
      <c r="O378" s="146" t="str">
        <f t="shared" si="30"/>
        <v/>
      </c>
    </row>
    <row r="379" spans="14:15">
      <c r="N379" s="146" t="str">
        <f t="shared" si="31"/>
        <v/>
      </c>
      <c r="O379" s="146" t="str">
        <f t="shared" si="30"/>
        <v/>
      </c>
    </row>
    <row r="380" spans="14:15">
      <c r="N380" s="146" t="str">
        <f t="shared" si="31"/>
        <v/>
      </c>
      <c r="O380" s="146" t="str">
        <f t="shared" si="30"/>
        <v/>
      </c>
    </row>
    <row r="381" spans="14:15">
      <c r="N381" s="146" t="str">
        <f t="shared" si="31"/>
        <v/>
      </c>
      <c r="O381" s="146" t="str">
        <f t="shared" si="30"/>
        <v/>
      </c>
    </row>
    <row r="382" spans="14:15">
      <c r="N382" s="146" t="str">
        <f t="shared" si="31"/>
        <v/>
      </c>
      <c r="O382" s="146" t="str">
        <f t="shared" si="30"/>
        <v/>
      </c>
    </row>
    <row r="383" spans="14:15">
      <c r="N383" s="146" t="str">
        <f t="shared" si="31"/>
        <v/>
      </c>
      <c r="O383" s="146" t="str">
        <f t="shared" si="30"/>
        <v/>
      </c>
    </row>
    <row r="384" spans="14:15">
      <c r="N384" s="146" t="str">
        <f t="shared" si="31"/>
        <v/>
      </c>
      <c r="O384" s="146" t="str">
        <f t="shared" si="30"/>
        <v/>
      </c>
    </row>
    <row r="385" spans="14:15">
      <c r="N385" s="146" t="str">
        <f t="shared" si="31"/>
        <v/>
      </c>
      <c r="O385" s="146" t="str">
        <f t="shared" si="30"/>
        <v/>
      </c>
    </row>
    <row r="386" spans="14:15">
      <c r="N386" s="146" t="str">
        <f t="shared" si="31"/>
        <v/>
      </c>
      <c r="O386" s="146" t="str">
        <f t="shared" si="30"/>
        <v/>
      </c>
    </row>
    <row r="387" spans="14:15">
      <c r="N387" s="146" t="str">
        <f t="shared" si="31"/>
        <v/>
      </c>
      <c r="O387" s="146" t="str">
        <f t="shared" si="30"/>
        <v/>
      </c>
    </row>
    <row r="388" spans="14:15">
      <c r="N388" s="146" t="str">
        <f t="shared" si="31"/>
        <v/>
      </c>
      <c r="O388" s="146" t="str">
        <f t="shared" ref="O388:O451" si="32">IF(N388&gt;$A$14,N388,"")</f>
        <v/>
      </c>
    </row>
    <row r="389" spans="14:15">
      <c r="N389" s="146" t="str">
        <f t="shared" si="31"/>
        <v/>
      </c>
      <c r="O389" s="146" t="str">
        <f t="shared" si="32"/>
        <v/>
      </c>
    </row>
    <row r="390" spans="14:15">
      <c r="N390" s="146" t="str">
        <f t="shared" si="31"/>
        <v/>
      </c>
      <c r="O390" s="146" t="str">
        <f t="shared" si="32"/>
        <v/>
      </c>
    </row>
    <row r="391" spans="14:15">
      <c r="N391" s="146" t="str">
        <f t="shared" si="31"/>
        <v/>
      </c>
      <c r="O391" s="146" t="str">
        <f t="shared" si="32"/>
        <v/>
      </c>
    </row>
    <row r="392" spans="14:15">
      <c r="N392" s="146" t="str">
        <f t="shared" ref="N392:N455" si="33">IF(COUNTIF(L:L,J392),J392,"")</f>
        <v/>
      </c>
      <c r="O392" s="146" t="str">
        <f t="shared" si="32"/>
        <v/>
      </c>
    </row>
    <row r="393" spans="14:15">
      <c r="N393" s="146" t="str">
        <f t="shared" si="33"/>
        <v/>
      </c>
      <c r="O393" s="146" t="str">
        <f t="shared" si="32"/>
        <v/>
      </c>
    </row>
    <row r="394" spans="14:15">
      <c r="N394" s="146" t="str">
        <f t="shared" si="33"/>
        <v/>
      </c>
      <c r="O394" s="146" t="str">
        <f t="shared" si="32"/>
        <v/>
      </c>
    </row>
    <row r="395" spans="14:15">
      <c r="N395" s="146" t="str">
        <f t="shared" si="33"/>
        <v/>
      </c>
      <c r="O395" s="146" t="str">
        <f t="shared" si="32"/>
        <v/>
      </c>
    </row>
    <row r="396" spans="14:15">
      <c r="N396" s="146" t="str">
        <f t="shared" si="33"/>
        <v/>
      </c>
      <c r="O396" s="146" t="str">
        <f t="shared" si="32"/>
        <v/>
      </c>
    </row>
    <row r="397" spans="14:15">
      <c r="N397" s="146" t="str">
        <f t="shared" si="33"/>
        <v/>
      </c>
      <c r="O397" s="146" t="str">
        <f t="shared" si="32"/>
        <v/>
      </c>
    </row>
    <row r="398" spans="14:15">
      <c r="N398" s="146" t="str">
        <f t="shared" si="33"/>
        <v/>
      </c>
      <c r="O398" s="146" t="str">
        <f t="shared" si="32"/>
        <v/>
      </c>
    </row>
    <row r="399" spans="14:15">
      <c r="N399" s="146" t="str">
        <f t="shared" si="33"/>
        <v/>
      </c>
      <c r="O399" s="146" t="str">
        <f t="shared" si="32"/>
        <v/>
      </c>
    </row>
    <row r="400" spans="14:15">
      <c r="N400" s="146" t="str">
        <f t="shared" si="33"/>
        <v/>
      </c>
      <c r="O400" s="146" t="str">
        <f t="shared" si="32"/>
        <v/>
      </c>
    </row>
    <row r="401" spans="14:15">
      <c r="N401" s="146" t="str">
        <f t="shared" si="33"/>
        <v/>
      </c>
      <c r="O401" s="146" t="str">
        <f t="shared" si="32"/>
        <v/>
      </c>
    </row>
    <row r="402" spans="14:15">
      <c r="N402" s="146" t="str">
        <f t="shared" si="33"/>
        <v/>
      </c>
      <c r="O402" s="146" t="str">
        <f t="shared" si="32"/>
        <v/>
      </c>
    </row>
    <row r="403" spans="14:15">
      <c r="N403" s="146" t="str">
        <f t="shared" si="33"/>
        <v/>
      </c>
      <c r="O403" s="146" t="str">
        <f t="shared" si="32"/>
        <v/>
      </c>
    </row>
    <row r="404" spans="14:15">
      <c r="N404" s="146" t="str">
        <f t="shared" si="33"/>
        <v/>
      </c>
      <c r="O404" s="146" t="str">
        <f t="shared" si="32"/>
        <v/>
      </c>
    </row>
    <row r="405" spans="14:15">
      <c r="N405" s="146" t="str">
        <f t="shared" si="33"/>
        <v/>
      </c>
      <c r="O405" s="146" t="str">
        <f t="shared" si="32"/>
        <v/>
      </c>
    </row>
    <row r="406" spans="14:15">
      <c r="N406" s="146" t="str">
        <f t="shared" si="33"/>
        <v/>
      </c>
      <c r="O406" s="146" t="str">
        <f t="shared" si="32"/>
        <v/>
      </c>
    </row>
    <row r="407" spans="14:15">
      <c r="N407" s="146" t="str">
        <f t="shared" si="33"/>
        <v/>
      </c>
      <c r="O407" s="146" t="str">
        <f t="shared" si="32"/>
        <v/>
      </c>
    </row>
    <row r="408" spans="14:15">
      <c r="N408" s="146" t="str">
        <f t="shared" si="33"/>
        <v/>
      </c>
      <c r="O408" s="146" t="str">
        <f t="shared" si="32"/>
        <v/>
      </c>
    </row>
    <row r="409" spans="14:15">
      <c r="N409" s="146" t="str">
        <f t="shared" si="33"/>
        <v/>
      </c>
      <c r="O409" s="146" t="str">
        <f t="shared" si="32"/>
        <v/>
      </c>
    </row>
    <row r="410" spans="14:15">
      <c r="N410" s="146" t="str">
        <f t="shared" si="33"/>
        <v/>
      </c>
      <c r="O410" s="146" t="str">
        <f t="shared" si="32"/>
        <v/>
      </c>
    </row>
    <row r="411" spans="14:15">
      <c r="N411" s="146" t="str">
        <f t="shared" si="33"/>
        <v/>
      </c>
      <c r="O411" s="146" t="str">
        <f t="shared" si="32"/>
        <v/>
      </c>
    </row>
    <row r="412" spans="14:15">
      <c r="N412" s="146" t="str">
        <f t="shared" si="33"/>
        <v/>
      </c>
      <c r="O412" s="146" t="str">
        <f t="shared" si="32"/>
        <v/>
      </c>
    </row>
    <row r="413" spans="14:15">
      <c r="N413" s="146" t="str">
        <f t="shared" si="33"/>
        <v/>
      </c>
      <c r="O413" s="146" t="str">
        <f t="shared" si="32"/>
        <v/>
      </c>
    </row>
    <row r="414" spans="14:15">
      <c r="N414" s="146" t="str">
        <f t="shared" si="33"/>
        <v/>
      </c>
      <c r="O414" s="146" t="str">
        <f t="shared" si="32"/>
        <v/>
      </c>
    </row>
    <row r="415" spans="14:15">
      <c r="N415" s="146" t="str">
        <f t="shared" si="33"/>
        <v/>
      </c>
      <c r="O415" s="146" t="str">
        <f t="shared" si="32"/>
        <v/>
      </c>
    </row>
    <row r="416" spans="14:15">
      <c r="N416" s="146" t="str">
        <f t="shared" si="33"/>
        <v/>
      </c>
      <c r="O416" s="146" t="str">
        <f t="shared" si="32"/>
        <v/>
      </c>
    </row>
    <row r="417" spans="14:15">
      <c r="N417" s="146" t="str">
        <f t="shared" si="33"/>
        <v/>
      </c>
      <c r="O417" s="146" t="str">
        <f t="shared" si="32"/>
        <v/>
      </c>
    </row>
    <row r="418" spans="14:15">
      <c r="N418" s="146" t="str">
        <f t="shared" si="33"/>
        <v/>
      </c>
      <c r="O418" s="146" t="str">
        <f t="shared" si="32"/>
        <v/>
      </c>
    </row>
    <row r="419" spans="14:15">
      <c r="N419" s="146" t="str">
        <f t="shared" si="33"/>
        <v/>
      </c>
      <c r="O419" s="146" t="str">
        <f t="shared" si="32"/>
        <v/>
      </c>
    </row>
    <row r="420" spans="14:15">
      <c r="N420" s="146" t="str">
        <f t="shared" si="33"/>
        <v/>
      </c>
      <c r="O420" s="146" t="str">
        <f t="shared" si="32"/>
        <v/>
      </c>
    </row>
    <row r="421" spans="14:15">
      <c r="N421" s="146" t="str">
        <f t="shared" si="33"/>
        <v/>
      </c>
      <c r="O421" s="146" t="str">
        <f t="shared" si="32"/>
        <v/>
      </c>
    </row>
    <row r="422" spans="14:15">
      <c r="N422" s="146" t="str">
        <f t="shared" si="33"/>
        <v/>
      </c>
      <c r="O422" s="146" t="str">
        <f t="shared" si="32"/>
        <v/>
      </c>
    </row>
    <row r="423" spans="14:15">
      <c r="N423" s="146" t="str">
        <f t="shared" si="33"/>
        <v/>
      </c>
      <c r="O423" s="146" t="str">
        <f t="shared" si="32"/>
        <v/>
      </c>
    </row>
    <row r="424" spans="14:15">
      <c r="N424" s="146" t="str">
        <f t="shared" si="33"/>
        <v/>
      </c>
      <c r="O424" s="146" t="str">
        <f t="shared" si="32"/>
        <v/>
      </c>
    </row>
    <row r="425" spans="14:15">
      <c r="N425" s="146" t="str">
        <f t="shared" si="33"/>
        <v/>
      </c>
      <c r="O425" s="146" t="str">
        <f t="shared" si="32"/>
        <v/>
      </c>
    </row>
    <row r="426" spans="14:15">
      <c r="N426" s="146" t="str">
        <f t="shared" si="33"/>
        <v/>
      </c>
      <c r="O426" s="146" t="str">
        <f t="shared" si="32"/>
        <v/>
      </c>
    </row>
    <row r="427" spans="14:15">
      <c r="N427" s="146" t="str">
        <f t="shared" si="33"/>
        <v/>
      </c>
      <c r="O427" s="146" t="str">
        <f t="shared" si="32"/>
        <v/>
      </c>
    </row>
    <row r="428" spans="14:15">
      <c r="N428" s="146" t="str">
        <f t="shared" si="33"/>
        <v/>
      </c>
      <c r="O428" s="146" t="str">
        <f t="shared" si="32"/>
        <v/>
      </c>
    </row>
    <row r="429" spans="14:15">
      <c r="N429" s="146" t="str">
        <f t="shared" si="33"/>
        <v/>
      </c>
      <c r="O429" s="146" t="str">
        <f t="shared" si="32"/>
        <v/>
      </c>
    </row>
    <row r="430" spans="14:15">
      <c r="N430" s="146" t="str">
        <f t="shared" si="33"/>
        <v/>
      </c>
      <c r="O430" s="146" t="str">
        <f t="shared" si="32"/>
        <v/>
      </c>
    </row>
    <row r="431" spans="14:15">
      <c r="N431" s="146" t="str">
        <f t="shared" si="33"/>
        <v/>
      </c>
      <c r="O431" s="146" t="str">
        <f t="shared" si="32"/>
        <v/>
      </c>
    </row>
    <row r="432" spans="14:15">
      <c r="N432" s="146" t="str">
        <f t="shared" si="33"/>
        <v/>
      </c>
      <c r="O432" s="146" t="str">
        <f t="shared" si="32"/>
        <v/>
      </c>
    </row>
    <row r="433" spans="14:15">
      <c r="N433" s="146" t="str">
        <f t="shared" si="33"/>
        <v/>
      </c>
      <c r="O433" s="146" t="str">
        <f t="shared" si="32"/>
        <v/>
      </c>
    </row>
    <row r="434" spans="14:15">
      <c r="N434" s="146" t="str">
        <f t="shared" si="33"/>
        <v/>
      </c>
      <c r="O434" s="146" t="str">
        <f t="shared" si="32"/>
        <v/>
      </c>
    </row>
    <row r="435" spans="14:15">
      <c r="N435" s="146" t="str">
        <f t="shared" si="33"/>
        <v/>
      </c>
      <c r="O435" s="146" t="str">
        <f t="shared" si="32"/>
        <v/>
      </c>
    </row>
    <row r="436" spans="14:15">
      <c r="N436" s="146" t="str">
        <f t="shared" si="33"/>
        <v/>
      </c>
      <c r="O436" s="146" t="str">
        <f t="shared" si="32"/>
        <v/>
      </c>
    </row>
    <row r="437" spans="14:15">
      <c r="N437" s="146" t="str">
        <f t="shared" si="33"/>
        <v/>
      </c>
      <c r="O437" s="146" t="str">
        <f t="shared" si="32"/>
        <v/>
      </c>
    </row>
    <row r="438" spans="14:15">
      <c r="N438" s="146" t="str">
        <f t="shared" si="33"/>
        <v/>
      </c>
      <c r="O438" s="146" t="str">
        <f t="shared" si="32"/>
        <v/>
      </c>
    </row>
    <row r="439" spans="14:15">
      <c r="N439" s="146" t="str">
        <f t="shared" si="33"/>
        <v/>
      </c>
      <c r="O439" s="146" t="str">
        <f t="shared" si="32"/>
        <v/>
      </c>
    </row>
    <row r="440" spans="14:15">
      <c r="N440" s="146" t="str">
        <f t="shared" si="33"/>
        <v/>
      </c>
      <c r="O440" s="146" t="str">
        <f t="shared" si="32"/>
        <v/>
      </c>
    </row>
    <row r="441" spans="14:15">
      <c r="N441" s="146" t="str">
        <f t="shared" si="33"/>
        <v/>
      </c>
      <c r="O441" s="146" t="str">
        <f t="shared" si="32"/>
        <v/>
      </c>
    </row>
    <row r="442" spans="14:15">
      <c r="N442" s="146" t="str">
        <f t="shared" si="33"/>
        <v/>
      </c>
      <c r="O442" s="146" t="str">
        <f t="shared" si="32"/>
        <v/>
      </c>
    </row>
    <row r="443" spans="14:15">
      <c r="N443" s="146" t="str">
        <f t="shared" si="33"/>
        <v/>
      </c>
      <c r="O443" s="146" t="str">
        <f t="shared" si="32"/>
        <v/>
      </c>
    </row>
    <row r="444" spans="14:15">
      <c r="N444" s="146" t="str">
        <f t="shared" si="33"/>
        <v/>
      </c>
      <c r="O444" s="146" t="str">
        <f t="shared" si="32"/>
        <v/>
      </c>
    </row>
    <row r="445" spans="14:15">
      <c r="N445" s="146" t="str">
        <f t="shared" si="33"/>
        <v/>
      </c>
      <c r="O445" s="146" t="str">
        <f t="shared" si="32"/>
        <v/>
      </c>
    </row>
    <row r="446" spans="14:15">
      <c r="N446" s="146" t="str">
        <f t="shared" si="33"/>
        <v/>
      </c>
      <c r="O446" s="146" t="str">
        <f t="shared" si="32"/>
        <v/>
      </c>
    </row>
    <row r="447" spans="14:15">
      <c r="N447" s="146" t="str">
        <f t="shared" si="33"/>
        <v/>
      </c>
      <c r="O447" s="146" t="str">
        <f t="shared" si="32"/>
        <v/>
      </c>
    </row>
    <row r="448" spans="14:15">
      <c r="N448" s="146" t="str">
        <f t="shared" si="33"/>
        <v/>
      </c>
      <c r="O448" s="146" t="str">
        <f t="shared" si="32"/>
        <v/>
      </c>
    </row>
    <row r="449" spans="14:15">
      <c r="N449" s="146" t="str">
        <f t="shared" si="33"/>
        <v/>
      </c>
      <c r="O449" s="146" t="str">
        <f t="shared" si="32"/>
        <v/>
      </c>
    </row>
    <row r="450" spans="14:15">
      <c r="N450" s="146" t="str">
        <f t="shared" si="33"/>
        <v/>
      </c>
      <c r="O450" s="146" t="str">
        <f t="shared" si="32"/>
        <v/>
      </c>
    </row>
    <row r="451" spans="14:15">
      <c r="N451" s="146" t="str">
        <f t="shared" si="33"/>
        <v/>
      </c>
      <c r="O451" s="146" t="str">
        <f t="shared" si="32"/>
        <v/>
      </c>
    </row>
    <row r="452" spans="14:15">
      <c r="N452" s="146" t="str">
        <f t="shared" si="33"/>
        <v/>
      </c>
      <c r="O452" s="146" t="str">
        <f t="shared" ref="O452:O515" si="34">IF(N452&gt;$A$14,N452,"")</f>
        <v/>
      </c>
    </row>
    <row r="453" spans="14:15">
      <c r="N453" s="146" t="str">
        <f t="shared" si="33"/>
        <v/>
      </c>
      <c r="O453" s="146" t="str">
        <f t="shared" si="34"/>
        <v/>
      </c>
    </row>
    <row r="454" spans="14:15">
      <c r="N454" s="146" t="str">
        <f t="shared" si="33"/>
        <v/>
      </c>
      <c r="O454" s="146" t="str">
        <f t="shared" si="34"/>
        <v/>
      </c>
    </row>
    <row r="455" spans="14:15">
      <c r="N455" s="146" t="str">
        <f t="shared" si="33"/>
        <v/>
      </c>
      <c r="O455" s="146" t="str">
        <f t="shared" si="34"/>
        <v/>
      </c>
    </row>
    <row r="456" spans="14:15">
      <c r="N456" s="146" t="str">
        <f t="shared" ref="N456:N519" si="35">IF(COUNTIF(L:L,J456),J456,"")</f>
        <v/>
      </c>
      <c r="O456" s="146" t="str">
        <f t="shared" si="34"/>
        <v/>
      </c>
    </row>
    <row r="457" spans="14:15">
      <c r="N457" s="146" t="str">
        <f t="shared" si="35"/>
        <v/>
      </c>
      <c r="O457" s="146" t="str">
        <f t="shared" si="34"/>
        <v/>
      </c>
    </row>
    <row r="458" spans="14:15">
      <c r="N458" s="146" t="str">
        <f t="shared" si="35"/>
        <v/>
      </c>
      <c r="O458" s="146" t="str">
        <f t="shared" si="34"/>
        <v/>
      </c>
    </row>
    <row r="459" spans="14:15">
      <c r="N459" s="146" t="str">
        <f t="shared" si="35"/>
        <v/>
      </c>
      <c r="O459" s="146" t="str">
        <f t="shared" si="34"/>
        <v/>
      </c>
    </row>
    <row r="460" spans="14:15">
      <c r="N460" s="146" t="str">
        <f t="shared" si="35"/>
        <v/>
      </c>
      <c r="O460" s="146" t="str">
        <f t="shared" si="34"/>
        <v/>
      </c>
    </row>
    <row r="461" spans="14:15">
      <c r="N461" s="146" t="str">
        <f t="shared" si="35"/>
        <v/>
      </c>
      <c r="O461" s="146" t="str">
        <f t="shared" si="34"/>
        <v/>
      </c>
    </row>
    <row r="462" spans="14:15">
      <c r="N462" s="146" t="str">
        <f t="shared" si="35"/>
        <v/>
      </c>
      <c r="O462" s="146" t="str">
        <f t="shared" si="34"/>
        <v/>
      </c>
    </row>
    <row r="463" spans="14:15">
      <c r="N463" s="146" t="str">
        <f t="shared" si="35"/>
        <v/>
      </c>
      <c r="O463" s="146" t="str">
        <f t="shared" si="34"/>
        <v/>
      </c>
    </row>
    <row r="464" spans="14:15">
      <c r="N464" s="146" t="str">
        <f t="shared" si="35"/>
        <v/>
      </c>
      <c r="O464" s="146" t="str">
        <f t="shared" si="34"/>
        <v/>
      </c>
    </row>
    <row r="465" spans="14:15">
      <c r="N465" s="146" t="str">
        <f t="shared" si="35"/>
        <v/>
      </c>
      <c r="O465" s="146" t="str">
        <f t="shared" si="34"/>
        <v/>
      </c>
    </row>
    <row r="466" spans="14:15">
      <c r="N466" s="146" t="str">
        <f t="shared" si="35"/>
        <v/>
      </c>
      <c r="O466" s="146" t="str">
        <f t="shared" si="34"/>
        <v/>
      </c>
    </row>
    <row r="467" spans="14:15">
      <c r="N467" s="146" t="str">
        <f t="shared" si="35"/>
        <v/>
      </c>
      <c r="O467" s="146" t="str">
        <f t="shared" si="34"/>
        <v/>
      </c>
    </row>
    <row r="468" spans="14:15">
      <c r="N468" s="146" t="str">
        <f t="shared" si="35"/>
        <v/>
      </c>
      <c r="O468" s="146" t="str">
        <f t="shared" si="34"/>
        <v/>
      </c>
    </row>
    <row r="469" spans="14:15">
      <c r="N469" s="146" t="str">
        <f t="shared" si="35"/>
        <v/>
      </c>
      <c r="O469" s="146" t="str">
        <f t="shared" si="34"/>
        <v/>
      </c>
    </row>
    <row r="470" spans="14:15">
      <c r="N470" s="146" t="str">
        <f t="shared" si="35"/>
        <v/>
      </c>
      <c r="O470" s="146" t="str">
        <f t="shared" si="34"/>
        <v/>
      </c>
    </row>
    <row r="471" spans="14:15">
      <c r="N471" s="146" t="str">
        <f t="shared" si="35"/>
        <v/>
      </c>
      <c r="O471" s="146" t="str">
        <f t="shared" si="34"/>
        <v/>
      </c>
    </row>
    <row r="472" spans="14:15">
      <c r="N472" s="146" t="str">
        <f t="shared" si="35"/>
        <v/>
      </c>
      <c r="O472" s="146" t="str">
        <f t="shared" si="34"/>
        <v/>
      </c>
    </row>
    <row r="473" spans="14:15">
      <c r="N473" s="146" t="str">
        <f t="shared" si="35"/>
        <v/>
      </c>
      <c r="O473" s="146" t="str">
        <f t="shared" si="34"/>
        <v/>
      </c>
    </row>
    <row r="474" spans="14:15">
      <c r="N474" s="146" t="str">
        <f t="shared" si="35"/>
        <v/>
      </c>
      <c r="O474" s="146" t="str">
        <f t="shared" si="34"/>
        <v/>
      </c>
    </row>
    <row r="475" spans="14:15">
      <c r="N475" s="146" t="str">
        <f t="shared" si="35"/>
        <v/>
      </c>
      <c r="O475" s="146" t="str">
        <f t="shared" si="34"/>
        <v/>
      </c>
    </row>
    <row r="476" spans="14:15">
      <c r="N476" s="146" t="str">
        <f t="shared" si="35"/>
        <v/>
      </c>
      <c r="O476" s="146" t="str">
        <f t="shared" si="34"/>
        <v/>
      </c>
    </row>
    <row r="477" spans="14:15">
      <c r="N477" s="146" t="str">
        <f t="shared" si="35"/>
        <v/>
      </c>
      <c r="O477" s="146" t="str">
        <f t="shared" si="34"/>
        <v/>
      </c>
    </row>
    <row r="478" spans="14:15">
      <c r="N478" s="146" t="str">
        <f t="shared" si="35"/>
        <v/>
      </c>
      <c r="O478" s="146" t="str">
        <f t="shared" si="34"/>
        <v/>
      </c>
    </row>
    <row r="479" spans="14:15">
      <c r="N479" s="146" t="str">
        <f t="shared" si="35"/>
        <v/>
      </c>
      <c r="O479" s="146" t="str">
        <f t="shared" si="34"/>
        <v/>
      </c>
    </row>
    <row r="480" spans="14:15">
      <c r="N480" s="146" t="str">
        <f t="shared" si="35"/>
        <v/>
      </c>
      <c r="O480" s="146" t="str">
        <f t="shared" si="34"/>
        <v/>
      </c>
    </row>
    <row r="481" spans="14:15">
      <c r="N481" s="146" t="str">
        <f t="shared" si="35"/>
        <v/>
      </c>
      <c r="O481" s="146" t="str">
        <f t="shared" si="34"/>
        <v/>
      </c>
    </row>
    <row r="482" spans="14:15">
      <c r="N482" s="146" t="str">
        <f t="shared" si="35"/>
        <v/>
      </c>
      <c r="O482" s="146" t="str">
        <f t="shared" si="34"/>
        <v/>
      </c>
    </row>
    <row r="483" spans="14:15">
      <c r="N483" s="146" t="str">
        <f t="shared" si="35"/>
        <v/>
      </c>
      <c r="O483" s="146" t="str">
        <f t="shared" si="34"/>
        <v/>
      </c>
    </row>
    <row r="484" spans="14:15">
      <c r="N484" s="146" t="str">
        <f t="shared" si="35"/>
        <v/>
      </c>
      <c r="O484" s="146" t="str">
        <f t="shared" si="34"/>
        <v/>
      </c>
    </row>
    <row r="485" spans="14:15">
      <c r="N485" s="146" t="str">
        <f t="shared" si="35"/>
        <v/>
      </c>
      <c r="O485" s="146" t="str">
        <f t="shared" si="34"/>
        <v/>
      </c>
    </row>
    <row r="486" spans="14:15">
      <c r="N486" s="146" t="str">
        <f t="shared" si="35"/>
        <v/>
      </c>
      <c r="O486" s="146" t="str">
        <f t="shared" si="34"/>
        <v/>
      </c>
    </row>
    <row r="487" spans="14:15">
      <c r="N487" s="146" t="str">
        <f t="shared" si="35"/>
        <v/>
      </c>
      <c r="O487" s="146" t="str">
        <f t="shared" si="34"/>
        <v/>
      </c>
    </row>
    <row r="488" spans="14:15">
      <c r="N488" s="146" t="str">
        <f t="shared" si="35"/>
        <v/>
      </c>
      <c r="O488" s="146" t="str">
        <f t="shared" si="34"/>
        <v/>
      </c>
    </row>
    <row r="489" spans="14:15">
      <c r="N489" s="146" t="str">
        <f t="shared" si="35"/>
        <v/>
      </c>
      <c r="O489" s="146" t="str">
        <f t="shared" si="34"/>
        <v/>
      </c>
    </row>
    <row r="490" spans="14:15">
      <c r="N490" s="146" t="str">
        <f t="shared" si="35"/>
        <v/>
      </c>
      <c r="O490" s="146" t="str">
        <f t="shared" si="34"/>
        <v/>
      </c>
    </row>
    <row r="491" spans="14:15">
      <c r="N491" s="146" t="str">
        <f t="shared" si="35"/>
        <v/>
      </c>
      <c r="O491" s="146" t="str">
        <f t="shared" si="34"/>
        <v/>
      </c>
    </row>
    <row r="492" spans="14:15">
      <c r="N492" s="146" t="str">
        <f t="shared" si="35"/>
        <v/>
      </c>
      <c r="O492" s="146" t="str">
        <f t="shared" si="34"/>
        <v/>
      </c>
    </row>
    <row r="493" spans="14:15">
      <c r="N493" s="146" t="str">
        <f t="shared" si="35"/>
        <v/>
      </c>
      <c r="O493" s="146" t="str">
        <f t="shared" si="34"/>
        <v/>
      </c>
    </row>
    <row r="494" spans="14:15">
      <c r="N494" s="146" t="str">
        <f t="shared" si="35"/>
        <v/>
      </c>
      <c r="O494" s="146" t="str">
        <f t="shared" si="34"/>
        <v/>
      </c>
    </row>
    <row r="495" spans="14:15">
      <c r="N495" s="146" t="str">
        <f t="shared" si="35"/>
        <v/>
      </c>
      <c r="O495" s="146" t="str">
        <f t="shared" si="34"/>
        <v/>
      </c>
    </row>
    <row r="496" spans="14:15">
      <c r="N496" s="146" t="str">
        <f t="shared" si="35"/>
        <v/>
      </c>
      <c r="O496" s="146" t="str">
        <f t="shared" si="34"/>
        <v/>
      </c>
    </row>
    <row r="497" spans="14:15">
      <c r="N497" s="146" t="str">
        <f t="shared" si="35"/>
        <v/>
      </c>
      <c r="O497" s="146" t="str">
        <f t="shared" si="34"/>
        <v/>
      </c>
    </row>
    <row r="498" spans="14:15">
      <c r="N498" s="146" t="str">
        <f t="shared" si="35"/>
        <v/>
      </c>
      <c r="O498" s="146" t="str">
        <f t="shared" si="34"/>
        <v/>
      </c>
    </row>
    <row r="499" spans="14:15">
      <c r="N499" s="146" t="str">
        <f t="shared" si="35"/>
        <v/>
      </c>
      <c r="O499" s="146" t="str">
        <f t="shared" si="34"/>
        <v/>
      </c>
    </row>
    <row r="500" spans="14:15">
      <c r="N500" s="146" t="str">
        <f t="shared" si="35"/>
        <v/>
      </c>
      <c r="O500" s="146" t="str">
        <f t="shared" si="34"/>
        <v/>
      </c>
    </row>
    <row r="501" spans="14:15">
      <c r="N501" s="146" t="str">
        <f t="shared" si="35"/>
        <v/>
      </c>
      <c r="O501" s="146" t="str">
        <f t="shared" si="34"/>
        <v/>
      </c>
    </row>
    <row r="502" spans="14:15">
      <c r="N502" s="146" t="str">
        <f t="shared" si="35"/>
        <v/>
      </c>
      <c r="O502" s="146" t="str">
        <f t="shared" si="34"/>
        <v/>
      </c>
    </row>
    <row r="503" spans="14:15">
      <c r="N503" s="146" t="str">
        <f t="shared" si="35"/>
        <v/>
      </c>
      <c r="O503" s="146" t="str">
        <f t="shared" si="34"/>
        <v/>
      </c>
    </row>
    <row r="504" spans="14:15">
      <c r="N504" s="146" t="str">
        <f t="shared" si="35"/>
        <v/>
      </c>
      <c r="O504" s="146" t="str">
        <f t="shared" si="34"/>
        <v/>
      </c>
    </row>
    <row r="505" spans="14:15">
      <c r="N505" s="146" t="str">
        <f t="shared" si="35"/>
        <v/>
      </c>
      <c r="O505" s="146" t="str">
        <f t="shared" si="34"/>
        <v/>
      </c>
    </row>
    <row r="506" spans="14:15">
      <c r="N506" s="146" t="str">
        <f t="shared" si="35"/>
        <v/>
      </c>
      <c r="O506" s="146" t="str">
        <f t="shared" si="34"/>
        <v/>
      </c>
    </row>
    <row r="507" spans="14:15">
      <c r="N507" s="146" t="str">
        <f t="shared" si="35"/>
        <v/>
      </c>
      <c r="O507" s="146" t="str">
        <f t="shared" si="34"/>
        <v/>
      </c>
    </row>
    <row r="508" spans="14:15">
      <c r="N508" s="146" t="str">
        <f t="shared" si="35"/>
        <v/>
      </c>
      <c r="O508" s="146" t="str">
        <f t="shared" si="34"/>
        <v/>
      </c>
    </row>
    <row r="509" spans="14:15">
      <c r="N509" s="146" t="str">
        <f t="shared" si="35"/>
        <v/>
      </c>
      <c r="O509" s="146" t="str">
        <f t="shared" si="34"/>
        <v/>
      </c>
    </row>
    <row r="510" spans="14:15">
      <c r="N510" s="146" t="str">
        <f t="shared" si="35"/>
        <v/>
      </c>
      <c r="O510" s="146" t="str">
        <f t="shared" si="34"/>
        <v/>
      </c>
    </row>
    <row r="511" spans="14:15">
      <c r="N511" s="146" t="str">
        <f t="shared" si="35"/>
        <v/>
      </c>
      <c r="O511" s="146" t="str">
        <f t="shared" si="34"/>
        <v/>
      </c>
    </row>
    <row r="512" spans="14:15">
      <c r="N512" s="146" t="str">
        <f t="shared" si="35"/>
        <v/>
      </c>
      <c r="O512" s="146" t="str">
        <f t="shared" si="34"/>
        <v/>
      </c>
    </row>
    <row r="513" spans="14:15">
      <c r="N513" s="146" t="str">
        <f t="shared" si="35"/>
        <v/>
      </c>
      <c r="O513" s="146" t="str">
        <f t="shared" si="34"/>
        <v/>
      </c>
    </row>
    <row r="514" spans="14:15">
      <c r="N514" s="146" t="str">
        <f t="shared" si="35"/>
        <v/>
      </c>
      <c r="O514" s="146" t="str">
        <f t="shared" si="34"/>
        <v/>
      </c>
    </row>
    <row r="515" spans="14:15">
      <c r="N515" s="146" t="str">
        <f t="shared" si="35"/>
        <v/>
      </c>
      <c r="O515" s="146" t="str">
        <f t="shared" si="34"/>
        <v/>
      </c>
    </row>
    <row r="516" spans="14:15">
      <c r="N516" s="146" t="str">
        <f t="shared" si="35"/>
        <v/>
      </c>
      <c r="O516" s="146" t="str">
        <f t="shared" ref="O516:O579" si="36">IF(N516&gt;$A$14,N516,"")</f>
        <v/>
      </c>
    </row>
    <row r="517" spans="14:15">
      <c r="N517" s="146" t="str">
        <f t="shared" si="35"/>
        <v/>
      </c>
      <c r="O517" s="146" t="str">
        <f t="shared" si="36"/>
        <v/>
      </c>
    </row>
    <row r="518" spans="14:15">
      <c r="N518" s="146" t="str">
        <f t="shared" si="35"/>
        <v/>
      </c>
      <c r="O518" s="146" t="str">
        <f t="shared" si="36"/>
        <v/>
      </c>
    </row>
    <row r="519" spans="14:15">
      <c r="N519" s="146" t="str">
        <f t="shared" si="35"/>
        <v/>
      </c>
      <c r="O519" s="146" t="str">
        <f t="shared" si="36"/>
        <v/>
      </c>
    </row>
    <row r="520" spans="14:15">
      <c r="N520" s="146" t="str">
        <f t="shared" ref="N520:N583" si="37">IF(COUNTIF(L:L,J520),J520,"")</f>
        <v/>
      </c>
      <c r="O520" s="146" t="str">
        <f t="shared" si="36"/>
        <v/>
      </c>
    </row>
    <row r="521" spans="14:15">
      <c r="N521" s="146" t="str">
        <f t="shared" si="37"/>
        <v/>
      </c>
      <c r="O521" s="146" t="str">
        <f t="shared" si="36"/>
        <v/>
      </c>
    </row>
    <row r="522" spans="14:15">
      <c r="N522" s="146" t="str">
        <f t="shared" si="37"/>
        <v/>
      </c>
      <c r="O522" s="146" t="str">
        <f t="shared" si="36"/>
        <v/>
      </c>
    </row>
    <row r="523" spans="14:15">
      <c r="N523" s="146" t="str">
        <f t="shared" si="37"/>
        <v/>
      </c>
      <c r="O523" s="146" t="str">
        <f t="shared" si="36"/>
        <v/>
      </c>
    </row>
    <row r="524" spans="14:15">
      <c r="N524" s="146" t="str">
        <f t="shared" si="37"/>
        <v/>
      </c>
      <c r="O524" s="146" t="str">
        <f t="shared" si="36"/>
        <v/>
      </c>
    </row>
    <row r="525" spans="14:15">
      <c r="N525" s="146" t="str">
        <f t="shared" si="37"/>
        <v/>
      </c>
      <c r="O525" s="146" t="str">
        <f t="shared" si="36"/>
        <v/>
      </c>
    </row>
    <row r="526" spans="14:15">
      <c r="N526" s="146" t="str">
        <f t="shared" si="37"/>
        <v/>
      </c>
      <c r="O526" s="146" t="str">
        <f t="shared" si="36"/>
        <v/>
      </c>
    </row>
    <row r="527" spans="14:15">
      <c r="N527" s="146" t="str">
        <f t="shared" si="37"/>
        <v/>
      </c>
      <c r="O527" s="146" t="str">
        <f t="shared" si="36"/>
        <v/>
      </c>
    </row>
    <row r="528" spans="14:15">
      <c r="N528" s="146" t="str">
        <f t="shared" si="37"/>
        <v/>
      </c>
      <c r="O528" s="146" t="str">
        <f t="shared" si="36"/>
        <v/>
      </c>
    </row>
    <row r="529" spans="14:15">
      <c r="N529" s="146" t="str">
        <f t="shared" si="37"/>
        <v/>
      </c>
      <c r="O529" s="146" t="str">
        <f t="shared" si="36"/>
        <v/>
      </c>
    </row>
    <row r="530" spans="14:15">
      <c r="N530" s="146" t="str">
        <f t="shared" si="37"/>
        <v/>
      </c>
      <c r="O530" s="146" t="str">
        <f t="shared" si="36"/>
        <v/>
      </c>
    </row>
    <row r="531" spans="14:15">
      <c r="N531" s="146" t="str">
        <f t="shared" si="37"/>
        <v/>
      </c>
      <c r="O531" s="146" t="str">
        <f t="shared" si="36"/>
        <v/>
      </c>
    </row>
    <row r="532" spans="14:15">
      <c r="N532" s="146" t="str">
        <f t="shared" si="37"/>
        <v/>
      </c>
      <c r="O532" s="146" t="str">
        <f t="shared" si="36"/>
        <v/>
      </c>
    </row>
    <row r="533" spans="14:15">
      <c r="N533" s="146" t="str">
        <f t="shared" si="37"/>
        <v/>
      </c>
      <c r="O533" s="146" t="str">
        <f t="shared" si="36"/>
        <v/>
      </c>
    </row>
    <row r="534" spans="14:15">
      <c r="N534" s="146" t="str">
        <f t="shared" si="37"/>
        <v/>
      </c>
      <c r="O534" s="146" t="str">
        <f t="shared" si="36"/>
        <v/>
      </c>
    </row>
    <row r="535" spans="14:15">
      <c r="N535" s="146" t="str">
        <f t="shared" si="37"/>
        <v/>
      </c>
      <c r="O535" s="146" t="str">
        <f t="shared" si="36"/>
        <v/>
      </c>
    </row>
    <row r="536" spans="14:15">
      <c r="N536" s="146" t="str">
        <f t="shared" si="37"/>
        <v/>
      </c>
      <c r="O536" s="146" t="str">
        <f t="shared" si="36"/>
        <v/>
      </c>
    </row>
    <row r="537" spans="14:15">
      <c r="N537" s="146" t="str">
        <f t="shared" si="37"/>
        <v/>
      </c>
      <c r="O537" s="146" t="str">
        <f t="shared" si="36"/>
        <v/>
      </c>
    </row>
    <row r="538" spans="14:15">
      <c r="N538" s="146" t="str">
        <f t="shared" si="37"/>
        <v/>
      </c>
      <c r="O538" s="146" t="str">
        <f t="shared" si="36"/>
        <v/>
      </c>
    </row>
    <row r="539" spans="14:15">
      <c r="N539" s="146" t="str">
        <f t="shared" si="37"/>
        <v/>
      </c>
      <c r="O539" s="146" t="str">
        <f t="shared" si="36"/>
        <v/>
      </c>
    </row>
    <row r="540" spans="14:15">
      <c r="N540" s="146" t="str">
        <f t="shared" si="37"/>
        <v/>
      </c>
      <c r="O540" s="146" t="str">
        <f t="shared" si="36"/>
        <v/>
      </c>
    </row>
    <row r="541" spans="14:15">
      <c r="N541" s="146" t="str">
        <f t="shared" si="37"/>
        <v/>
      </c>
      <c r="O541" s="146" t="str">
        <f t="shared" si="36"/>
        <v/>
      </c>
    </row>
    <row r="542" spans="14:15">
      <c r="N542" s="146" t="str">
        <f t="shared" si="37"/>
        <v/>
      </c>
      <c r="O542" s="146" t="str">
        <f t="shared" si="36"/>
        <v/>
      </c>
    </row>
    <row r="543" spans="14:15">
      <c r="N543" s="146" t="str">
        <f t="shared" si="37"/>
        <v/>
      </c>
      <c r="O543" s="146" t="str">
        <f t="shared" si="36"/>
        <v/>
      </c>
    </row>
    <row r="544" spans="14:15">
      <c r="N544" s="146" t="str">
        <f t="shared" si="37"/>
        <v/>
      </c>
      <c r="O544" s="146" t="str">
        <f t="shared" si="36"/>
        <v/>
      </c>
    </row>
    <row r="545" spans="14:15">
      <c r="N545" s="146" t="str">
        <f t="shared" si="37"/>
        <v/>
      </c>
      <c r="O545" s="146" t="str">
        <f t="shared" si="36"/>
        <v/>
      </c>
    </row>
    <row r="546" spans="14:15">
      <c r="N546" s="146" t="str">
        <f t="shared" si="37"/>
        <v/>
      </c>
      <c r="O546" s="146" t="str">
        <f t="shared" si="36"/>
        <v/>
      </c>
    </row>
    <row r="547" spans="14:15">
      <c r="N547" s="146" t="str">
        <f t="shared" si="37"/>
        <v/>
      </c>
      <c r="O547" s="146" t="str">
        <f t="shared" si="36"/>
        <v/>
      </c>
    </row>
    <row r="548" spans="14:15">
      <c r="N548" s="146" t="str">
        <f t="shared" si="37"/>
        <v/>
      </c>
      <c r="O548" s="146" t="str">
        <f t="shared" si="36"/>
        <v/>
      </c>
    </row>
    <row r="549" spans="14:15">
      <c r="N549" s="146" t="str">
        <f t="shared" si="37"/>
        <v/>
      </c>
      <c r="O549" s="146" t="str">
        <f t="shared" si="36"/>
        <v/>
      </c>
    </row>
    <row r="550" spans="14:15">
      <c r="N550" s="146" t="str">
        <f t="shared" si="37"/>
        <v/>
      </c>
      <c r="O550" s="146" t="str">
        <f t="shared" si="36"/>
        <v/>
      </c>
    </row>
    <row r="551" spans="14:15">
      <c r="N551" s="146" t="str">
        <f t="shared" si="37"/>
        <v/>
      </c>
      <c r="O551" s="146" t="str">
        <f t="shared" si="36"/>
        <v/>
      </c>
    </row>
    <row r="552" spans="14:15">
      <c r="N552" s="146" t="str">
        <f t="shared" si="37"/>
        <v/>
      </c>
      <c r="O552" s="146" t="str">
        <f t="shared" si="36"/>
        <v/>
      </c>
    </row>
    <row r="553" spans="14:15">
      <c r="N553" s="146" t="str">
        <f t="shared" si="37"/>
        <v/>
      </c>
      <c r="O553" s="146" t="str">
        <f t="shared" si="36"/>
        <v/>
      </c>
    </row>
    <row r="554" spans="14:15">
      <c r="N554" s="146" t="str">
        <f t="shared" si="37"/>
        <v/>
      </c>
      <c r="O554" s="146" t="str">
        <f t="shared" si="36"/>
        <v/>
      </c>
    </row>
    <row r="555" spans="14:15">
      <c r="N555" s="146" t="str">
        <f t="shared" si="37"/>
        <v/>
      </c>
      <c r="O555" s="146" t="str">
        <f t="shared" si="36"/>
        <v/>
      </c>
    </row>
    <row r="556" spans="14:15">
      <c r="N556" s="146" t="str">
        <f t="shared" si="37"/>
        <v/>
      </c>
      <c r="O556" s="146" t="str">
        <f t="shared" si="36"/>
        <v/>
      </c>
    </row>
    <row r="557" spans="14:15">
      <c r="N557" s="146" t="str">
        <f t="shared" si="37"/>
        <v/>
      </c>
      <c r="O557" s="146" t="str">
        <f t="shared" si="36"/>
        <v/>
      </c>
    </row>
    <row r="558" spans="14:15">
      <c r="N558" s="146" t="str">
        <f t="shared" si="37"/>
        <v/>
      </c>
      <c r="O558" s="146" t="str">
        <f t="shared" si="36"/>
        <v/>
      </c>
    </row>
    <row r="559" spans="14:15">
      <c r="N559" s="146" t="str">
        <f t="shared" si="37"/>
        <v/>
      </c>
      <c r="O559" s="146" t="str">
        <f t="shared" si="36"/>
        <v/>
      </c>
    </row>
    <row r="560" spans="14:15">
      <c r="N560" s="146" t="str">
        <f t="shared" si="37"/>
        <v/>
      </c>
      <c r="O560" s="146" t="str">
        <f t="shared" si="36"/>
        <v/>
      </c>
    </row>
    <row r="561" spans="14:15">
      <c r="N561" s="146" t="str">
        <f t="shared" si="37"/>
        <v/>
      </c>
      <c r="O561" s="146" t="str">
        <f t="shared" si="36"/>
        <v/>
      </c>
    </row>
    <row r="562" spans="14:15">
      <c r="N562" s="146" t="str">
        <f t="shared" si="37"/>
        <v/>
      </c>
      <c r="O562" s="146" t="str">
        <f t="shared" si="36"/>
        <v/>
      </c>
    </row>
    <row r="563" spans="14:15">
      <c r="N563" s="146" t="str">
        <f t="shared" si="37"/>
        <v/>
      </c>
      <c r="O563" s="146" t="str">
        <f t="shared" si="36"/>
        <v/>
      </c>
    </row>
    <row r="564" spans="14:15">
      <c r="N564" s="146" t="str">
        <f t="shared" si="37"/>
        <v/>
      </c>
      <c r="O564" s="146" t="str">
        <f t="shared" si="36"/>
        <v/>
      </c>
    </row>
    <row r="565" spans="14:15">
      <c r="N565" s="146" t="str">
        <f t="shared" si="37"/>
        <v/>
      </c>
      <c r="O565" s="146" t="str">
        <f t="shared" si="36"/>
        <v/>
      </c>
    </row>
    <row r="566" spans="14:15">
      <c r="N566" s="146" t="str">
        <f t="shared" si="37"/>
        <v/>
      </c>
      <c r="O566" s="146" t="str">
        <f t="shared" si="36"/>
        <v/>
      </c>
    </row>
    <row r="567" spans="14:15">
      <c r="N567" s="146" t="str">
        <f t="shared" si="37"/>
        <v/>
      </c>
      <c r="O567" s="146" t="str">
        <f t="shared" si="36"/>
        <v/>
      </c>
    </row>
    <row r="568" spans="14:15">
      <c r="N568" s="146" t="str">
        <f t="shared" si="37"/>
        <v/>
      </c>
      <c r="O568" s="146" t="str">
        <f t="shared" si="36"/>
        <v/>
      </c>
    </row>
    <row r="569" spans="14:15">
      <c r="N569" s="146" t="str">
        <f t="shared" si="37"/>
        <v/>
      </c>
      <c r="O569" s="146" t="str">
        <f t="shared" si="36"/>
        <v/>
      </c>
    </row>
    <row r="570" spans="14:15">
      <c r="N570" s="146" t="str">
        <f t="shared" si="37"/>
        <v/>
      </c>
      <c r="O570" s="146" t="str">
        <f t="shared" si="36"/>
        <v/>
      </c>
    </row>
    <row r="571" spans="14:15">
      <c r="N571" s="146" t="str">
        <f t="shared" si="37"/>
        <v/>
      </c>
      <c r="O571" s="146" t="str">
        <f t="shared" si="36"/>
        <v/>
      </c>
    </row>
    <row r="572" spans="14:15">
      <c r="N572" s="146" t="str">
        <f t="shared" si="37"/>
        <v/>
      </c>
      <c r="O572" s="146" t="str">
        <f t="shared" si="36"/>
        <v/>
      </c>
    </row>
    <row r="573" spans="14:15">
      <c r="N573" s="146" t="str">
        <f t="shared" si="37"/>
        <v/>
      </c>
      <c r="O573" s="146" t="str">
        <f t="shared" si="36"/>
        <v/>
      </c>
    </row>
    <row r="574" spans="14:15">
      <c r="N574" s="146" t="str">
        <f t="shared" si="37"/>
        <v/>
      </c>
      <c r="O574" s="146" t="str">
        <f t="shared" si="36"/>
        <v/>
      </c>
    </row>
    <row r="575" spans="14:15">
      <c r="N575" s="146" t="str">
        <f t="shared" si="37"/>
        <v/>
      </c>
      <c r="O575" s="146" t="str">
        <f t="shared" si="36"/>
        <v/>
      </c>
    </row>
    <row r="576" spans="14:15">
      <c r="N576" s="146" t="str">
        <f t="shared" si="37"/>
        <v/>
      </c>
      <c r="O576" s="146" t="str">
        <f t="shared" si="36"/>
        <v/>
      </c>
    </row>
    <row r="577" spans="14:15">
      <c r="N577" s="146" t="str">
        <f t="shared" si="37"/>
        <v/>
      </c>
      <c r="O577" s="146" t="str">
        <f t="shared" si="36"/>
        <v/>
      </c>
    </row>
    <row r="578" spans="14:15">
      <c r="N578" s="146" t="str">
        <f t="shared" si="37"/>
        <v/>
      </c>
      <c r="O578" s="146" t="str">
        <f t="shared" si="36"/>
        <v/>
      </c>
    </row>
    <row r="579" spans="14:15">
      <c r="N579" s="146" t="str">
        <f t="shared" si="37"/>
        <v/>
      </c>
      <c r="O579" s="146" t="str">
        <f t="shared" si="36"/>
        <v/>
      </c>
    </row>
    <row r="580" spans="14:15">
      <c r="N580" s="146" t="str">
        <f t="shared" si="37"/>
        <v/>
      </c>
      <c r="O580" s="146" t="str">
        <f t="shared" ref="O580:O643" si="38">IF(N580&gt;$A$14,N580,"")</f>
        <v/>
      </c>
    </row>
    <row r="581" spans="14:15">
      <c r="N581" s="146" t="str">
        <f t="shared" si="37"/>
        <v/>
      </c>
      <c r="O581" s="146" t="str">
        <f t="shared" si="38"/>
        <v/>
      </c>
    </row>
    <row r="582" spans="14:15">
      <c r="N582" s="146" t="str">
        <f t="shared" si="37"/>
        <v/>
      </c>
      <c r="O582" s="146" t="str">
        <f t="shared" si="38"/>
        <v/>
      </c>
    </row>
    <row r="583" spans="14:15">
      <c r="N583" s="146" t="str">
        <f t="shared" si="37"/>
        <v/>
      </c>
      <c r="O583" s="146" t="str">
        <f t="shared" si="38"/>
        <v/>
      </c>
    </row>
    <row r="584" spans="14:15">
      <c r="N584" s="146" t="str">
        <f t="shared" ref="N584:N647" si="39">IF(COUNTIF(L:L,J584),J584,"")</f>
        <v/>
      </c>
      <c r="O584" s="146" t="str">
        <f t="shared" si="38"/>
        <v/>
      </c>
    </row>
    <row r="585" spans="14:15">
      <c r="N585" s="146" t="str">
        <f t="shared" si="39"/>
        <v/>
      </c>
      <c r="O585" s="146" t="str">
        <f t="shared" si="38"/>
        <v/>
      </c>
    </row>
    <row r="586" spans="14:15">
      <c r="N586" s="146" t="str">
        <f t="shared" si="39"/>
        <v/>
      </c>
      <c r="O586" s="146" t="str">
        <f t="shared" si="38"/>
        <v/>
      </c>
    </row>
    <row r="587" spans="14:15">
      <c r="N587" s="146" t="str">
        <f t="shared" si="39"/>
        <v/>
      </c>
      <c r="O587" s="146" t="str">
        <f t="shared" si="38"/>
        <v/>
      </c>
    </row>
    <row r="588" spans="14:15">
      <c r="N588" s="146" t="str">
        <f t="shared" si="39"/>
        <v/>
      </c>
      <c r="O588" s="146" t="str">
        <f t="shared" si="38"/>
        <v/>
      </c>
    </row>
    <row r="589" spans="14:15">
      <c r="N589" s="146" t="str">
        <f t="shared" si="39"/>
        <v/>
      </c>
      <c r="O589" s="146" t="str">
        <f t="shared" si="38"/>
        <v/>
      </c>
    </row>
    <row r="590" spans="14:15">
      <c r="N590" s="146" t="str">
        <f t="shared" si="39"/>
        <v/>
      </c>
      <c r="O590" s="146" t="str">
        <f t="shared" si="38"/>
        <v/>
      </c>
    </row>
    <row r="591" spans="14:15">
      <c r="N591" s="146" t="str">
        <f t="shared" si="39"/>
        <v/>
      </c>
      <c r="O591" s="146" t="str">
        <f t="shared" si="38"/>
        <v/>
      </c>
    </row>
    <row r="592" spans="14:15">
      <c r="N592" s="146" t="str">
        <f t="shared" si="39"/>
        <v/>
      </c>
      <c r="O592" s="146" t="str">
        <f t="shared" si="38"/>
        <v/>
      </c>
    </row>
    <row r="593" spans="14:15">
      <c r="N593" s="146" t="str">
        <f t="shared" si="39"/>
        <v/>
      </c>
      <c r="O593" s="146" t="str">
        <f t="shared" si="38"/>
        <v/>
      </c>
    </row>
    <row r="594" spans="14:15">
      <c r="N594" s="146" t="str">
        <f t="shared" si="39"/>
        <v/>
      </c>
      <c r="O594" s="146" t="str">
        <f t="shared" si="38"/>
        <v/>
      </c>
    </row>
    <row r="595" spans="14:15">
      <c r="N595" s="146" t="str">
        <f t="shared" si="39"/>
        <v/>
      </c>
      <c r="O595" s="146" t="str">
        <f t="shared" si="38"/>
        <v/>
      </c>
    </row>
    <row r="596" spans="14:15">
      <c r="N596" s="146" t="str">
        <f t="shared" si="39"/>
        <v/>
      </c>
      <c r="O596" s="146" t="str">
        <f t="shared" si="38"/>
        <v/>
      </c>
    </row>
    <row r="597" spans="14:15">
      <c r="N597" s="146" t="str">
        <f t="shared" si="39"/>
        <v/>
      </c>
      <c r="O597" s="146" t="str">
        <f t="shared" si="38"/>
        <v/>
      </c>
    </row>
    <row r="598" spans="14:15">
      <c r="N598" s="146" t="str">
        <f t="shared" si="39"/>
        <v/>
      </c>
      <c r="O598" s="146" t="str">
        <f t="shared" si="38"/>
        <v/>
      </c>
    </row>
    <row r="599" spans="14:15">
      <c r="N599" s="146" t="str">
        <f t="shared" si="39"/>
        <v/>
      </c>
      <c r="O599" s="146" t="str">
        <f t="shared" si="38"/>
        <v/>
      </c>
    </row>
    <row r="600" spans="14:15">
      <c r="N600" s="146" t="str">
        <f t="shared" si="39"/>
        <v/>
      </c>
      <c r="O600" s="146" t="str">
        <f t="shared" si="38"/>
        <v/>
      </c>
    </row>
    <row r="601" spans="14:15">
      <c r="N601" s="146" t="str">
        <f t="shared" si="39"/>
        <v/>
      </c>
      <c r="O601" s="146" t="str">
        <f t="shared" si="38"/>
        <v/>
      </c>
    </row>
    <row r="602" spans="14:15">
      <c r="N602" s="146" t="str">
        <f t="shared" si="39"/>
        <v/>
      </c>
      <c r="O602" s="146" t="str">
        <f t="shared" si="38"/>
        <v/>
      </c>
    </row>
    <row r="603" spans="14:15">
      <c r="N603" s="146" t="str">
        <f t="shared" si="39"/>
        <v/>
      </c>
      <c r="O603" s="146" t="str">
        <f t="shared" si="38"/>
        <v/>
      </c>
    </row>
    <row r="604" spans="14:15">
      <c r="N604" s="146" t="str">
        <f t="shared" si="39"/>
        <v/>
      </c>
      <c r="O604" s="146" t="str">
        <f t="shared" si="38"/>
        <v/>
      </c>
    </row>
    <row r="605" spans="14:15">
      <c r="N605" s="146" t="str">
        <f t="shared" si="39"/>
        <v/>
      </c>
      <c r="O605" s="146" t="str">
        <f t="shared" si="38"/>
        <v/>
      </c>
    </row>
    <row r="606" spans="14:15">
      <c r="N606" s="146" t="str">
        <f t="shared" si="39"/>
        <v/>
      </c>
      <c r="O606" s="146" t="str">
        <f t="shared" si="38"/>
        <v/>
      </c>
    </row>
    <row r="607" spans="14:15">
      <c r="N607" s="146" t="str">
        <f t="shared" si="39"/>
        <v/>
      </c>
      <c r="O607" s="146" t="str">
        <f t="shared" si="38"/>
        <v/>
      </c>
    </row>
    <row r="608" spans="14:15">
      <c r="N608" s="146" t="str">
        <f t="shared" si="39"/>
        <v/>
      </c>
      <c r="O608" s="146" t="str">
        <f t="shared" si="38"/>
        <v/>
      </c>
    </row>
    <row r="609" spans="14:15">
      <c r="N609" s="146" t="str">
        <f t="shared" si="39"/>
        <v/>
      </c>
      <c r="O609" s="146" t="str">
        <f t="shared" si="38"/>
        <v/>
      </c>
    </row>
    <row r="610" spans="14:15">
      <c r="N610" s="146" t="str">
        <f t="shared" si="39"/>
        <v/>
      </c>
      <c r="O610" s="146" t="str">
        <f t="shared" si="38"/>
        <v/>
      </c>
    </row>
    <row r="611" spans="14:15">
      <c r="N611" s="146" t="str">
        <f t="shared" si="39"/>
        <v/>
      </c>
      <c r="O611" s="146" t="str">
        <f t="shared" si="38"/>
        <v/>
      </c>
    </row>
    <row r="612" spans="14:15">
      <c r="N612" s="146" t="str">
        <f t="shared" si="39"/>
        <v/>
      </c>
      <c r="O612" s="146" t="str">
        <f t="shared" si="38"/>
        <v/>
      </c>
    </row>
    <row r="613" spans="14:15">
      <c r="N613" s="146" t="str">
        <f t="shared" si="39"/>
        <v/>
      </c>
      <c r="O613" s="146" t="str">
        <f t="shared" si="38"/>
        <v/>
      </c>
    </row>
    <row r="614" spans="14:15">
      <c r="N614" s="146" t="str">
        <f t="shared" si="39"/>
        <v/>
      </c>
      <c r="O614" s="146" t="str">
        <f t="shared" si="38"/>
        <v/>
      </c>
    </row>
    <row r="615" spans="14:15">
      <c r="N615" s="146" t="str">
        <f t="shared" si="39"/>
        <v/>
      </c>
      <c r="O615" s="146" t="str">
        <f t="shared" si="38"/>
        <v/>
      </c>
    </row>
    <row r="616" spans="14:15">
      <c r="N616" s="146" t="str">
        <f t="shared" si="39"/>
        <v/>
      </c>
      <c r="O616" s="146" t="str">
        <f t="shared" si="38"/>
        <v/>
      </c>
    </row>
    <row r="617" spans="14:15">
      <c r="N617" s="146" t="str">
        <f t="shared" si="39"/>
        <v/>
      </c>
      <c r="O617" s="146" t="str">
        <f t="shared" si="38"/>
        <v/>
      </c>
    </row>
    <row r="618" spans="14:15">
      <c r="N618" s="146" t="str">
        <f t="shared" si="39"/>
        <v/>
      </c>
      <c r="O618" s="146" t="str">
        <f t="shared" si="38"/>
        <v/>
      </c>
    </row>
    <row r="619" spans="14:15">
      <c r="N619" s="146" t="str">
        <f t="shared" si="39"/>
        <v/>
      </c>
      <c r="O619" s="146" t="str">
        <f t="shared" si="38"/>
        <v/>
      </c>
    </row>
    <row r="620" spans="14:15">
      <c r="N620" s="146" t="str">
        <f t="shared" si="39"/>
        <v/>
      </c>
      <c r="O620" s="146" t="str">
        <f t="shared" si="38"/>
        <v/>
      </c>
    </row>
    <row r="621" spans="14:15">
      <c r="N621" s="146" t="str">
        <f t="shared" si="39"/>
        <v/>
      </c>
      <c r="O621" s="146" t="str">
        <f t="shared" si="38"/>
        <v/>
      </c>
    </row>
    <row r="622" spans="14:15">
      <c r="N622" s="146" t="str">
        <f t="shared" si="39"/>
        <v/>
      </c>
      <c r="O622" s="146" t="str">
        <f t="shared" si="38"/>
        <v/>
      </c>
    </row>
    <row r="623" spans="14:15">
      <c r="N623" s="146" t="str">
        <f t="shared" si="39"/>
        <v/>
      </c>
      <c r="O623" s="146" t="str">
        <f t="shared" si="38"/>
        <v/>
      </c>
    </row>
    <row r="624" spans="14:15">
      <c r="N624" s="146" t="str">
        <f t="shared" si="39"/>
        <v/>
      </c>
      <c r="O624" s="146" t="str">
        <f t="shared" si="38"/>
        <v/>
      </c>
    </row>
    <row r="625" spans="14:15">
      <c r="N625" s="146" t="str">
        <f t="shared" si="39"/>
        <v/>
      </c>
      <c r="O625" s="146" t="str">
        <f t="shared" si="38"/>
        <v/>
      </c>
    </row>
    <row r="626" spans="14:15">
      <c r="N626" s="146" t="str">
        <f t="shared" si="39"/>
        <v/>
      </c>
      <c r="O626" s="146" t="str">
        <f t="shared" si="38"/>
        <v/>
      </c>
    </row>
    <row r="627" spans="14:15">
      <c r="N627" s="146" t="str">
        <f t="shared" si="39"/>
        <v/>
      </c>
      <c r="O627" s="146" t="str">
        <f t="shared" si="38"/>
        <v/>
      </c>
    </row>
    <row r="628" spans="14:15">
      <c r="N628" s="146" t="str">
        <f t="shared" si="39"/>
        <v/>
      </c>
      <c r="O628" s="146" t="str">
        <f t="shared" si="38"/>
        <v/>
      </c>
    </row>
    <row r="629" spans="14:15">
      <c r="N629" s="146" t="str">
        <f t="shared" si="39"/>
        <v/>
      </c>
      <c r="O629" s="146" t="str">
        <f t="shared" si="38"/>
        <v/>
      </c>
    </row>
    <row r="630" spans="14:15">
      <c r="N630" s="146" t="str">
        <f t="shared" si="39"/>
        <v/>
      </c>
      <c r="O630" s="146" t="str">
        <f t="shared" si="38"/>
        <v/>
      </c>
    </row>
    <row r="631" spans="14:15">
      <c r="N631" s="146" t="str">
        <f t="shared" si="39"/>
        <v/>
      </c>
      <c r="O631" s="146" t="str">
        <f t="shared" si="38"/>
        <v/>
      </c>
    </row>
    <row r="632" spans="14:15">
      <c r="N632" s="146" t="str">
        <f t="shared" si="39"/>
        <v/>
      </c>
      <c r="O632" s="146" t="str">
        <f t="shared" si="38"/>
        <v/>
      </c>
    </row>
    <row r="633" spans="14:15">
      <c r="N633" s="146" t="str">
        <f t="shared" si="39"/>
        <v/>
      </c>
      <c r="O633" s="146" t="str">
        <f t="shared" si="38"/>
        <v/>
      </c>
    </row>
    <row r="634" spans="14:15">
      <c r="N634" s="146" t="str">
        <f t="shared" si="39"/>
        <v/>
      </c>
      <c r="O634" s="146" t="str">
        <f t="shared" si="38"/>
        <v/>
      </c>
    </row>
    <row r="635" spans="14:15">
      <c r="N635" s="146" t="str">
        <f t="shared" si="39"/>
        <v/>
      </c>
      <c r="O635" s="146" t="str">
        <f t="shared" si="38"/>
        <v/>
      </c>
    </row>
    <row r="636" spans="14:15">
      <c r="N636" s="146" t="str">
        <f t="shared" si="39"/>
        <v/>
      </c>
      <c r="O636" s="146" t="str">
        <f t="shared" si="38"/>
        <v/>
      </c>
    </row>
    <row r="637" spans="14:15">
      <c r="N637" s="146" t="str">
        <f t="shared" si="39"/>
        <v/>
      </c>
      <c r="O637" s="146" t="str">
        <f t="shared" si="38"/>
        <v/>
      </c>
    </row>
    <row r="638" spans="14:15">
      <c r="N638" s="146" t="str">
        <f t="shared" si="39"/>
        <v/>
      </c>
      <c r="O638" s="146" t="str">
        <f t="shared" si="38"/>
        <v/>
      </c>
    </row>
    <row r="639" spans="14:15">
      <c r="N639" s="146" t="str">
        <f t="shared" si="39"/>
        <v/>
      </c>
      <c r="O639" s="146" t="str">
        <f t="shared" si="38"/>
        <v/>
      </c>
    </row>
    <row r="640" spans="14:15">
      <c r="N640" s="146" t="str">
        <f t="shared" si="39"/>
        <v/>
      </c>
      <c r="O640" s="146" t="str">
        <f t="shared" si="38"/>
        <v/>
      </c>
    </row>
    <row r="641" spans="14:15">
      <c r="N641" s="146" t="str">
        <f t="shared" si="39"/>
        <v/>
      </c>
      <c r="O641" s="146" t="str">
        <f t="shared" si="38"/>
        <v/>
      </c>
    </row>
    <row r="642" spans="14:15">
      <c r="N642" s="146" t="str">
        <f t="shared" si="39"/>
        <v/>
      </c>
      <c r="O642" s="146" t="str">
        <f t="shared" si="38"/>
        <v/>
      </c>
    </row>
    <row r="643" spans="14:15">
      <c r="N643" s="146" t="str">
        <f t="shared" si="39"/>
        <v/>
      </c>
      <c r="O643" s="146" t="str">
        <f t="shared" si="38"/>
        <v/>
      </c>
    </row>
    <row r="644" spans="14:15">
      <c r="N644" s="146" t="str">
        <f t="shared" si="39"/>
        <v/>
      </c>
      <c r="O644" s="146" t="str">
        <f t="shared" ref="O644:O707" si="40">IF(N644&gt;$A$14,N644,"")</f>
        <v/>
      </c>
    </row>
    <row r="645" spans="14:15">
      <c r="N645" s="146" t="str">
        <f t="shared" si="39"/>
        <v/>
      </c>
      <c r="O645" s="146" t="str">
        <f t="shared" si="40"/>
        <v/>
      </c>
    </row>
    <row r="646" spans="14:15">
      <c r="N646" s="146" t="str">
        <f t="shared" si="39"/>
        <v/>
      </c>
      <c r="O646" s="146" t="str">
        <f t="shared" si="40"/>
        <v/>
      </c>
    </row>
    <row r="647" spans="14:15">
      <c r="N647" s="146" t="str">
        <f t="shared" si="39"/>
        <v/>
      </c>
      <c r="O647" s="146" t="str">
        <f t="shared" si="40"/>
        <v/>
      </c>
    </row>
    <row r="648" spans="14:15">
      <c r="N648" s="146" t="str">
        <f t="shared" ref="N648:N711" si="41">IF(COUNTIF(L:L,J648),J648,"")</f>
        <v/>
      </c>
      <c r="O648" s="146" t="str">
        <f t="shared" si="40"/>
        <v/>
      </c>
    </row>
    <row r="649" spans="14:15">
      <c r="N649" s="146" t="str">
        <f t="shared" si="41"/>
        <v/>
      </c>
      <c r="O649" s="146" t="str">
        <f t="shared" si="40"/>
        <v/>
      </c>
    </row>
    <row r="650" spans="14:15">
      <c r="N650" s="146" t="str">
        <f t="shared" si="41"/>
        <v/>
      </c>
      <c r="O650" s="146" t="str">
        <f t="shared" si="40"/>
        <v/>
      </c>
    </row>
    <row r="651" spans="14:15">
      <c r="N651" s="146" t="str">
        <f t="shared" si="41"/>
        <v/>
      </c>
      <c r="O651" s="146" t="str">
        <f t="shared" si="40"/>
        <v/>
      </c>
    </row>
    <row r="652" spans="14:15">
      <c r="N652" s="146" t="str">
        <f t="shared" si="41"/>
        <v/>
      </c>
      <c r="O652" s="146" t="str">
        <f t="shared" si="40"/>
        <v/>
      </c>
    </row>
    <row r="653" spans="14:15">
      <c r="N653" s="146" t="str">
        <f t="shared" si="41"/>
        <v/>
      </c>
      <c r="O653" s="146" t="str">
        <f t="shared" si="40"/>
        <v/>
      </c>
    </row>
    <row r="654" spans="14:15">
      <c r="N654" s="146" t="str">
        <f t="shared" si="41"/>
        <v/>
      </c>
      <c r="O654" s="146" t="str">
        <f t="shared" si="40"/>
        <v/>
      </c>
    </row>
    <row r="655" spans="14:15">
      <c r="N655" s="146" t="str">
        <f t="shared" si="41"/>
        <v/>
      </c>
      <c r="O655" s="146" t="str">
        <f t="shared" si="40"/>
        <v/>
      </c>
    </row>
    <row r="656" spans="14:15">
      <c r="N656" s="146" t="str">
        <f t="shared" si="41"/>
        <v/>
      </c>
      <c r="O656" s="146" t="str">
        <f t="shared" si="40"/>
        <v/>
      </c>
    </row>
    <row r="657" spans="14:15">
      <c r="N657" s="146" t="str">
        <f t="shared" si="41"/>
        <v/>
      </c>
      <c r="O657" s="146" t="str">
        <f t="shared" si="40"/>
        <v/>
      </c>
    </row>
    <row r="658" spans="14:15">
      <c r="N658" s="146" t="str">
        <f t="shared" si="41"/>
        <v/>
      </c>
      <c r="O658" s="146" t="str">
        <f t="shared" si="40"/>
        <v/>
      </c>
    </row>
    <row r="659" spans="14:15">
      <c r="N659" s="146" t="str">
        <f t="shared" si="41"/>
        <v/>
      </c>
      <c r="O659" s="146" t="str">
        <f t="shared" si="40"/>
        <v/>
      </c>
    </row>
    <row r="660" spans="14:15">
      <c r="N660" s="146" t="str">
        <f t="shared" si="41"/>
        <v/>
      </c>
      <c r="O660" s="146" t="str">
        <f t="shared" si="40"/>
        <v/>
      </c>
    </row>
    <row r="661" spans="14:15">
      <c r="N661" s="146" t="str">
        <f t="shared" si="41"/>
        <v/>
      </c>
      <c r="O661" s="146" t="str">
        <f t="shared" si="40"/>
        <v/>
      </c>
    </row>
    <row r="662" spans="14:15">
      <c r="N662" s="146" t="str">
        <f t="shared" si="41"/>
        <v/>
      </c>
      <c r="O662" s="146" t="str">
        <f t="shared" si="40"/>
        <v/>
      </c>
    </row>
    <row r="663" spans="14:15">
      <c r="N663" s="146" t="str">
        <f t="shared" si="41"/>
        <v/>
      </c>
      <c r="O663" s="146" t="str">
        <f t="shared" si="40"/>
        <v/>
      </c>
    </row>
    <row r="664" spans="14:15">
      <c r="N664" s="146" t="str">
        <f t="shared" si="41"/>
        <v/>
      </c>
      <c r="O664" s="146" t="str">
        <f t="shared" si="40"/>
        <v/>
      </c>
    </row>
    <row r="665" spans="14:15">
      <c r="N665" s="146" t="str">
        <f t="shared" si="41"/>
        <v/>
      </c>
      <c r="O665" s="146" t="str">
        <f t="shared" si="40"/>
        <v/>
      </c>
    </row>
    <row r="666" spans="14:15">
      <c r="N666" s="146" t="str">
        <f t="shared" si="41"/>
        <v/>
      </c>
      <c r="O666" s="146" t="str">
        <f t="shared" si="40"/>
        <v/>
      </c>
    </row>
    <row r="667" spans="14:15">
      <c r="N667" s="146" t="str">
        <f t="shared" si="41"/>
        <v/>
      </c>
      <c r="O667" s="146" t="str">
        <f t="shared" si="40"/>
        <v/>
      </c>
    </row>
    <row r="668" spans="14:15">
      <c r="N668" s="146" t="str">
        <f t="shared" si="41"/>
        <v/>
      </c>
      <c r="O668" s="146" t="str">
        <f t="shared" si="40"/>
        <v/>
      </c>
    </row>
    <row r="669" spans="14:15">
      <c r="N669" s="146" t="str">
        <f t="shared" si="41"/>
        <v/>
      </c>
      <c r="O669" s="146" t="str">
        <f t="shared" si="40"/>
        <v/>
      </c>
    </row>
    <row r="670" spans="14:15">
      <c r="N670" s="146" t="str">
        <f t="shared" si="41"/>
        <v/>
      </c>
      <c r="O670" s="146" t="str">
        <f t="shared" si="40"/>
        <v/>
      </c>
    </row>
    <row r="671" spans="14:15">
      <c r="N671" s="146" t="str">
        <f t="shared" si="41"/>
        <v/>
      </c>
      <c r="O671" s="146" t="str">
        <f t="shared" si="40"/>
        <v/>
      </c>
    </row>
    <row r="672" spans="14:15">
      <c r="N672" s="146" t="str">
        <f t="shared" si="41"/>
        <v/>
      </c>
      <c r="O672" s="146" t="str">
        <f t="shared" si="40"/>
        <v/>
      </c>
    </row>
    <row r="673" spans="14:15">
      <c r="N673" s="146" t="str">
        <f t="shared" si="41"/>
        <v/>
      </c>
      <c r="O673" s="146" t="str">
        <f t="shared" si="40"/>
        <v/>
      </c>
    </row>
    <row r="674" spans="14:15">
      <c r="N674" s="146" t="str">
        <f t="shared" si="41"/>
        <v/>
      </c>
      <c r="O674" s="146" t="str">
        <f t="shared" si="40"/>
        <v/>
      </c>
    </row>
    <row r="675" spans="14:15">
      <c r="N675" s="146" t="str">
        <f t="shared" si="41"/>
        <v/>
      </c>
      <c r="O675" s="146" t="str">
        <f t="shared" si="40"/>
        <v/>
      </c>
    </row>
    <row r="676" spans="14:15">
      <c r="N676" s="146" t="str">
        <f t="shared" si="41"/>
        <v/>
      </c>
      <c r="O676" s="146" t="str">
        <f t="shared" si="40"/>
        <v/>
      </c>
    </row>
    <row r="677" spans="14:15">
      <c r="N677" s="146" t="str">
        <f t="shared" si="41"/>
        <v/>
      </c>
      <c r="O677" s="146" t="str">
        <f t="shared" si="40"/>
        <v/>
      </c>
    </row>
    <row r="678" spans="14:15">
      <c r="N678" s="146" t="str">
        <f t="shared" si="41"/>
        <v/>
      </c>
      <c r="O678" s="146" t="str">
        <f t="shared" si="40"/>
        <v/>
      </c>
    </row>
    <row r="679" spans="14:15">
      <c r="N679" s="146" t="str">
        <f t="shared" si="41"/>
        <v/>
      </c>
      <c r="O679" s="146" t="str">
        <f t="shared" si="40"/>
        <v/>
      </c>
    </row>
    <row r="680" spans="14:15">
      <c r="N680" s="146" t="str">
        <f t="shared" si="41"/>
        <v/>
      </c>
      <c r="O680" s="146" t="str">
        <f t="shared" si="40"/>
        <v/>
      </c>
    </row>
    <row r="681" spans="14:15">
      <c r="N681" s="146" t="str">
        <f t="shared" si="41"/>
        <v/>
      </c>
      <c r="O681" s="146" t="str">
        <f t="shared" si="40"/>
        <v/>
      </c>
    </row>
    <row r="682" spans="14:15">
      <c r="N682" s="146" t="str">
        <f t="shared" si="41"/>
        <v/>
      </c>
      <c r="O682" s="146" t="str">
        <f t="shared" si="40"/>
        <v/>
      </c>
    </row>
    <row r="683" spans="14:15">
      <c r="N683" s="146" t="str">
        <f t="shared" si="41"/>
        <v/>
      </c>
      <c r="O683" s="146" t="str">
        <f t="shared" si="40"/>
        <v/>
      </c>
    </row>
    <row r="684" spans="14:15">
      <c r="N684" s="146" t="str">
        <f t="shared" si="41"/>
        <v/>
      </c>
      <c r="O684" s="146" t="str">
        <f t="shared" si="40"/>
        <v/>
      </c>
    </row>
    <row r="685" spans="14:15">
      <c r="N685" s="146" t="str">
        <f t="shared" si="41"/>
        <v/>
      </c>
      <c r="O685" s="146" t="str">
        <f t="shared" si="40"/>
        <v/>
      </c>
    </row>
    <row r="686" spans="14:15">
      <c r="N686" s="146" t="str">
        <f t="shared" si="41"/>
        <v/>
      </c>
      <c r="O686" s="146" t="str">
        <f t="shared" si="40"/>
        <v/>
      </c>
    </row>
    <row r="687" spans="14:15">
      <c r="N687" s="146" t="str">
        <f t="shared" si="41"/>
        <v/>
      </c>
      <c r="O687" s="146" t="str">
        <f t="shared" si="40"/>
        <v/>
      </c>
    </row>
    <row r="688" spans="14:15">
      <c r="N688" s="146" t="str">
        <f t="shared" si="41"/>
        <v/>
      </c>
      <c r="O688" s="146" t="str">
        <f t="shared" si="40"/>
        <v/>
      </c>
    </row>
    <row r="689" spans="14:15">
      <c r="N689" s="146" t="str">
        <f t="shared" si="41"/>
        <v/>
      </c>
      <c r="O689" s="146" t="str">
        <f t="shared" si="40"/>
        <v/>
      </c>
    </row>
    <row r="690" spans="14:15">
      <c r="N690" s="146" t="str">
        <f t="shared" si="41"/>
        <v/>
      </c>
      <c r="O690" s="146" t="str">
        <f t="shared" si="40"/>
        <v/>
      </c>
    </row>
    <row r="691" spans="14:15">
      <c r="N691" s="146" t="str">
        <f t="shared" si="41"/>
        <v/>
      </c>
      <c r="O691" s="146" t="str">
        <f t="shared" si="40"/>
        <v/>
      </c>
    </row>
    <row r="692" spans="14:15">
      <c r="N692" s="146" t="str">
        <f t="shared" si="41"/>
        <v/>
      </c>
      <c r="O692" s="146" t="str">
        <f t="shared" si="40"/>
        <v/>
      </c>
    </row>
    <row r="693" spans="14:15">
      <c r="N693" s="146" t="str">
        <f t="shared" si="41"/>
        <v/>
      </c>
      <c r="O693" s="146" t="str">
        <f t="shared" si="40"/>
        <v/>
      </c>
    </row>
    <row r="694" spans="14:15">
      <c r="N694" s="146" t="str">
        <f t="shared" si="41"/>
        <v/>
      </c>
      <c r="O694" s="146" t="str">
        <f t="shared" si="40"/>
        <v/>
      </c>
    </row>
    <row r="695" spans="14:15">
      <c r="N695" s="146" t="str">
        <f t="shared" si="41"/>
        <v/>
      </c>
      <c r="O695" s="146" t="str">
        <f t="shared" si="40"/>
        <v/>
      </c>
    </row>
    <row r="696" spans="14:15">
      <c r="N696" s="146" t="str">
        <f t="shared" si="41"/>
        <v/>
      </c>
      <c r="O696" s="146" t="str">
        <f t="shared" si="40"/>
        <v/>
      </c>
    </row>
    <row r="697" spans="14:15">
      <c r="N697" s="146" t="str">
        <f t="shared" si="41"/>
        <v/>
      </c>
      <c r="O697" s="146" t="str">
        <f t="shared" si="40"/>
        <v/>
      </c>
    </row>
    <row r="698" spans="14:15">
      <c r="N698" s="146" t="str">
        <f t="shared" si="41"/>
        <v/>
      </c>
      <c r="O698" s="146" t="str">
        <f t="shared" si="40"/>
        <v/>
      </c>
    </row>
    <row r="699" spans="14:15">
      <c r="N699" s="146" t="str">
        <f t="shared" si="41"/>
        <v/>
      </c>
      <c r="O699" s="146" t="str">
        <f t="shared" si="40"/>
        <v/>
      </c>
    </row>
    <row r="700" spans="14:15">
      <c r="N700" s="146" t="str">
        <f t="shared" si="41"/>
        <v/>
      </c>
      <c r="O700" s="146" t="str">
        <f t="shared" si="40"/>
        <v/>
      </c>
    </row>
    <row r="701" spans="14:15">
      <c r="N701" s="146" t="str">
        <f t="shared" si="41"/>
        <v/>
      </c>
      <c r="O701" s="146" t="str">
        <f t="shared" si="40"/>
        <v/>
      </c>
    </row>
    <row r="702" spans="14:15">
      <c r="N702" s="146" t="str">
        <f t="shared" si="41"/>
        <v/>
      </c>
      <c r="O702" s="146" t="str">
        <f t="shared" si="40"/>
        <v/>
      </c>
    </row>
    <row r="703" spans="14:15">
      <c r="N703" s="146" t="str">
        <f t="shared" si="41"/>
        <v/>
      </c>
      <c r="O703" s="146" t="str">
        <f t="shared" si="40"/>
        <v/>
      </c>
    </row>
    <row r="704" spans="14:15">
      <c r="N704" s="146" t="str">
        <f t="shared" si="41"/>
        <v/>
      </c>
      <c r="O704" s="146" t="str">
        <f t="shared" si="40"/>
        <v/>
      </c>
    </row>
    <row r="705" spans="14:15">
      <c r="N705" s="146" t="str">
        <f t="shared" si="41"/>
        <v/>
      </c>
      <c r="O705" s="146" t="str">
        <f t="shared" si="40"/>
        <v/>
      </c>
    </row>
    <row r="706" spans="14:15">
      <c r="N706" s="146" t="str">
        <f t="shared" si="41"/>
        <v/>
      </c>
      <c r="O706" s="146" t="str">
        <f t="shared" si="40"/>
        <v/>
      </c>
    </row>
    <row r="707" spans="14:15">
      <c r="N707" s="146" t="str">
        <f t="shared" si="41"/>
        <v/>
      </c>
      <c r="O707" s="146" t="str">
        <f t="shared" si="40"/>
        <v/>
      </c>
    </row>
    <row r="708" spans="14:15">
      <c r="N708" s="146" t="str">
        <f t="shared" si="41"/>
        <v/>
      </c>
      <c r="O708" s="146" t="str">
        <f t="shared" ref="O708:O771" si="42">IF(N708&gt;$A$14,N708,"")</f>
        <v/>
      </c>
    </row>
    <row r="709" spans="14:15">
      <c r="N709" s="146" t="str">
        <f t="shared" si="41"/>
        <v/>
      </c>
      <c r="O709" s="146" t="str">
        <f t="shared" si="42"/>
        <v/>
      </c>
    </row>
    <row r="710" spans="14:15">
      <c r="N710" s="146" t="str">
        <f t="shared" si="41"/>
        <v/>
      </c>
      <c r="O710" s="146" t="str">
        <f t="shared" si="42"/>
        <v/>
      </c>
    </row>
    <row r="711" spans="14:15">
      <c r="N711" s="146" t="str">
        <f t="shared" si="41"/>
        <v/>
      </c>
      <c r="O711" s="146" t="str">
        <f t="shared" si="42"/>
        <v/>
      </c>
    </row>
    <row r="712" spans="14:15">
      <c r="N712" s="146" t="str">
        <f t="shared" ref="N712:N775" si="43">IF(COUNTIF(L:L,J712),J712,"")</f>
        <v/>
      </c>
      <c r="O712" s="146" t="str">
        <f t="shared" si="42"/>
        <v/>
      </c>
    </row>
    <row r="713" spans="14:15">
      <c r="N713" s="146" t="str">
        <f t="shared" si="43"/>
        <v/>
      </c>
      <c r="O713" s="146" t="str">
        <f t="shared" si="42"/>
        <v/>
      </c>
    </row>
    <row r="714" spans="14:15">
      <c r="N714" s="146" t="str">
        <f t="shared" si="43"/>
        <v/>
      </c>
      <c r="O714" s="146" t="str">
        <f t="shared" si="42"/>
        <v/>
      </c>
    </row>
    <row r="715" spans="14:15">
      <c r="N715" s="146" t="str">
        <f t="shared" si="43"/>
        <v/>
      </c>
      <c r="O715" s="146" t="str">
        <f t="shared" si="42"/>
        <v/>
      </c>
    </row>
    <row r="716" spans="14:15">
      <c r="N716" s="146" t="str">
        <f t="shared" si="43"/>
        <v/>
      </c>
      <c r="O716" s="146" t="str">
        <f t="shared" si="42"/>
        <v/>
      </c>
    </row>
    <row r="717" spans="14:15">
      <c r="N717" s="146" t="str">
        <f t="shared" si="43"/>
        <v/>
      </c>
      <c r="O717" s="146" t="str">
        <f t="shared" si="42"/>
        <v/>
      </c>
    </row>
    <row r="718" spans="14:15">
      <c r="N718" s="146" t="str">
        <f t="shared" si="43"/>
        <v/>
      </c>
      <c r="O718" s="146" t="str">
        <f t="shared" si="42"/>
        <v/>
      </c>
    </row>
    <row r="719" spans="14:15">
      <c r="N719" s="146" t="str">
        <f t="shared" si="43"/>
        <v/>
      </c>
      <c r="O719" s="146" t="str">
        <f t="shared" si="42"/>
        <v/>
      </c>
    </row>
    <row r="720" spans="14:15">
      <c r="N720" s="146" t="str">
        <f t="shared" si="43"/>
        <v/>
      </c>
      <c r="O720" s="146" t="str">
        <f t="shared" si="42"/>
        <v/>
      </c>
    </row>
    <row r="721" spans="14:15">
      <c r="N721" s="146" t="str">
        <f t="shared" si="43"/>
        <v/>
      </c>
      <c r="O721" s="146" t="str">
        <f t="shared" si="42"/>
        <v/>
      </c>
    </row>
    <row r="722" spans="14:15">
      <c r="N722" s="146" t="str">
        <f t="shared" si="43"/>
        <v/>
      </c>
      <c r="O722" s="146" t="str">
        <f t="shared" si="42"/>
        <v/>
      </c>
    </row>
    <row r="723" spans="14:15">
      <c r="N723" s="146" t="str">
        <f t="shared" si="43"/>
        <v/>
      </c>
      <c r="O723" s="146" t="str">
        <f t="shared" si="42"/>
        <v/>
      </c>
    </row>
    <row r="724" spans="14:15">
      <c r="N724" s="146" t="str">
        <f t="shared" si="43"/>
        <v/>
      </c>
      <c r="O724" s="146" t="str">
        <f t="shared" si="42"/>
        <v/>
      </c>
    </row>
    <row r="725" spans="14:15">
      <c r="N725" s="146" t="str">
        <f t="shared" si="43"/>
        <v/>
      </c>
      <c r="O725" s="146" t="str">
        <f t="shared" si="42"/>
        <v/>
      </c>
    </row>
    <row r="726" spans="14:15">
      <c r="N726" s="146" t="str">
        <f t="shared" si="43"/>
        <v/>
      </c>
      <c r="O726" s="146" t="str">
        <f t="shared" si="42"/>
        <v/>
      </c>
    </row>
    <row r="727" spans="14:15">
      <c r="N727" s="146" t="str">
        <f t="shared" si="43"/>
        <v/>
      </c>
      <c r="O727" s="146" t="str">
        <f t="shared" si="42"/>
        <v/>
      </c>
    </row>
    <row r="728" spans="14:15">
      <c r="N728" s="146" t="str">
        <f t="shared" si="43"/>
        <v/>
      </c>
      <c r="O728" s="146" t="str">
        <f t="shared" si="42"/>
        <v/>
      </c>
    </row>
    <row r="729" spans="14:15">
      <c r="N729" s="146" t="str">
        <f t="shared" si="43"/>
        <v/>
      </c>
      <c r="O729" s="146" t="str">
        <f t="shared" si="42"/>
        <v/>
      </c>
    </row>
    <row r="730" spans="14:15">
      <c r="N730" s="146" t="str">
        <f t="shared" si="43"/>
        <v/>
      </c>
      <c r="O730" s="146" t="str">
        <f t="shared" si="42"/>
        <v/>
      </c>
    </row>
    <row r="731" spans="14:15">
      <c r="N731" s="146" t="str">
        <f t="shared" si="43"/>
        <v/>
      </c>
      <c r="O731" s="146" t="str">
        <f t="shared" si="42"/>
        <v/>
      </c>
    </row>
    <row r="732" spans="14:15">
      <c r="N732" s="146" t="str">
        <f t="shared" si="43"/>
        <v/>
      </c>
      <c r="O732" s="146" t="str">
        <f t="shared" si="42"/>
        <v/>
      </c>
    </row>
    <row r="733" spans="14:15">
      <c r="N733" s="146" t="str">
        <f t="shared" si="43"/>
        <v/>
      </c>
      <c r="O733" s="146" t="str">
        <f t="shared" si="42"/>
        <v/>
      </c>
    </row>
    <row r="734" spans="14:15">
      <c r="N734" s="146" t="str">
        <f t="shared" si="43"/>
        <v/>
      </c>
      <c r="O734" s="146" t="str">
        <f t="shared" si="42"/>
        <v/>
      </c>
    </row>
    <row r="735" spans="14:15">
      <c r="N735" s="146" t="str">
        <f t="shared" si="43"/>
        <v/>
      </c>
      <c r="O735" s="146" t="str">
        <f t="shared" si="42"/>
        <v/>
      </c>
    </row>
    <row r="736" spans="14:15">
      <c r="N736" s="146" t="str">
        <f t="shared" si="43"/>
        <v/>
      </c>
      <c r="O736" s="146" t="str">
        <f t="shared" si="42"/>
        <v/>
      </c>
    </row>
    <row r="737" spans="14:15">
      <c r="N737" s="146" t="str">
        <f t="shared" si="43"/>
        <v/>
      </c>
      <c r="O737" s="146" t="str">
        <f t="shared" si="42"/>
        <v/>
      </c>
    </row>
    <row r="738" spans="14:15">
      <c r="N738" s="146" t="str">
        <f t="shared" si="43"/>
        <v/>
      </c>
      <c r="O738" s="146" t="str">
        <f t="shared" si="42"/>
        <v/>
      </c>
    </row>
    <row r="739" spans="14:15">
      <c r="N739" s="146" t="str">
        <f t="shared" si="43"/>
        <v/>
      </c>
      <c r="O739" s="146" t="str">
        <f t="shared" si="42"/>
        <v/>
      </c>
    </row>
    <row r="740" spans="14:15">
      <c r="N740" s="146" t="str">
        <f t="shared" si="43"/>
        <v/>
      </c>
      <c r="O740" s="146" t="str">
        <f t="shared" si="42"/>
        <v/>
      </c>
    </row>
    <row r="741" spans="14:15">
      <c r="N741" s="146" t="str">
        <f t="shared" si="43"/>
        <v/>
      </c>
      <c r="O741" s="146" t="str">
        <f t="shared" si="42"/>
        <v/>
      </c>
    </row>
    <row r="742" spans="14:15">
      <c r="N742" s="146" t="str">
        <f t="shared" si="43"/>
        <v/>
      </c>
      <c r="O742" s="146" t="str">
        <f t="shared" si="42"/>
        <v/>
      </c>
    </row>
    <row r="743" spans="14:15">
      <c r="N743" s="146" t="str">
        <f t="shared" si="43"/>
        <v/>
      </c>
      <c r="O743" s="146" t="str">
        <f t="shared" si="42"/>
        <v/>
      </c>
    </row>
    <row r="744" spans="14:15">
      <c r="N744" s="146" t="str">
        <f t="shared" si="43"/>
        <v/>
      </c>
      <c r="O744" s="146" t="str">
        <f t="shared" si="42"/>
        <v/>
      </c>
    </row>
    <row r="745" spans="14:15">
      <c r="N745" s="146" t="str">
        <f t="shared" si="43"/>
        <v/>
      </c>
      <c r="O745" s="146" t="str">
        <f t="shared" si="42"/>
        <v/>
      </c>
    </row>
    <row r="746" spans="14:15">
      <c r="N746" s="146" t="str">
        <f t="shared" si="43"/>
        <v/>
      </c>
      <c r="O746" s="146" t="str">
        <f t="shared" si="42"/>
        <v/>
      </c>
    </row>
    <row r="747" spans="14:15">
      <c r="N747" s="146" t="str">
        <f t="shared" si="43"/>
        <v/>
      </c>
      <c r="O747" s="146" t="str">
        <f t="shared" si="42"/>
        <v/>
      </c>
    </row>
    <row r="748" spans="14:15">
      <c r="N748" s="146" t="str">
        <f t="shared" si="43"/>
        <v/>
      </c>
      <c r="O748" s="146" t="str">
        <f t="shared" si="42"/>
        <v/>
      </c>
    </row>
    <row r="749" spans="14:15">
      <c r="N749" s="146" t="str">
        <f t="shared" si="43"/>
        <v/>
      </c>
      <c r="O749" s="146" t="str">
        <f t="shared" si="42"/>
        <v/>
      </c>
    </row>
    <row r="750" spans="14:15">
      <c r="N750" s="146" t="str">
        <f t="shared" si="43"/>
        <v/>
      </c>
      <c r="O750" s="146" t="str">
        <f t="shared" si="42"/>
        <v/>
      </c>
    </row>
    <row r="751" spans="14:15">
      <c r="N751" s="146" t="str">
        <f t="shared" si="43"/>
        <v/>
      </c>
      <c r="O751" s="146" t="str">
        <f t="shared" si="42"/>
        <v/>
      </c>
    </row>
    <row r="752" spans="14:15">
      <c r="N752" s="146" t="str">
        <f t="shared" si="43"/>
        <v/>
      </c>
      <c r="O752" s="146" t="str">
        <f t="shared" si="42"/>
        <v/>
      </c>
    </row>
    <row r="753" spans="14:15">
      <c r="N753" s="146" t="str">
        <f t="shared" si="43"/>
        <v/>
      </c>
      <c r="O753" s="146" t="str">
        <f t="shared" si="42"/>
        <v/>
      </c>
    </row>
    <row r="754" spans="14:15">
      <c r="N754" s="146" t="str">
        <f t="shared" si="43"/>
        <v/>
      </c>
      <c r="O754" s="146" t="str">
        <f t="shared" si="42"/>
        <v/>
      </c>
    </row>
    <row r="755" spans="14:15">
      <c r="N755" s="146" t="str">
        <f t="shared" si="43"/>
        <v/>
      </c>
      <c r="O755" s="146" t="str">
        <f t="shared" si="42"/>
        <v/>
      </c>
    </row>
    <row r="756" spans="14:15">
      <c r="N756" s="146" t="str">
        <f t="shared" si="43"/>
        <v/>
      </c>
      <c r="O756" s="146" t="str">
        <f t="shared" si="42"/>
        <v/>
      </c>
    </row>
    <row r="757" spans="14:15">
      <c r="N757" s="146" t="str">
        <f t="shared" si="43"/>
        <v/>
      </c>
      <c r="O757" s="146" t="str">
        <f t="shared" si="42"/>
        <v/>
      </c>
    </row>
    <row r="758" spans="14:15">
      <c r="N758" s="146" t="str">
        <f t="shared" si="43"/>
        <v/>
      </c>
      <c r="O758" s="146" t="str">
        <f t="shared" si="42"/>
        <v/>
      </c>
    </row>
    <row r="759" spans="14:15">
      <c r="N759" s="146" t="str">
        <f t="shared" si="43"/>
        <v/>
      </c>
      <c r="O759" s="146" t="str">
        <f t="shared" si="42"/>
        <v/>
      </c>
    </row>
    <row r="760" spans="14:15">
      <c r="N760" s="146" t="str">
        <f t="shared" si="43"/>
        <v/>
      </c>
      <c r="O760" s="146" t="str">
        <f t="shared" si="42"/>
        <v/>
      </c>
    </row>
    <row r="761" spans="14:15">
      <c r="N761" s="146" t="str">
        <f t="shared" si="43"/>
        <v/>
      </c>
      <c r="O761" s="146" t="str">
        <f t="shared" si="42"/>
        <v/>
      </c>
    </row>
    <row r="762" spans="14:15">
      <c r="N762" s="146" t="str">
        <f t="shared" si="43"/>
        <v/>
      </c>
      <c r="O762" s="146" t="str">
        <f t="shared" si="42"/>
        <v/>
      </c>
    </row>
    <row r="763" spans="14:15">
      <c r="N763" s="146" t="str">
        <f t="shared" si="43"/>
        <v/>
      </c>
      <c r="O763" s="146" t="str">
        <f t="shared" si="42"/>
        <v/>
      </c>
    </row>
    <row r="764" spans="14:15">
      <c r="N764" s="146" t="str">
        <f t="shared" si="43"/>
        <v/>
      </c>
      <c r="O764" s="146" t="str">
        <f t="shared" si="42"/>
        <v/>
      </c>
    </row>
    <row r="765" spans="14:15">
      <c r="N765" s="146" t="str">
        <f t="shared" si="43"/>
        <v/>
      </c>
      <c r="O765" s="146" t="str">
        <f t="shared" si="42"/>
        <v/>
      </c>
    </row>
    <row r="766" spans="14:15">
      <c r="N766" s="146" t="str">
        <f t="shared" si="43"/>
        <v/>
      </c>
      <c r="O766" s="146" t="str">
        <f t="shared" si="42"/>
        <v/>
      </c>
    </row>
    <row r="767" spans="14:15">
      <c r="N767" s="146" t="str">
        <f t="shared" si="43"/>
        <v/>
      </c>
      <c r="O767" s="146" t="str">
        <f t="shared" si="42"/>
        <v/>
      </c>
    </row>
    <row r="768" spans="14:15">
      <c r="N768" s="146" t="str">
        <f t="shared" si="43"/>
        <v/>
      </c>
      <c r="O768" s="146" t="str">
        <f t="shared" si="42"/>
        <v/>
      </c>
    </row>
    <row r="769" spans="14:15">
      <c r="N769" s="146" t="str">
        <f t="shared" si="43"/>
        <v/>
      </c>
      <c r="O769" s="146" t="str">
        <f t="shared" si="42"/>
        <v/>
      </c>
    </row>
    <row r="770" spans="14:15">
      <c r="N770" s="146" t="str">
        <f t="shared" si="43"/>
        <v/>
      </c>
      <c r="O770" s="146" t="str">
        <f t="shared" si="42"/>
        <v/>
      </c>
    </row>
    <row r="771" spans="14:15">
      <c r="N771" s="146" t="str">
        <f t="shared" si="43"/>
        <v/>
      </c>
      <c r="O771" s="146" t="str">
        <f t="shared" si="42"/>
        <v/>
      </c>
    </row>
    <row r="772" spans="14:15">
      <c r="N772" s="146" t="str">
        <f t="shared" si="43"/>
        <v/>
      </c>
      <c r="O772" s="146" t="str">
        <f t="shared" ref="O772:O835" si="44">IF(N772&gt;$A$14,N772,"")</f>
        <v/>
      </c>
    </row>
    <row r="773" spans="14:15">
      <c r="N773" s="146" t="str">
        <f t="shared" si="43"/>
        <v/>
      </c>
      <c r="O773" s="146" t="str">
        <f t="shared" si="44"/>
        <v/>
      </c>
    </row>
    <row r="774" spans="14:15">
      <c r="N774" s="146" t="str">
        <f t="shared" si="43"/>
        <v/>
      </c>
      <c r="O774" s="146" t="str">
        <f t="shared" si="44"/>
        <v/>
      </c>
    </row>
    <row r="775" spans="14:15">
      <c r="N775" s="146" t="str">
        <f t="shared" si="43"/>
        <v/>
      </c>
      <c r="O775" s="146" t="str">
        <f t="shared" si="44"/>
        <v/>
      </c>
    </row>
    <row r="776" spans="14:15">
      <c r="N776" s="146" t="str">
        <f t="shared" ref="N776:N839" si="45">IF(COUNTIF(L:L,J776),J776,"")</f>
        <v/>
      </c>
      <c r="O776" s="146" t="str">
        <f t="shared" si="44"/>
        <v/>
      </c>
    </row>
    <row r="777" spans="14:15">
      <c r="N777" s="146" t="str">
        <f t="shared" si="45"/>
        <v/>
      </c>
      <c r="O777" s="146" t="str">
        <f t="shared" si="44"/>
        <v/>
      </c>
    </row>
    <row r="778" spans="14:15">
      <c r="N778" s="146" t="str">
        <f t="shared" si="45"/>
        <v/>
      </c>
      <c r="O778" s="146" t="str">
        <f t="shared" si="44"/>
        <v/>
      </c>
    </row>
    <row r="779" spans="14:15">
      <c r="N779" s="146" t="str">
        <f t="shared" si="45"/>
        <v/>
      </c>
      <c r="O779" s="146" t="str">
        <f t="shared" si="44"/>
        <v/>
      </c>
    </row>
    <row r="780" spans="14:15">
      <c r="N780" s="146" t="str">
        <f t="shared" si="45"/>
        <v/>
      </c>
      <c r="O780" s="146" t="str">
        <f t="shared" si="44"/>
        <v/>
      </c>
    </row>
    <row r="781" spans="14:15">
      <c r="N781" s="146" t="str">
        <f t="shared" si="45"/>
        <v/>
      </c>
      <c r="O781" s="146" t="str">
        <f t="shared" si="44"/>
        <v/>
      </c>
    </row>
    <row r="782" spans="14:15">
      <c r="N782" s="146" t="str">
        <f t="shared" si="45"/>
        <v/>
      </c>
      <c r="O782" s="146" t="str">
        <f t="shared" si="44"/>
        <v/>
      </c>
    </row>
    <row r="783" spans="14:15">
      <c r="N783" s="146" t="str">
        <f t="shared" si="45"/>
        <v/>
      </c>
      <c r="O783" s="146" t="str">
        <f t="shared" si="44"/>
        <v/>
      </c>
    </row>
    <row r="784" spans="14:15">
      <c r="N784" s="146" t="str">
        <f t="shared" si="45"/>
        <v/>
      </c>
      <c r="O784" s="146" t="str">
        <f t="shared" si="44"/>
        <v/>
      </c>
    </row>
    <row r="785" spans="14:15">
      <c r="N785" s="146" t="str">
        <f t="shared" si="45"/>
        <v/>
      </c>
      <c r="O785" s="146" t="str">
        <f t="shared" si="44"/>
        <v/>
      </c>
    </row>
    <row r="786" spans="14:15">
      <c r="N786" s="146" t="str">
        <f t="shared" si="45"/>
        <v/>
      </c>
      <c r="O786" s="146" t="str">
        <f t="shared" si="44"/>
        <v/>
      </c>
    </row>
    <row r="787" spans="14:15">
      <c r="N787" s="146" t="str">
        <f t="shared" si="45"/>
        <v/>
      </c>
      <c r="O787" s="146" t="str">
        <f t="shared" si="44"/>
        <v/>
      </c>
    </row>
    <row r="788" spans="14:15">
      <c r="N788" s="146" t="str">
        <f t="shared" si="45"/>
        <v/>
      </c>
      <c r="O788" s="146" t="str">
        <f t="shared" si="44"/>
        <v/>
      </c>
    </row>
    <row r="789" spans="14:15">
      <c r="N789" s="146" t="str">
        <f t="shared" si="45"/>
        <v/>
      </c>
      <c r="O789" s="146" t="str">
        <f t="shared" si="44"/>
        <v/>
      </c>
    </row>
    <row r="790" spans="14:15">
      <c r="N790" s="146" t="str">
        <f t="shared" si="45"/>
        <v/>
      </c>
      <c r="O790" s="146" t="str">
        <f t="shared" si="44"/>
        <v/>
      </c>
    </row>
    <row r="791" spans="14:15">
      <c r="N791" s="146" t="str">
        <f t="shared" si="45"/>
        <v/>
      </c>
      <c r="O791" s="146" t="str">
        <f t="shared" si="44"/>
        <v/>
      </c>
    </row>
    <row r="792" spans="14:15">
      <c r="N792" s="146" t="str">
        <f t="shared" si="45"/>
        <v/>
      </c>
      <c r="O792" s="146" t="str">
        <f t="shared" si="44"/>
        <v/>
      </c>
    </row>
    <row r="793" spans="14:15">
      <c r="N793" s="146" t="str">
        <f t="shared" si="45"/>
        <v/>
      </c>
      <c r="O793" s="146" t="str">
        <f t="shared" si="44"/>
        <v/>
      </c>
    </row>
    <row r="794" spans="14:15">
      <c r="N794" s="146" t="str">
        <f t="shared" si="45"/>
        <v/>
      </c>
      <c r="O794" s="146" t="str">
        <f t="shared" si="44"/>
        <v/>
      </c>
    </row>
    <row r="795" spans="14:15">
      <c r="N795" s="146" t="str">
        <f t="shared" si="45"/>
        <v/>
      </c>
      <c r="O795" s="146" t="str">
        <f t="shared" si="44"/>
        <v/>
      </c>
    </row>
    <row r="796" spans="14:15">
      <c r="N796" s="146" t="str">
        <f t="shared" si="45"/>
        <v/>
      </c>
      <c r="O796" s="146" t="str">
        <f t="shared" si="44"/>
        <v/>
      </c>
    </row>
    <row r="797" spans="14:15">
      <c r="N797" s="146" t="str">
        <f t="shared" si="45"/>
        <v/>
      </c>
      <c r="O797" s="146" t="str">
        <f t="shared" si="44"/>
        <v/>
      </c>
    </row>
    <row r="798" spans="14:15">
      <c r="N798" s="146" t="str">
        <f t="shared" si="45"/>
        <v/>
      </c>
      <c r="O798" s="146" t="str">
        <f t="shared" si="44"/>
        <v/>
      </c>
    </row>
    <row r="799" spans="14:15">
      <c r="N799" s="146" t="str">
        <f t="shared" si="45"/>
        <v/>
      </c>
      <c r="O799" s="146" t="str">
        <f t="shared" si="44"/>
        <v/>
      </c>
    </row>
    <row r="800" spans="14:15">
      <c r="N800" s="146" t="str">
        <f t="shared" si="45"/>
        <v/>
      </c>
      <c r="O800" s="146" t="str">
        <f t="shared" si="44"/>
        <v/>
      </c>
    </row>
    <row r="801" spans="14:15">
      <c r="N801" s="146" t="str">
        <f t="shared" si="45"/>
        <v/>
      </c>
      <c r="O801" s="146" t="str">
        <f t="shared" si="44"/>
        <v/>
      </c>
    </row>
    <row r="802" spans="14:15">
      <c r="N802" s="146" t="str">
        <f t="shared" si="45"/>
        <v/>
      </c>
      <c r="O802" s="146" t="str">
        <f t="shared" si="44"/>
        <v/>
      </c>
    </row>
    <row r="803" spans="14:15">
      <c r="N803" s="146" t="str">
        <f t="shared" si="45"/>
        <v/>
      </c>
      <c r="O803" s="146" t="str">
        <f t="shared" si="44"/>
        <v/>
      </c>
    </row>
    <row r="804" spans="14:15">
      <c r="N804" s="146" t="str">
        <f t="shared" si="45"/>
        <v/>
      </c>
      <c r="O804" s="146" t="str">
        <f t="shared" si="44"/>
        <v/>
      </c>
    </row>
    <row r="805" spans="14:15">
      <c r="N805" s="146" t="str">
        <f t="shared" si="45"/>
        <v/>
      </c>
      <c r="O805" s="146" t="str">
        <f t="shared" si="44"/>
        <v/>
      </c>
    </row>
    <row r="806" spans="14:15">
      <c r="N806" s="146" t="str">
        <f t="shared" si="45"/>
        <v/>
      </c>
      <c r="O806" s="146" t="str">
        <f t="shared" si="44"/>
        <v/>
      </c>
    </row>
    <row r="807" spans="14:15">
      <c r="N807" s="146" t="str">
        <f t="shared" si="45"/>
        <v/>
      </c>
      <c r="O807" s="146" t="str">
        <f t="shared" si="44"/>
        <v/>
      </c>
    </row>
    <row r="808" spans="14:15">
      <c r="N808" s="146" t="str">
        <f t="shared" si="45"/>
        <v/>
      </c>
      <c r="O808" s="146" t="str">
        <f t="shared" si="44"/>
        <v/>
      </c>
    </row>
    <row r="809" spans="14:15">
      <c r="N809" s="146" t="str">
        <f t="shared" si="45"/>
        <v/>
      </c>
      <c r="O809" s="146" t="str">
        <f t="shared" si="44"/>
        <v/>
      </c>
    </row>
    <row r="810" spans="14:15">
      <c r="N810" s="146" t="str">
        <f t="shared" si="45"/>
        <v/>
      </c>
      <c r="O810" s="146" t="str">
        <f t="shared" si="44"/>
        <v/>
      </c>
    </row>
    <row r="811" spans="14:15">
      <c r="N811" s="146" t="str">
        <f t="shared" si="45"/>
        <v/>
      </c>
      <c r="O811" s="146" t="str">
        <f t="shared" si="44"/>
        <v/>
      </c>
    </row>
    <row r="812" spans="14:15">
      <c r="N812" s="146" t="str">
        <f t="shared" si="45"/>
        <v/>
      </c>
      <c r="O812" s="146" t="str">
        <f t="shared" si="44"/>
        <v/>
      </c>
    </row>
    <row r="813" spans="14:15">
      <c r="N813" s="146" t="str">
        <f t="shared" si="45"/>
        <v/>
      </c>
      <c r="O813" s="146" t="str">
        <f t="shared" si="44"/>
        <v/>
      </c>
    </row>
    <row r="814" spans="14:15">
      <c r="N814" s="146" t="str">
        <f t="shared" si="45"/>
        <v/>
      </c>
      <c r="O814" s="146" t="str">
        <f t="shared" si="44"/>
        <v/>
      </c>
    </row>
    <row r="815" spans="14:15">
      <c r="N815" s="146" t="str">
        <f t="shared" si="45"/>
        <v/>
      </c>
      <c r="O815" s="146" t="str">
        <f t="shared" si="44"/>
        <v/>
      </c>
    </row>
    <row r="816" spans="14:15">
      <c r="N816" s="146" t="str">
        <f t="shared" si="45"/>
        <v/>
      </c>
      <c r="O816" s="146" t="str">
        <f t="shared" si="44"/>
        <v/>
      </c>
    </row>
    <row r="817" spans="14:15">
      <c r="N817" s="146" t="str">
        <f t="shared" si="45"/>
        <v/>
      </c>
      <c r="O817" s="146" t="str">
        <f t="shared" si="44"/>
        <v/>
      </c>
    </row>
    <row r="818" spans="14:15">
      <c r="N818" s="146" t="str">
        <f t="shared" si="45"/>
        <v/>
      </c>
      <c r="O818" s="146" t="str">
        <f t="shared" si="44"/>
        <v/>
      </c>
    </row>
    <row r="819" spans="14:15">
      <c r="N819" s="146" t="str">
        <f t="shared" si="45"/>
        <v/>
      </c>
      <c r="O819" s="146" t="str">
        <f t="shared" si="44"/>
        <v/>
      </c>
    </row>
    <row r="820" spans="14:15">
      <c r="N820" s="146" t="str">
        <f t="shared" si="45"/>
        <v/>
      </c>
      <c r="O820" s="146" t="str">
        <f t="shared" si="44"/>
        <v/>
      </c>
    </row>
    <row r="821" spans="14:15">
      <c r="N821" s="146" t="str">
        <f t="shared" si="45"/>
        <v/>
      </c>
      <c r="O821" s="146" t="str">
        <f t="shared" si="44"/>
        <v/>
      </c>
    </row>
    <row r="822" spans="14:15">
      <c r="N822" s="146" t="str">
        <f t="shared" si="45"/>
        <v/>
      </c>
      <c r="O822" s="146" t="str">
        <f t="shared" si="44"/>
        <v/>
      </c>
    </row>
    <row r="823" spans="14:15">
      <c r="N823" s="146" t="str">
        <f t="shared" si="45"/>
        <v/>
      </c>
      <c r="O823" s="146" t="str">
        <f t="shared" si="44"/>
        <v/>
      </c>
    </row>
    <row r="824" spans="14:15">
      <c r="N824" s="146" t="str">
        <f t="shared" si="45"/>
        <v/>
      </c>
      <c r="O824" s="146" t="str">
        <f t="shared" si="44"/>
        <v/>
      </c>
    </row>
    <row r="825" spans="14:15">
      <c r="N825" s="146" t="str">
        <f t="shared" si="45"/>
        <v/>
      </c>
      <c r="O825" s="146" t="str">
        <f t="shared" si="44"/>
        <v/>
      </c>
    </row>
    <row r="826" spans="14:15">
      <c r="N826" s="146" t="str">
        <f t="shared" si="45"/>
        <v/>
      </c>
      <c r="O826" s="146" t="str">
        <f t="shared" si="44"/>
        <v/>
      </c>
    </row>
    <row r="827" spans="14:15">
      <c r="N827" s="146" t="str">
        <f t="shared" si="45"/>
        <v/>
      </c>
      <c r="O827" s="146" t="str">
        <f t="shared" si="44"/>
        <v/>
      </c>
    </row>
    <row r="828" spans="14:15">
      <c r="N828" s="146" t="str">
        <f t="shared" si="45"/>
        <v/>
      </c>
      <c r="O828" s="146" t="str">
        <f t="shared" si="44"/>
        <v/>
      </c>
    </row>
    <row r="829" spans="14:15">
      <c r="N829" s="146" t="str">
        <f t="shared" si="45"/>
        <v/>
      </c>
      <c r="O829" s="146" t="str">
        <f t="shared" si="44"/>
        <v/>
      </c>
    </row>
    <row r="830" spans="14:15">
      <c r="N830" s="146" t="str">
        <f t="shared" si="45"/>
        <v/>
      </c>
      <c r="O830" s="146" t="str">
        <f t="shared" si="44"/>
        <v/>
      </c>
    </row>
    <row r="831" spans="14:15">
      <c r="N831" s="146" t="str">
        <f t="shared" si="45"/>
        <v/>
      </c>
      <c r="O831" s="146" t="str">
        <f t="shared" si="44"/>
        <v/>
      </c>
    </row>
    <row r="832" spans="14:15">
      <c r="N832" s="146" t="str">
        <f t="shared" si="45"/>
        <v/>
      </c>
      <c r="O832" s="146" t="str">
        <f t="shared" si="44"/>
        <v/>
      </c>
    </row>
    <row r="833" spans="14:15">
      <c r="N833" s="146" t="str">
        <f t="shared" si="45"/>
        <v/>
      </c>
      <c r="O833" s="146" t="str">
        <f t="shared" si="44"/>
        <v/>
      </c>
    </row>
    <row r="834" spans="14:15">
      <c r="N834" s="146" t="str">
        <f t="shared" si="45"/>
        <v/>
      </c>
      <c r="O834" s="146" t="str">
        <f t="shared" si="44"/>
        <v/>
      </c>
    </row>
    <row r="835" spans="14:15">
      <c r="N835" s="146" t="str">
        <f t="shared" si="45"/>
        <v/>
      </c>
      <c r="O835" s="146" t="str">
        <f t="shared" si="44"/>
        <v/>
      </c>
    </row>
    <row r="836" spans="14:15">
      <c r="N836" s="146" t="str">
        <f t="shared" si="45"/>
        <v/>
      </c>
      <c r="O836" s="146" t="str">
        <f t="shared" ref="O836:O899" si="46">IF(N836&gt;$A$14,N836,"")</f>
        <v/>
      </c>
    </row>
    <row r="837" spans="14:15">
      <c r="N837" s="146" t="str">
        <f t="shared" si="45"/>
        <v/>
      </c>
      <c r="O837" s="146" t="str">
        <f t="shared" si="46"/>
        <v/>
      </c>
    </row>
    <row r="838" spans="14:15">
      <c r="N838" s="146" t="str">
        <f t="shared" si="45"/>
        <v/>
      </c>
      <c r="O838" s="146" t="str">
        <f t="shared" si="46"/>
        <v/>
      </c>
    </row>
    <row r="839" spans="14:15">
      <c r="N839" s="146" t="str">
        <f t="shared" si="45"/>
        <v/>
      </c>
      <c r="O839" s="146" t="str">
        <f t="shared" si="46"/>
        <v/>
      </c>
    </row>
    <row r="840" spans="14:15">
      <c r="N840" s="146" t="str">
        <f t="shared" ref="N840:N903" si="47">IF(COUNTIF(L:L,J840),J840,"")</f>
        <v/>
      </c>
      <c r="O840" s="146" t="str">
        <f t="shared" si="46"/>
        <v/>
      </c>
    </row>
    <row r="841" spans="14:15">
      <c r="N841" s="146" t="str">
        <f t="shared" si="47"/>
        <v/>
      </c>
      <c r="O841" s="146" t="str">
        <f t="shared" si="46"/>
        <v/>
      </c>
    </row>
    <row r="842" spans="14:15">
      <c r="N842" s="146" t="str">
        <f t="shared" si="47"/>
        <v/>
      </c>
      <c r="O842" s="146" t="str">
        <f t="shared" si="46"/>
        <v/>
      </c>
    </row>
    <row r="843" spans="14:15">
      <c r="N843" s="146" t="str">
        <f t="shared" si="47"/>
        <v/>
      </c>
      <c r="O843" s="146" t="str">
        <f t="shared" si="46"/>
        <v/>
      </c>
    </row>
    <row r="844" spans="14:15">
      <c r="N844" s="146" t="str">
        <f t="shared" si="47"/>
        <v/>
      </c>
      <c r="O844" s="146" t="str">
        <f t="shared" si="46"/>
        <v/>
      </c>
    </row>
    <row r="845" spans="14:15">
      <c r="N845" s="146" t="str">
        <f t="shared" si="47"/>
        <v/>
      </c>
      <c r="O845" s="146" t="str">
        <f t="shared" si="46"/>
        <v/>
      </c>
    </row>
    <row r="846" spans="14:15">
      <c r="N846" s="146" t="str">
        <f t="shared" si="47"/>
        <v/>
      </c>
      <c r="O846" s="146" t="str">
        <f t="shared" si="46"/>
        <v/>
      </c>
    </row>
    <row r="847" spans="14:15">
      <c r="N847" s="146" t="str">
        <f t="shared" si="47"/>
        <v/>
      </c>
      <c r="O847" s="146" t="str">
        <f t="shared" si="46"/>
        <v/>
      </c>
    </row>
    <row r="848" spans="14:15">
      <c r="N848" s="146" t="str">
        <f t="shared" si="47"/>
        <v/>
      </c>
      <c r="O848" s="146" t="str">
        <f t="shared" si="46"/>
        <v/>
      </c>
    </row>
    <row r="849" spans="14:15">
      <c r="N849" s="146" t="str">
        <f t="shared" si="47"/>
        <v/>
      </c>
      <c r="O849" s="146" t="str">
        <f t="shared" si="46"/>
        <v/>
      </c>
    </row>
    <row r="850" spans="14:15">
      <c r="N850" s="146" t="str">
        <f t="shared" si="47"/>
        <v/>
      </c>
      <c r="O850" s="146" t="str">
        <f t="shared" si="46"/>
        <v/>
      </c>
    </row>
    <row r="851" spans="14:15">
      <c r="N851" s="146" t="str">
        <f t="shared" si="47"/>
        <v/>
      </c>
      <c r="O851" s="146" t="str">
        <f t="shared" si="46"/>
        <v/>
      </c>
    </row>
    <row r="852" spans="14:15">
      <c r="N852" s="146" t="str">
        <f t="shared" si="47"/>
        <v/>
      </c>
      <c r="O852" s="146" t="str">
        <f t="shared" si="46"/>
        <v/>
      </c>
    </row>
    <row r="853" spans="14:15">
      <c r="N853" s="146" t="str">
        <f t="shared" si="47"/>
        <v/>
      </c>
      <c r="O853" s="146" t="str">
        <f t="shared" si="46"/>
        <v/>
      </c>
    </row>
    <row r="854" spans="14:15">
      <c r="N854" s="146" t="str">
        <f t="shared" si="47"/>
        <v/>
      </c>
      <c r="O854" s="146" t="str">
        <f t="shared" si="46"/>
        <v/>
      </c>
    </row>
    <row r="855" spans="14:15">
      <c r="N855" s="146" t="str">
        <f t="shared" si="47"/>
        <v/>
      </c>
      <c r="O855" s="146" t="str">
        <f t="shared" si="46"/>
        <v/>
      </c>
    </row>
    <row r="856" spans="14:15">
      <c r="N856" s="146" t="str">
        <f t="shared" si="47"/>
        <v/>
      </c>
      <c r="O856" s="146" t="str">
        <f t="shared" si="46"/>
        <v/>
      </c>
    </row>
    <row r="857" spans="14:15">
      <c r="N857" s="146" t="str">
        <f t="shared" si="47"/>
        <v/>
      </c>
      <c r="O857" s="146" t="str">
        <f t="shared" si="46"/>
        <v/>
      </c>
    </row>
    <row r="858" spans="14:15">
      <c r="N858" s="146" t="str">
        <f t="shared" si="47"/>
        <v/>
      </c>
      <c r="O858" s="146" t="str">
        <f t="shared" si="46"/>
        <v/>
      </c>
    </row>
    <row r="859" spans="14:15">
      <c r="N859" s="146" t="str">
        <f t="shared" si="47"/>
        <v/>
      </c>
      <c r="O859" s="146" t="str">
        <f t="shared" si="46"/>
        <v/>
      </c>
    </row>
    <row r="860" spans="14:15">
      <c r="N860" s="146" t="str">
        <f t="shared" si="47"/>
        <v/>
      </c>
      <c r="O860" s="146" t="str">
        <f t="shared" si="46"/>
        <v/>
      </c>
    </row>
    <row r="861" spans="14:15">
      <c r="N861" s="146" t="str">
        <f t="shared" si="47"/>
        <v/>
      </c>
      <c r="O861" s="146" t="str">
        <f t="shared" si="46"/>
        <v/>
      </c>
    </row>
    <row r="862" spans="14:15">
      <c r="N862" s="146" t="str">
        <f t="shared" si="47"/>
        <v/>
      </c>
      <c r="O862" s="146" t="str">
        <f t="shared" si="46"/>
        <v/>
      </c>
    </row>
    <row r="863" spans="14:15">
      <c r="N863" s="146" t="str">
        <f t="shared" si="47"/>
        <v/>
      </c>
      <c r="O863" s="146" t="str">
        <f t="shared" si="46"/>
        <v/>
      </c>
    </row>
    <row r="864" spans="14:15">
      <c r="N864" s="146" t="str">
        <f t="shared" si="47"/>
        <v/>
      </c>
      <c r="O864" s="146" t="str">
        <f t="shared" si="46"/>
        <v/>
      </c>
    </row>
    <row r="865" spans="14:15">
      <c r="N865" s="146" t="str">
        <f t="shared" si="47"/>
        <v/>
      </c>
      <c r="O865" s="146" t="str">
        <f t="shared" si="46"/>
        <v/>
      </c>
    </row>
    <row r="866" spans="14:15">
      <c r="N866" s="146" t="str">
        <f t="shared" si="47"/>
        <v/>
      </c>
      <c r="O866" s="146" t="str">
        <f t="shared" si="46"/>
        <v/>
      </c>
    </row>
    <row r="867" spans="14:15">
      <c r="N867" s="146" t="str">
        <f t="shared" si="47"/>
        <v/>
      </c>
      <c r="O867" s="146" t="str">
        <f t="shared" si="46"/>
        <v/>
      </c>
    </row>
    <row r="868" spans="14:15">
      <c r="N868" s="146" t="str">
        <f t="shared" si="47"/>
        <v/>
      </c>
      <c r="O868" s="146" t="str">
        <f t="shared" si="46"/>
        <v/>
      </c>
    </row>
    <row r="869" spans="14:15">
      <c r="N869" s="146" t="str">
        <f t="shared" si="47"/>
        <v/>
      </c>
      <c r="O869" s="146" t="str">
        <f t="shared" si="46"/>
        <v/>
      </c>
    </row>
    <row r="870" spans="14:15">
      <c r="N870" s="146" t="str">
        <f t="shared" si="47"/>
        <v/>
      </c>
      <c r="O870" s="146" t="str">
        <f t="shared" si="46"/>
        <v/>
      </c>
    </row>
    <row r="871" spans="14:15">
      <c r="N871" s="146" t="str">
        <f t="shared" si="47"/>
        <v/>
      </c>
      <c r="O871" s="146" t="str">
        <f t="shared" si="46"/>
        <v/>
      </c>
    </row>
    <row r="872" spans="14:15">
      <c r="N872" s="146" t="str">
        <f t="shared" si="47"/>
        <v/>
      </c>
      <c r="O872" s="146" t="str">
        <f t="shared" si="46"/>
        <v/>
      </c>
    </row>
    <row r="873" spans="14:15">
      <c r="N873" s="146" t="str">
        <f t="shared" si="47"/>
        <v/>
      </c>
      <c r="O873" s="146" t="str">
        <f t="shared" si="46"/>
        <v/>
      </c>
    </row>
    <row r="874" spans="14:15">
      <c r="N874" s="146" t="str">
        <f t="shared" si="47"/>
        <v/>
      </c>
      <c r="O874" s="146" t="str">
        <f t="shared" si="46"/>
        <v/>
      </c>
    </row>
    <row r="875" spans="14:15">
      <c r="N875" s="146" t="str">
        <f t="shared" si="47"/>
        <v/>
      </c>
      <c r="O875" s="146" t="str">
        <f t="shared" si="46"/>
        <v/>
      </c>
    </row>
    <row r="876" spans="14:15">
      <c r="N876" s="146" t="str">
        <f t="shared" si="47"/>
        <v/>
      </c>
      <c r="O876" s="146" t="str">
        <f t="shared" si="46"/>
        <v/>
      </c>
    </row>
    <row r="877" spans="14:15">
      <c r="N877" s="146" t="str">
        <f t="shared" si="47"/>
        <v/>
      </c>
      <c r="O877" s="146" t="str">
        <f t="shared" si="46"/>
        <v/>
      </c>
    </row>
    <row r="878" spans="14:15">
      <c r="N878" s="146" t="str">
        <f t="shared" si="47"/>
        <v/>
      </c>
      <c r="O878" s="146" t="str">
        <f t="shared" si="46"/>
        <v/>
      </c>
    </row>
    <row r="879" spans="14:15">
      <c r="N879" s="146" t="str">
        <f t="shared" si="47"/>
        <v/>
      </c>
      <c r="O879" s="146" t="str">
        <f t="shared" si="46"/>
        <v/>
      </c>
    </row>
    <row r="880" spans="14:15">
      <c r="N880" s="146" t="str">
        <f t="shared" si="47"/>
        <v/>
      </c>
      <c r="O880" s="146" t="str">
        <f t="shared" si="46"/>
        <v/>
      </c>
    </row>
    <row r="881" spans="14:15">
      <c r="N881" s="146" t="str">
        <f t="shared" si="47"/>
        <v/>
      </c>
      <c r="O881" s="146" t="str">
        <f t="shared" si="46"/>
        <v/>
      </c>
    </row>
    <row r="882" spans="14:15">
      <c r="N882" s="146" t="str">
        <f t="shared" si="47"/>
        <v/>
      </c>
      <c r="O882" s="146" t="str">
        <f t="shared" si="46"/>
        <v/>
      </c>
    </row>
    <row r="883" spans="14:15">
      <c r="N883" s="146" t="str">
        <f t="shared" si="47"/>
        <v/>
      </c>
      <c r="O883" s="146" t="str">
        <f t="shared" si="46"/>
        <v/>
      </c>
    </row>
    <row r="884" spans="14:15">
      <c r="N884" s="146" t="str">
        <f t="shared" si="47"/>
        <v/>
      </c>
      <c r="O884" s="146" t="str">
        <f t="shared" si="46"/>
        <v/>
      </c>
    </row>
    <row r="885" spans="14:15">
      <c r="N885" s="146" t="str">
        <f t="shared" si="47"/>
        <v/>
      </c>
      <c r="O885" s="146" t="str">
        <f t="shared" si="46"/>
        <v/>
      </c>
    </row>
    <row r="886" spans="14:15">
      <c r="N886" s="146" t="str">
        <f t="shared" si="47"/>
        <v/>
      </c>
      <c r="O886" s="146" t="str">
        <f t="shared" si="46"/>
        <v/>
      </c>
    </row>
    <row r="887" spans="14:15">
      <c r="N887" s="146" t="str">
        <f t="shared" si="47"/>
        <v/>
      </c>
      <c r="O887" s="146" t="str">
        <f t="shared" si="46"/>
        <v/>
      </c>
    </row>
    <row r="888" spans="14:15">
      <c r="N888" s="146" t="str">
        <f t="shared" si="47"/>
        <v/>
      </c>
      <c r="O888" s="146" t="str">
        <f t="shared" si="46"/>
        <v/>
      </c>
    </row>
    <row r="889" spans="14:15">
      <c r="N889" s="146" t="str">
        <f t="shared" si="47"/>
        <v/>
      </c>
      <c r="O889" s="146" t="str">
        <f t="shared" si="46"/>
        <v/>
      </c>
    </row>
    <row r="890" spans="14:15">
      <c r="N890" s="146" t="str">
        <f t="shared" si="47"/>
        <v/>
      </c>
      <c r="O890" s="146" t="str">
        <f t="shared" si="46"/>
        <v/>
      </c>
    </row>
    <row r="891" spans="14:15">
      <c r="N891" s="146" t="str">
        <f t="shared" si="47"/>
        <v/>
      </c>
      <c r="O891" s="146" t="str">
        <f t="shared" si="46"/>
        <v/>
      </c>
    </row>
    <row r="892" spans="14:15">
      <c r="N892" s="146" t="str">
        <f t="shared" si="47"/>
        <v/>
      </c>
      <c r="O892" s="146" t="str">
        <f t="shared" si="46"/>
        <v/>
      </c>
    </row>
    <row r="893" spans="14:15">
      <c r="N893" s="146" t="str">
        <f t="shared" si="47"/>
        <v/>
      </c>
      <c r="O893" s="146" t="str">
        <f t="shared" si="46"/>
        <v/>
      </c>
    </row>
    <row r="894" spans="14:15">
      <c r="N894" s="146" t="str">
        <f t="shared" si="47"/>
        <v/>
      </c>
      <c r="O894" s="146" t="str">
        <f t="shared" si="46"/>
        <v/>
      </c>
    </row>
    <row r="895" spans="14:15">
      <c r="N895" s="146" t="str">
        <f t="shared" si="47"/>
        <v/>
      </c>
      <c r="O895" s="146" t="str">
        <f t="shared" si="46"/>
        <v/>
      </c>
    </row>
    <row r="896" spans="14:15">
      <c r="N896" s="146" t="str">
        <f t="shared" si="47"/>
        <v/>
      </c>
      <c r="O896" s="146" t="str">
        <f t="shared" si="46"/>
        <v/>
      </c>
    </row>
    <row r="897" spans="14:15">
      <c r="N897" s="146" t="str">
        <f t="shared" si="47"/>
        <v/>
      </c>
      <c r="O897" s="146" t="str">
        <f t="shared" si="46"/>
        <v/>
      </c>
    </row>
    <row r="898" spans="14:15">
      <c r="N898" s="146" t="str">
        <f t="shared" si="47"/>
        <v/>
      </c>
      <c r="O898" s="146" t="str">
        <f t="shared" si="46"/>
        <v/>
      </c>
    </row>
    <row r="899" spans="14:15">
      <c r="N899" s="146" t="str">
        <f t="shared" si="47"/>
        <v/>
      </c>
      <c r="O899" s="146" t="str">
        <f t="shared" si="46"/>
        <v/>
      </c>
    </row>
    <row r="900" spans="14:15">
      <c r="N900" s="146" t="str">
        <f t="shared" si="47"/>
        <v/>
      </c>
      <c r="O900" s="146" t="str">
        <f t="shared" ref="O900:O963" si="48">IF(N900&gt;$A$14,N900,"")</f>
        <v/>
      </c>
    </row>
    <row r="901" spans="14:15">
      <c r="N901" s="146" t="str">
        <f t="shared" si="47"/>
        <v/>
      </c>
      <c r="O901" s="146" t="str">
        <f t="shared" si="48"/>
        <v/>
      </c>
    </row>
    <row r="902" spans="14:15">
      <c r="N902" s="146" t="str">
        <f t="shared" si="47"/>
        <v/>
      </c>
      <c r="O902" s="146" t="str">
        <f t="shared" si="48"/>
        <v/>
      </c>
    </row>
    <row r="903" spans="14:15">
      <c r="N903" s="146" t="str">
        <f t="shared" si="47"/>
        <v/>
      </c>
      <c r="O903" s="146" t="str">
        <f t="shared" si="48"/>
        <v/>
      </c>
    </row>
    <row r="904" spans="14:15">
      <c r="N904" s="146" t="str">
        <f t="shared" ref="N904:N967" si="49">IF(COUNTIF(L:L,J904),J904,"")</f>
        <v/>
      </c>
      <c r="O904" s="146" t="str">
        <f t="shared" si="48"/>
        <v/>
      </c>
    </row>
    <row r="905" spans="14:15">
      <c r="N905" s="146" t="str">
        <f t="shared" si="49"/>
        <v/>
      </c>
      <c r="O905" s="146" t="str">
        <f t="shared" si="48"/>
        <v/>
      </c>
    </row>
    <row r="906" spans="14:15">
      <c r="N906" s="146" t="str">
        <f t="shared" si="49"/>
        <v/>
      </c>
      <c r="O906" s="146" t="str">
        <f t="shared" si="48"/>
        <v/>
      </c>
    </row>
    <row r="907" spans="14:15">
      <c r="N907" s="146" t="str">
        <f t="shared" si="49"/>
        <v/>
      </c>
      <c r="O907" s="146" t="str">
        <f t="shared" si="48"/>
        <v/>
      </c>
    </row>
    <row r="908" spans="14:15">
      <c r="N908" s="146" t="str">
        <f t="shared" si="49"/>
        <v/>
      </c>
      <c r="O908" s="146" t="str">
        <f t="shared" si="48"/>
        <v/>
      </c>
    </row>
    <row r="909" spans="14:15">
      <c r="N909" s="146" t="str">
        <f t="shared" si="49"/>
        <v/>
      </c>
      <c r="O909" s="146" t="str">
        <f t="shared" si="48"/>
        <v/>
      </c>
    </row>
    <row r="910" spans="14:15">
      <c r="N910" s="146" t="str">
        <f t="shared" si="49"/>
        <v/>
      </c>
      <c r="O910" s="146" t="str">
        <f t="shared" si="48"/>
        <v/>
      </c>
    </row>
    <row r="911" spans="14:15">
      <c r="N911" s="146" t="str">
        <f t="shared" si="49"/>
        <v/>
      </c>
      <c r="O911" s="146" t="str">
        <f t="shared" si="48"/>
        <v/>
      </c>
    </row>
    <row r="912" spans="14:15">
      <c r="N912" s="146" t="str">
        <f t="shared" si="49"/>
        <v/>
      </c>
      <c r="O912" s="146" t="str">
        <f t="shared" si="48"/>
        <v/>
      </c>
    </row>
    <row r="913" spans="14:15">
      <c r="N913" s="146" t="str">
        <f t="shared" si="49"/>
        <v/>
      </c>
      <c r="O913" s="146" t="str">
        <f t="shared" si="48"/>
        <v/>
      </c>
    </row>
    <row r="914" spans="14:15">
      <c r="N914" s="146" t="str">
        <f t="shared" si="49"/>
        <v/>
      </c>
      <c r="O914" s="146" t="str">
        <f t="shared" si="48"/>
        <v/>
      </c>
    </row>
    <row r="915" spans="14:15">
      <c r="N915" s="146" t="str">
        <f t="shared" si="49"/>
        <v/>
      </c>
      <c r="O915" s="146" t="str">
        <f t="shared" si="48"/>
        <v/>
      </c>
    </row>
    <row r="916" spans="14:15">
      <c r="N916" s="146" t="str">
        <f t="shared" si="49"/>
        <v/>
      </c>
      <c r="O916" s="146" t="str">
        <f t="shared" si="48"/>
        <v/>
      </c>
    </row>
    <row r="917" spans="14:15">
      <c r="N917" s="146" t="str">
        <f t="shared" si="49"/>
        <v/>
      </c>
      <c r="O917" s="146" t="str">
        <f t="shared" si="48"/>
        <v/>
      </c>
    </row>
    <row r="918" spans="14:15">
      <c r="N918" s="146" t="str">
        <f t="shared" si="49"/>
        <v/>
      </c>
      <c r="O918" s="146" t="str">
        <f t="shared" si="48"/>
        <v/>
      </c>
    </row>
    <row r="919" spans="14:15">
      <c r="N919" s="146" t="str">
        <f t="shared" si="49"/>
        <v/>
      </c>
      <c r="O919" s="146" t="str">
        <f t="shared" si="48"/>
        <v/>
      </c>
    </row>
    <row r="920" spans="14:15">
      <c r="N920" s="146" t="str">
        <f t="shared" si="49"/>
        <v/>
      </c>
      <c r="O920" s="146" t="str">
        <f t="shared" si="48"/>
        <v/>
      </c>
    </row>
    <row r="921" spans="14:15">
      <c r="N921" s="146" t="str">
        <f t="shared" si="49"/>
        <v/>
      </c>
      <c r="O921" s="146" t="str">
        <f t="shared" si="48"/>
        <v/>
      </c>
    </row>
    <row r="922" spans="14:15">
      <c r="N922" s="146" t="str">
        <f t="shared" si="49"/>
        <v/>
      </c>
      <c r="O922" s="146" t="str">
        <f t="shared" si="48"/>
        <v/>
      </c>
    </row>
    <row r="923" spans="14:15">
      <c r="N923" s="146" t="str">
        <f t="shared" si="49"/>
        <v/>
      </c>
      <c r="O923" s="146" t="str">
        <f t="shared" si="48"/>
        <v/>
      </c>
    </row>
    <row r="924" spans="14:15">
      <c r="N924" s="146" t="str">
        <f t="shared" si="49"/>
        <v/>
      </c>
      <c r="O924" s="146" t="str">
        <f t="shared" si="48"/>
        <v/>
      </c>
    </row>
    <row r="925" spans="14:15">
      <c r="N925" s="146" t="str">
        <f t="shared" si="49"/>
        <v/>
      </c>
      <c r="O925" s="146" t="str">
        <f t="shared" si="48"/>
        <v/>
      </c>
    </row>
    <row r="926" spans="14:15">
      <c r="N926" s="146" t="str">
        <f t="shared" si="49"/>
        <v/>
      </c>
      <c r="O926" s="146" t="str">
        <f t="shared" si="48"/>
        <v/>
      </c>
    </row>
    <row r="927" spans="14:15">
      <c r="N927" s="146" t="str">
        <f t="shared" si="49"/>
        <v/>
      </c>
      <c r="O927" s="146" t="str">
        <f t="shared" si="48"/>
        <v/>
      </c>
    </row>
    <row r="928" spans="14:15">
      <c r="N928" s="146" t="str">
        <f t="shared" si="49"/>
        <v/>
      </c>
      <c r="O928" s="146" t="str">
        <f t="shared" si="48"/>
        <v/>
      </c>
    </row>
    <row r="929" spans="14:15">
      <c r="N929" s="146" t="str">
        <f t="shared" si="49"/>
        <v/>
      </c>
      <c r="O929" s="146" t="str">
        <f t="shared" si="48"/>
        <v/>
      </c>
    </row>
    <row r="930" spans="14:15">
      <c r="N930" s="146" t="str">
        <f t="shared" si="49"/>
        <v/>
      </c>
      <c r="O930" s="146" t="str">
        <f t="shared" si="48"/>
        <v/>
      </c>
    </row>
    <row r="931" spans="14:15">
      <c r="N931" s="146" t="str">
        <f t="shared" si="49"/>
        <v/>
      </c>
      <c r="O931" s="146" t="str">
        <f t="shared" si="48"/>
        <v/>
      </c>
    </row>
    <row r="932" spans="14:15">
      <c r="N932" s="146" t="str">
        <f t="shared" si="49"/>
        <v/>
      </c>
      <c r="O932" s="146" t="str">
        <f t="shared" si="48"/>
        <v/>
      </c>
    </row>
    <row r="933" spans="14:15">
      <c r="N933" s="146" t="str">
        <f t="shared" si="49"/>
        <v/>
      </c>
      <c r="O933" s="146" t="str">
        <f t="shared" si="48"/>
        <v/>
      </c>
    </row>
    <row r="934" spans="14:15">
      <c r="N934" s="146" t="str">
        <f t="shared" si="49"/>
        <v/>
      </c>
      <c r="O934" s="146" t="str">
        <f t="shared" si="48"/>
        <v/>
      </c>
    </row>
    <row r="935" spans="14:15">
      <c r="N935" s="146" t="str">
        <f t="shared" si="49"/>
        <v/>
      </c>
      <c r="O935" s="146" t="str">
        <f t="shared" si="48"/>
        <v/>
      </c>
    </row>
    <row r="936" spans="14:15">
      <c r="N936" s="146" t="str">
        <f t="shared" si="49"/>
        <v/>
      </c>
      <c r="O936" s="146" t="str">
        <f t="shared" si="48"/>
        <v/>
      </c>
    </row>
    <row r="937" spans="14:15">
      <c r="N937" s="146" t="str">
        <f t="shared" si="49"/>
        <v/>
      </c>
      <c r="O937" s="146" t="str">
        <f t="shared" si="48"/>
        <v/>
      </c>
    </row>
    <row r="938" spans="14:15">
      <c r="N938" s="146" t="str">
        <f t="shared" si="49"/>
        <v/>
      </c>
      <c r="O938" s="146" t="str">
        <f t="shared" si="48"/>
        <v/>
      </c>
    </row>
    <row r="939" spans="14:15">
      <c r="N939" s="146" t="str">
        <f t="shared" si="49"/>
        <v/>
      </c>
      <c r="O939" s="146" t="str">
        <f t="shared" si="48"/>
        <v/>
      </c>
    </row>
    <row r="940" spans="14:15">
      <c r="N940" s="146" t="str">
        <f t="shared" si="49"/>
        <v/>
      </c>
      <c r="O940" s="146" t="str">
        <f t="shared" si="48"/>
        <v/>
      </c>
    </row>
    <row r="941" spans="14:15">
      <c r="N941" s="146" t="str">
        <f t="shared" si="49"/>
        <v/>
      </c>
      <c r="O941" s="146" t="str">
        <f t="shared" si="48"/>
        <v/>
      </c>
    </row>
    <row r="942" spans="14:15">
      <c r="N942" s="146" t="str">
        <f t="shared" si="49"/>
        <v/>
      </c>
      <c r="O942" s="146" t="str">
        <f t="shared" si="48"/>
        <v/>
      </c>
    </row>
    <row r="943" spans="14:15">
      <c r="N943" s="146" t="str">
        <f t="shared" si="49"/>
        <v/>
      </c>
      <c r="O943" s="146" t="str">
        <f t="shared" si="48"/>
        <v/>
      </c>
    </row>
    <row r="944" spans="14:15">
      <c r="N944" s="146" t="str">
        <f t="shared" si="49"/>
        <v/>
      </c>
      <c r="O944" s="146" t="str">
        <f t="shared" si="48"/>
        <v/>
      </c>
    </row>
    <row r="945" spans="14:15">
      <c r="N945" s="146" t="str">
        <f t="shared" si="49"/>
        <v/>
      </c>
      <c r="O945" s="146" t="str">
        <f t="shared" si="48"/>
        <v/>
      </c>
    </row>
    <row r="946" spans="14:15">
      <c r="N946" s="146" t="str">
        <f t="shared" si="49"/>
        <v/>
      </c>
      <c r="O946" s="146" t="str">
        <f t="shared" si="48"/>
        <v/>
      </c>
    </row>
    <row r="947" spans="14:15">
      <c r="N947" s="146" t="str">
        <f t="shared" si="49"/>
        <v/>
      </c>
      <c r="O947" s="146" t="str">
        <f t="shared" si="48"/>
        <v/>
      </c>
    </row>
    <row r="948" spans="14:15">
      <c r="N948" s="146" t="str">
        <f t="shared" si="49"/>
        <v/>
      </c>
      <c r="O948" s="146" t="str">
        <f t="shared" si="48"/>
        <v/>
      </c>
    </row>
    <row r="949" spans="14:15">
      <c r="N949" s="146" t="str">
        <f t="shared" si="49"/>
        <v/>
      </c>
      <c r="O949" s="146" t="str">
        <f t="shared" si="48"/>
        <v/>
      </c>
    </row>
    <row r="950" spans="14:15">
      <c r="N950" s="146" t="str">
        <f t="shared" si="49"/>
        <v/>
      </c>
      <c r="O950" s="146" t="str">
        <f t="shared" si="48"/>
        <v/>
      </c>
    </row>
    <row r="951" spans="14:15">
      <c r="N951" s="146" t="str">
        <f t="shared" si="49"/>
        <v/>
      </c>
      <c r="O951" s="146" t="str">
        <f t="shared" si="48"/>
        <v/>
      </c>
    </row>
    <row r="952" spans="14:15">
      <c r="N952" s="146" t="str">
        <f t="shared" si="49"/>
        <v/>
      </c>
      <c r="O952" s="146" t="str">
        <f t="shared" si="48"/>
        <v/>
      </c>
    </row>
    <row r="953" spans="14:15">
      <c r="N953" s="146" t="str">
        <f t="shared" si="49"/>
        <v/>
      </c>
      <c r="O953" s="146" t="str">
        <f t="shared" si="48"/>
        <v/>
      </c>
    </row>
    <row r="954" spans="14:15">
      <c r="N954" s="146" t="str">
        <f t="shared" si="49"/>
        <v/>
      </c>
      <c r="O954" s="146" t="str">
        <f t="shared" si="48"/>
        <v/>
      </c>
    </row>
    <row r="955" spans="14:15">
      <c r="N955" s="146" t="str">
        <f t="shared" si="49"/>
        <v/>
      </c>
      <c r="O955" s="146" t="str">
        <f t="shared" si="48"/>
        <v/>
      </c>
    </row>
    <row r="956" spans="14:15">
      <c r="N956" s="146" t="str">
        <f t="shared" si="49"/>
        <v/>
      </c>
      <c r="O956" s="146" t="str">
        <f t="shared" si="48"/>
        <v/>
      </c>
    </row>
    <row r="957" spans="14:15">
      <c r="N957" s="146" t="str">
        <f t="shared" si="49"/>
        <v/>
      </c>
      <c r="O957" s="146" t="str">
        <f t="shared" si="48"/>
        <v/>
      </c>
    </row>
    <row r="958" spans="14:15">
      <c r="N958" s="146" t="str">
        <f t="shared" si="49"/>
        <v/>
      </c>
      <c r="O958" s="146" t="str">
        <f t="shared" si="48"/>
        <v/>
      </c>
    </row>
    <row r="959" spans="14:15">
      <c r="N959" s="146" t="str">
        <f t="shared" si="49"/>
        <v/>
      </c>
      <c r="O959" s="146" t="str">
        <f t="shared" si="48"/>
        <v/>
      </c>
    </row>
    <row r="960" spans="14:15">
      <c r="N960" s="146" t="str">
        <f t="shared" si="49"/>
        <v/>
      </c>
      <c r="O960" s="146" t="str">
        <f t="shared" si="48"/>
        <v/>
      </c>
    </row>
    <row r="961" spans="14:15">
      <c r="N961" s="146" t="str">
        <f t="shared" si="49"/>
        <v/>
      </c>
      <c r="O961" s="146" t="str">
        <f t="shared" si="48"/>
        <v/>
      </c>
    </row>
    <row r="962" spans="14:15">
      <c r="N962" s="146" t="str">
        <f t="shared" si="49"/>
        <v/>
      </c>
      <c r="O962" s="146" t="str">
        <f t="shared" si="48"/>
        <v/>
      </c>
    </row>
    <row r="963" spans="14:15">
      <c r="N963" s="146" t="str">
        <f t="shared" si="49"/>
        <v/>
      </c>
      <c r="O963" s="146" t="str">
        <f t="shared" si="48"/>
        <v/>
      </c>
    </row>
    <row r="964" spans="14:15">
      <c r="N964" s="146" t="str">
        <f t="shared" si="49"/>
        <v/>
      </c>
      <c r="O964" s="146" t="str">
        <f t="shared" ref="O964:O1027" si="50">IF(N964&gt;$A$14,N964,"")</f>
        <v/>
      </c>
    </row>
    <row r="965" spans="14:15">
      <c r="N965" s="146" t="str">
        <f t="shared" si="49"/>
        <v/>
      </c>
      <c r="O965" s="146" t="str">
        <f t="shared" si="50"/>
        <v/>
      </c>
    </row>
    <row r="966" spans="14:15">
      <c r="N966" s="146" t="str">
        <f t="shared" si="49"/>
        <v/>
      </c>
      <c r="O966" s="146" t="str">
        <f t="shared" si="50"/>
        <v/>
      </c>
    </row>
    <row r="967" spans="14:15">
      <c r="N967" s="146" t="str">
        <f t="shared" si="49"/>
        <v/>
      </c>
      <c r="O967" s="146" t="str">
        <f t="shared" si="50"/>
        <v/>
      </c>
    </row>
    <row r="968" spans="14:15">
      <c r="N968" s="146" t="str">
        <f t="shared" ref="N968:N1031" si="51">IF(COUNTIF(L:L,J968),J968,"")</f>
        <v/>
      </c>
      <c r="O968" s="146" t="str">
        <f t="shared" si="50"/>
        <v/>
      </c>
    </row>
    <row r="969" spans="14:15">
      <c r="N969" s="146" t="str">
        <f t="shared" si="51"/>
        <v/>
      </c>
      <c r="O969" s="146" t="str">
        <f t="shared" si="50"/>
        <v/>
      </c>
    </row>
    <row r="970" spans="14:15">
      <c r="N970" s="146" t="str">
        <f t="shared" si="51"/>
        <v/>
      </c>
      <c r="O970" s="146" t="str">
        <f t="shared" si="50"/>
        <v/>
      </c>
    </row>
    <row r="971" spans="14:15">
      <c r="N971" s="146" t="str">
        <f t="shared" si="51"/>
        <v/>
      </c>
      <c r="O971" s="146" t="str">
        <f t="shared" si="50"/>
        <v/>
      </c>
    </row>
    <row r="972" spans="14:15">
      <c r="N972" s="146" t="str">
        <f t="shared" si="51"/>
        <v/>
      </c>
      <c r="O972" s="146" t="str">
        <f t="shared" si="50"/>
        <v/>
      </c>
    </row>
    <row r="973" spans="14:15">
      <c r="N973" s="146" t="str">
        <f t="shared" si="51"/>
        <v/>
      </c>
      <c r="O973" s="146" t="str">
        <f t="shared" si="50"/>
        <v/>
      </c>
    </row>
    <row r="974" spans="14:15">
      <c r="N974" s="146" t="str">
        <f t="shared" si="51"/>
        <v/>
      </c>
      <c r="O974" s="146" t="str">
        <f t="shared" si="50"/>
        <v/>
      </c>
    </row>
    <row r="975" spans="14:15">
      <c r="N975" s="146" t="str">
        <f t="shared" si="51"/>
        <v/>
      </c>
      <c r="O975" s="146" t="str">
        <f t="shared" si="50"/>
        <v/>
      </c>
    </row>
    <row r="976" spans="14:15">
      <c r="N976" s="146" t="str">
        <f t="shared" si="51"/>
        <v/>
      </c>
      <c r="O976" s="146" t="str">
        <f t="shared" si="50"/>
        <v/>
      </c>
    </row>
    <row r="977" spans="14:15">
      <c r="N977" s="146" t="str">
        <f t="shared" si="51"/>
        <v/>
      </c>
      <c r="O977" s="146" t="str">
        <f t="shared" si="50"/>
        <v/>
      </c>
    </row>
    <row r="978" spans="14:15">
      <c r="N978" s="146" t="str">
        <f t="shared" si="51"/>
        <v/>
      </c>
      <c r="O978" s="146" t="str">
        <f t="shared" si="50"/>
        <v/>
      </c>
    </row>
    <row r="979" spans="14:15">
      <c r="N979" s="146" t="str">
        <f t="shared" si="51"/>
        <v/>
      </c>
      <c r="O979" s="146" t="str">
        <f t="shared" si="50"/>
        <v/>
      </c>
    </row>
    <row r="980" spans="14:15">
      <c r="N980" s="146" t="str">
        <f t="shared" si="51"/>
        <v/>
      </c>
      <c r="O980" s="146" t="str">
        <f t="shared" si="50"/>
        <v/>
      </c>
    </row>
    <row r="981" spans="14:15">
      <c r="N981" s="146" t="str">
        <f t="shared" si="51"/>
        <v/>
      </c>
      <c r="O981" s="146" t="str">
        <f t="shared" si="50"/>
        <v/>
      </c>
    </row>
    <row r="982" spans="14:15">
      <c r="N982" s="146" t="str">
        <f t="shared" si="51"/>
        <v/>
      </c>
      <c r="O982" s="146" t="str">
        <f t="shared" si="50"/>
        <v/>
      </c>
    </row>
    <row r="983" spans="14:15">
      <c r="N983" s="146" t="str">
        <f t="shared" si="51"/>
        <v/>
      </c>
      <c r="O983" s="146" t="str">
        <f t="shared" si="50"/>
        <v/>
      </c>
    </row>
    <row r="984" spans="14:15">
      <c r="N984" s="146" t="str">
        <f t="shared" si="51"/>
        <v/>
      </c>
      <c r="O984" s="146" t="str">
        <f t="shared" si="50"/>
        <v/>
      </c>
    </row>
    <row r="985" spans="14:15">
      <c r="N985" s="146" t="str">
        <f t="shared" si="51"/>
        <v/>
      </c>
      <c r="O985" s="146" t="str">
        <f t="shared" si="50"/>
        <v/>
      </c>
    </row>
    <row r="986" spans="14:15">
      <c r="N986" s="146" t="str">
        <f t="shared" si="51"/>
        <v/>
      </c>
      <c r="O986" s="146" t="str">
        <f t="shared" si="50"/>
        <v/>
      </c>
    </row>
    <row r="987" spans="14:15">
      <c r="N987" s="146" t="str">
        <f t="shared" si="51"/>
        <v/>
      </c>
      <c r="O987" s="146" t="str">
        <f t="shared" si="50"/>
        <v/>
      </c>
    </row>
    <row r="988" spans="14:15">
      <c r="N988" s="146" t="str">
        <f t="shared" si="51"/>
        <v/>
      </c>
      <c r="O988" s="146" t="str">
        <f t="shared" si="50"/>
        <v/>
      </c>
    </row>
    <row r="989" spans="14:15">
      <c r="N989" s="146" t="str">
        <f t="shared" si="51"/>
        <v/>
      </c>
      <c r="O989" s="146" t="str">
        <f t="shared" si="50"/>
        <v/>
      </c>
    </row>
    <row r="990" spans="14:15">
      <c r="N990" s="146" t="str">
        <f t="shared" si="51"/>
        <v/>
      </c>
      <c r="O990" s="146" t="str">
        <f t="shared" si="50"/>
        <v/>
      </c>
    </row>
    <row r="991" spans="14:15">
      <c r="N991" s="146" t="str">
        <f t="shared" si="51"/>
        <v/>
      </c>
      <c r="O991" s="146" t="str">
        <f t="shared" si="50"/>
        <v/>
      </c>
    </row>
    <row r="992" spans="14:15">
      <c r="N992" s="146" t="str">
        <f t="shared" si="51"/>
        <v/>
      </c>
      <c r="O992" s="146" t="str">
        <f t="shared" si="50"/>
        <v/>
      </c>
    </row>
    <row r="993" spans="14:15">
      <c r="N993" s="146" t="str">
        <f t="shared" si="51"/>
        <v/>
      </c>
      <c r="O993" s="146" t="str">
        <f t="shared" si="50"/>
        <v/>
      </c>
    </row>
    <row r="994" spans="14:15">
      <c r="N994" s="146" t="str">
        <f t="shared" si="51"/>
        <v/>
      </c>
      <c r="O994" s="146" t="str">
        <f t="shared" si="50"/>
        <v/>
      </c>
    </row>
    <row r="995" spans="14:15">
      <c r="N995" s="146" t="str">
        <f t="shared" si="51"/>
        <v/>
      </c>
      <c r="O995" s="146" t="str">
        <f t="shared" si="50"/>
        <v/>
      </c>
    </row>
    <row r="996" spans="14:15">
      <c r="N996" s="146" t="str">
        <f t="shared" si="51"/>
        <v/>
      </c>
      <c r="O996" s="146" t="str">
        <f t="shared" si="50"/>
        <v/>
      </c>
    </row>
    <row r="997" spans="14:15">
      <c r="N997" s="146" t="str">
        <f t="shared" si="51"/>
        <v/>
      </c>
      <c r="O997" s="146" t="str">
        <f t="shared" si="50"/>
        <v/>
      </c>
    </row>
    <row r="998" spans="14:15">
      <c r="N998" s="146" t="str">
        <f t="shared" si="51"/>
        <v/>
      </c>
      <c r="O998" s="146" t="str">
        <f t="shared" si="50"/>
        <v/>
      </c>
    </row>
    <row r="999" spans="14:15">
      <c r="N999" s="146" t="str">
        <f t="shared" si="51"/>
        <v/>
      </c>
      <c r="O999" s="146" t="str">
        <f t="shared" si="50"/>
        <v/>
      </c>
    </row>
    <row r="1000" spans="14:15">
      <c r="N1000" s="146" t="str">
        <f t="shared" si="51"/>
        <v/>
      </c>
      <c r="O1000" s="146" t="str">
        <f t="shared" si="50"/>
        <v/>
      </c>
    </row>
    <row r="1001" spans="14:15">
      <c r="N1001" s="146" t="str">
        <f t="shared" si="51"/>
        <v/>
      </c>
      <c r="O1001" s="146" t="str">
        <f t="shared" si="50"/>
        <v/>
      </c>
    </row>
    <row r="1002" spans="14:15">
      <c r="N1002" s="146" t="str">
        <f t="shared" si="51"/>
        <v/>
      </c>
      <c r="O1002" s="146" t="str">
        <f t="shared" si="50"/>
        <v/>
      </c>
    </row>
    <row r="1003" spans="14:15">
      <c r="N1003" s="146" t="str">
        <f t="shared" si="51"/>
        <v/>
      </c>
      <c r="O1003" s="146" t="str">
        <f t="shared" si="50"/>
        <v/>
      </c>
    </row>
    <row r="1004" spans="14:15">
      <c r="N1004" s="146" t="str">
        <f t="shared" si="51"/>
        <v/>
      </c>
      <c r="O1004" s="146" t="str">
        <f t="shared" si="50"/>
        <v/>
      </c>
    </row>
    <row r="1005" spans="14:15">
      <c r="N1005" s="146" t="str">
        <f t="shared" si="51"/>
        <v/>
      </c>
      <c r="O1005" s="146" t="str">
        <f t="shared" si="50"/>
        <v/>
      </c>
    </row>
    <row r="1006" spans="14:15">
      <c r="N1006" s="146" t="str">
        <f t="shared" si="51"/>
        <v/>
      </c>
      <c r="O1006" s="146" t="str">
        <f t="shared" si="50"/>
        <v/>
      </c>
    </row>
    <row r="1007" spans="14:15">
      <c r="N1007" s="146" t="str">
        <f t="shared" si="51"/>
        <v/>
      </c>
      <c r="O1007" s="146" t="str">
        <f t="shared" si="50"/>
        <v/>
      </c>
    </row>
    <row r="1008" spans="14:15">
      <c r="N1008" s="146" t="str">
        <f t="shared" si="51"/>
        <v/>
      </c>
      <c r="O1008" s="146" t="str">
        <f t="shared" si="50"/>
        <v/>
      </c>
    </row>
    <row r="1009" spans="14:15">
      <c r="N1009" s="146" t="str">
        <f t="shared" si="51"/>
        <v/>
      </c>
      <c r="O1009" s="146" t="str">
        <f t="shared" si="50"/>
        <v/>
      </c>
    </row>
    <row r="1010" spans="14:15">
      <c r="N1010" s="146" t="str">
        <f t="shared" si="51"/>
        <v/>
      </c>
      <c r="O1010" s="146" t="str">
        <f t="shared" si="50"/>
        <v/>
      </c>
    </row>
    <row r="1011" spans="14:15">
      <c r="N1011" s="146" t="str">
        <f t="shared" si="51"/>
        <v/>
      </c>
      <c r="O1011" s="146" t="str">
        <f t="shared" si="50"/>
        <v/>
      </c>
    </row>
    <row r="1012" spans="14:15">
      <c r="N1012" s="146" t="str">
        <f t="shared" si="51"/>
        <v/>
      </c>
      <c r="O1012" s="146" t="str">
        <f t="shared" si="50"/>
        <v/>
      </c>
    </row>
    <row r="1013" spans="14:15">
      <c r="N1013" s="146" t="str">
        <f t="shared" si="51"/>
        <v/>
      </c>
      <c r="O1013" s="146" t="str">
        <f t="shared" si="50"/>
        <v/>
      </c>
    </row>
    <row r="1014" spans="14:15">
      <c r="N1014" s="146" t="str">
        <f t="shared" si="51"/>
        <v/>
      </c>
      <c r="O1014" s="146" t="str">
        <f t="shared" si="50"/>
        <v/>
      </c>
    </row>
    <row r="1015" spans="14:15">
      <c r="N1015" s="146" t="str">
        <f t="shared" si="51"/>
        <v/>
      </c>
      <c r="O1015" s="146" t="str">
        <f t="shared" si="50"/>
        <v/>
      </c>
    </row>
    <row r="1016" spans="14:15">
      <c r="N1016" s="146" t="str">
        <f t="shared" si="51"/>
        <v/>
      </c>
      <c r="O1016" s="146" t="str">
        <f t="shared" si="50"/>
        <v/>
      </c>
    </row>
    <row r="1017" spans="14:15">
      <c r="N1017" s="146" t="str">
        <f t="shared" si="51"/>
        <v/>
      </c>
      <c r="O1017" s="146" t="str">
        <f t="shared" si="50"/>
        <v/>
      </c>
    </row>
    <row r="1018" spans="14:15">
      <c r="N1018" s="146" t="str">
        <f t="shared" si="51"/>
        <v/>
      </c>
      <c r="O1018" s="146" t="str">
        <f t="shared" si="50"/>
        <v/>
      </c>
    </row>
    <row r="1019" spans="14:15">
      <c r="N1019" s="146" t="str">
        <f t="shared" si="51"/>
        <v/>
      </c>
      <c r="O1019" s="146" t="str">
        <f t="shared" si="50"/>
        <v/>
      </c>
    </row>
    <row r="1020" spans="14:15">
      <c r="N1020" s="146" t="str">
        <f t="shared" si="51"/>
        <v/>
      </c>
      <c r="O1020" s="146" t="str">
        <f t="shared" si="50"/>
        <v/>
      </c>
    </row>
    <row r="1021" spans="14:15">
      <c r="N1021" s="146" t="str">
        <f t="shared" si="51"/>
        <v/>
      </c>
      <c r="O1021" s="146" t="str">
        <f t="shared" si="50"/>
        <v/>
      </c>
    </row>
    <row r="1022" spans="14:15">
      <c r="N1022" s="146" t="str">
        <f t="shared" si="51"/>
        <v/>
      </c>
      <c r="O1022" s="146" t="str">
        <f t="shared" si="50"/>
        <v/>
      </c>
    </row>
    <row r="1023" spans="14:15">
      <c r="N1023" s="146" t="str">
        <f t="shared" si="51"/>
        <v/>
      </c>
      <c r="O1023" s="146" t="str">
        <f t="shared" si="50"/>
        <v/>
      </c>
    </row>
    <row r="1024" spans="14:15">
      <c r="N1024" s="146" t="str">
        <f t="shared" si="51"/>
        <v/>
      </c>
      <c r="O1024" s="146" t="str">
        <f t="shared" si="50"/>
        <v/>
      </c>
    </row>
    <row r="1025" spans="14:15">
      <c r="N1025" s="146" t="str">
        <f t="shared" si="51"/>
        <v/>
      </c>
      <c r="O1025" s="146" t="str">
        <f t="shared" si="50"/>
        <v/>
      </c>
    </row>
    <row r="1026" spans="14:15">
      <c r="N1026" s="146" t="str">
        <f t="shared" si="51"/>
        <v/>
      </c>
      <c r="O1026" s="146" t="str">
        <f t="shared" si="50"/>
        <v/>
      </c>
    </row>
    <row r="1027" spans="14:15">
      <c r="N1027" s="146" t="str">
        <f t="shared" si="51"/>
        <v/>
      </c>
      <c r="O1027" s="146" t="str">
        <f t="shared" si="50"/>
        <v/>
      </c>
    </row>
    <row r="1028" spans="14:15">
      <c r="N1028" s="146" t="str">
        <f t="shared" si="51"/>
        <v/>
      </c>
      <c r="O1028" s="146" t="str">
        <f>IF(N1028&gt;$A$14,N1028,"")</f>
        <v/>
      </c>
    </row>
    <row r="1029" spans="14:15">
      <c r="N1029" s="146" t="str">
        <f t="shared" si="51"/>
        <v/>
      </c>
      <c r="O1029" s="146" t="str">
        <f>IF(N1029&gt;$A$14,N1029,"")</f>
        <v/>
      </c>
    </row>
    <row r="1030" spans="14:15">
      <c r="N1030" s="146" t="str">
        <f t="shared" si="51"/>
        <v/>
      </c>
      <c r="O1030" s="146" t="str">
        <f>IF(N1030&gt;$A$14,N1030,"")</f>
        <v/>
      </c>
    </row>
    <row r="1031" spans="14:15">
      <c r="N1031" s="146" t="str">
        <f t="shared" si="51"/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26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46002.625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50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cm="1">
        <f t="array" ref="P3:Q70">_xll.BDH(B4, "LAST_PRICE", "01/01/2025 15:00:00", "01/01/2035 16:00:00", "BarSize=60", "BarType=T", "RecurDaily=True", "TZ=New_York")</f>
        <v>45903.625</v>
      </c>
      <c r="Q3" s="39">
        <v>99.248999999999995</v>
      </c>
      <c r="R3" s="106" cm="1">
        <f t="array" ref="R3:S141">_xll.BDH(C4, "LAST_PRICE", "01/01/2025 15:00:00", "01/01/2035 16:00:00", "BarSize=60", "BarType=T", "RecurDaily=True", "TZ=New_York")</f>
        <v>45806.625</v>
      </c>
      <c r="S3" s="39">
        <v>98.578125</v>
      </c>
      <c r="T3" s="106" cm="1">
        <f t="array" ref="T3:U135">_xll.BDH(D4, "LAST_PRICE", "01/01/2025 15:00:00", "01/01/2035 16:00:00", "BarSize=60", "BarType=T", "RecurDaily=True", "TZ=New_York")</f>
        <v>45806.625</v>
      </c>
      <c r="U3" s="1">
        <v>86.704999999999998</v>
      </c>
      <c r="V3" s="106" cm="1">
        <f t="array" ref="V3:W141">_xll.BDH(E4, "LAST_PRICE", "01/01/2025 15:00:00", "01/01/2035 16:00:00", "BarSize=60", "BarType=T", "RecurDaily=True", "TZ=New_York")</f>
        <v>45806.625</v>
      </c>
      <c r="W3" s="44">
        <v>97.28125</v>
      </c>
      <c r="X3" s="150">
        <f>IF(COUNTIF(R:R,P3)*COUNTIF(T:T,P3)*COUNTIF(V:V,P3),P3,"")</f>
        <v>45903.625</v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>
        <v>45904.625</v>
      </c>
      <c r="Q4" s="1">
        <v>99.715000000000003</v>
      </c>
      <c r="R4" s="110">
        <v>45807.625</v>
      </c>
      <c r="S4" s="1">
        <v>98.921875</v>
      </c>
      <c r="T4" s="110">
        <v>45807.625</v>
      </c>
      <c r="U4" s="1">
        <v>86.674999999999997</v>
      </c>
      <c r="V4" s="110">
        <v>45807.625</v>
      </c>
      <c r="W4" s="44">
        <v>97.484375</v>
      </c>
      <c r="X4" s="150">
        <f t="shared" ref="X4:X67" si="0">IF(COUNTIF(R:R,P4)*COUNTIF(T:T,P4)*COUNTIF(V:V,P4),P4,"")</f>
        <v>45904.625</v>
      </c>
      <c r="Y4" s="150" t="str">
        <f t="shared" ref="Y4:Y67" si="1">IF(X4&gt;$A$14,X4,"")</f>
        <v/>
      </c>
      <c r="Z4" s="150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45905.625</v>
      </c>
      <c r="Q5" s="1">
        <v>100.001</v>
      </c>
      <c r="R5" s="110">
        <v>45810.625</v>
      </c>
      <c r="S5" s="1">
        <v>98.453125</v>
      </c>
      <c r="T5" s="110">
        <v>45810.625</v>
      </c>
      <c r="U5" s="1">
        <v>86.381</v>
      </c>
      <c r="V5" s="110">
        <v>45810.625</v>
      </c>
      <c r="W5" s="44">
        <v>96.5</v>
      </c>
      <c r="X5" s="150">
        <f t="shared" si="0"/>
        <v>45905.625</v>
      </c>
      <c r="Y5" s="150" t="str">
        <f t="shared" si="1"/>
        <v/>
      </c>
      <c r="Z5" s="150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45908.625</v>
      </c>
      <c r="Q6" s="1">
        <v>100.20399999999999</v>
      </c>
      <c r="R6" s="110">
        <v>45811.625</v>
      </c>
      <c r="S6" s="1">
        <v>98.34375</v>
      </c>
      <c r="T6" s="110">
        <v>45811.625</v>
      </c>
      <c r="U6" s="1">
        <v>86.587999999999994</v>
      </c>
      <c r="V6" s="110">
        <v>45811.625</v>
      </c>
      <c r="W6" s="44">
        <v>96.390625</v>
      </c>
      <c r="X6" s="150">
        <f t="shared" si="0"/>
        <v>45908.625</v>
      </c>
      <c r="Y6" s="150" t="str">
        <f t="shared" si="1"/>
        <v/>
      </c>
      <c r="Z6" s="150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45909.625</v>
      </c>
      <c r="Q7" s="1">
        <v>100.259</v>
      </c>
      <c r="R7" s="110">
        <v>45812.625</v>
      </c>
      <c r="S7" s="1">
        <v>99.125</v>
      </c>
      <c r="T7" s="110">
        <v>45812.625</v>
      </c>
      <c r="U7" s="1">
        <v>87.248000000000005</v>
      </c>
      <c r="V7" s="110">
        <v>45812.625</v>
      </c>
      <c r="W7" s="1">
        <v>97.890625</v>
      </c>
      <c r="X7" s="150">
        <f t="shared" si="0"/>
        <v>45909.625</v>
      </c>
      <c r="Y7" s="150" t="str">
        <f t="shared" si="1"/>
        <v/>
      </c>
      <c r="Z7" s="150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45910.625</v>
      </c>
      <c r="Q8" s="44">
        <v>100.4</v>
      </c>
      <c r="R8" s="109">
        <v>45813.625</v>
      </c>
      <c r="S8" s="44">
        <v>98.859375</v>
      </c>
      <c r="T8" s="109">
        <v>45813.625</v>
      </c>
      <c r="U8" s="44">
        <v>87.323999999999998</v>
      </c>
      <c r="V8" s="109">
        <v>45813.625</v>
      </c>
      <c r="W8" s="44">
        <v>97.953125</v>
      </c>
      <c r="X8" s="150">
        <f t="shared" si="0"/>
        <v>45910.625</v>
      </c>
      <c r="Y8" s="150" t="str">
        <f t="shared" si="1"/>
        <v/>
      </c>
      <c r="Z8" s="150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45911.625</v>
      </c>
      <c r="Q9" s="44">
        <v>100.831</v>
      </c>
      <c r="R9" s="109">
        <v>45814.625</v>
      </c>
      <c r="S9" s="44">
        <v>97.984375</v>
      </c>
      <c r="T9" s="109">
        <v>45814.625</v>
      </c>
      <c r="U9" s="44">
        <v>86.8</v>
      </c>
      <c r="V9" s="109">
        <v>45814.625</v>
      </c>
      <c r="W9" s="44">
        <v>96.71875</v>
      </c>
      <c r="X9" s="150">
        <f t="shared" si="0"/>
        <v>45911.625</v>
      </c>
      <c r="Y9" s="150" t="str">
        <f t="shared" si="1"/>
        <v/>
      </c>
      <c r="Z9" s="150">
        <v>45939.625</v>
      </c>
    </row>
    <row r="10" spans="1:26" ht="15" thickBot="1">
      <c r="A10" s="15" t="s">
        <v>28</v>
      </c>
      <c r="B10" s="11" cm="1">
        <f t="array" ref="B10">_xll.BDP(B4,"px_last")</f>
        <v>100.803</v>
      </c>
      <c r="C10" s="20" cm="1">
        <f t="array" ref="C10">_xll.BDP(C4,"px_last")</f>
        <v>101.125</v>
      </c>
      <c r="D10" s="20" cm="1">
        <f t="array" ref="D10">_xll.BDP(D4,"px_last")</f>
        <v>93.534000000000006</v>
      </c>
      <c r="E10" s="21" cm="1">
        <f t="array" ref="E10">_xll.BDP(E4,"px_last")</f>
        <v>99.328125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45912.625</v>
      </c>
      <c r="Q10" s="44">
        <v>100.739</v>
      </c>
      <c r="R10" s="109">
        <v>45817.625</v>
      </c>
      <c r="S10" s="44">
        <v>98.109375</v>
      </c>
      <c r="T10" s="109">
        <v>45817.625</v>
      </c>
      <c r="U10" s="44">
        <v>86.730999999999995</v>
      </c>
      <c r="V10" s="109">
        <v>45817.625</v>
      </c>
      <c r="W10" s="44">
        <v>96.8125</v>
      </c>
      <c r="X10" s="150">
        <f t="shared" si="0"/>
        <v>45912.625</v>
      </c>
      <c r="Y10" s="150" t="str">
        <f t="shared" si="1"/>
        <v/>
      </c>
      <c r="Z10" s="150">
        <v>45940.625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45915.625</v>
      </c>
      <c r="Q11" s="44">
        <v>100.795</v>
      </c>
      <c r="R11" s="109">
        <v>45818.625</v>
      </c>
      <c r="S11" s="44">
        <v>98.296875</v>
      </c>
      <c r="T11" s="109">
        <v>45818.625</v>
      </c>
      <c r="U11" s="44">
        <v>87.043999999999997</v>
      </c>
      <c r="V11" s="109">
        <v>45818.625</v>
      </c>
      <c r="W11" s="44">
        <v>97.265625</v>
      </c>
      <c r="X11" s="150">
        <f t="shared" si="0"/>
        <v>45915.625</v>
      </c>
      <c r="Y11" s="150" t="str">
        <f t="shared" si="1"/>
        <v/>
      </c>
      <c r="Z11" s="150">
        <v>45944.625</v>
      </c>
    </row>
    <row r="12" spans="1:26" ht="1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16</v>
      </c>
      <c r="P12" s="109">
        <v>45916.625</v>
      </c>
      <c r="Q12" s="44">
        <v>101.098</v>
      </c>
      <c r="R12" s="109">
        <v>45819.625</v>
      </c>
      <c r="S12" s="44">
        <v>98.703125</v>
      </c>
      <c r="T12" s="109">
        <v>45819.625</v>
      </c>
      <c r="U12" s="44">
        <v>87.248000000000005</v>
      </c>
      <c r="V12" s="109">
        <v>45819.625</v>
      </c>
      <c r="W12" s="44">
        <v>97.515625</v>
      </c>
      <c r="X12" s="150">
        <f t="shared" si="0"/>
        <v>45916.625</v>
      </c>
      <c r="Y12" s="150" t="str">
        <f t="shared" si="1"/>
        <v/>
      </c>
      <c r="Z12" s="150">
        <v>45945.625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45917.625</v>
      </c>
      <c r="Q13" s="44">
        <v>100.999</v>
      </c>
      <c r="R13" s="109">
        <v>45820.625</v>
      </c>
      <c r="S13" s="44">
        <v>99.1875</v>
      </c>
      <c r="T13" s="109">
        <v>45820.625</v>
      </c>
      <c r="U13" s="44">
        <v>87.465999999999994</v>
      </c>
      <c r="V13" s="109">
        <v>45820.625</v>
      </c>
      <c r="W13" s="44">
        <v>98.640625</v>
      </c>
      <c r="X13" s="150">
        <f t="shared" si="0"/>
        <v>45917.625</v>
      </c>
      <c r="Y13" s="150" t="str">
        <f t="shared" si="1"/>
        <v/>
      </c>
      <c r="Z13" s="150">
        <v>45946.625</v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>
        <v>45918.625</v>
      </c>
      <c r="Q14" s="44">
        <v>101.124</v>
      </c>
      <c r="R14" s="109">
        <v>45821.625</v>
      </c>
      <c r="S14" s="44">
        <v>98.71875</v>
      </c>
      <c r="T14" s="109">
        <v>45821.625</v>
      </c>
      <c r="U14" s="44">
        <v>86.977999999999994</v>
      </c>
      <c r="V14" s="109">
        <v>45821.625</v>
      </c>
      <c r="W14" s="44">
        <v>97.609375</v>
      </c>
      <c r="X14" s="150">
        <f t="shared" si="0"/>
        <v>45918.625</v>
      </c>
      <c r="Y14" s="150" t="str">
        <f t="shared" si="1"/>
        <v/>
      </c>
      <c r="Z14" s="150">
        <v>45947.625</v>
      </c>
    </row>
    <row r="15" spans="1:26">
      <c r="A15" s="151">
        <f ca="1">IF(AND(ISBLANK(Z4), A14 = $Z$1),NOW(),IF(ISBLANK(Z4),"",Z4))</f>
        <v>45932.625</v>
      </c>
      <c r="B15" s="38">
        <f ca="1">IF(COUNTIF(P:P,A15)=1,VLOOKUP(A15,P:Q,2), IF(COUNTIF(P:P,A15)=0,$B$10,""))</f>
        <v>100.93300000000001</v>
      </c>
      <c r="C15" s="30">
        <f ca="1">IF(ISERROR(B15-2),"",(B15-$B$14)/100*$B$5)</f>
        <v>39620.000000000175</v>
      </c>
      <c r="D15" s="31">
        <f ca="1">IF(ISERROR(B15-2), "", (INT(A15)-INT($A$14))/360*$B$6*$B$5-(INT(A15)-INT($A$14))/360*$B$7*$B$5*$B$14/100)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(INT(A15)-INT($A$14))/360*$C$6*$C$5-(INT(A15)-INT($A$14))/360*$C$7*$C$5*$E$14/100)</f>
        <v>-6.7944844444439241</v>
      </c>
      <c r="H15" s="4">
        <f ca="1">IF(COUNTIF(P:P,A15)=1,VLOOKUP(A15,T:U,2), IF(COUNTIF(P:P,A15)=0,$D$10,""))</f>
        <v>94.884</v>
      </c>
      <c r="I15" s="30">
        <f ca="1">IF(ISERROR(B15-2),"",(H15-$H$14)/100*$D$5)</f>
        <v>25450.000000000018</v>
      </c>
      <c r="J15" s="31">
        <f ca="1">IF(ISERROR(B15-2),"",(INT(A15)-INT($A$14))/360*$D$6*$D$5-(INT(A15)-INT($A$14))/360*$D$7*$D$5*$H$14/100)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IF(ISERROR(B15-2),"",(INT(A15)-INT($A$14))/360*$E$6*$E$5-(INT(A15)-INT($A$14))/360*$E$7*$E$5*$K$14/100)</f>
        <v>59.20097166666676</v>
      </c>
      <c r="N15" s="66">
        <f ca="1">IF(ISERROR(B15-2),"",C15+D15-F15-G15-I15-J15+L15+M15)</f>
        <v>-33999.438363333589</v>
      </c>
      <c r="P15" s="109">
        <v>45919.625</v>
      </c>
      <c r="Q15" s="44">
        <v>101.01</v>
      </c>
      <c r="R15" s="109">
        <v>45824.625</v>
      </c>
      <c r="S15" s="44">
        <v>98.359375</v>
      </c>
      <c r="T15" s="109">
        <v>45824.625</v>
      </c>
      <c r="U15" s="44">
        <v>86.965000000000003</v>
      </c>
      <c r="V15" s="109">
        <v>45824.625</v>
      </c>
      <c r="W15" s="44">
        <v>96.6875</v>
      </c>
      <c r="X15" s="150">
        <f t="shared" si="0"/>
        <v>45919.625</v>
      </c>
      <c r="Y15" s="150" t="str">
        <f t="shared" si="1"/>
        <v/>
      </c>
      <c r="Z15" s="150">
        <v>45950.625</v>
      </c>
    </row>
    <row r="16" spans="1:26">
      <c r="A16" s="151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100.828</v>
      </c>
      <c r="C16" s="30">
        <f t="shared" ref="C16:C79" ca="1" si="4">IF(ISERROR(B16-2),"",(B16-$B$14)/100*$B$5)</f>
        <v>24919.999999999618</v>
      </c>
      <c r="D16" s="31">
        <f t="shared" ref="D16:D79" ca="1" si="5">IF(ISERROR(B16-2), "", (INT(A16)-INT($A$14))/360*$B$6*$B$5-(INT(A16)-INT($A$14))/360*$B$7*$B$5*$B$14/100)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79" ca="1" si="8">IF(ISERROR(B16-2), "", (INT(A16)-INT($A$14))/360*$C$6*$C$5-(INT(A16)-INT($A$14))/360*$C$7*$C$5*$E$14/100)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0">
        <f t="shared" ref="I16:I35" ca="1" si="10">IF(ISERROR(B16-2),"",(H16-$H$14)/100*$D$5)</f>
        <v>23049.999999999927</v>
      </c>
      <c r="J16" s="31">
        <f t="shared" ref="J16:J79" ca="1" si="11">IF(ISERROR(B16-2),"",(INT(A16)-INT($A$14))/360*$D$6*$D$5-(INT(A16)-INT($A$14))/360*$D$7*$D$5*$H$14/100)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79" ca="1" si="14">IF(ISERROR(B16-2),"",(INT(A16)-INT($A$14))/360*$E$6*$E$5-(INT(A16)-INT($A$14))/360*$E$7*$E$5*$K$14/100)</f>
        <v>118.40194333333352</v>
      </c>
      <c r="N16" s="66">
        <f t="shared" ref="N16:N35" ca="1" si="15">IF(ISERROR(B16-2),"",C16+D16-F16-G16-I16-J16+L16+M16)</f>
        <v>-21872.876726667379</v>
      </c>
      <c r="P16" s="109">
        <v>45922.625</v>
      </c>
      <c r="Q16" s="44">
        <v>100.876</v>
      </c>
      <c r="R16" s="109">
        <v>45825.625</v>
      </c>
      <c r="S16" s="44">
        <v>98.90625</v>
      </c>
      <c r="T16" s="109">
        <v>45825.625</v>
      </c>
      <c r="U16" s="44">
        <v>87.016999999999996</v>
      </c>
      <c r="V16" s="109">
        <v>45825.625</v>
      </c>
      <c r="W16" s="44">
        <v>97.828125</v>
      </c>
      <c r="X16" s="150">
        <f t="shared" si="0"/>
        <v>45922.625</v>
      </c>
      <c r="Y16" s="150" t="str">
        <f t="shared" si="1"/>
        <v/>
      </c>
      <c r="Z16" s="150">
        <v>45951.625</v>
      </c>
    </row>
    <row r="17" spans="1:26">
      <c r="A17" s="151">
        <f t="shared" ca="1" si="2"/>
        <v>45936.625</v>
      </c>
      <c r="B17" s="38">
        <f t="shared" ca="1" si="3"/>
        <v>100.62</v>
      </c>
      <c r="C17" s="30">
        <f t="shared" ca="1" si="4"/>
        <v>-4200.0000000001592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94.5</v>
      </c>
      <c r="I17" s="30">
        <f t="shared" ca="1" si="10"/>
        <v>6250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-18600.691816667229</v>
      </c>
      <c r="P17" s="109">
        <v>45923.625</v>
      </c>
      <c r="Q17" s="44">
        <v>101.107</v>
      </c>
      <c r="R17" s="109">
        <v>45826.625</v>
      </c>
      <c r="S17" s="44">
        <v>98.953125</v>
      </c>
      <c r="T17" s="109">
        <v>45826.625</v>
      </c>
      <c r="U17" s="44">
        <v>87.179000000000002</v>
      </c>
      <c r="V17" s="109">
        <v>45826.625</v>
      </c>
      <c r="W17" s="44">
        <v>97.96875</v>
      </c>
      <c r="X17" s="150">
        <f t="shared" si="0"/>
        <v>45923.625</v>
      </c>
      <c r="Y17" s="150" t="str">
        <f t="shared" si="1"/>
        <v/>
      </c>
      <c r="Z17" s="150">
        <v>45952.625</v>
      </c>
    </row>
    <row r="18" spans="1:26">
      <c r="A18" s="151">
        <f t="shared" ca="1" si="2"/>
        <v>45937.625</v>
      </c>
      <c r="B18" s="38">
        <f t="shared" ca="1" si="3"/>
        <v>100.702</v>
      </c>
      <c r="C18" s="30">
        <f t="shared" ca="1" si="4"/>
        <v>7279.9999999989486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94.43</v>
      </c>
      <c r="I18" s="30">
        <f t="shared" ca="1" si="10"/>
        <v>2750.0000000003411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-17319.130180001801</v>
      </c>
      <c r="P18" s="109">
        <v>45924.625</v>
      </c>
      <c r="Q18" s="44">
        <v>100.976</v>
      </c>
      <c r="R18" s="109">
        <v>45827.625</v>
      </c>
      <c r="S18" s="44">
        <v>98.875</v>
      </c>
      <c r="T18" s="109">
        <v>45828.625</v>
      </c>
      <c r="U18" s="44">
        <v>87.057000000000002</v>
      </c>
      <c r="V18" s="109">
        <v>45827.625</v>
      </c>
      <c r="W18" s="44">
        <v>97.828125</v>
      </c>
      <c r="X18" s="150">
        <f t="shared" si="0"/>
        <v>45924.625</v>
      </c>
      <c r="Y18" s="150" t="str">
        <f t="shared" si="1"/>
        <v/>
      </c>
      <c r="Z18" s="150">
        <v>45953.625</v>
      </c>
    </row>
    <row r="19" spans="1:26">
      <c r="A19" s="151">
        <f t="shared" ca="1" si="2"/>
        <v>45938.625</v>
      </c>
      <c r="B19" s="38">
        <f t="shared" ca="1" si="3"/>
        <v>100.80800000000001</v>
      </c>
      <c r="C19" s="30">
        <f t="shared" ca="1" si="4"/>
        <v>22120.000000000175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94.516999999999996</v>
      </c>
      <c r="I19" s="30">
        <f t="shared" ca="1" si="10"/>
        <v>7099.9999999997954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-2621.318543333357</v>
      </c>
      <c r="P19" s="109">
        <v>45925.625</v>
      </c>
      <c r="Q19" s="44">
        <v>100.703</v>
      </c>
      <c r="R19" s="109">
        <v>45828.625</v>
      </c>
      <c r="S19" s="44">
        <v>98.96875</v>
      </c>
      <c r="T19" s="109">
        <v>45831.625</v>
      </c>
      <c r="U19" s="44">
        <v>87.498999999999995</v>
      </c>
      <c r="V19" s="109">
        <v>45828.625</v>
      </c>
      <c r="W19" s="44">
        <v>97.734375</v>
      </c>
      <c r="X19" s="150">
        <f t="shared" si="0"/>
        <v>45925.625</v>
      </c>
      <c r="Y19" s="150" t="str">
        <f t="shared" si="1"/>
        <v/>
      </c>
      <c r="Z19" s="150">
        <v>45954.625</v>
      </c>
    </row>
    <row r="20" spans="1:26">
      <c r="A20" s="151">
        <f t="shared" ca="1" si="2"/>
        <v>45939.625</v>
      </c>
      <c r="B20" s="38">
        <f t="shared" ca="1" si="3"/>
        <v>100.664</v>
      </c>
      <c r="C20" s="30">
        <f t="shared" ca="1" si="4"/>
        <v>1959.9999999994113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94.284000000000006</v>
      </c>
      <c r="I20" s="30">
        <f t="shared" ca="1" si="10"/>
        <v>-4549.999999999699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-1704.7569066679584</v>
      </c>
      <c r="P20" s="109">
        <v>45926.625</v>
      </c>
      <c r="Q20" s="44">
        <v>100.732</v>
      </c>
      <c r="R20" s="109">
        <v>45831.625</v>
      </c>
      <c r="S20" s="44">
        <v>99.296875</v>
      </c>
      <c r="T20" s="109">
        <v>45832.625</v>
      </c>
      <c r="U20" s="44">
        <v>87.813000000000002</v>
      </c>
      <c r="V20" s="109">
        <v>45831.625</v>
      </c>
      <c r="W20" s="44">
        <v>98.03125</v>
      </c>
      <c r="X20" s="150">
        <f t="shared" si="0"/>
        <v>45926.625</v>
      </c>
      <c r="Y20" s="150" t="str">
        <f t="shared" si="1"/>
        <v/>
      </c>
      <c r="Z20" s="150">
        <v>45957.625</v>
      </c>
    </row>
    <row r="21" spans="1:26">
      <c r="A21" s="151">
        <f t="shared" ca="1" si="2"/>
        <v>45940.625</v>
      </c>
      <c r="B21" s="38">
        <f t="shared" ca="1" si="3"/>
        <v>100.752</v>
      </c>
      <c r="C21" s="30">
        <f t="shared" ca="1" si="4"/>
        <v>14279.999999998552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94.251000000000005</v>
      </c>
      <c r="I21" s="30">
        <f t="shared" ca="1" si="10"/>
        <v>-6199.9999999997617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-21558.195270002099</v>
      </c>
      <c r="P21" s="109">
        <v>45929.625</v>
      </c>
      <c r="Q21" s="44">
        <v>100.789</v>
      </c>
      <c r="R21" s="109">
        <v>45832.625</v>
      </c>
      <c r="S21" s="44">
        <v>99.671875</v>
      </c>
      <c r="T21" s="109">
        <v>45833.625</v>
      </c>
      <c r="U21" s="44">
        <v>88.256</v>
      </c>
      <c r="V21" s="109">
        <v>45832.625</v>
      </c>
      <c r="W21" s="44">
        <v>98.703125</v>
      </c>
      <c r="X21" s="150">
        <f t="shared" si="0"/>
        <v>45929.625</v>
      </c>
      <c r="Y21" s="150" t="str">
        <f t="shared" si="1"/>
        <v/>
      </c>
      <c r="Z21" s="150">
        <v>45958.625</v>
      </c>
    </row>
    <row r="22" spans="1:26">
      <c r="A22" s="151">
        <f t="shared" ca="1" si="2"/>
        <v>45944.625</v>
      </c>
      <c r="B22" s="38">
        <f t="shared" ca="1" si="3"/>
        <v>101.08</v>
      </c>
      <c r="C22" s="30">
        <f t="shared" ca="1" si="4"/>
        <v>60199.999999998967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94.539000000000001</v>
      </c>
      <c r="I22" s="30">
        <f t="shared" ca="1" si="10"/>
        <v>8200.0000000000728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-13894.448723334845</v>
      </c>
      <c r="P22" s="109">
        <v>45930.625</v>
      </c>
      <c r="Q22" s="44">
        <v>100.753</v>
      </c>
      <c r="R22" s="109">
        <v>45833.625</v>
      </c>
      <c r="S22" s="44">
        <v>99.71875</v>
      </c>
      <c r="T22" s="109">
        <v>45834.625</v>
      </c>
      <c r="U22" s="44">
        <v>88.537999999999997</v>
      </c>
      <c r="V22" s="109">
        <v>45833.625</v>
      </c>
      <c r="W22" s="44">
        <v>98.75</v>
      </c>
      <c r="X22" s="150">
        <f t="shared" si="0"/>
        <v>45930.625</v>
      </c>
      <c r="Y22" s="150" t="str">
        <f t="shared" si="1"/>
        <v/>
      </c>
      <c r="Z22" s="150">
        <v>45959.625</v>
      </c>
    </row>
    <row r="23" spans="1:26">
      <c r="A23" s="151">
        <f t="shared" ca="1" si="2"/>
        <v>45945.625</v>
      </c>
      <c r="B23" s="38">
        <f t="shared" ca="1" si="3"/>
        <v>101.08</v>
      </c>
      <c r="C23" s="30">
        <f t="shared" ca="1" si="4"/>
        <v>60199.999999998967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94.89</v>
      </c>
      <c r="I23" s="30">
        <f t="shared" ca="1" si="10"/>
        <v>25750.000000000025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-23517.887086668132</v>
      </c>
      <c r="P23" s="109">
        <v>45931.625</v>
      </c>
      <c r="Q23" s="44">
        <v>100.90300000000001</v>
      </c>
      <c r="R23" s="109">
        <v>45834.625</v>
      </c>
      <c r="S23" s="44">
        <v>100.0625</v>
      </c>
      <c r="T23" s="109">
        <v>45835.625</v>
      </c>
      <c r="U23" s="44">
        <v>88.67</v>
      </c>
      <c r="V23" s="109">
        <v>45834.625</v>
      </c>
      <c r="W23" s="44">
        <v>99.203125</v>
      </c>
      <c r="X23" s="150">
        <f t="shared" si="0"/>
        <v>45931.625</v>
      </c>
      <c r="Y23" s="150" t="str">
        <f t="shared" si="1"/>
        <v/>
      </c>
      <c r="Z23" s="150">
        <v>45960.625</v>
      </c>
    </row>
    <row r="24" spans="1:26">
      <c r="A24" s="151">
        <f t="shared" ca="1" si="2"/>
        <v>45946.625</v>
      </c>
      <c r="B24" s="38">
        <f t="shared" ca="1" si="3"/>
        <v>101.307</v>
      </c>
      <c r="C24" s="30">
        <f t="shared" ca="1" si="4"/>
        <v>91979.999999999505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94.99</v>
      </c>
      <c r="I24" s="30">
        <f t="shared" ca="1" si="10"/>
        <v>30749.999999999745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-32467.575450000637</v>
      </c>
      <c r="P24" s="109">
        <v>45932.625</v>
      </c>
      <c r="Q24" s="44">
        <v>100.93300000000001</v>
      </c>
      <c r="R24" s="109">
        <v>45835.625</v>
      </c>
      <c r="S24" s="44">
        <v>99.734375</v>
      </c>
      <c r="T24" s="109">
        <v>45838.625</v>
      </c>
      <c r="U24" s="44">
        <v>88.741</v>
      </c>
      <c r="V24" s="109">
        <v>45835.625</v>
      </c>
      <c r="W24" s="44">
        <v>98.515625</v>
      </c>
      <c r="X24" s="150">
        <f t="shared" si="0"/>
        <v>45932.625</v>
      </c>
      <c r="Y24" s="150">
        <f t="shared" si="1"/>
        <v>45932.625</v>
      </c>
      <c r="Z24" s="150">
        <v>45961.625</v>
      </c>
    </row>
    <row r="25" spans="1:26">
      <c r="A25" s="151">
        <f t="shared" ca="1" si="2"/>
        <v>45947.625</v>
      </c>
      <c r="B25" s="38">
        <f t="shared" ca="1" si="3"/>
        <v>101.33199999999999</v>
      </c>
      <c r="C25" s="30">
        <f t="shared" ca="1" si="4"/>
        <v>95479.999999998312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95.174000000000007</v>
      </c>
      <c r="I25" s="30">
        <f t="shared" ca="1" si="10"/>
        <v>39950.000000000335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-16834.763813335761</v>
      </c>
      <c r="P25" s="109">
        <v>45933.625</v>
      </c>
      <c r="Q25" s="44">
        <v>100.828</v>
      </c>
      <c r="R25" s="109">
        <v>45838.625</v>
      </c>
      <c r="S25" s="44">
        <v>100.171875</v>
      </c>
      <c r="T25" s="109">
        <v>45839.625</v>
      </c>
      <c r="U25" s="44">
        <v>89.156000000000006</v>
      </c>
      <c r="V25" s="109">
        <v>45838.625</v>
      </c>
      <c r="W25" s="44">
        <v>99.453125</v>
      </c>
      <c r="X25" s="150">
        <f t="shared" si="0"/>
        <v>45933.625</v>
      </c>
      <c r="Y25" s="150">
        <f t="shared" si="1"/>
        <v>45933.625</v>
      </c>
      <c r="Z25" s="150">
        <v>45964.625</v>
      </c>
    </row>
    <row r="26" spans="1:26">
      <c r="A26" s="151">
        <f t="shared" ca="1" si="2"/>
        <v>45950.625</v>
      </c>
      <c r="B26" s="38">
        <f t="shared" ca="1" si="3"/>
        <v>101.574</v>
      </c>
      <c r="C26" s="30">
        <f t="shared" ca="1" si="4"/>
        <v>129359.99999999894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95.436000000000007</v>
      </c>
      <c r="I26" s="30">
        <f t="shared" ca="1" si="10"/>
        <v>53050.000000000357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-556.32890333517753</v>
      </c>
      <c r="P26" s="109">
        <v>45936.625</v>
      </c>
      <c r="Q26" s="44">
        <v>100.62</v>
      </c>
      <c r="R26" s="109">
        <v>45839.625</v>
      </c>
      <c r="S26" s="44">
        <v>100</v>
      </c>
      <c r="T26" s="109">
        <v>45840.625</v>
      </c>
      <c r="U26" s="44">
        <v>89.039000000000001</v>
      </c>
      <c r="V26" s="109">
        <v>45839.625</v>
      </c>
      <c r="W26" s="44">
        <v>99.65625</v>
      </c>
      <c r="X26" s="150">
        <f t="shared" si="0"/>
        <v>45936.625</v>
      </c>
      <c r="Y26" s="150">
        <f t="shared" si="1"/>
        <v>45936.625</v>
      </c>
      <c r="Z26" s="150">
        <v>45965.625</v>
      </c>
    </row>
    <row r="27" spans="1:26">
      <c r="A27" s="151">
        <f t="shared" ca="1" si="2"/>
        <v>45951.625</v>
      </c>
      <c r="B27" s="38">
        <f t="shared" ca="1" si="3"/>
        <v>102.027</v>
      </c>
      <c r="C27" s="30">
        <f t="shared" ca="1" si="4"/>
        <v>192779.99999999936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96.251999999999995</v>
      </c>
      <c r="I27" s="30">
        <f t="shared" ca="1" si="10"/>
        <v>93849.999999999767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15552.732733332554</v>
      </c>
      <c r="P27" s="109">
        <v>45937.625</v>
      </c>
      <c r="Q27" s="44">
        <v>100.702</v>
      </c>
      <c r="R27" s="109">
        <v>45840.625</v>
      </c>
      <c r="S27" s="44">
        <v>99.734375</v>
      </c>
      <c r="T27" s="109">
        <v>45845.625</v>
      </c>
      <c r="U27" s="44">
        <v>88.873000000000005</v>
      </c>
      <c r="V27" s="109">
        <v>45840.625</v>
      </c>
      <c r="W27" s="44">
        <v>99.015625</v>
      </c>
      <c r="X27" s="150">
        <f t="shared" si="0"/>
        <v>45937.625</v>
      </c>
      <c r="Y27" s="150">
        <f t="shared" si="1"/>
        <v>45937.625</v>
      </c>
      <c r="Z27" s="150">
        <v>45966.625</v>
      </c>
    </row>
    <row r="28" spans="1:26">
      <c r="A28" s="151">
        <f t="shared" ca="1" si="2"/>
        <v>45952.625</v>
      </c>
      <c r="B28" s="38">
        <f t="shared" ca="1" si="3"/>
        <v>102.092</v>
      </c>
      <c r="C28" s="30">
        <f t="shared" ca="1" si="4"/>
        <v>201879.99999999904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96.382000000000005</v>
      </c>
      <c r="I28" s="30">
        <f t="shared" ca="1" si="10"/>
        <v>100350.00000000025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17298.044369998373</v>
      </c>
      <c r="P28" s="109">
        <v>45938.625</v>
      </c>
      <c r="Q28" s="44">
        <v>100.80800000000001</v>
      </c>
      <c r="R28" s="109">
        <v>45842.625</v>
      </c>
      <c r="S28" s="44">
        <v>99.234375</v>
      </c>
      <c r="T28" s="109">
        <v>45846.625</v>
      </c>
      <c r="U28" s="44">
        <v>88.649000000000001</v>
      </c>
      <c r="V28" s="109">
        <v>45842.625</v>
      </c>
      <c r="W28" s="44">
        <v>98.25</v>
      </c>
      <c r="X28" s="150">
        <f t="shared" si="0"/>
        <v>45938.625</v>
      </c>
      <c r="Y28" s="150">
        <f t="shared" si="1"/>
        <v>45938.625</v>
      </c>
      <c r="Z28" s="150">
        <v>45967.625</v>
      </c>
    </row>
    <row r="29" spans="1:26">
      <c r="A29" s="151">
        <f t="shared" ca="1" si="2"/>
        <v>45953.625</v>
      </c>
      <c r="B29" s="38">
        <f t="shared" ca="1" si="3"/>
        <v>101.815</v>
      </c>
      <c r="C29" s="30">
        <f t="shared" ca="1" si="4"/>
        <v>163099.99999999889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96.174999999999997</v>
      </c>
      <c r="I29" s="30">
        <f t="shared" ca="1" si="10"/>
        <v>89999.999999999854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10450.856006665303</v>
      </c>
      <c r="P29" s="109">
        <v>45939.625</v>
      </c>
      <c r="Q29" s="44">
        <v>100.664</v>
      </c>
      <c r="R29" s="109">
        <v>45845.625</v>
      </c>
      <c r="S29" s="44">
        <v>98.9375</v>
      </c>
      <c r="T29" s="109">
        <v>45847.625</v>
      </c>
      <c r="U29" s="44">
        <v>89.042000000000002</v>
      </c>
      <c r="V29" s="109">
        <v>45845.625</v>
      </c>
      <c r="W29" s="44">
        <v>97.375</v>
      </c>
      <c r="X29" s="150">
        <f t="shared" si="0"/>
        <v>45939.625</v>
      </c>
      <c r="Y29" s="150">
        <f t="shared" si="1"/>
        <v>45939.625</v>
      </c>
      <c r="Z29" s="150">
        <v>45968.625</v>
      </c>
    </row>
    <row r="30" spans="1:26">
      <c r="A30" s="151">
        <f t="shared" ca="1" si="2"/>
        <v>45954.625</v>
      </c>
      <c r="B30" s="38">
        <f t="shared" ca="1" si="3"/>
        <v>101.90900000000001</v>
      </c>
      <c r="C30" s="30">
        <f t="shared" ca="1" si="4"/>
        <v>176260.00000000006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96.123000000000005</v>
      </c>
      <c r="I30" s="30">
        <f t="shared" ca="1" si="10"/>
        <v>87400.000000000233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17324.917643332756</v>
      </c>
      <c r="P30" s="109">
        <v>45940.625</v>
      </c>
      <c r="Q30" s="44">
        <v>100.752</v>
      </c>
      <c r="R30" s="109">
        <v>45846.625</v>
      </c>
      <c r="S30" s="44">
        <v>98.765625</v>
      </c>
      <c r="T30" s="109">
        <v>45848.625</v>
      </c>
      <c r="U30" s="44">
        <v>89.186000000000007</v>
      </c>
      <c r="V30" s="109">
        <v>45846.625</v>
      </c>
      <c r="W30" s="44">
        <v>97.234375</v>
      </c>
      <c r="X30" s="150">
        <f t="shared" si="0"/>
        <v>45940.625</v>
      </c>
      <c r="Y30" s="150">
        <f t="shared" si="1"/>
        <v>45940.625</v>
      </c>
      <c r="Z30" s="150">
        <v>45971.625</v>
      </c>
    </row>
    <row r="31" spans="1:26">
      <c r="A31" s="151">
        <f t="shared" ca="1" si="2"/>
        <v>45957.625</v>
      </c>
      <c r="B31" s="38">
        <f t="shared" ca="1" si="3"/>
        <v>101.873</v>
      </c>
      <c r="C31" s="30">
        <f t="shared" ca="1" si="4"/>
        <v>171219.99999999985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96.021000000000001</v>
      </c>
      <c r="I31" s="30">
        <f t="shared" ca="1" si="10"/>
        <v>82300.000000000044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29227.102553332756</v>
      </c>
      <c r="P31" s="109">
        <v>45944.625</v>
      </c>
      <c r="Q31" s="44">
        <v>101.08</v>
      </c>
      <c r="R31" s="109">
        <v>45847.625</v>
      </c>
      <c r="S31" s="44">
        <v>99.296875</v>
      </c>
      <c r="T31" s="109">
        <v>45849.625</v>
      </c>
      <c r="U31" s="44">
        <v>88.834000000000003</v>
      </c>
      <c r="V31" s="109">
        <v>45847.625</v>
      </c>
      <c r="W31" s="44">
        <v>98.15625</v>
      </c>
      <c r="X31" s="150">
        <f t="shared" si="0"/>
        <v>45944.625</v>
      </c>
      <c r="Y31" s="150">
        <f t="shared" si="1"/>
        <v>45944.625</v>
      </c>
      <c r="Z31" s="150">
        <v>45973.625</v>
      </c>
    </row>
    <row r="32" spans="1:26">
      <c r="A32" s="151">
        <f t="shared" ca="1" si="2"/>
        <v>45958.625</v>
      </c>
      <c r="B32" s="38">
        <f t="shared" ca="1" si="3"/>
        <v>101.93</v>
      </c>
      <c r="C32" s="30">
        <f t="shared" ca="1" si="4"/>
        <v>179200.00000000015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96.426000000000002</v>
      </c>
      <c r="I32" s="30">
        <f t="shared" ca="1" si="10"/>
        <v>102550.00000000009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15477.41418999967</v>
      </c>
      <c r="P32" s="109">
        <v>45945.625</v>
      </c>
      <c r="Q32" s="44">
        <v>101.08</v>
      </c>
      <c r="R32" s="109">
        <v>45848.625</v>
      </c>
      <c r="S32" s="44">
        <v>99.25</v>
      </c>
      <c r="T32" s="109">
        <v>45852.625</v>
      </c>
      <c r="U32" s="44">
        <v>88.548000000000002</v>
      </c>
      <c r="V32" s="109">
        <v>45848.625</v>
      </c>
      <c r="W32" s="44">
        <v>98.21875</v>
      </c>
      <c r="X32" s="150">
        <f t="shared" si="0"/>
        <v>45945.625</v>
      </c>
      <c r="Y32" s="150">
        <f t="shared" si="1"/>
        <v>45945.625</v>
      </c>
      <c r="Z32" s="150">
        <v>45974.625</v>
      </c>
    </row>
    <row r="33" spans="1:26">
      <c r="A33" s="151">
        <f t="shared" ca="1" si="2"/>
        <v>45959.625</v>
      </c>
      <c r="B33" s="38">
        <f t="shared" ca="1" si="3"/>
        <v>101.666</v>
      </c>
      <c r="C33" s="30">
        <f t="shared" ca="1" si="4"/>
        <v>142239.99999999878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96.289000000000001</v>
      </c>
      <c r="I33" s="30">
        <f t="shared" ca="1" si="10"/>
        <v>95700.000000000073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38606.475826664973</v>
      </c>
      <c r="P33" s="109">
        <v>45946.625</v>
      </c>
      <c r="Q33" s="44">
        <v>101.307</v>
      </c>
      <c r="R33" s="109">
        <v>45849.625</v>
      </c>
      <c r="S33" s="44">
        <v>98.671875</v>
      </c>
      <c r="T33" s="109">
        <v>45853.625</v>
      </c>
      <c r="U33" s="44">
        <v>88.222999999999999</v>
      </c>
      <c r="V33" s="109">
        <v>45849.625</v>
      </c>
      <c r="W33" s="44">
        <v>96.828125</v>
      </c>
      <c r="X33" s="150">
        <f t="shared" si="0"/>
        <v>45946.625</v>
      </c>
      <c r="Y33" s="150">
        <f t="shared" si="1"/>
        <v>45946.625</v>
      </c>
      <c r="Z33" s="150">
        <v>45975.625</v>
      </c>
    </row>
    <row r="34" spans="1:26">
      <c r="A34" s="151">
        <f t="shared" ca="1" si="2"/>
        <v>45960.625</v>
      </c>
      <c r="B34" s="38">
        <f t="shared" ca="1" si="3"/>
        <v>101.41200000000001</v>
      </c>
      <c r="C34" s="30">
        <f t="shared" ca="1" si="4"/>
        <v>106680.00000000006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95.902000000000001</v>
      </c>
      <c r="I34" s="30">
        <f t="shared" ca="1" si="10"/>
        <v>76350.000000000058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21604.287463332927</v>
      </c>
      <c r="P34" s="109">
        <v>45947.625</v>
      </c>
      <c r="Q34" s="44">
        <v>101.33199999999999</v>
      </c>
      <c r="R34" s="109">
        <v>45852.625</v>
      </c>
      <c r="S34" s="44">
        <v>98.609375</v>
      </c>
      <c r="T34" s="109">
        <v>45854.625</v>
      </c>
      <c r="U34" s="44">
        <v>88.09</v>
      </c>
      <c r="V34" s="109">
        <v>45852.625</v>
      </c>
      <c r="W34" s="44">
        <v>96.625</v>
      </c>
      <c r="X34" s="150">
        <f t="shared" si="0"/>
        <v>45947.625</v>
      </c>
      <c r="Y34" s="150">
        <f t="shared" si="1"/>
        <v>45947.625</v>
      </c>
      <c r="Z34" s="150">
        <v>45978.625</v>
      </c>
    </row>
    <row r="35" spans="1:26">
      <c r="A35" s="151">
        <f t="shared" ca="1" si="2"/>
        <v>45961.625</v>
      </c>
      <c r="B35" s="38">
        <f t="shared" ca="1" si="3"/>
        <v>101.276</v>
      </c>
      <c r="C35" s="30">
        <f t="shared" ca="1" si="4"/>
        <v>87639.999999998676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95.747</v>
      </c>
      <c r="I35" s="30">
        <f t="shared" ca="1" si="10"/>
        <v>68600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1553.3490999982496</v>
      </c>
      <c r="P35" s="109">
        <v>45950.625</v>
      </c>
      <c r="Q35" s="44">
        <v>101.574</v>
      </c>
      <c r="R35" s="109">
        <v>45853.625</v>
      </c>
      <c r="S35" s="44">
        <v>98.171875</v>
      </c>
      <c r="T35" s="109">
        <v>45855.625</v>
      </c>
      <c r="U35" s="44">
        <v>88.257000000000005</v>
      </c>
      <c r="V35" s="109">
        <v>45853.625</v>
      </c>
      <c r="W35" s="44">
        <v>95.984375</v>
      </c>
      <c r="X35" s="150">
        <f t="shared" si="0"/>
        <v>45950.625</v>
      </c>
      <c r="Y35" s="150">
        <f t="shared" si="1"/>
        <v>45950.625</v>
      </c>
      <c r="Z35" s="150">
        <v>45979.625</v>
      </c>
    </row>
    <row r="36" spans="1:26">
      <c r="A36" s="151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101.256</v>
      </c>
      <c r="C36" s="30">
        <f t="shared" ca="1" si="4"/>
        <v>84839.999999999243</v>
      </c>
      <c r="D36" s="31">
        <f t="shared" ca="1" si="5"/>
        <v>7924.6474999999919</v>
      </c>
      <c r="E36" s="60">
        <f t="shared" ref="E36:E99" ca="1" si="18">IF(COUNTIF(P:P,A36)=1,VLOOKUP(A36,R:S,2), IF(COUNTIF(P:P,A36)=0,$C$10,""))</f>
        <v>101.296875</v>
      </c>
      <c r="F36" s="30">
        <f t="shared" ref="F36:F99" ca="1" si="19">IF(ISERROR(B36-2),"",(E36-$E$14)/100*$C$5)</f>
        <v>54247.000000000524</v>
      </c>
      <c r="G36" s="31">
        <f t="shared" ca="1" si="8"/>
        <v>-224.21798666666291</v>
      </c>
      <c r="H36" s="4">
        <f t="shared" ref="H36:H99" ca="1" si="20">IF(COUNTIF(P:P,A36)=1,VLOOKUP(A36,T:U,2), IF(COUNTIF(P:P,A36)=0,$D$10,""))</f>
        <v>95.614000000000004</v>
      </c>
      <c r="I36" s="30">
        <f t="shared" ref="I36:I99" ca="1" si="21">IF(ISERROR(B36-2),"",(H36-$H$14)/100*$D$5)</f>
        <v>61950.000000000218</v>
      </c>
      <c r="J36" s="31">
        <f t="shared" ca="1" si="11"/>
        <v>6338.4635416666679</v>
      </c>
      <c r="K36" s="60">
        <f t="shared" ref="K36:K99" ca="1" si="22">IF(COUNTIF(P:P,A36)=1,VLOOKUP(A36,V:W,2), IF(COUNTIF(P:P,A36)=0,$E$10,""))</f>
        <v>101.03125</v>
      </c>
      <c r="L36" s="30">
        <f t="shared" ref="L36:L99" ca="1" si="23">IF(ISERROR(B36-2),"",(K36-$K$14)/100*$E$5)</f>
        <v>30838.500000000124</v>
      </c>
      <c r="M36" s="31">
        <f t="shared" ca="1" si="14"/>
        <v>1953.6320650000034</v>
      </c>
      <c r="N36" s="66">
        <f t="shared" ref="N36:N99" ca="1" si="24">IF(ISERROR(B36-2),"",C36+D36-F36-G36-I36-J36+L36+M36)</f>
        <v>3245.5340099986151</v>
      </c>
      <c r="P36" s="109">
        <v>45951.625</v>
      </c>
      <c r="Q36" s="44">
        <v>102.027</v>
      </c>
      <c r="R36" s="109">
        <v>45854.625</v>
      </c>
      <c r="S36" s="44">
        <v>98.4375</v>
      </c>
      <c r="T36" s="109">
        <v>45856.625</v>
      </c>
      <c r="U36" s="44">
        <v>88.397000000000006</v>
      </c>
      <c r="V36" s="109">
        <v>45854.625</v>
      </c>
      <c r="W36" s="44">
        <v>96.078125</v>
      </c>
      <c r="X36" s="150">
        <f t="shared" si="0"/>
        <v>45951.625</v>
      </c>
      <c r="Y36" s="150">
        <f t="shared" si="1"/>
        <v>45951.625</v>
      </c>
      <c r="Z36" s="150">
        <v>45980.625</v>
      </c>
    </row>
    <row r="37" spans="1:26">
      <c r="A37" s="151">
        <f t="shared" ca="1" si="16"/>
        <v>45965.625</v>
      </c>
      <c r="B37" s="38">
        <f t="shared" ca="1" si="17"/>
        <v>101.22</v>
      </c>
      <c r="C37" s="30">
        <f t="shared" ca="1" si="4"/>
        <v>79799.99999999904</v>
      </c>
      <c r="D37" s="31">
        <f t="shared" ca="1" si="5"/>
        <v>8164.7883333333375</v>
      </c>
      <c r="E37" s="60">
        <f t="shared" ca="1" si="18"/>
        <v>101.4375</v>
      </c>
      <c r="F37" s="30">
        <f t="shared" ca="1" si="19"/>
        <v>73372.000000000524</v>
      </c>
      <c r="G37" s="31">
        <f t="shared" ca="1" si="8"/>
        <v>-231.01247111109842</v>
      </c>
      <c r="H37" s="4">
        <f t="shared" ca="1" si="20"/>
        <v>95.563000000000002</v>
      </c>
      <c r="I37" s="30">
        <f t="shared" ca="1" si="21"/>
        <v>59400.000000000124</v>
      </c>
      <c r="J37" s="31">
        <f t="shared" ca="1" si="11"/>
        <v>6530.5381944444489</v>
      </c>
      <c r="K37" s="60">
        <f t="shared" ca="1" si="22"/>
        <v>101.28125</v>
      </c>
      <c r="L37" s="30">
        <f t="shared" ca="1" si="23"/>
        <v>41338.500000000124</v>
      </c>
      <c r="M37" s="31">
        <f t="shared" ca="1" si="14"/>
        <v>2012.8330366666669</v>
      </c>
      <c r="N37" s="66">
        <f t="shared" ca="1" si="24"/>
        <v>-7755.404353334834</v>
      </c>
      <c r="P37" s="109">
        <v>45952.625</v>
      </c>
      <c r="Q37" s="44">
        <v>102.092</v>
      </c>
      <c r="R37" s="109">
        <v>45855.625</v>
      </c>
      <c r="S37" s="44">
        <v>98.375</v>
      </c>
      <c r="T37" s="109">
        <v>45859.625</v>
      </c>
      <c r="U37" s="44">
        <v>88.954999999999998</v>
      </c>
      <c r="V37" s="109">
        <v>45855.625</v>
      </c>
      <c r="W37" s="44">
        <v>96.0625</v>
      </c>
      <c r="X37" s="150">
        <f t="shared" si="0"/>
        <v>45952.625</v>
      </c>
      <c r="Y37" s="150">
        <f t="shared" si="1"/>
        <v>45952.625</v>
      </c>
      <c r="Z37" s="150">
        <v>45981.625</v>
      </c>
    </row>
    <row r="38" spans="1:26">
      <c r="A38" s="151">
        <f t="shared" ca="1" si="16"/>
        <v>45966.625</v>
      </c>
      <c r="B38" s="38">
        <f t="shared" ca="1" si="17"/>
        <v>100.902</v>
      </c>
      <c r="C38" s="30">
        <f t="shared" ca="1" si="4"/>
        <v>35279.999999999345</v>
      </c>
      <c r="D38" s="31">
        <f t="shared" ca="1" si="5"/>
        <v>8404.9291666666686</v>
      </c>
      <c r="E38" s="60">
        <f t="shared" ca="1" si="18"/>
        <v>100.859375</v>
      </c>
      <c r="F38" s="30">
        <f t="shared" ca="1" si="19"/>
        <v>-5252.9999999994743</v>
      </c>
      <c r="G38" s="31">
        <f t="shared" ca="1" si="8"/>
        <v>-237.80695555554121</v>
      </c>
      <c r="H38" s="4">
        <f t="shared" ca="1" si="20"/>
        <v>95.06</v>
      </c>
      <c r="I38" s="30">
        <f t="shared" ca="1" si="21"/>
        <v>34250.000000000116</v>
      </c>
      <c r="J38" s="31">
        <f t="shared" ca="1" si="11"/>
        <v>6722.6128472222226</v>
      </c>
      <c r="K38" s="60">
        <f t="shared" ca="1" si="22"/>
        <v>100.171875</v>
      </c>
      <c r="L38" s="30">
        <f t="shared" ca="1" si="23"/>
        <v>-5255.2499999998763</v>
      </c>
      <c r="M38" s="31">
        <f t="shared" ca="1" si="14"/>
        <v>2072.0340083333358</v>
      </c>
      <c r="N38" s="66">
        <f t="shared" ca="1" si="24"/>
        <v>5019.9072833321516</v>
      </c>
      <c r="P38" s="109">
        <v>45953.625</v>
      </c>
      <c r="Q38" s="44">
        <v>101.815</v>
      </c>
      <c r="R38" s="109">
        <v>45856.625</v>
      </c>
      <c r="S38" s="44">
        <v>98.609375</v>
      </c>
      <c r="T38" s="109">
        <v>45860.625</v>
      </c>
      <c r="U38" s="44">
        <v>89.116</v>
      </c>
      <c r="V38" s="109">
        <v>45856.625</v>
      </c>
      <c r="W38" s="44">
        <v>96.1875</v>
      </c>
      <c r="X38" s="150">
        <f t="shared" si="0"/>
        <v>45953.625</v>
      </c>
      <c r="Y38" s="150">
        <f t="shared" si="1"/>
        <v>45953.625</v>
      </c>
      <c r="Z38" s="150">
        <v>45982.625</v>
      </c>
    </row>
    <row r="39" spans="1:26">
      <c r="A39" s="151">
        <f t="shared" ca="1" si="16"/>
        <v>45967.625</v>
      </c>
      <c r="B39" s="38">
        <f t="shared" ca="1" si="17"/>
        <v>101.02500000000001</v>
      </c>
      <c r="C39" s="30">
        <f t="shared" ca="1" si="4"/>
        <v>52500</v>
      </c>
      <c r="D39" s="31">
        <f t="shared" ca="1" si="5"/>
        <v>8645.0700000000143</v>
      </c>
      <c r="E39" s="60">
        <f t="shared" ca="1" si="18"/>
        <v>101.40625</v>
      </c>
      <c r="F39" s="30">
        <f t="shared" ca="1" si="19"/>
        <v>69122.000000000524</v>
      </c>
      <c r="G39" s="31">
        <f t="shared" ca="1" si="8"/>
        <v>-244.601439999984</v>
      </c>
      <c r="H39" s="4">
        <f t="shared" ca="1" si="20"/>
        <v>95.293999999999997</v>
      </c>
      <c r="I39" s="30">
        <f t="shared" ca="1" si="21"/>
        <v>45949.999999999847</v>
      </c>
      <c r="J39" s="31">
        <f t="shared" ca="1" si="11"/>
        <v>6914.6875000000036</v>
      </c>
      <c r="K39" s="60">
        <f t="shared" ca="1" si="22"/>
        <v>101.078125</v>
      </c>
      <c r="L39" s="30">
        <f t="shared" ca="1" si="23"/>
        <v>32807.250000000124</v>
      </c>
      <c r="M39" s="31">
        <f t="shared" ca="1" si="14"/>
        <v>2131.2349800000047</v>
      </c>
      <c r="N39" s="66">
        <f t="shared" ca="1" si="24"/>
        <v>-25658.531080000244</v>
      </c>
      <c r="P39" s="109">
        <v>45954.625</v>
      </c>
      <c r="Q39" s="44">
        <v>101.90900000000001</v>
      </c>
      <c r="R39" s="109">
        <v>45859.625</v>
      </c>
      <c r="S39" s="44">
        <v>98.96875</v>
      </c>
      <c r="T39" s="109">
        <v>45861.625</v>
      </c>
      <c r="U39" s="44">
        <v>88.831999999999994</v>
      </c>
      <c r="V39" s="109">
        <v>45859.625</v>
      </c>
      <c r="W39" s="44">
        <v>96.953125</v>
      </c>
      <c r="X39" s="150">
        <f t="shared" si="0"/>
        <v>45954.625</v>
      </c>
      <c r="Y39" s="150">
        <f t="shared" si="1"/>
        <v>45954.625</v>
      </c>
      <c r="Z39" s="150">
        <v>45985.625</v>
      </c>
    </row>
    <row r="40" spans="1:26">
      <c r="A40" s="151">
        <f t="shared" ca="1" si="16"/>
        <v>45968.625</v>
      </c>
      <c r="B40" s="38">
        <f t="shared" ca="1" si="17"/>
        <v>100.97199999999999</v>
      </c>
      <c r="C40" s="30">
        <f t="shared" ca="1" si="4"/>
        <v>45079.999999998392</v>
      </c>
      <c r="D40" s="31">
        <f t="shared" ca="1" si="5"/>
        <v>8885.2108333333308</v>
      </c>
      <c r="E40" s="60">
        <f t="shared" ca="1" si="18"/>
        <v>101.390625</v>
      </c>
      <c r="F40" s="30">
        <f t="shared" ca="1" si="19"/>
        <v>66997.000000000524</v>
      </c>
      <c r="G40" s="31">
        <f t="shared" ca="1" si="8"/>
        <v>-251.39592444444861</v>
      </c>
      <c r="H40" s="4">
        <f t="shared" ca="1" si="20"/>
        <v>95.242999999999995</v>
      </c>
      <c r="I40" s="30">
        <f t="shared" ca="1" si="21"/>
        <v>43399.999999999753</v>
      </c>
      <c r="J40" s="31">
        <f t="shared" ca="1" si="11"/>
        <v>7106.7621527777737</v>
      </c>
      <c r="K40" s="60">
        <f t="shared" ca="1" si="22"/>
        <v>100.828125</v>
      </c>
      <c r="L40" s="30">
        <f t="shared" ca="1" si="23"/>
        <v>22307.250000000124</v>
      </c>
      <c r="M40" s="31">
        <f t="shared" ca="1" si="14"/>
        <v>2190.4359516666664</v>
      </c>
      <c r="N40" s="66">
        <f t="shared" ca="1" si="24"/>
        <v>-38789.469443335089</v>
      </c>
      <c r="P40" s="109">
        <v>45957.625</v>
      </c>
      <c r="Q40" s="44">
        <v>101.873</v>
      </c>
      <c r="R40" s="109">
        <v>45860.625</v>
      </c>
      <c r="S40" s="44">
        <v>99.28125</v>
      </c>
      <c r="T40" s="109">
        <v>45862.625</v>
      </c>
      <c r="U40" s="44">
        <v>88.843000000000004</v>
      </c>
      <c r="V40" s="109">
        <v>45860.625</v>
      </c>
      <c r="W40" s="44">
        <v>97.46875</v>
      </c>
      <c r="X40" s="150">
        <f t="shared" si="0"/>
        <v>45957.625</v>
      </c>
      <c r="Y40" s="150">
        <f t="shared" si="1"/>
        <v>45957.625</v>
      </c>
      <c r="Z40" s="150">
        <v>45986.625</v>
      </c>
    </row>
    <row r="41" spans="1:26">
      <c r="A41" s="151">
        <f t="shared" ca="1" si="16"/>
        <v>45971.625</v>
      </c>
      <c r="B41" s="38">
        <f t="shared" ca="1" si="17"/>
        <v>100.965</v>
      </c>
      <c r="C41" s="30">
        <f t="shared" ca="1" si="4"/>
        <v>44099.999999999687</v>
      </c>
      <c r="D41" s="31">
        <f t="shared" ca="1" si="5"/>
        <v>9605.6333333333459</v>
      </c>
      <c r="E41" s="60">
        <f t="shared" ca="1" si="18"/>
        <v>101.234375</v>
      </c>
      <c r="F41" s="30">
        <f t="shared" ca="1" si="19"/>
        <v>45747.000000000524</v>
      </c>
      <c r="G41" s="31">
        <f t="shared" ca="1" si="8"/>
        <v>-271.77937777776242</v>
      </c>
      <c r="H41" s="4">
        <f t="shared" ca="1" si="20"/>
        <v>95.046999999999997</v>
      </c>
      <c r="I41" s="30">
        <f t="shared" ca="1" si="21"/>
        <v>33599.999999999854</v>
      </c>
      <c r="J41" s="31">
        <f t="shared" ca="1" si="11"/>
        <v>7682.9861111111131</v>
      </c>
      <c r="K41" s="60">
        <f t="shared" ca="1" si="22"/>
        <v>100.75</v>
      </c>
      <c r="L41" s="30">
        <f t="shared" ca="1" si="23"/>
        <v>19026.000000000124</v>
      </c>
      <c r="M41" s="31">
        <f t="shared" ca="1" si="14"/>
        <v>2368.0388666666731</v>
      </c>
      <c r="N41" s="66">
        <f t="shared" ca="1" si="24"/>
        <v>-11658.534533333896</v>
      </c>
      <c r="P41" s="109">
        <v>45958.625</v>
      </c>
      <c r="Q41" s="44">
        <v>101.93</v>
      </c>
      <c r="R41" s="109">
        <v>45861.625</v>
      </c>
      <c r="S41" s="44">
        <v>98.90625</v>
      </c>
      <c r="T41" s="109">
        <v>45863.625</v>
      </c>
      <c r="U41" s="44">
        <v>88.879000000000005</v>
      </c>
      <c r="V41" s="109">
        <v>45861.625</v>
      </c>
      <c r="W41" s="44">
        <v>96.953125</v>
      </c>
      <c r="X41" s="150">
        <f t="shared" si="0"/>
        <v>45958.625</v>
      </c>
      <c r="Y41" s="150">
        <f t="shared" si="1"/>
        <v>45958.625</v>
      </c>
      <c r="Z41" s="150">
        <v>45987.625</v>
      </c>
    </row>
    <row r="42" spans="1:26">
      <c r="A42" s="151">
        <f t="shared" ca="1" si="16"/>
        <v>45973.625</v>
      </c>
      <c r="B42" s="38">
        <f t="shared" ca="1" si="17"/>
        <v>101.238</v>
      </c>
      <c r="C42" s="30">
        <f t="shared" ca="1" si="4"/>
        <v>82319.999999999141</v>
      </c>
      <c r="D42" s="31">
        <f t="shared" ca="1" si="5"/>
        <v>10085.915000000008</v>
      </c>
      <c r="E42" s="60">
        <f t="shared" ca="1" si="18"/>
        <v>101.59375</v>
      </c>
      <c r="F42" s="30">
        <f t="shared" ca="1" si="19"/>
        <v>94622.000000000524</v>
      </c>
      <c r="G42" s="31">
        <f t="shared" ca="1" si="8"/>
        <v>-285.36834666665527</v>
      </c>
      <c r="H42" s="4">
        <f t="shared" ca="1" si="20"/>
        <v>95.471999999999994</v>
      </c>
      <c r="I42" s="30">
        <f t="shared" ca="1" si="21"/>
        <v>54849.999999999709</v>
      </c>
      <c r="J42" s="31">
        <f t="shared" ca="1" si="11"/>
        <v>8067.1354166666642</v>
      </c>
      <c r="K42" s="60">
        <f t="shared" ca="1" si="22"/>
        <v>101.375</v>
      </c>
      <c r="L42" s="30">
        <f t="shared" ca="1" si="23"/>
        <v>45276.000000000124</v>
      </c>
      <c r="M42" s="31">
        <f t="shared" ca="1" si="14"/>
        <v>2486.4408100000001</v>
      </c>
      <c r="N42" s="66">
        <f t="shared" ca="1" si="24"/>
        <v>-17085.411260000968</v>
      </c>
      <c r="P42" s="109">
        <v>45959.625</v>
      </c>
      <c r="Q42" s="44">
        <v>101.666</v>
      </c>
      <c r="R42" s="109">
        <v>45862.625</v>
      </c>
      <c r="S42" s="44">
        <v>98.734375</v>
      </c>
      <c r="T42" s="109">
        <v>45866.625</v>
      </c>
      <c r="U42" s="44">
        <v>89.033000000000001</v>
      </c>
      <c r="V42" s="109">
        <v>45862.625</v>
      </c>
      <c r="W42" s="44">
        <v>96.8125</v>
      </c>
      <c r="X42" s="150">
        <f t="shared" si="0"/>
        <v>45959.625</v>
      </c>
      <c r="Y42" s="150">
        <f t="shared" si="1"/>
        <v>45959.625</v>
      </c>
      <c r="Z42" s="150">
        <v>45992.625</v>
      </c>
    </row>
    <row r="43" spans="1:26">
      <c r="A43" s="151">
        <f t="shared" ca="1" si="16"/>
        <v>45974.625</v>
      </c>
      <c r="B43" s="38">
        <f t="shared" ca="1" si="17"/>
        <v>101.059</v>
      </c>
      <c r="C43" s="30">
        <f t="shared" ca="1" si="4"/>
        <v>57259.999999998858</v>
      </c>
      <c r="D43" s="31">
        <f t="shared" ca="1" si="5"/>
        <v>10326.055833333347</v>
      </c>
      <c r="E43" s="60">
        <f t="shared" ca="1" si="18"/>
        <v>101.296875</v>
      </c>
      <c r="F43" s="30">
        <f t="shared" ca="1" si="19"/>
        <v>54247.000000000524</v>
      </c>
      <c r="G43" s="31">
        <f t="shared" ca="1" si="8"/>
        <v>-292.16283111108351</v>
      </c>
      <c r="H43" s="4">
        <f t="shared" ca="1" si="20"/>
        <v>95.328000000000003</v>
      </c>
      <c r="I43" s="30">
        <f t="shared" ca="1" si="21"/>
        <v>47650.000000000146</v>
      </c>
      <c r="J43" s="31">
        <f t="shared" ca="1" si="11"/>
        <v>8259.2100694444453</v>
      </c>
      <c r="K43" s="60">
        <f t="shared" ca="1" si="22"/>
        <v>100.578125</v>
      </c>
      <c r="L43" s="30">
        <f t="shared" ca="1" si="23"/>
        <v>11807.250000000124</v>
      </c>
      <c r="M43" s="31">
        <f t="shared" ca="1" si="14"/>
        <v>2545.641781666669</v>
      </c>
      <c r="N43" s="66">
        <f t="shared" ca="1" si="24"/>
        <v>-27925.099623335027</v>
      </c>
      <c r="P43" s="109">
        <v>45960.625</v>
      </c>
      <c r="Q43" s="44">
        <v>101.41200000000001</v>
      </c>
      <c r="R43" s="109">
        <v>45863.625</v>
      </c>
      <c r="S43" s="44">
        <v>98.953125</v>
      </c>
      <c r="T43" s="109">
        <v>45867.625</v>
      </c>
      <c r="U43" s="44">
        <v>89.569000000000003</v>
      </c>
      <c r="V43" s="109">
        <v>45863.625</v>
      </c>
      <c r="W43" s="44">
        <v>97.34375</v>
      </c>
      <c r="X43" s="150">
        <f t="shared" si="0"/>
        <v>45960.625</v>
      </c>
      <c r="Y43" s="150">
        <f t="shared" si="1"/>
        <v>45960.625</v>
      </c>
      <c r="Z43" s="150">
        <v>45993.625</v>
      </c>
    </row>
    <row r="44" spans="1:26">
      <c r="A44" s="151">
        <f t="shared" ca="1" si="16"/>
        <v>45975.625</v>
      </c>
      <c r="B44" s="38">
        <f t="shared" ca="1" si="17"/>
        <v>100.96299999999999</v>
      </c>
      <c r="C44" s="30">
        <f t="shared" ca="1" si="4"/>
        <v>43819.999999998341</v>
      </c>
      <c r="D44" s="31">
        <f t="shared" ca="1" si="5"/>
        <v>10566.196666666685</v>
      </c>
      <c r="E44" s="60">
        <f t="shared" ca="1" si="18"/>
        <v>101.0625</v>
      </c>
      <c r="F44" s="30">
        <f t="shared" ca="1" si="19"/>
        <v>22372.000000000524</v>
      </c>
      <c r="G44" s="31">
        <f t="shared" ca="1" si="8"/>
        <v>-298.95731555554084</v>
      </c>
      <c r="H44" s="4">
        <f t="shared" ca="1" si="20"/>
        <v>95.042000000000002</v>
      </c>
      <c r="I44" s="30">
        <f t="shared" ca="1" si="21"/>
        <v>33350.00000000008</v>
      </c>
      <c r="J44" s="31">
        <f t="shared" ca="1" si="11"/>
        <v>8451.2847222222226</v>
      </c>
      <c r="K44" s="60">
        <f t="shared" ca="1" si="22"/>
        <v>99.984375</v>
      </c>
      <c r="L44" s="30">
        <f t="shared" ca="1" si="23"/>
        <v>-13130.249999999876</v>
      </c>
      <c r="M44" s="31">
        <f t="shared" ca="1" si="14"/>
        <v>2604.8427533333343</v>
      </c>
      <c r="N44" s="66">
        <f t="shared" ca="1" si="24"/>
        <v>-20013.537986668802</v>
      </c>
      <c r="P44" s="109">
        <v>45961.625</v>
      </c>
      <c r="Q44" s="44">
        <v>101.276</v>
      </c>
      <c r="R44" s="109">
        <v>45866.625</v>
      </c>
      <c r="S44" s="44">
        <v>98.71875</v>
      </c>
      <c r="T44" s="109">
        <v>45868.625</v>
      </c>
      <c r="U44" s="44">
        <v>89.222999999999999</v>
      </c>
      <c r="V44" s="109">
        <v>45866.625</v>
      </c>
      <c r="W44" s="44">
        <v>96.765625</v>
      </c>
      <c r="X44" s="150">
        <f t="shared" si="0"/>
        <v>45961.625</v>
      </c>
      <c r="Y44" s="150">
        <f t="shared" si="1"/>
        <v>45961.625</v>
      </c>
      <c r="Z44" s="150">
        <v>45994.625</v>
      </c>
    </row>
    <row r="45" spans="1:26">
      <c r="A45" s="151">
        <f t="shared" ca="1" si="16"/>
        <v>45978.625</v>
      </c>
      <c r="B45" s="38">
        <f t="shared" ca="1" si="17"/>
        <v>100.95099999999999</v>
      </c>
      <c r="C45" s="30">
        <f t="shared" ca="1" si="4"/>
        <v>42139.999999998283</v>
      </c>
      <c r="D45" s="31">
        <f t="shared" ca="1" si="5"/>
        <v>11286.619166666671</v>
      </c>
      <c r="E45" s="60">
        <f t="shared" ca="1" si="18"/>
        <v>101.171875</v>
      </c>
      <c r="F45" s="30">
        <f t="shared" ca="1" si="19"/>
        <v>37247.000000000524</v>
      </c>
      <c r="G45" s="31">
        <f t="shared" ca="1" si="8"/>
        <v>-319.34076888888376</v>
      </c>
      <c r="H45" s="4">
        <f t="shared" ca="1" si="20"/>
        <v>95.149000000000001</v>
      </c>
      <c r="I45" s="30">
        <f t="shared" ca="1" si="21"/>
        <v>38700.000000000044</v>
      </c>
      <c r="J45" s="31">
        <f t="shared" ca="1" si="11"/>
        <v>9027.5086805555584</v>
      </c>
      <c r="K45" s="60">
        <f t="shared" ca="1" si="22"/>
        <v>100.203125</v>
      </c>
      <c r="L45" s="30">
        <f t="shared" ca="1" si="23"/>
        <v>-3942.7499999998759</v>
      </c>
      <c r="M45" s="31">
        <f t="shared" ca="1" si="14"/>
        <v>2782.4456683333374</v>
      </c>
      <c r="N45" s="66">
        <f t="shared" ca="1" si="24"/>
        <v>-32388.853076668824</v>
      </c>
      <c r="P45" s="109">
        <v>45964.625</v>
      </c>
      <c r="Q45" s="44">
        <v>101.256</v>
      </c>
      <c r="R45" s="109">
        <v>45867.625</v>
      </c>
      <c r="S45" s="44">
        <v>99.4375</v>
      </c>
      <c r="T45" s="109">
        <v>45869.625</v>
      </c>
      <c r="U45" s="44">
        <v>89.516999999999996</v>
      </c>
      <c r="V45" s="109">
        <v>45867.625</v>
      </c>
      <c r="W45" s="44">
        <v>98.328125</v>
      </c>
      <c r="X45" s="150">
        <f t="shared" si="0"/>
        <v>45964.625</v>
      </c>
      <c r="Y45" s="150">
        <f t="shared" si="1"/>
        <v>45964.625</v>
      </c>
      <c r="Z45" s="150">
        <v>45995.625</v>
      </c>
    </row>
    <row r="46" spans="1:26">
      <c r="A46" s="151">
        <f t="shared" ca="1" si="16"/>
        <v>45979.625</v>
      </c>
      <c r="B46" s="38">
        <f t="shared" ca="1" si="17"/>
        <v>101.051</v>
      </c>
      <c r="C46" s="30">
        <f t="shared" ca="1" si="4"/>
        <v>56139.999999999476</v>
      </c>
      <c r="D46" s="31">
        <f t="shared" ca="1" si="5"/>
        <v>11526.760000000009</v>
      </c>
      <c r="E46" s="60">
        <f t="shared" ca="1" si="18"/>
        <v>101.28125</v>
      </c>
      <c r="F46" s="30">
        <f t="shared" ca="1" si="19"/>
        <v>52122.000000000524</v>
      </c>
      <c r="G46" s="31">
        <f t="shared" ca="1" si="8"/>
        <v>-326.13525333331199</v>
      </c>
      <c r="H46" s="4">
        <f t="shared" ca="1" si="20"/>
        <v>95.061000000000007</v>
      </c>
      <c r="I46" s="30">
        <f t="shared" ca="1" si="21"/>
        <v>34300.000000000357</v>
      </c>
      <c r="J46" s="31">
        <f t="shared" ca="1" si="11"/>
        <v>9219.5833333333394</v>
      </c>
      <c r="K46" s="60">
        <f t="shared" ca="1" si="22"/>
        <v>100.125</v>
      </c>
      <c r="L46" s="30">
        <f t="shared" ca="1" si="23"/>
        <v>-7223.9999999998763</v>
      </c>
      <c r="M46" s="31">
        <f t="shared" ca="1" si="14"/>
        <v>2841.6466400000027</v>
      </c>
      <c r="N46" s="66">
        <f t="shared" ca="1" si="24"/>
        <v>-32031.0414400013</v>
      </c>
      <c r="P46" s="109">
        <v>45965.625</v>
      </c>
      <c r="Q46" s="44">
        <v>101.22</v>
      </c>
      <c r="R46" s="109">
        <v>45868.625</v>
      </c>
      <c r="S46" s="44">
        <v>99.078125</v>
      </c>
      <c r="T46" s="109">
        <v>45870.625</v>
      </c>
      <c r="U46" s="44">
        <v>90.073999999999998</v>
      </c>
      <c r="V46" s="109">
        <v>45868.625</v>
      </c>
      <c r="W46" s="44">
        <v>97.75</v>
      </c>
      <c r="X46" s="150">
        <f t="shared" si="0"/>
        <v>45965.625</v>
      </c>
      <c r="Y46" s="150">
        <f t="shared" si="1"/>
        <v>45965.625</v>
      </c>
      <c r="Z46" s="150">
        <v>45996.625</v>
      </c>
    </row>
    <row r="47" spans="1:26">
      <c r="A47" s="151">
        <f t="shared" ca="1" si="16"/>
        <v>45980.625</v>
      </c>
      <c r="B47" s="38">
        <f t="shared" ca="1" si="17"/>
        <v>100.944</v>
      </c>
      <c r="C47" s="30">
        <f t="shared" ca="1" si="4"/>
        <v>41159.999999999571</v>
      </c>
      <c r="D47" s="31">
        <f t="shared" ca="1" si="5"/>
        <v>11766.900833333333</v>
      </c>
      <c r="E47" s="60">
        <f t="shared" ca="1" si="18"/>
        <v>101.21875</v>
      </c>
      <c r="F47" s="30">
        <f t="shared" ca="1" si="19"/>
        <v>43622.000000000524</v>
      </c>
      <c r="G47" s="31">
        <f t="shared" ca="1" si="8"/>
        <v>-332.92973777776933</v>
      </c>
      <c r="H47" s="4">
        <f t="shared" ca="1" si="20"/>
        <v>94.908000000000001</v>
      </c>
      <c r="I47" s="30">
        <f t="shared" ca="1" si="21"/>
        <v>26650.000000000062</v>
      </c>
      <c r="J47" s="31">
        <f t="shared" ca="1" si="11"/>
        <v>9411.6579861111059</v>
      </c>
      <c r="K47" s="60">
        <f t="shared" ca="1" si="22"/>
        <v>99.984375</v>
      </c>
      <c r="L47" s="30">
        <f t="shared" ca="1" si="23"/>
        <v>-13130.249999999876</v>
      </c>
      <c r="M47" s="31">
        <f t="shared" ca="1" si="14"/>
        <v>2900.8476116666716</v>
      </c>
      <c r="N47" s="66">
        <f t="shared" ca="1" si="24"/>
        <v>-36653.229803334223</v>
      </c>
      <c r="P47" s="109">
        <v>45966.625</v>
      </c>
      <c r="Q47" s="44">
        <v>100.902</v>
      </c>
      <c r="R47" s="109">
        <v>45869.625</v>
      </c>
      <c r="S47" s="44">
        <v>99.140625</v>
      </c>
      <c r="T47" s="109">
        <v>45873.625</v>
      </c>
      <c r="U47" s="44">
        <v>90.417000000000002</v>
      </c>
      <c r="V47" s="109">
        <v>45869.625</v>
      </c>
      <c r="W47" s="44">
        <v>97.828125</v>
      </c>
      <c r="X47" s="150">
        <f t="shared" si="0"/>
        <v>45966.625</v>
      </c>
      <c r="Y47" s="150">
        <f t="shared" si="1"/>
        <v>45966.625</v>
      </c>
      <c r="Z47" s="150">
        <v>45999.625</v>
      </c>
    </row>
    <row r="48" spans="1:26">
      <c r="A48" s="151">
        <f t="shared" ca="1" si="16"/>
        <v>45981.625</v>
      </c>
      <c r="B48" s="38">
        <f t="shared" ca="1" si="17"/>
        <v>100.98</v>
      </c>
      <c r="C48" s="30">
        <f t="shared" ca="1" si="4"/>
        <v>46199.99999999976</v>
      </c>
      <c r="D48" s="31">
        <f t="shared" ca="1" si="5"/>
        <v>12007.041666666657</v>
      </c>
      <c r="E48" s="60">
        <f t="shared" ca="1" si="18"/>
        <v>101.484375</v>
      </c>
      <c r="F48" s="30">
        <f t="shared" ca="1" si="19"/>
        <v>79747.000000000538</v>
      </c>
      <c r="G48" s="31">
        <f t="shared" ca="1" si="8"/>
        <v>-339.72422222221212</v>
      </c>
      <c r="H48" s="4">
        <f t="shared" ca="1" si="20"/>
        <v>94.646000000000001</v>
      </c>
      <c r="I48" s="30">
        <f t="shared" ca="1" si="21"/>
        <v>13550.00000000004</v>
      </c>
      <c r="J48" s="31">
        <f t="shared" ca="1" si="11"/>
        <v>9603.7326388888905</v>
      </c>
      <c r="K48" s="60">
        <f t="shared" ca="1" si="22"/>
        <v>100.328125</v>
      </c>
      <c r="L48" s="30">
        <f t="shared" ca="1" si="23"/>
        <v>1307.2500000001241</v>
      </c>
      <c r="M48" s="31">
        <f t="shared" ca="1" si="14"/>
        <v>2960.0485833333296</v>
      </c>
      <c r="N48" s="66">
        <f t="shared" ca="1" si="24"/>
        <v>-40086.668166667383</v>
      </c>
      <c r="P48" s="109">
        <v>45967.625</v>
      </c>
      <c r="Q48" s="44">
        <v>101.02500000000001</v>
      </c>
      <c r="R48" s="109">
        <v>45870.625</v>
      </c>
      <c r="S48" s="44">
        <v>100.296875</v>
      </c>
      <c r="T48" s="109">
        <v>45874.625</v>
      </c>
      <c r="U48" s="44">
        <v>90.712999999999994</v>
      </c>
      <c r="V48" s="109">
        <v>45870.625</v>
      </c>
      <c r="W48" s="44">
        <v>99.046875</v>
      </c>
      <c r="X48" s="150">
        <f t="shared" si="0"/>
        <v>45967.625</v>
      </c>
      <c r="Y48" s="150">
        <f t="shared" si="1"/>
        <v>45967.625</v>
      </c>
      <c r="Z48" s="150">
        <v>46000.625</v>
      </c>
    </row>
    <row r="49" spans="1:26">
      <c r="A49" s="151">
        <f t="shared" ca="1" si="16"/>
        <v>45982.625</v>
      </c>
      <c r="B49" s="38">
        <f t="shared" ca="1" si="17"/>
        <v>101.11499999999999</v>
      </c>
      <c r="C49" s="30">
        <f t="shared" ca="1" si="4"/>
        <v>65099.999999998487</v>
      </c>
      <c r="D49" s="31">
        <f t="shared" ca="1" si="5"/>
        <v>12247.182499999995</v>
      </c>
      <c r="E49" s="60">
        <f t="shared" ca="1" si="18"/>
        <v>101.75</v>
      </c>
      <c r="F49" s="30">
        <f t="shared" ca="1" si="19"/>
        <v>115872.00000000051</v>
      </c>
      <c r="G49" s="31">
        <f t="shared" ca="1" si="8"/>
        <v>-346.51870666665491</v>
      </c>
      <c r="H49" s="4">
        <f t="shared" ca="1" si="20"/>
        <v>94.784000000000006</v>
      </c>
      <c r="I49" s="30">
        <f t="shared" ca="1" si="21"/>
        <v>20450.000000000302</v>
      </c>
      <c r="J49" s="31">
        <f t="shared" ca="1" si="11"/>
        <v>9795.8072916666679</v>
      </c>
      <c r="K49" s="60">
        <f t="shared" ca="1" si="22"/>
        <v>100.5625</v>
      </c>
      <c r="L49" s="30">
        <f t="shared" ca="1" si="23"/>
        <v>11151.000000000126</v>
      </c>
      <c r="M49" s="31">
        <f t="shared" ca="1" si="14"/>
        <v>3019.2495550000058</v>
      </c>
      <c r="N49" s="66">
        <f t="shared" ca="1" si="24"/>
        <v>-54253.856530002216</v>
      </c>
      <c r="P49" s="109">
        <v>45968.625</v>
      </c>
      <c r="Q49" s="44">
        <v>100.97199999999999</v>
      </c>
      <c r="R49" s="109">
        <v>45873.625</v>
      </c>
      <c r="S49" s="44">
        <v>100.40625</v>
      </c>
      <c r="T49" s="109">
        <v>45875.625</v>
      </c>
      <c r="U49" s="44">
        <v>90.623000000000005</v>
      </c>
      <c r="V49" s="109">
        <v>45873.625</v>
      </c>
      <c r="W49" s="44">
        <v>99.296875</v>
      </c>
      <c r="X49" s="150">
        <f t="shared" si="0"/>
        <v>45968.625</v>
      </c>
      <c r="Y49" s="150">
        <f t="shared" si="1"/>
        <v>45968.625</v>
      </c>
      <c r="Z49" s="150">
        <v>46001.625</v>
      </c>
    </row>
    <row r="50" spans="1:26">
      <c r="A50" s="151">
        <f t="shared" ca="1" si="16"/>
        <v>45985.625</v>
      </c>
      <c r="B50" s="38">
        <f t="shared" ca="1" si="17"/>
        <v>101.227</v>
      </c>
      <c r="C50" s="30">
        <f t="shared" ca="1" si="4"/>
        <v>80779.999999999738</v>
      </c>
      <c r="D50" s="31">
        <f t="shared" ca="1" si="5"/>
        <v>12967.605000000025</v>
      </c>
      <c r="E50" s="60">
        <f t="shared" ca="1" si="18"/>
        <v>101.9375</v>
      </c>
      <c r="F50" s="30">
        <f t="shared" ca="1" si="19"/>
        <v>141372.00000000052</v>
      </c>
      <c r="G50" s="31">
        <f t="shared" ca="1" si="8"/>
        <v>-366.90215999998327</v>
      </c>
      <c r="H50" s="4">
        <f t="shared" ca="1" si="20"/>
        <v>94.991</v>
      </c>
      <c r="I50" s="30">
        <f t="shared" ca="1" si="21"/>
        <v>30799.999999999982</v>
      </c>
      <c r="J50" s="31">
        <f t="shared" ca="1" si="11"/>
        <v>10372.031250000004</v>
      </c>
      <c r="K50" s="60">
        <f t="shared" ca="1" si="22"/>
        <v>101.09375</v>
      </c>
      <c r="L50" s="30">
        <f t="shared" ca="1" si="23"/>
        <v>33463.500000000124</v>
      </c>
      <c r="M50" s="31">
        <f t="shared" ca="1" si="14"/>
        <v>3196.8524700000016</v>
      </c>
      <c r="N50" s="66">
        <f t="shared" ca="1" si="24"/>
        <v>-51769.171620000634</v>
      </c>
      <c r="P50" s="109">
        <v>45971.625</v>
      </c>
      <c r="Q50" s="44">
        <v>100.965</v>
      </c>
      <c r="R50" s="109">
        <v>45874.625</v>
      </c>
      <c r="S50" s="44">
        <v>100.390625</v>
      </c>
      <c r="T50" s="109">
        <v>45876.625</v>
      </c>
      <c r="U50" s="44">
        <v>90.69</v>
      </c>
      <c r="V50" s="109">
        <v>45874.625</v>
      </c>
      <c r="W50" s="44">
        <v>99.625</v>
      </c>
      <c r="X50" s="150">
        <f t="shared" si="0"/>
        <v>45971.625</v>
      </c>
      <c r="Y50" s="150">
        <f t="shared" si="1"/>
        <v>45971.625</v>
      </c>
      <c r="Z50" s="150">
        <v>46002.625</v>
      </c>
    </row>
    <row r="51" spans="1:26">
      <c r="A51" s="151">
        <f t="shared" ca="1" si="16"/>
        <v>45986.625</v>
      </c>
      <c r="B51" s="38">
        <f t="shared" ca="1" si="17"/>
        <v>101.337</v>
      </c>
      <c r="C51" s="30">
        <f t="shared" ca="1" si="4"/>
        <v>96179.999999999665</v>
      </c>
      <c r="D51" s="31">
        <f t="shared" ca="1" si="5"/>
        <v>13207.745833333349</v>
      </c>
      <c r="E51" s="60">
        <f t="shared" ca="1" si="18"/>
        <v>102.21875</v>
      </c>
      <c r="F51" s="30">
        <f t="shared" ca="1" si="19"/>
        <v>179622.00000000052</v>
      </c>
      <c r="G51" s="31">
        <f t="shared" ca="1" si="8"/>
        <v>-373.6966444444115</v>
      </c>
      <c r="H51" s="4">
        <f t="shared" ca="1" si="20"/>
        <v>94.960999999999999</v>
      </c>
      <c r="I51" s="30">
        <f t="shared" ca="1" si="21"/>
        <v>29299.999999999924</v>
      </c>
      <c r="J51" s="31">
        <f t="shared" ca="1" si="11"/>
        <v>10564.105902777781</v>
      </c>
      <c r="K51" s="60">
        <f t="shared" ca="1" si="22"/>
        <v>101.375</v>
      </c>
      <c r="L51" s="30">
        <f t="shared" ca="1" si="23"/>
        <v>45276.000000000124</v>
      </c>
      <c r="M51" s="31">
        <f t="shared" ca="1" si="14"/>
        <v>3256.0534416666742</v>
      </c>
      <c r="N51" s="66">
        <f t="shared" ca="1" si="24"/>
        <v>-61192.609983334012</v>
      </c>
      <c r="P51" s="109">
        <v>45973.625</v>
      </c>
      <c r="Q51" s="44">
        <v>101.238</v>
      </c>
      <c r="R51" s="109">
        <v>45875.625</v>
      </c>
      <c r="S51" s="44">
        <v>100.234375</v>
      </c>
      <c r="T51" s="109">
        <v>45877.625</v>
      </c>
      <c r="U51" s="44">
        <v>90.384</v>
      </c>
      <c r="V51" s="109">
        <v>45875.625</v>
      </c>
      <c r="W51" s="44">
        <v>99</v>
      </c>
      <c r="X51" s="150">
        <f t="shared" si="0"/>
        <v>45973.625</v>
      </c>
      <c r="Y51" s="150">
        <f t="shared" si="1"/>
        <v>45973.625</v>
      </c>
    </row>
    <row r="52" spans="1:26">
      <c r="A52" s="151">
        <f t="shared" ca="1" si="16"/>
        <v>45987.625</v>
      </c>
      <c r="B52" s="38">
        <f t="shared" ca="1" si="17"/>
        <v>101.411</v>
      </c>
      <c r="C52" s="30">
        <f t="shared" ca="1" si="4"/>
        <v>106539.9999999994</v>
      </c>
      <c r="D52" s="31">
        <f t="shared" ca="1" si="5"/>
        <v>13447.886666666673</v>
      </c>
      <c r="E52" s="60">
        <f t="shared" ca="1" si="18"/>
        <v>102.328125</v>
      </c>
      <c r="F52" s="30">
        <f t="shared" ca="1" si="19"/>
        <v>194497.00000000052</v>
      </c>
      <c r="G52" s="31">
        <f t="shared" ca="1" si="8"/>
        <v>-380.49112888886884</v>
      </c>
      <c r="H52" s="4">
        <f t="shared" ca="1" si="20"/>
        <v>95.01</v>
      </c>
      <c r="I52" s="30">
        <f t="shared" ca="1" si="21"/>
        <v>31750.000000000255</v>
      </c>
      <c r="J52" s="31">
        <f t="shared" ca="1" si="11"/>
        <v>10756.180555555555</v>
      </c>
      <c r="K52" s="60">
        <f t="shared" ca="1" si="22"/>
        <v>101.765625</v>
      </c>
      <c r="L52" s="30">
        <f t="shared" ca="1" si="23"/>
        <v>61682.250000000124</v>
      </c>
      <c r="M52" s="31">
        <f t="shared" ca="1" si="14"/>
        <v>3315.2544133333358</v>
      </c>
      <c r="N52" s="66">
        <f t="shared" ca="1" si="24"/>
        <v>-51637.298346667929</v>
      </c>
      <c r="P52" s="109">
        <v>45974.625</v>
      </c>
      <c r="Q52" s="44">
        <v>101.059</v>
      </c>
      <c r="R52" s="109">
        <v>45876.625</v>
      </c>
      <c r="S52" s="44">
        <v>100.171875</v>
      </c>
      <c r="T52" s="109">
        <v>45880.625</v>
      </c>
      <c r="U52" s="44">
        <v>90.596000000000004</v>
      </c>
      <c r="V52" s="109">
        <v>45876.625</v>
      </c>
      <c r="W52" s="44">
        <v>98.84375</v>
      </c>
      <c r="X52" s="150">
        <f t="shared" si="0"/>
        <v>45974.625</v>
      </c>
      <c r="Y52" s="150">
        <f t="shared" si="1"/>
        <v>45974.625</v>
      </c>
    </row>
    <row r="53" spans="1:26">
      <c r="A53" s="151">
        <f t="shared" ca="1" si="16"/>
        <v>45992.625</v>
      </c>
      <c r="B53" s="38">
        <f t="shared" ca="1" si="17"/>
        <v>101.01900000000001</v>
      </c>
      <c r="C53" s="30">
        <f t="shared" ca="1" si="4"/>
        <v>51659.999999999964</v>
      </c>
      <c r="D53" s="31">
        <f t="shared" ca="1" si="5"/>
        <v>14648.59083333335</v>
      </c>
      <c r="E53" s="60">
        <f t="shared" ca="1" si="18"/>
        <v>101.5</v>
      </c>
      <c r="F53" s="30">
        <f t="shared" ca="1" si="19"/>
        <v>81872.000000000524</v>
      </c>
      <c r="G53" s="31">
        <f t="shared" ca="1" si="8"/>
        <v>-414.46355111108278</v>
      </c>
      <c r="H53" s="4">
        <f t="shared" ca="1" si="20"/>
        <v>94.275000000000006</v>
      </c>
      <c r="I53" s="30">
        <f t="shared" ca="1" si="21"/>
        <v>-4999.9999999997162</v>
      </c>
      <c r="J53" s="31">
        <f t="shared" ca="1" si="11"/>
        <v>11716.553819444445</v>
      </c>
      <c r="K53" s="60">
        <f t="shared" ca="1" si="22"/>
        <v>100.0625</v>
      </c>
      <c r="L53" s="30">
        <f t="shared" ca="1" si="23"/>
        <v>-9848.9999999998763</v>
      </c>
      <c r="M53" s="31">
        <f t="shared" ca="1" si="14"/>
        <v>3611.2592716666695</v>
      </c>
      <c r="N53" s="66">
        <f t="shared" ca="1" si="24"/>
        <v>-28103.240163334056</v>
      </c>
      <c r="P53" s="109">
        <v>45975.625</v>
      </c>
      <c r="Q53" s="44">
        <v>100.96299999999999</v>
      </c>
      <c r="R53" s="109">
        <v>45877.625</v>
      </c>
      <c r="S53" s="44">
        <v>99.859375</v>
      </c>
      <c r="T53" s="109">
        <v>45881.625</v>
      </c>
      <c r="U53" s="44">
        <v>90.510999999999996</v>
      </c>
      <c r="V53" s="109">
        <v>45877.625</v>
      </c>
      <c r="W53" s="44">
        <v>98.375</v>
      </c>
      <c r="X53" s="150">
        <f t="shared" si="0"/>
        <v>45975.625</v>
      </c>
      <c r="Y53" s="150">
        <f t="shared" si="1"/>
        <v>45975.625</v>
      </c>
    </row>
    <row r="54" spans="1:26">
      <c r="A54" s="151">
        <f t="shared" ca="1" si="16"/>
        <v>45993.625</v>
      </c>
      <c r="B54" s="38">
        <f t="shared" ca="1" si="17"/>
        <v>101.105</v>
      </c>
      <c r="C54" s="30">
        <f t="shared" ca="1" si="4"/>
        <v>63699.99999999976</v>
      </c>
      <c r="D54" s="31">
        <f t="shared" ca="1" si="5"/>
        <v>14888.731666666674</v>
      </c>
      <c r="E54" s="60">
        <f t="shared" ca="1" si="18"/>
        <v>101.59375</v>
      </c>
      <c r="F54" s="30">
        <f t="shared" ca="1" si="19"/>
        <v>94622.000000000524</v>
      </c>
      <c r="G54" s="31">
        <f t="shared" ca="1" si="8"/>
        <v>-421.25803555554012</v>
      </c>
      <c r="H54" s="4">
        <f t="shared" ca="1" si="20"/>
        <v>94.254999999999995</v>
      </c>
      <c r="I54" s="30">
        <f t="shared" ca="1" si="21"/>
        <v>-6000.0000000002274</v>
      </c>
      <c r="J54" s="31">
        <f t="shared" ca="1" si="11"/>
        <v>11908.628472222219</v>
      </c>
      <c r="K54" s="60">
        <f t="shared" ca="1" si="22"/>
        <v>100.078125</v>
      </c>
      <c r="L54" s="30">
        <f t="shared" ca="1" si="23"/>
        <v>-9192.7499999998745</v>
      </c>
      <c r="M54" s="31">
        <f t="shared" ca="1" si="14"/>
        <v>3670.4602433333384</v>
      </c>
      <c r="N54" s="66">
        <f t="shared" ca="1" si="24"/>
        <v>-27042.928526667089</v>
      </c>
      <c r="P54" s="109">
        <v>45978.625</v>
      </c>
      <c r="Q54" s="44">
        <v>100.95099999999999</v>
      </c>
      <c r="R54" s="109">
        <v>45880.625</v>
      </c>
      <c r="S54" s="44">
        <v>99.921875</v>
      </c>
      <c r="T54" s="109">
        <v>45882.625</v>
      </c>
      <c r="U54" s="44">
        <v>91.340999999999994</v>
      </c>
      <c r="V54" s="109">
        <v>45880.625</v>
      </c>
      <c r="W54" s="44">
        <v>98.46875</v>
      </c>
      <c r="X54" s="150">
        <f t="shared" si="0"/>
        <v>45978.625</v>
      </c>
      <c r="Y54" s="150">
        <f t="shared" si="1"/>
        <v>45978.625</v>
      </c>
    </row>
    <row r="55" spans="1:26">
      <c r="A55" s="151">
        <f t="shared" ca="1" si="16"/>
        <v>45994.625</v>
      </c>
      <c r="B55" s="38">
        <f t="shared" ca="1" si="17"/>
        <v>101.318</v>
      </c>
      <c r="C55" s="30">
        <f t="shared" ca="1" si="4"/>
        <v>93519.999999998894</v>
      </c>
      <c r="D55" s="31">
        <f t="shared" ca="1" si="5"/>
        <v>15128.872499999983</v>
      </c>
      <c r="E55" s="60">
        <f t="shared" ca="1" si="18"/>
        <v>101.78125</v>
      </c>
      <c r="F55" s="30">
        <f t="shared" ca="1" si="19"/>
        <v>120122.00000000052</v>
      </c>
      <c r="G55" s="31">
        <f t="shared" ca="1" si="8"/>
        <v>-428.05251999998291</v>
      </c>
      <c r="H55" s="4">
        <f t="shared" ca="1" si="20"/>
        <v>94.406000000000006</v>
      </c>
      <c r="I55" s="30">
        <f t="shared" ca="1" si="21"/>
        <v>1550.0000000002958</v>
      </c>
      <c r="J55" s="31">
        <f t="shared" ca="1" si="11"/>
        <v>12100.703125</v>
      </c>
      <c r="K55" s="60">
        <f t="shared" ca="1" si="22"/>
        <v>100.3125</v>
      </c>
      <c r="L55" s="30">
        <f t="shared" ca="1" si="23"/>
        <v>651.00000000012415</v>
      </c>
      <c r="M55" s="31">
        <f t="shared" ca="1" si="14"/>
        <v>3729.6612149999964</v>
      </c>
      <c r="N55" s="66">
        <f t="shared" ca="1" si="24"/>
        <v>-20315.116890001842</v>
      </c>
      <c r="P55" s="109">
        <v>45979.625</v>
      </c>
      <c r="Q55" s="44">
        <v>101.051</v>
      </c>
      <c r="R55" s="109">
        <v>45881.625</v>
      </c>
      <c r="S55" s="44">
        <v>99.796875</v>
      </c>
      <c r="T55" s="109">
        <v>45883.625</v>
      </c>
      <c r="U55" s="44">
        <v>91.134</v>
      </c>
      <c r="V55" s="109">
        <v>45881.625</v>
      </c>
      <c r="W55" s="44">
        <v>97.953125</v>
      </c>
      <c r="X55" s="150">
        <f t="shared" si="0"/>
        <v>45979.625</v>
      </c>
      <c r="Y55" s="150">
        <f t="shared" si="1"/>
        <v>45979.625</v>
      </c>
    </row>
    <row r="56" spans="1:26">
      <c r="A56" s="151">
        <f t="shared" ca="1" si="16"/>
        <v>45995.625</v>
      </c>
      <c r="B56" s="38">
        <f t="shared" ca="1" si="17"/>
        <v>101.05</v>
      </c>
      <c r="C56" s="30">
        <f t="shared" ca="1" si="4"/>
        <v>55999.999999998814</v>
      </c>
      <c r="D56" s="31">
        <f t="shared" ca="1" si="5"/>
        <v>15369.013333333351</v>
      </c>
      <c r="E56" s="60">
        <f t="shared" ca="1" si="18"/>
        <v>101.453125</v>
      </c>
      <c r="F56" s="30">
        <f t="shared" ca="1" si="19"/>
        <v>75497.000000000524</v>
      </c>
      <c r="G56" s="31">
        <f t="shared" ca="1" si="8"/>
        <v>-434.84700444441114</v>
      </c>
      <c r="H56" s="4">
        <f t="shared" ca="1" si="20"/>
        <v>94.299000000000007</v>
      </c>
      <c r="I56" s="30">
        <f t="shared" ca="1" si="21"/>
        <v>-3799.9999999996699</v>
      </c>
      <c r="J56" s="31">
        <f t="shared" ca="1" si="11"/>
        <v>12292.777777777774</v>
      </c>
      <c r="K56" s="60">
        <f t="shared" ca="1" si="22"/>
        <v>99.796875</v>
      </c>
      <c r="L56" s="30">
        <f t="shared" ca="1" si="23"/>
        <v>-21005.249999999876</v>
      </c>
      <c r="M56" s="31">
        <f t="shared" ca="1" si="14"/>
        <v>3788.8621866666726</v>
      </c>
      <c r="N56" s="66">
        <f t="shared" ca="1" si="24"/>
        <v>-29402.305253335253</v>
      </c>
      <c r="P56" s="109">
        <v>45980.625</v>
      </c>
      <c r="Q56" s="44">
        <v>100.944</v>
      </c>
      <c r="R56" s="109">
        <v>45882.625</v>
      </c>
      <c r="S56" s="44">
        <v>100.21875</v>
      </c>
      <c r="T56" s="109">
        <v>45884.625</v>
      </c>
      <c r="U56" s="44">
        <v>91.073999999999998</v>
      </c>
      <c r="V56" s="109">
        <v>45882.625</v>
      </c>
      <c r="W56" s="44">
        <v>98.765625</v>
      </c>
      <c r="X56" s="150">
        <f t="shared" si="0"/>
        <v>45980.625</v>
      </c>
      <c r="Y56" s="150">
        <f t="shared" si="1"/>
        <v>45980.625</v>
      </c>
    </row>
    <row r="57" spans="1:26">
      <c r="A57" s="151">
        <f t="shared" ca="1" si="16"/>
        <v>45996.625</v>
      </c>
      <c r="B57" s="38">
        <f t="shared" ca="1" si="17"/>
        <v>100.97</v>
      </c>
      <c r="C57" s="30">
        <f t="shared" ca="1" si="4"/>
        <v>44799.99999999904</v>
      </c>
      <c r="D57" s="31">
        <f t="shared" ca="1" si="5"/>
        <v>15609.154166666674</v>
      </c>
      <c r="E57" s="60">
        <f t="shared" ca="1" si="18"/>
        <v>101.171875</v>
      </c>
      <c r="F57" s="30">
        <f t="shared" ca="1" si="19"/>
        <v>37247.000000000524</v>
      </c>
      <c r="G57" s="31">
        <f t="shared" ca="1" si="8"/>
        <v>-441.64148888885393</v>
      </c>
      <c r="H57" s="4">
        <f t="shared" ca="1" si="20"/>
        <v>94.072999999999993</v>
      </c>
      <c r="I57" s="30">
        <f t="shared" ca="1" si="21"/>
        <v>-15100.000000000335</v>
      </c>
      <c r="J57" s="31">
        <f t="shared" ca="1" si="11"/>
        <v>12484.852430555555</v>
      </c>
      <c r="K57" s="60">
        <f t="shared" ca="1" si="22"/>
        <v>99.3125</v>
      </c>
      <c r="L57" s="30">
        <f t="shared" ca="1" si="23"/>
        <v>-41348.999999999876</v>
      </c>
      <c r="M57" s="31">
        <f t="shared" ca="1" si="14"/>
        <v>3848.0631583333379</v>
      </c>
      <c r="N57" s="66">
        <f t="shared" ca="1" si="24"/>
        <v>-11281.993616667714</v>
      </c>
      <c r="P57" s="109">
        <v>45981.625</v>
      </c>
      <c r="Q57" s="44">
        <v>100.98</v>
      </c>
      <c r="R57" s="109">
        <v>45883.625</v>
      </c>
      <c r="S57" s="44">
        <v>99.8125</v>
      </c>
      <c r="T57" s="109">
        <v>45887.625</v>
      </c>
      <c r="U57" s="44">
        <v>91.28</v>
      </c>
      <c r="V57" s="109">
        <v>45883.625</v>
      </c>
      <c r="W57" s="44">
        <v>98</v>
      </c>
      <c r="X57" s="150">
        <f t="shared" si="0"/>
        <v>45981.625</v>
      </c>
      <c r="Y57" s="150">
        <f t="shared" si="1"/>
        <v>45981.625</v>
      </c>
    </row>
    <row r="58" spans="1:26">
      <c r="A58" s="151">
        <f t="shared" ca="1" si="16"/>
        <v>45999.625</v>
      </c>
      <c r="B58" s="38">
        <f t="shared" ca="1" si="17"/>
        <v>100.675</v>
      </c>
      <c r="C58" s="30">
        <f t="shared" ca="1" si="4"/>
        <v>3499.9999999988063</v>
      </c>
      <c r="D58" s="31">
        <f t="shared" ca="1" si="5"/>
        <v>16329.576666666675</v>
      </c>
      <c r="E58" s="60">
        <f t="shared" ca="1" si="18"/>
        <v>100.921875</v>
      </c>
      <c r="F58" s="30">
        <f t="shared" ca="1" si="19"/>
        <v>3247.0000000005257</v>
      </c>
      <c r="G58" s="31">
        <f t="shared" ca="1" si="8"/>
        <v>-462.02494222219684</v>
      </c>
      <c r="H58" s="4">
        <f t="shared" ca="1" si="20"/>
        <v>93.778999999999996</v>
      </c>
      <c r="I58" s="30">
        <f t="shared" ca="1" si="21"/>
        <v>-29800.000000000182</v>
      </c>
      <c r="J58" s="31">
        <f t="shared" ca="1" si="11"/>
        <v>13061.076388888898</v>
      </c>
      <c r="K58" s="60">
        <f t="shared" ca="1" si="22"/>
        <v>99</v>
      </c>
      <c r="L58" s="30">
        <f t="shared" ca="1" si="23"/>
        <v>-54473.999999999876</v>
      </c>
      <c r="M58" s="31">
        <f t="shared" ca="1" si="14"/>
        <v>4025.6660733333338</v>
      </c>
      <c r="N58" s="66">
        <f t="shared" ca="1" si="24"/>
        <v>-16664.808706668104</v>
      </c>
      <c r="P58" s="109">
        <v>45982.625</v>
      </c>
      <c r="Q58" s="44">
        <v>101.11499999999999</v>
      </c>
      <c r="R58" s="109">
        <v>45884.625</v>
      </c>
      <c r="S58" s="44">
        <v>99.546875</v>
      </c>
      <c r="T58" s="109">
        <v>45888.625</v>
      </c>
      <c r="U58" s="44">
        <v>91.4</v>
      </c>
      <c r="V58" s="109">
        <v>45884.625</v>
      </c>
      <c r="W58" s="44">
        <v>97.328125</v>
      </c>
      <c r="X58" s="150">
        <f t="shared" si="0"/>
        <v>45982.625</v>
      </c>
      <c r="Y58" s="150">
        <f t="shared" si="1"/>
        <v>45982.625</v>
      </c>
    </row>
    <row r="59" spans="1:26">
      <c r="A59" s="151">
        <f t="shared" ca="1" si="16"/>
        <v>46000.625</v>
      </c>
      <c r="B59" s="38">
        <f t="shared" ca="1" si="17"/>
        <v>100.62</v>
      </c>
      <c r="C59" s="30">
        <f t="shared" ca="1" si="4"/>
        <v>-4200.0000000001592</v>
      </c>
      <c r="D59" s="31">
        <f t="shared" ca="1" si="5"/>
        <v>16569.717500000013</v>
      </c>
      <c r="E59" s="60">
        <f t="shared" ca="1" si="18"/>
        <v>100.796875</v>
      </c>
      <c r="F59" s="30">
        <f t="shared" ca="1" si="19"/>
        <v>-13752.999999999474</v>
      </c>
      <c r="G59" s="31">
        <f t="shared" ca="1" si="8"/>
        <v>-468.81942666662508</v>
      </c>
      <c r="H59" s="4">
        <f t="shared" ca="1" si="20"/>
        <v>93.751999999999995</v>
      </c>
      <c r="I59" s="30">
        <f t="shared" ca="1" si="21"/>
        <v>-31150.000000000233</v>
      </c>
      <c r="J59" s="31">
        <f t="shared" ca="1" si="11"/>
        <v>13253.151041666664</v>
      </c>
      <c r="K59" s="60">
        <f t="shared" ca="1" si="22"/>
        <v>99.0625</v>
      </c>
      <c r="L59" s="30">
        <f t="shared" ca="1" si="23"/>
        <v>-51848.999999999876</v>
      </c>
      <c r="M59" s="31">
        <f t="shared" ca="1" si="14"/>
        <v>4084.8670449999991</v>
      </c>
      <c r="N59" s="66">
        <f t="shared" ca="1" si="24"/>
        <v>-3275.7470700003541</v>
      </c>
      <c r="P59" s="109">
        <v>45985.625</v>
      </c>
      <c r="Q59" s="44">
        <v>101.227</v>
      </c>
      <c r="R59" s="109">
        <v>45887.625</v>
      </c>
      <c r="S59" s="44">
        <v>99.421875</v>
      </c>
      <c r="T59" s="109">
        <v>45889.625</v>
      </c>
      <c r="U59" s="44">
        <v>91.606999999999999</v>
      </c>
      <c r="V59" s="109">
        <v>45887.625</v>
      </c>
      <c r="W59" s="44">
        <v>97.015625</v>
      </c>
      <c r="X59" s="150">
        <f t="shared" si="0"/>
        <v>45985.625</v>
      </c>
      <c r="Y59" s="150">
        <f t="shared" si="1"/>
        <v>45985.625</v>
      </c>
    </row>
    <row r="60" spans="1:26">
      <c r="A60" s="151">
        <f t="shared" ca="1" si="16"/>
        <v>46001.625</v>
      </c>
      <c r="B60" s="38">
        <f t="shared" ca="1" si="17"/>
        <v>100.81699999999999</v>
      </c>
      <c r="C60" s="30">
        <f t="shared" ca="1" si="4"/>
        <v>23379.999999998236</v>
      </c>
      <c r="D60" s="31">
        <f t="shared" ca="1" si="5"/>
        <v>16809.858333333337</v>
      </c>
      <c r="E60" s="60">
        <f t="shared" ca="1" si="18"/>
        <v>101.09375</v>
      </c>
      <c r="F60" s="30">
        <f t="shared" ca="1" si="19"/>
        <v>26622.000000000524</v>
      </c>
      <c r="G60" s="31">
        <f t="shared" ca="1" si="8"/>
        <v>-475.61391111108242</v>
      </c>
      <c r="H60" s="4">
        <f t="shared" ca="1" si="20"/>
        <v>93.623000000000005</v>
      </c>
      <c r="I60" s="30">
        <f t="shared" ca="1" si="21"/>
        <v>-37599.999999999767</v>
      </c>
      <c r="J60" s="31">
        <f t="shared" ca="1" si="11"/>
        <v>13445.225694444445</v>
      </c>
      <c r="K60" s="60">
        <f t="shared" ca="1" si="22"/>
        <v>99.390625</v>
      </c>
      <c r="L60" s="30">
        <f t="shared" ca="1" si="23"/>
        <v>-38067.749999999876</v>
      </c>
      <c r="M60" s="31">
        <f t="shared" ca="1" si="14"/>
        <v>4144.0680166666716</v>
      </c>
      <c r="N60" s="66">
        <f t="shared" ca="1" si="24"/>
        <v>4274.5645666642522</v>
      </c>
      <c r="P60" s="109">
        <v>45986.625</v>
      </c>
      <c r="Q60" s="44">
        <v>101.337</v>
      </c>
      <c r="R60" s="109">
        <v>45888.625</v>
      </c>
      <c r="S60" s="44">
        <v>99.703125</v>
      </c>
      <c r="T60" s="109">
        <v>45890.625</v>
      </c>
      <c r="U60" s="44">
        <v>91.453999999999994</v>
      </c>
      <c r="V60" s="109">
        <v>45888.625</v>
      </c>
      <c r="W60" s="44">
        <v>97.59375</v>
      </c>
      <c r="X60" s="150">
        <f t="shared" si="0"/>
        <v>45986.625</v>
      </c>
      <c r="Y60" s="150">
        <f t="shared" si="1"/>
        <v>45986.625</v>
      </c>
    </row>
    <row r="61" spans="1:26">
      <c r="A61" s="151">
        <f t="shared" ca="1" si="16"/>
        <v>46002.625</v>
      </c>
      <c r="B61" s="38">
        <f t="shared" ca="1" si="17"/>
        <v>100.803</v>
      </c>
      <c r="C61" s="30">
        <f t="shared" ca="1" si="4"/>
        <v>21419.999999998825</v>
      </c>
      <c r="D61" s="31">
        <f t="shared" ca="1" si="5"/>
        <v>17049.999166666661</v>
      </c>
      <c r="E61" s="60">
        <f t="shared" ca="1" si="18"/>
        <v>101.125</v>
      </c>
      <c r="F61" s="30">
        <f t="shared" ca="1" si="19"/>
        <v>30872.000000000524</v>
      </c>
      <c r="G61" s="31">
        <f t="shared" ca="1" si="8"/>
        <v>-482.4083955555252</v>
      </c>
      <c r="H61" s="4">
        <f t="shared" ca="1" si="20"/>
        <v>93.534000000000006</v>
      </c>
      <c r="I61" s="30">
        <f t="shared" ca="1" si="21"/>
        <v>-42049.999999999702</v>
      </c>
      <c r="J61" s="31">
        <f t="shared" ca="1" si="11"/>
        <v>13637.300347222226</v>
      </c>
      <c r="K61" s="60">
        <f t="shared" ca="1" si="22"/>
        <v>99.328125</v>
      </c>
      <c r="L61" s="30">
        <f t="shared" ca="1" si="23"/>
        <v>-40692.749999999876</v>
      </c>
      <c r="M61" s="31">
        <f t="shared" ca="1" si="14"/>
        <v>4203.2689883333296</v>
      </c>
      <c r="N61" s="66">
        <f t="shared" ca="1" si="24"/>
        <v>3.6262033314123983</v>
      </c>
      <c r="P61" s="109">
        <v>45987.625</v>
      </c>
      <c r="Q61" s="44">
        <v>101.411</v>
      </c>
      <c r="R61" s="109">
        <v>45889.625</v>
      </c>
      <c r="S61" s="44">
        <v>99.828125</v>
      </c>
      <c r="T61" s="109">
        <v>45891.625</v>
      </c>
      <c r="U61" s="44">
        <v>91.677000000000007</v>
      </c>
      <c r="V61" s="109">
        <v>45889.625</v>
      </c>
      <c r="W61" s="44">
        <v>97.75</v>
      </c>
      <c r="X61" s="150">
        <f t="shared" si="0"/>
        <v>45987.625</v>
      </c>
      <c r="Y61" s="150">
        <f t="shared" si="1"/>
        <v>45987.625</v>
      </c>
    </row>
    <row r="62" spans="1:26">
      <c r="A62" s="151">
        <f t="shared" ca="1" si="16"/>
        <v>46002.652505208331</v>
      </c>
      <c r="B62" s="38">
        <f t="shared" ca="1" si="17"/>
        <v>100.803</v>
      </c>
      <c r="C62" s="30">
        <f t="shared" ca="1" si="4"/>
        <v>21419.999999998825</v>
      </c>
      <c r="D62" s="31">
        <f t="shared" ca="1" si="5"/>
        <v>17049.999166666661</v>
      </c>
      <c r="E62" s="60">
        <f t="shared" ca="1" si="18"/>
        <v>101.125</v>
      </c>
      <c r="F62" s="30">
        <f t="shared" ca="1" si="19"/>
        <v>30872.000000000524</v>
      </c>
      <c r="G62" s="31">
        <f t="shared" ca="1" si="8"/>
        <v>-482.4083955555252</v>
      </c>
      <c r="H62" s="4">
        <f t="shared" ca="1" si="20"/>
        <v>93.534000000000006</v>
      </c>
      <c r="I62" s="30">
        <f t="shared" ca="1" si="21"/>
        <v>-42049.999999999702</v>
      </c>
      <c r="J62" s="31">
        <f t="shared" ca="1" si="11"/>
        <v>13637.300347222226</v>
      </c>
      <c r="K62" s="60">
        <f t="shared" ca="1" si="22"/>
        <v>99.328125</v>
      </c>
      <c r="L62" s="30">
        <f t="shared" ca="1" si="23"/>
        <v>-40692.749999999876</v>
      </c>
      <c r="M62" s="31">
        <f t="shared" ca="1" si="14"/>
        <v>4203.2689883333296</v>
      </c>
      <c r="N62" s="66">
        <f t="shared" ca="1" si="24"/>
        <v>3.6262033314123983</v>
      </c>
      <c r="P62" s="109">
        <v>45992.625</v>
      </c>
      <c r="Q62" s="44">
        <v>101.01900000000001</v>
      </c>
      <c r="R62" s="109">
        <v>45890.625</v>
      </c>
      <c r="S62" s="44">
        <v>99.515625</v>
      </c>
      <c r="T62" s="109">
        <v>45894.625</v>
      </c>
      <c r="U62" s="44">
        <v>91.754000000000005</v>
      </c>
      <c r="V62" s="109">
        <v>45890.625</v>
      </c>
      <c r="W62" s="44">
        <v>97.28125</v>
      </c>
      <c r="X62" s="150">
        <f t="shared" si="0"/>
        <v>45992.625</v>
      </c>
      <c r="Y62" s="150">
        <f t="shared" si="1"/>
        <v>45992.625</v>
      </c>
    </row>
    <row r="63" spans="1:26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109">
        <v>45993.625</v>
      </c>
      <c r="Q63" s="44">
        <v>101.105</v>
      </c>
      <c r="R63" s="109">
        <v>45891.625</v>
      </c>
      <c r="S63" s="44">
        <v>100.0625</v>
      </c>
      <c r="T63" s="109">
        <v>45895.625</v>
      </c>
      <c r="U63" s="44">
        <v>91.52</v>
      </c>
      <c r="V63" s="109">
        <v>45891.625</v>
      </c>
      <c r="W63" s="44">
        <v>97.90625</v>
      </c>
      <c r="X63" s="150">
        <f t="shared" si="0"/>
        <v>45993.625</v>
      </c>
      <c r="Y63" s="150">
        <f t="shared" si="1"/>
        <v>45993.625</v>
      </c>
    </row>
    <row r="64" spans="1:26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109">
        <v>45994.625</v>
      </c>
      <c r="Q64" s="44">
        <v>101.318</v>
      </c>
      <c r="R64" s="109">
        <v>45894.625</v>
      </c>
      <c r="S64" s="44">
        <v>99.890625</v>
      </c>
      <c r="T64" s="109">
        <v>45896.625</v>
      </c>
      <c r="U64" s="44">
        <v>91.337000000000003</v>
      </c>
      <c r="V64" s="109">
        <v>45894.625</v>
      </c>
      <c r="W64" s="44">
        <v>97.6875</v>
      </c>
      <c r="X64" s="150">
        <f t="shared" si="0"/>
        <v>45994.625</v>
      </c>
      <c r="Y64" s="150">
        <f t="shared" si="1"/>
        <v>45994.625</v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109">
        <v>45995.625</v>
      </c>
      <c r="Q65" s="44">
        <v>101.05</v>
      </c>
      <c r="R65" s="109">
        <v>45895.625</v>
      </c>
      <c r="S65" s="44">
        <v>100.109375</v>
      </c>
      <c r="T65" s="109">
        <v>45897.625</v>
      </c>
      <c r="U65" s="44">
        <v>91.617999999999995</v>
      </c>
      <c r="V65" s="109">
        <v>45895.625</v>
      </c>
      <c r="W65" s="44">
        <v>97.578125</v>
      </c>
      <c r="X65" s="150">
        <f t="shared" si="0"/>
        <v>45995.625</v>
      </c>
      <c r="Y65" s="150">
        <f t="shared" si="1"/>
        <v>45995.625</v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109">
        <v>45996.625</v>
      </c>
      <c r="Q66" s="44">
        <v>100.97</v>
      </c>
      <c r="R66" s="109">
        <v>45896.625</v>
      </c>
      <c r="S66" s="44">
        <v>100.25</v>
      </c>
      <c r="T66" s="109">
        <v>45898.625</v>
      </c>
      <c r="U66" s="44">
        <v>91.227000000000004</v>
      </c>
      <c r="V66" s="109">
        <v>45896.625</v>
      </c>
      <c r="W66" s="44">
        <v>97.4375</v>
      </c>
      <c r="X66" s="150">
        <f t="shared" si="0"/>
        <v>45996.625</v>
      </c>
      <c r="Y66" s="150">
        <f t="shared" si="1"/>
        <v>45996.625</v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109">
        <v>45999.625</v>
      </c>
      <c r="Q67" s="44">
        <v>100.675</v>
      </c>
      <c r="R67" s="109">
        <v>45897.625</v>
      </c>
      <c r="S67" s="44">
        <v>100.5</v>
      </c>
      <c r="T67" s="109">
        <v>45902.625</v>
      </c>
      <c r="U67" s="44">
        <v>90.741</v>
      </c>
      <c r="V67" s="109">
        <v>45897.625</v>
      </c>
      <c r="W67" s="44">
        <v>98.03125</v>
      </c>
      <c r="X67" s="150">
        <f t="shared" si="0"/>
        <v>45999.625</v>
      </c>
      <c r="Y67" s="150">
        <f t="shared" si="1"/>
        <v>45999.625</v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109">
        <v>46000.625</v>
      </c>
      <c r="Q68" s="44">
        <v>100.62</v>
      </c>
      <c r="R68" s="109">
        <v>45898.625</v>
      </c>
      <c r="S68" s="44">
        <v>100.359375</v>
      </c>
      <c r="T68" s="109">
        <v>45903.625</v>
      </c>
      <c r="U68" s="44">
        <v>90.899000000000001</v>
      </c>
      <c r="V68" s="109">
        <v>45898.625</v>
      </c>
      <c r="W68" s="44">
        <v>97.328125</v>
      </c>
      <c r="X68" s="150">
        <f t="shared" ref="X68:X131" si="25">IF(COUNTIF(R:R,P68)*COUNTIF(T:T,P68)*COUNTIF(V:V,P68),P68,"")</f>
        <v>46000.625</v>
      </c>
      <c r="Y68" s="150">
        <f t="shared" ref="Y68:Y131" si="26">IF(X68&gt;$A$14,X68,"")</f>
        <v>46000.625</v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109">
        <v>46001.625</v>
      </c>
      <c r="Q69" s="44">
        <v>100.81699999999999</v>
      </c>
      <c r="R69" s="109">
        <v>45901.625</v>
      </c>
      <c r="S69" s="44">
        <v>100.3125</v>
      </c>
      <c r="T69" s="109">
        <v>45904.625</v>
      </c>
      <c r="U69" s="44">
        <v>91.533000000000001</v>
      </c>
      <c r="V69" s="109">
        <v>45901.625</v>
      </c>
      <c r="W69" s="44">
        <v>97.21875</v>
      </c>
      <c r="X69" s="150">
        <f t="shared" si="25"/>
        <v>46001.625</v>
      </c>
      <c r="Y69" s="150">
        <f t="shared" si="26"/>
        <v>46001.625</v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109">
        <v>46002.625</v>
      </c>
      <c r="Q70" s="44">
        <v>100.803</v>
      </c>
      <c r="R70" s="109">
        <v>45902.625</v>
      </c>
      <c r="S70" s="44">
        <v>100</v>
      </c>
      <c r="T70" s="109">
        <v>45905.625</v>
      </c>
      <c r="U70" s="44">
        <v>92.209000000000003</v>
      </c>
      <c r="V70" s="109">
        <v>45902.625</v>
      </c>
      <c r="W70" s="44">
        <v>96.625</v>
      </c>
      <c r="X70" s="150">
        <f t="shared" si="25"/>
        <v>46002.625</v>
      </c>
      <c r="Y70" s="150">
        <f t="shared" si="26"/>
        <v>46002.625</v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R71" s="109">
        <v>45903.625</v>
      </c>
      <c r="S71" s="44">
        <v>100.375</v>
      </c>
      <c r="T71" s="109">
        <v>45908.625</v>
      </c>
      <c r="U71" s="44">
        <v>92.653999999999996</v>
      </c>
      <c r="V71" s="109">
        <v>45903.625</v>
      </c>
      <c r="W71" s="44">
        <v>97.671875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R72" s="109">
        <v>45904.625</v>
      </c>
      <c r="S72" s="44">
        <v>100.84375</v>
      </c>
      <c r="T72" s="109">
        <v>45909.625</v>
      </c>
      <c r="U72" s="44">
        <v>92.697999999999993</v>
      </c>
      <c r="V72" s="109">
        <v>45904.625</v>
      </c>
      <c r="W72" s="44">
        <v>98.296875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R73" s="109">
        <v>45905.625</v>
      </c>
      <c r="S73" s="44">
        <v>101.421875</v>
      </c>
      <c r="T73" s="109">
        <v>45910.625</v>
      </c>
      <c r="U73" s="44">
        <v>92.921000000000006</v>
      </c>
      <c r="V73" s="109">
        <v>45905.625</v>
      </c>
      <c r="W73" s="44">
        <v>99.6875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R74" s="109">
        <v>45908.625</v>
      </c>
      <c r="S74" s="44">
        <v>101.765625</v>
      </c>
      <c r="T74" s="109">
        <v>45911.625</v>
      </c>
      <c r="U74" s="44">
        <v>93.498999999999995</v>
      </c>
      <c r="V74" s="109">
        <v>45908.625</v>
      </c>
      <c r="W74" s="44">
        <v>100.984375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45909.625</v>
      </c>
      <c r="S75" s="44">
        <v>101.484375</v>
      </c>
      <c r="T75" s="109">
        <v>45912.625</v>
      </c>
      <c r="U75" s="44">
        <v>93.632000000000005</v>
      </c>
      <c r="V75" s="109">
        <v>45909.625</v>
      </c>
      <c r="W75" s="44">
        <v>100.421875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45910.625</v>
      </c>
      <c r="S76" s="44">
        <v>101.796875</v>
      </c>
      <c r="T76" s="109">
        <v>45915.625</v>
      </c>
      <c r="U76" s="44">
        <v>93.965000000000003</v>
      </c>
      <c r="V76" s="109">
        <v>45910.625</v>
      </c>
      <c r="W76" s="44">
        <v>100.9375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45911.625</v>
      </c>
      <c r="S77" s="44">
        <v>101.984375</v>
      </c>
      <c r="T77" s="109">
        <v>45916.625</v>
      </c>
      <c r="U77" s="44">
        <v>94.453000000000003</v>
      </c>
      <c r="V77" s="109">
        <v>45911.625</v>
      </c>
      <c r="W77" s="44">
        <v>101.609375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45912.625</v>
      </c>
      <c r="S78" s="44">
        <v>101.65625</v>
      </c>
      <c r="T78" s="109">
        <v>45917.625</v>
      </c>
      <c r="U78" s="44">
        <v>94.53</v>
      </c>
      <c r="V78" s="109">
        <v>45912.625</v>
      </c>
      <c r="W78" s="44">
        <v>101.15625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45915.625</v>
      </c>
      <c r="S79" s="44">
        <v>101.828125</v>
      </c>
      <c r="T79" s="109">
        <v>45918.625</v>
      </c>
      <c r="U79" s="44">
        <v>94.84</v>
      </c>
      <c r="V79" s="109">
        <v>45915.625</v>
      </c>
      <c r="W79" s="44">
        <v>101.421875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45916.625</v>
      </c>
      <c r="S80" s="44">
        <v>101.875</v>
      </c>
      <c r="T80" s="109">
        <v>45919.625</v>
      </c>
      <c r="U80" s="44">
        <v>94.754999999999995</v>
      </c>
      <c r="V80" s="109">
        <v>45916.625</v>
      </c>
      <c r="W80" s="44">
        <v>101.5625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45917.625</v>
      </c>
      <c r="S81" s="44">
        <v>101.625</v>
      </c>
      <c r="T81" s="109">
        <v>45922.625</v>
      </c>
      <c r="U81" s="44">
        <v>94.643000000000001</v>
      </c>
      <c r="V81" s="109">
        <v>45917.625</v>
      </c>
      <c r="W81" s="44">
        <v>101.375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45918.625</v>
      </c>
      <c r="S82" s="44">
        <v>101.234375</v>
      </c>
      <c r="T82" s="109">
        <v>45923.625</v>
      </c>
      <c r="U82" s="44">
        <v>94.569000000000003</v>
      </c>
      <c r="V82" s="109">
        <v>45918.625</v>
      </c>
      <c r="W82" s="44">
        <v>100.328125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45919.625</v>
      </c>
      <c r="S83" s="44">
        <v>101.140625</v>
      </c>
      <c r="T83" s="109">
        <v>45924.625</v>
      </c>
      <c r="U83" s="44">
        <v>94.546000000000006</v>
      </c>
      <c r="V83" s="109">
        <v>45919.625</v>
      </c>
      <c r="W83" s="44">
        <v>100.109375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45922.625</v>
      </c>
      <c r="S84" s="44">
        <v>100.953125</v>
      </c>
      <c r="T84" s="109">
        <v>45925.625</v>
      </c>
      <c r="U84" s="44">
        <v>94.403999999999996</v>
      </c>
      <c r="V84" s="109">
        <v>45922.625</v>
      </c>
      <c r="W84" s="44">
        <v>99.734375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45923.625</v>
      </c>
      <c r="S85" s="44">
        <v>101.265625</v>
      </c>
      <c r="T85" s="109">
        <v>45926.625</v>
      </c>
      <c r="U85" s="44">
        <v>94.427999999999997</v>
      </c>
      <c r="V85" s="109">
        <v>45923.625</v>
      </c>
      <c r="W85" s="44">
        <v>100.4375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45924.625</v>
      </c>
      <c r="S86" s="44">
        <v>100.984375</v>
      </c>
      <c r="T86" s="109">
        <v>45929.625</v>
      </c>
      <c r="U86" s="44">
        <v>94.834999999999994</v>
      </c>
      <c r="V86" s="109">
        <v>45924.625</v>
      </c>
      <c r="W86" s="44">
        <v>100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45925.625</v>
      </c>
      <c r="S87" s="44">
        <v>100.78125</v>
      </c>
      <c r="T87" s="109">
        <v>45930.625</v>
      </c>
      <c r="U87" s="44">
        <v>94.778000000000006</v>
      </c>
      <c r="V87" s="109">
        <v>45925.625</v>
      </c>
      <c r="W87" s="44">
        <v>100.015625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45926.625</v>
      </c>
      <c r="S88" s="44">
        <v>100.6875</v>
      </c>
      <c r="T88" s="109">
        <v>45931.625</v>
      </c>
      <c r="U88" s="44">
        <v>94.77</v>
      </c>
      <c r="V88" s="109">
        <v>45926.625</v>
      </c>
      <c r="W88" s="44">
        <v>99.890625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45929.625</v>
      </c>
      <c r="S89" s="44">
        <v>100.984375</v>
      </c>
      <c r="T89" s="109">
        <v>45932.625</v>
      </c>
      <c r="U89" s="44">
        <v>94.884</v>
      </c>
      <c r="V89" s="109">
        <v>45929.625</v>
      </c>
      <c r="W89" s="44">
        <v>100.65625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45930.625</v>
      </c>
      <c r="S90" s="44">
        <v>100.953125</v>
      </c>
      <c r="T90" s="109">
        <v>45933.625</v>
      </c>
      <c r="U90" s="44">
        <v>94.835999999999999</v>
      </c>
      <c r="V90" s="109">
        <v>45930.625</v>
      </c>
      <c r="W90" s="44">
        <v>100.359375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45931.625</v>
      </c>
      <c r="S91" s="44">
        <v>101.296875</v>
      </c>
      <c r="T91" s="109">
        <v>45936.625</v>
      </c>
      <c r="U91" s="44">
        <v>94.5</v>
      </c>
      <c r="V91" s="109">
        <v>45931.625</v>
      </c>
      <c r="W91" s="44">
        <v>100.5625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45932.625</v>
      </c>
      <c r="S92" s="44">
        <v>101.421875</v>
      </c>
      <c r="T92" s="109">
        <v>45937.625</v>
      </c>
      <c r="U92" s="44">
        <v>94.43</v>
      </c>
      <c r="V92" s="109">
        <v>45932.625</v>
      </c>
      <c r="W92" s="44">
        <v>100.84375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45933.625</v>
      </c>
      <c r="S93" s="44">
        <v>101.15625</v>
      </c>
      <c r="T93" s="109">
        <v>45938.625</v>
      </c>
      <c r="U93" s="44">
        <v>94.516999999999996</v>
      </c>
      <c r="V93" s="109">
        <v>45933.625</v>
      </c>
      <c r="W93" s="44">
        <v>100.5625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45936.625</v>
      </c>
      <c r="S94" s="44">
        <v>100.8125</v>
      </c>
      <c r="T94" s="109">
        <v>45939.625</v>
      </c>
      <c r="U94" s="44">
        <v>94.284000000000006</v>
      </c>
      <c r="V94" s="109">
        <v>45936.625</v>
      </c>
      <c r="W94" s="44">
        <v>99.8125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45937.625</v>
      </c>
      <c r="S95" s="44">
        <v>101.078125</v>
      </c>
      <c r="T95" s="109">
        <v>45940.625</v>
      </c>
      <c r="U95" s="44">
        <v>94.251000000000005</v>
      </c>
      <c r="V95" s="109">
        <v>45937.625</v>
      </c>
      <c r="W95" s="44">
        <v>100.34375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45938.625</v>
      </c>
      <c r="S96" s="44">
        <v>101.0625</v>
      </c>
      <c r="T96" s="109">
        <v>45944.625</v>
      </c>
      <c r="U96" s="44">
        <v>94.539000000000001</v>
      </c>
      <c r="V96" s="109">
        <v>45938.625</v>
      </c>
      <c r="W96" s="44">
        <v>100.390625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45939.625</v>
      </c>
      <c r="S97" s="44">
        <v>100.984375</v>
      </c>
      <c r="T97" s="109">
        <v>45945.625</v>
      </c>
      <c r="U97" s="44">
        <v>94.89</v>
      </c>
      <c r="V97" s="109">
        <v>45939.625</v>
      </c>
      <c r="W97" s="44">
        <v>100.359375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45940.625</v>
      </c>
      <c r="S98" s="44">
        <v>101.6875</v>
      </c>
      <c r="T98" s="109">
        <v>45946.625</v>
      </c>
      <c r="U98" s="44">
        <v>94.99</v>
      </c>
      <c r="V98" s="109">
        <v>45940.625</v>
      </c>
      <c r="W98" s="44">
        <v>101.828125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45943.625</v>
      </c>
      <c r="S99" s="44">
        <v>101.84375</v>
      </c>
      <c r="T99" s="109">
        <v>45947.625</v>
      </c>
      <c r="U99" s="44">
        <v>95.174000000000007</v>
      </c>
      <c r="V99" s="109">
        <v>45943.625</v>
      </c>
      <c r="W99" s="44">
        <v>102.0625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45944.625</v>
      </c>
      <c r="S100" s="44">
        <v>101.953125</v>
      </c>
      <c r="T100" s="109">
        <v>45950.625</v>
      </c>
      <c r="U100" s="44">
        <v>95.436000000000007</v>
      </c>
      <c r="V100" s="109">
        <v>45944.625</v>
      </c>
      <c r="W100" s="44">
        <v>102.109375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45945.625</v>
      </c>
      <c r="S101" s="44">
        <v>101.828125</v>
      </c>
      <c r="T101" s="109">
        <v>45951.625</v>
      </c>
      <c r="U101" s="44">
        <v>96.251999999999995</v>
      </c>
      <c r="V101" s="109">
        <v>45945.625</v>
      </c>
      <c r="W101" s="44">
        <v>101.890625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45946.625</v>
      </c>
      <c r="S102" s="44">
        <v>102.328125</v>
      </c>
      <c r="T102" s="109">
        <v>45952.625</v>
      </c>
      <c r="U102" s="44">
        <v>96.382000000000005</v>
      </c>
      <c r="V102" s="109">
        <v>45946.625</v>
      </c>
      <c r="W102" s="44">
        <v>102.65625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45947.625</v>
      </c>
      <c r="S103" s="44">
        <v>102.109375</v>
      </c>
      <c r="T103" s="109">
        <v>45953.625</v>
      </c>
      <c r="U103" s="44">
        <v>96.174999999999997</v>
      </c>
      <c r="V103" s="109">
        <v>45947.625</v>
      </c>
      <c r="W103" s="44">
        <v>102.453125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45950.625</v>
      </c>
      <c r="S104" s="44">
        <v>102.265625</v>
      </c>
      <c r="T104" s="109">
        <v>45954.625</v>
      </c>
      <c r="U104" s="44">
        <v>96.123000000000005</v>
      </c>
      <c r="V104" s="109">
        <v>45950.625</v>
      </c>
      <c r="W104" s="44">
        <v>102.84375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45951.625</v>
      </c>
      <c r="S105" s="44">
        <v>102.46875</v>
      </c>
      <c r="T105" s="109">
        <v>45957.625</v>
      </c>
      <c r="U105" s="44">
        <v>96.021000000000001</v>
      </c>
      <c r="V105" s="109">
        <v>45951.625</v>
      </c>
      <c r="W105" s="44">
        <v>103.34375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45952.625</v>
      </c>
      <c r="S106" s="44">
        <v>102.5</v>
      </c>
      <c r="T106" s="109">
        <v>45958.625</v>
      </c>
      <c r="U106" s="44">
        <v>96.426000000000002</v>
      </c>
      <c r="V106" s="109">
        <v>45952.625</v>
      </c>
      <c r="W106" s="44">
        <v>103.421875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45953.625</v>
      </c>
      <c r="S107" s="44">
        <v>102.125</v>
      </c>
      <c r="T107" s="109">
        <v>45959.625</v>
      </c>
      <c r="U107" s="44">
        <v>96.289000000000001</v>
      </c>
      <c r="V107" s="109">
        <v>45953.625</v>
      </c>
      <c r="W107" s="44">
        <v>102.71875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45954.625</v>
      </c>
      <c r="S108" s="44">
        <v>102.171875</v>
      </c>
      <c r="T108" s="109">
        <v>45960.625</v>
      </c>
      <c r="U108" s="44">
        <v>95.902000000000001</v>
      </c>
      <c r="V108" s="109">
        <v>45954.625</v>
      </c>
      <c r="W108" s="44">
        <v>102.65625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45957.625</v>
      </c>
      <c r="S109" s="44">
        <v>102.203125</v>
      </c>
      <c r="T109" s="109">
        <v>45961.625</v>
      </c>
      <c r="U109" s="44">
        <v>95.747</v>
      </c>
      <c r="V109" s="109">
        <v>45957.625</v>
      </c>
      <c r="W109" s="44">
        <v>103.03125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45958.625</v>
      </c>
      <c r="S110" s="44">
        <v>102.296875</v>
      </c>
      <c r="T110" s="109">
        <v>45964.625</v>
      </c>
      <c r="U110" s="44">
        <v>95.614000000000004</v>
      </c>
      <c r="V110" s="109">
        <v>45958.625</v>
      </c>
      <c r="W110" s="44">
        <v>103.296875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45959.625</v>
      </c>
      <c r="S111" s="44">
        <v>101.578125</v>
      </c>
      <c r="T111" s="109">
        <v>45965.625</v>
      </c>
      <c r="U111" s="44">
        <v>95.563000000000002</v>
      </c>
      <c r="V111" s="109">
        <v>45959.625</v>
      </c>
      <c r="W111" s="44">
        <v>102.234375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45960.625</v>
      </c>
      <c r="S112" s="44">
        <v>101.40625</v>
      </c>
      <c r="T112" s="109">
        <v>45966.625</v>
      </c>
      <c r="U112" s="44">
        <v>95.06</v>
      </c>
      <c r="V112" s="109">
        <v>45960.625</v>
      </c>
      <c r="W112" s="44">
        <v>101.65625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45961.625</v>
      </c>
      <c r="S113" s="44">
        <v>101.375</v>
      </c>
      <c r="T113" s="109">
        <v>45967.625</v>
      </c>
      <c r="U113" s="44">
        <v>95.293999999999997</v>
      </c>
      <c r="V113" s="109">
        <v>45961.625</v>
      </c>
      <c r="W113" s="44">
        <v>101.34375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45964.625</v>
      </c>
      <c r="S114" s="44">
        <v>101.296875</v>
      </c>
      <c r="T114" s="109">
        <v>45968.625</v>
      </c>
      <c r="U114" s="44">
        <v>95.242999999999995</v>
      </c>
      <c r="V114" s="109">
        <v>45964.625</v>
      </c>
      <c r="W114" s="44">
        <v>101.03125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45965.625</v>
      </c>
      <c r="S115" s="44">
        <v>101.4375</v>
      </c>
      <c r="T115" s="109">
        <v>45971.625</v>
      </c>
      <c r="U115" s="44">
        <v>95.046999999999997</v>
      </c>
      <c r="V115" s="109">
        <v>45965.625</v>
      </c>
      <c r="W115" s="44">
        <v>101.28125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45966.625</v>
      </c>
      <c r="S116" s="44">
        <v>100.859375</v>
      </c>
      <c r="T116" s="109">
        <v>45973.625</v>
      </c>
      <c r="U116" s="44">
        <v>95.471999999999994</v>
      </c>
      <c r="V116" s="109">
        <v>45966.625</v>
      </c>
      <c r="W116" s="44">
        <v>100.171875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45967.625</v>
      </c>
      <c r="S117" s="44">
        <v>101.40625</v>
      </c>
      <c r="T117" s="109">
        <v>45974.625</v>
      </c>
      <c r="U117" s="44">
        <v>95.328000000000003</v>
      </c>
      <c r="V117" s="109">
        <v>45967.625</v>
      </c>
      <c r="W117" s="44">
        <v>101.078125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45968.625</v>
      </c>
      <c r="S118" s="44">
        <v>101.390625</v>
      </c>
      <c r="T118" s="109">
        <v>45975.625</v>
      </c>
      <c r="U118" s="44">
        <v>95.042000000000002</v>
      </c>
      <c r="V118" s="109">
        <v>45968.625</v>
      </c>
      <c r="W118" s="44">
        <v>100.828125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45971.625</v>
      </c>
      <c r="S119" s="44">
        <v>101.234375</v>
      </c>
      <c r="T119" s="109">
        <v>45978.625</v>
      </c>
      <c r="U119" s="44">
        <v>95.149000000000001</v>
      </c>
      <c r="V119" s="109">
        <v>45971.625</v>
      </c>
      <c r="W119" s="44">
        <v>100.75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45972.625</v>
      </c>
      <c r="S120" s="44">
        <v>101.1875</v>
      </c>
      <c r="T120" s="109">
        <v>45979.625</v>
      </c>
      <c r="U120" s="44">
        <v>95.061000000000007</v>
      </c>
      <c r="V120" s="109">
        <v>45972.625</v>
      </c>
      <c r="W120" s="44">
        <v>100.671875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45973.625</v>
      </c>
      <c r="S121" s="44">
        <v>101.59375</v>
      </c>
      <c r="T121" s="109">
        <v>45980.625</v>
      </c>
      <c r="U121" s="44">
        <v>94.908000000000001</v>
      </c>
      <c r="V121" s="109">
        <v>45973.625</v>
      </c>
      <c r="W121" s="44">
        <v>101.375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45974.625</v>
      </c>
      <c r="S122" s="44">
        <v>101.296875</v>
      </c>
      <c r="T122" s="109">
        <v>45981.625</v>
      </c>
      <c r="U122" s="44">
        <v>94.646000000000001</v>
      </c>
      <c r="V122" s="109">
        <v>45974.625</v>
      </c>
      <c r="W122" s="44">
        <v>100.578125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45975.625</v>
      </c>
      <c r="S123" s="44">
        <v>101.0625</v>
      </c>
      <c r="T123" s="109">
        <v>45982.625</v>
      </c>
      <c r="U123" s="44">
        <v>94.784000000000006</v>
      </c>
      <c r="V123" s="109">
        <v>45975.625</v>
      </c>
      <c r="W123" s="44">
        <v>99.984375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45978.625</v>
      </c>
      <c r="S124" s="44">
        <v>101.171875</v>
      </c>
      <c r="T124" s="109">
        <v>45985.625</v>
      </c>
      <c r="U124" s="44">
        <v>94.991</v>
      </c>
      <c r="V124" s="109">
        <v>45978.625</v>
      </c>
      <c r="W124" s="44">
        <v>100.203125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45979.625</v>
      </c>
      <c r="S125" s="44">
        <v>101.28125</v>
      </c>
      <c r="T125" s="109">
        <v>45986.625</v>
      </c>
      <c r="U125" s="44">
        <v>94.960999999999999</v>
      </c>
      <c r="V125" s="109">
        <v>45979.625</v>
      </c>
      <c r="W125" s="44">
        <v>100.125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45980.625</v>
      </c>
      <c r="S126" s="44">
        <v>101.21875</v>
      </c>
      <c r="T126" s="109">
        <v>45987.625</v>
      </c>
      <c r="U126" s="44">
        <v>95.01</v>
      </c>
      <c r="V126" s="109">
        <v>45980.625</v>
      </c>
      <c r="W126" s="44">
        <v>99.984375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45981.625</v>
      </c>
      <c r="S127" s="44">
        <v>101.484375</v>
      </c>
      <c r="T127" s="109">
        <v>45992.625</v>
      </c>
      <c r="U127" s="44">
        <v>94.275000000000006</v>
      </c>
      <c r="V127" s="109">
        <v>45981.625</v>
      </c>
      <c r="W127" s="44">
        <v>100.328125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45982.625</v>
      </c>
      <c r="S128" s="44">
        <v>101.75</v>
      </c>
      <c r="T128" s="109">
        <v>45993.625</v>
      </c>
      <c r="U128" s="44">
        <v>94.254999999999995</v>
      </c>
      <c r="V128" s="109">
        <v>45982.625</v>
      </c>
      <c r="W128" s="44">
        <v>100.5625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45985.625</v>
      </c>
      <c r="S129" s="44">
        <v>101.9375</v>
      </c>
      <c r="T129" s="109">
        <v>45994.625</v>
      </c>
      <c r="U129" s="44">
        <v>94.406000000000006</v>
      </c>
      <c r="V129" s="109">
        <v>45985.625</v>
      </c>
      <c r="W129" s="44">
        <v>101.09375</v>
      </c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45986.625</v>
      </c>
      <c r="S130" s="44">
        <v>102.21875</v>
      </c>
      <c r="T130" s="109">
        <v>45995.625</v>
      </c>
      <c r="U130" s="44">
        <v>94.299000000000007</v>
      </c>
      <c r="V130" s="109">
        <v>45986.625</v>
      </c>
      <c r="W130" s="44">
        <v>101.375</v>
      </c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>
        <v>45987.625</v>
      </c>
      <c r="S131" s="44">
        <v>102.328125</v>
      </c>
      <c r="T131" s="109">
        <v>45996.625</v>
      </c>
      <c r="U131" s="44">
        <v>94.072999999999993</v>
      </c>
      <c r="V131" s="109">
        <v>45987.625</v>
      </c>
      <c r="W131" s="44">
        <v>101.765625</v>
      </c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>
        <v>45988.625</v>
      </c>
      <c r="S132" s="44">
        <v>102.296875</v>
      </c>
      <c r="T132" s="109">
        <v>45999.625</v>
      </c>
      <c r="U132" s="44">
        <v>93.778999999999996</v>
      </c>
      <c r="V132" s="109">
        <v>45988.625</v>
      </c>
      <c r="W132" s="44">
        <v>101.6875</v>
      </c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>
        <v>45992.625</v>
      </c>
      <c r="S133" s="44">
        <v>101.5</v>
      </c>
      <c r="T133" s="109">
        <v>46000.625</v>
      </c>
      <c r="U133" s="44">
        <v>93.751999999999995</v>
      </c>
      <c r="V133" s="109">
        <v>45992.625</v>
      </c>
      <c r="W133" s="44">
        <v>100.0625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>
        <v>45993.625</v>
      </c>
      <c r="S134" s="44">
        <v>101.59375</v>
      </c>
      <c r="T134" s="109">
        <v>46001.625</v>
      </c>
      <c r="U134" s="44">
        <v>93.623000000000005</v>
      </c>
      <c r="V134" s="109">
        <v>45993.625</v>
      </c>
      <c r="W134" s="44">
        <v>100.078125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R135" s="109">
        <v>45994.625</v>
      </c>
      <c r="S135" s="44">
        <v>101.78125</v>
      </c>
      <c r="T135" s="109">
        <v>46002.625</v>
      </c>
      <c r="U135" s="44">
        <v>93.534000000000006</v>
      </c>
      <c r="V135" s="109">
        <v>45994.625</v>
      </c>
      <c r="W135" s="44">
        <v>100.3125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R136" s="109">
        <v>45995.625</v>
      </c>
      <c r="S136" s="44">
        <v>101.453125</v>
      </c>
      <c r="T136" s="109"/>
      <c r="V136" s="109">
        <v>45995.625</v>
      </c>
      <c r="W136" s="44">
        <v>99.796875</v>
      </c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R137" s="109">
        <v>45996.625</v>
      </c>
      <c r="S137" s="44">
        <v>101.171875</v>
      </c>
      <c r="T137" s="109"/>
      <c r="V137" s="109">
        <v>45996.625</v>
      </c>
      <c r="W137" s="44">
        <v>99.3125</v>
      </c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R138" s="109">
        <v>45999.625</v>
      </c>
      <c r="S138" s="44">
        <v>100.921875</v>
      </c>
      <c r="T138" s="109"/>
      <c r="V138" s="109">
        <v>45999.625</v>
      </c>
      <c r="W138" s="44">
        <v>99</v>
      </c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R139" s="109">
        <v>46000.625</v>
      </c>
      <c r="S139" s="44">
        <v>100.796875</v>
      </c>
      <c r="T139" s="109"/>
      <c r="V139" s="109">
        <v>46000.625</v>
      </c>
      <c r="W139" s="44">
        <v>99.0625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R140" s="109">
        <v>46001.625</v>
      </c>
      <c r="S140" s="44">
        <v>101.09375</v>
      </c>
      <c r="T140" s="109"/>
      <c r="V140" s="109">
        <v>46001.625</v>
      </c>
      <c r="W140" s="44">
        <v>99.390625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R141" s="109">
        <v>46002.625</v>
      </c>
      <c r="S141" s="44">
        <v>101.125</v>
      </c>
      <c r="T141" s="109"/>
      <c r="V141" s="109">
        <v>46002.625</v>
      </c>
      <c r="W141" s="44">
        <v>99.328125</v>
      </c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45987.625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45807.625</v>
      </c>
      <c r="O2" s="146" t="str">
        <f>IF(N2&gt;$A$14,N2,"")</f>
        <v/>
      </c>
      <c r="P2" s="3" cm="1">
        <f t="array" ref="P2:P11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19">_xll.BDH(B4, "LAST_PRICE", "01/01/2025 15:00:00", "01/01/2035 16:00:00", "BarSize=60", "BarType=T", "RecurDaily=True", "TZ=London")</f>
        <v>45807.625</v>
      </c>
      <c r="K3" s="1">
        <v>92.738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51.826000000000001</v>
      </c>
      <c r="N3" s="146">
        <f t="shared" ref="N3:N66" si="0">IF(COUNTIF(L:L,J4),J4,"")</f>
        <v>45810.625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45810.625</v>
      </c>
      <c r="K4" s="1">
        <v>93.031999999999996</v>
      </c>
      <c r="L4" s="110">
        <v>45807.625</v>
      </c>
      <c r="M4" s="1">
        <v>52.076999999999998</v>
      </c>
      <c r="N4" s="146">
        <f t="shared" si="0"/>
        <v>45812.625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45812.625</v>
      </c>
      <c r="K5" s="1">
        <v>93.441000000000003</v>
      </c>
      <c r="L5" s="110">
        <v>45810.625</v>
      </c>
      <c r="M5" s="1">
        <v>51.999000000000002</v>
      </c>
      <c r="N5" s="146">
        <f t="shared" si="0"/>
        <v>45814.625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93.037000000000006</v>
      </c>
      <c r="L6" s="110">
        <v>45811.625</v>
      </c>
      <c r="M6" s="1">
        <v>51.923999999999999</v>
      </c>
      <c r="N6" s="146">
        <f t="shared" si="0"/>
        <v>45838.625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45838.625</v>
      </c>
      <c r="K7" s="1">
        <v>90.674000000000007</v>
      </c>
      <c r="L7" s="110">
        <v>45812.625</v>
      </c>
      <c r="M7" s="1">
        <v>50.991</v>
      </c>
      <c r="N7" s="146">
        <f t="shared" si="0"/>
        <v>45839.625</v>
      </c>
      <c r="O7" s="146" t="str">
        <f t="shared" si="1"/>
        <v/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45839.625</v>
      </c>
      <c r="K8" s="1">
        <v>90.614999999999995</v>
      </c>
      <c r="L8" s="110">
        <v>45813.625</v>
      </c>
      <c r="M8" s="1">
        <v>51.46</v>
      </c>
      <c r="N8" s="146">
        <f t="shared" si="0"/>
        <v>45917.625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45917.625</v>
      </c>
      <c r="K9" s="3">
        <v>83.296999999999997</v>
      </c>
      <c r="L9" s="106">
        <v>45814.625</v>
      </c>
      <c r="M9" s="3">
        <v>50.575000000000003</v>
      </c>
      <c r="N9" s="146">
        <f t="shared" si="0"/>
        <v>45931.625</v>
      </c>
      <c r="O9" s="146" t="str">
        <f t="shared" si="1"/>
        <v/>
      </c>
      <c r="P9" s="146">
        <v>45978.625</v>
      </c>
    </row>
    <row r="10" spans="1:16" ht="15" thickBot="1">
      <c r="A10" s="15" t="s">
        <v>28</v>
      </c>
      <c r="B10" s="20" cm="1">
        <f t="array" ref="B10">_xll.BDP(B4,"px_last")</f>
        <v>90.676429999999996</v>
      </c>
      <c r="C10" s="21" cm="1">
        <f t="array" ref="C10">_xll.BDP(C4,"px_last")</f>
        <v>43.53172</v>
      </c>
      <c r="E10" s="1"/>
      <c r="F10" s="1"/>
      <c r="G10" s="1"/>
      <c r="H10" s="1"/>
      <c r="I10" s="1"/>
      <c r="J10" s="106">
        <v>45931.625</v>
      </c>
      <c r="K10" s="3">
        <v>93.594999999999999</v>
      </c>
      <c r="L10" s="106">
        <v>45817.625</v>
      </c>
      <c r="M10" s="3">
        <v>50.07</v>
      </c>
      <c r="N10" s="146">
        <f t="shared" si="0"/>
        <v>45932.625</v>
      </c>
      <c r="O10" s="146" t="str">
        <f t="shared" si="1"/>
        <v/>
      </c>
      <c r="P10" s="146">
        <v>45986.625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45932.625</v>
      </c>
      <c r="K11" s="3">
        <v>92.26</v>
      </c>
      <c r="L11" s="106">
        <v>45818.625</v>
      </c>
      <c r="M11" s="3">
        <v>49.826999999999998</v>
      </c>
      <c r="N11" s="146">
        <f t="shared" si="0"/>
        <v>45938.625</v>
      </c>
      <c r="O11" s="146">
        <f t="shared" si="1"/>
        <v>45938.625</v>
      </c>
      <c r="P11" s="146">
        <v>45987.625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82" t="s">
        <v>16</v>
      </c>
      <c r="I12" s="1"/>
      <c r="J12" s="106">
        <v>45938.625</v>
      </c>
      <c r="K12" s="3">
        <v>92.656000000000006</v>
      </c>
      <c r="L12" s="106">
        <v>45819.625</v>
      </c>
      <c r="M12" s="3">
        <v>49.567</v>
      </c>
      <c r="N12" s="146">
        <f t="shared" si="0"/>
        <v>45951.625</v>
      </c>
      <c r="O12" s="146">
        <f t="shared" si="1"/>
        <v>45951.625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45951.625</v>
      </c>
      <c r="K13" s="3">
        <v>94.024000000000001</v>
      </c>
      <c r="L13" s="106">
        <v>45820.625</v>
      </c>
      <c r="M13" s="3">
        <v>49.652999999999999</v>
      </c>
      <c r="N13" s="146">
        <f t="shared" si="0"/>
        <v>45959.625</v>
      </c>
      <c r="O13" s="146">
        <f t="shared" si="1"/>
        <v>45959.625</v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45959.625</v>
      </c>
      <c r="K14" s="3">
        <v>88.581999999999994</v>
      </c>
      <c r="L14" s="106">
        <v>45821.625</v>
      </c>
      <c r="M14" s="3">
        <v>51.447000000000003</v>
      </c>
      <c r="N14" s="146">
        <f t="shared" si="0"/>
        <v>45964.625</v>
      </c>
      <c r="O14" s="146">
        <f t="shared" si="1"/>
        <v>45964.625</v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45964.625</v>
      </c>
      <c r="K15" s="3">
        <v>89.730999999999995</v>
      </c>
      <c r="L15" s="106">
        <v>45824.625</v>
      </c>
      <c r="M15" s="3">
        <v>50.210999999999999</v>
      </c>
      <c r="N15" s="146">
        <f t="shared" si="0"/>
        <v>45974.625</v>
      </c>
      <c r="O15" s="146">
        <f t="shared" si="1"/>
        <v>45974.625</v>
      </c>
    </row>
    <row r="16" spans="1:16">
      <c r="A16" s="151">
        <f ca="1">IF(AND(ISBLANK(P5), A15 = $P$1),NOW(),IF(ISBLANK(P5),"",P5))</f>
        <v>45951.625</v>
      </c>
      <c r="B16" s="38">
        <f ca="1">IF(COUNTIF(J:J,A16)=1,VLOOKUP(A16,J:K,2), IF(COUNTIF(J:J,A16)=0,$B$10,""))</f>
        <v>94.024000000000001</v>
      </c>
      <c r="C16" s="30">
        <f t="shared" ref="C16:C79" ca="1" si="2">IF(ISERROR(B16-2),"",-1*(B16-$B$14)*10^-4*$B$8*$B$5)</f>
        <v>-39032.80000000001</v>
      </c>
      <c r="D16" s="31">
        <f t="shared" ref="D16:D79" ca="1" si="3">IF(ISERROR(B16-2),"",$B$6*(INT(A16)-INT($A$14))/360*$B$5)</f>
        <v>10000</v>
      </c>
      <c r="E16" s="39">
        <f ca="1">IF(COUNTIF(J:J,A16)=1,VLOOKUP(A16,L:M,2), IF(COUNTIF(J:J,A16)=0,$C$10,""))</f>
        <v>45.969000000000001</v>
      </c>
      <c r="F16" s="30">
        <f t="shared" ref="F16:F79" ca="1" si="4">IF(ISERROR(E16-2),"",-1*(E16-$E$14)*10^-4*$C$8*$C$5)</f>
        <v>-18933.291000000023</v>
      </c>
      <c r="G16" s="31">
        <f t="shared" ref="G16:G79" ca="1" si="5">IF(ISERROR(E16-2),"",$C$6*(INT(A16)-INT($A$14))/360*$C$5)</f>
        <v>19500</v>
      </c>
      <c r="H16" s="66">
        <f ca="1">IF(ISERROR(E16-2),"",C16+D16-F16-G16)</f>
        <v>-29599.508999999987</v>
      </c>
      <c r="I16" s="1"/>
      <c r="J16" s="106">
        <v>45974.625</v>
      </c>
      <c r="K16" s="3">
        <v>90.379000000000005</v>
      </c>
      <c r="L16" s="106">
        <v>45825.625</v>
      </c>
      <c r="M16" s="3">
        <v>50.256</v>
      </c>
      <c r="N16" s="146">
        <f t="shared" si="0"/>
        <v>45978.625</v>
      </c>
      <c r="O16" s="146">
        <f t="shared" si="1"/>
        <v>45978.625</v>
      </c>
    </row>
    <row r="17" spans="1:15">
      <c r="A17" s="151">
        <f ca="1">IF(AND(ISBLANK(P6), A16 = $P$1),NOW(),IF(ISBLANK(P6),"",P6))</f>
        <v>45959.625</v>
      </c>
      <c r="B17" s="38">
        <f ca="1">IF(COUNTIF(J:J,A17)=1,VLOOKUP(A17,J:K,2), IF(COUNTIF(J:J,A17)=0,$B$10,""))</f>
        <v>88.581999999999994</v>
      </c>
      <c r="C17" s="30">
        <f t="shared" ca="1" si="2"/>
        <v>13754.600000000062</v>
      </c>
      <c r="D17" s="31">
        <f t="shared" ca="1" si="3"/>
        <v>14444.444444444445</v>
      </c>
      <c r="E17" s="39">
        <f ca="1">IF(COUNTIF(J:J,A17)=1,VLOOKUP(A17,L:M,2), IF(COUNTIF(J:J,A17)=0,$C$10,""))</f>
        <v>44.406999999999996</v>
      </c>
      <c r="F17" s="30">
        <f t="shared" ca="1" si="4"/>
        <v>11586.62700000007</v>
      </c>
      <c r="G17" s="31">
        <f t="shared" ca="1" si="5"/>
        <v>28166.666666666668</v>
      </c>
      <c r="H17" s="66">
        <f ca="1">IF(ISERROR(E17-2),"",C17+D17-F17-G17)</f>
        <v>-11554.249222222228</v>
      </c>
      <c r="I17" s="1"/>
      <c r="J17" s="106">
        <v>45978.625</v>
      </c>
      <c r="K17" s="3">
        <v>91.028999999999996</v>
      </c>
      <c r="L17" s="106">
        <v>45826.625</v>
      </c>
      <c r="M17" s="3">
        <v>50.328000000000003</v>
      </c>
      <c r="N17" s="146">
        <f t="shared" si="0"/>
        <v>45986.625</v>
      </c>
      <c r="O17" s="146">
        <f t="shared" si="1"/>
        <v>45986.625</v>
      </c>
    </row>
    <row r="18" spans="1:15">
      <c r="A18" s="151">
        <f ca="1">IF(AND(ISBLANK(P7), A17 = $P$1),NOW(),IF(ISBLANK(P7),"",P7))</f>
        <v>45964.625</v>
      </c>
      <c r="B18" s="38">
        <f ca="1">IF(COUNTIF(J:J,A18)=1,VLOOKUP(A18,J:K,2), IF(COUNTIF(J:J,A18)=0,$B$10,""))</f>
        <v>89.730999999999995</v>
      </c>
      <c r="C18" s="30">
        <f t="shared" ca="1" si="2"/>
        <v>2609.3000000000529</v>
      </c>
      <c r="D18" s="31">
        <f t="shared" ca="1" si="3"/>
        <v>17222.222222222223</v>
      </c>
      <c r="E18" s="39">
        <f ca="1">IF(COUNTIF(J:J,A18)=1,VLOOKUP(A18,L:M,2), IF(COUNTIF(J:J,A18)=0,$C$10,""))</f>
        <v>45.043999999999997</v>
      </c>
      <c r="F18" s="30">
        <f t="shared" ca="1" si="4"/>
        <v>-859.7159999999401</v>
      </c>
      <c r="G18" s="31">
        <f t="shared" ca="1" si="5"/>
        <v>33583.333333333336</v>
      </c>
      <c r="H18" s="66">
        <f ca="1">IF(ISERROR(E18-2),"",C18+D18-F18-G18)</f>
        <v>-12892.095111111121</v>
      </c>
      <c r="I18" s="1"/>
      <c r="J18" s="106">
        <v>45986.625</v>
      </c>
      <c r="K18" s="3">
        <v>91.432000000000002</v>
      </c>
      <c r="L18" s="106">
        <v>45827.625</v>
      </c>
      <c r="M18" s="3">
        <v>51.09</v>
      </c>
      <c r="N18" s="146">
        <f t="shared" si="0"/>
        <v>45987.625</v>
      </c>
      <c r="O18" s="146">
        <f t="shared" si="1"/>
        <v>45987.625</v>
      </c>
    </row>
    <row r="19" spans="1:15">
      <c r="A19" s="151">
        <f t="shared" ref="A19:A82" ca="1" si="6">IF(AND(ISBLANK(P8), A18 = $P$1),NOW(),IF(ISBLANK(P8),"",P8))</f>
        <v>45974.625</v>
      </c>
      <c r="B19" s="38">
        <f t="shared" ref="B19:B82" ca="1" si="7">IF(COUNTIF(J:J,A19)=1,VLOOKUP(A19,J:K,2), IF(COUNTIF(J:J,A19)=0,$B$10,""))</f>
        <v>90.379000000000005</v>
      </c>
      <c r="C19" s="30">
        <f t="shared" ca="1" si="2"/>
        <v>-3676.300000000047</v>
      </c>
      <c r="D19" s="31">
        <f t="shared" ca="1" si="3"/>
        <v>22777.777777777777</v>
      </c>
      <c r="E19" s="39">
        <f t="shared" ref="E19:E82" ca="1" si="8">IF(COUNTIF(J:J,A19)=1,VLOOKUP(A19,L:M,2), IF(COUNTIF(J:J,A19)=0,$C$10,""))</f>
        <v>44.67</v>
      </c>
      <c r="F19" s="30">
        <f t="shared" ca="1" si="4"/>
        <v>6447.8699999999671</v>
      </c>
      <c r="G19" s="31">
        <f t="shared" ca="1" si="5"/>
        <v>44416.666666666672</v>
      </c>
      <c r="H19" s="66">
        <f t="shared" ref="H19:H82" ca="1" si="9">IF(ISERROR(E19-2),"",C19+D19-F19-G19)</f>
        <v>-31763.058888888907</v>
      </c>
      <c r="I19" s="1"/>
      <c r="J19" s="106">
        <v>45987.625</v>
      </c>
      <c r="K19" s="3">
        <v>90.682000000000002</v>
      </c>
      <c r="L19" s="106">
        <v>45828.625</v>
      </c>
      <c r="M19" s="3">
        <v>50.98</v>
      </c>
      <c r="N19" s="146" t="str">
        <f t="shared" si="0"/>
        <v/>
      </c>
      <c r="O19" s="146" t="str">
        <f t="shared" si="1"/>
        <v/>
      </c>
    </row>
    <row r="20" spans="1:15">
      <c r="A20" s="151">
        <f t="shared" ca="1" si="6"/>
        <v>45978.625</v>
      </c>
      <c r="B20" s="38">
        <f t="shared" ca="1" si="7"/>
        <v>91.028999999999996</v>
      </c>
      <c r="C20" s="30">
        <f t="shared" ca="1" si="2"/>
        <v>-9981.2999999999647</v>
      </c>
      <c r="D20" s="31">
        <f t="shared" ca="1" si="3"/>
        <v>25000</v>
      </c>
      <c r="E20" s="39">
        <f t="shared" ca="1" si="8"/>
        <v>45.436</v>
      </c>
      <c r="F20" s="30">
        <f t="shared" ca="1" si="4"/>
        <v>-8519.003999999999</v>
      </c>
      <c r="G20" s="31">
        <f t="shared" ca="1" si="5"/>
        <v>48750</v>
      </c>
      <c r="H20" s="66">
        <f t="shared" ca="1" si="9"/>
        <v>-25212.295999999966</v>
      </c>
      <c r="I20" s="1"/>
      <c r="J20" s="106"/>
      <c r="L20" s="106">
        <v>45831.625</v>
      </c>
      <c r="M20" s="3">
        <v>51.106000000000002</v>
      </c>
      <c r="N20" s="146" t="str">
        <f t="shared" si="0"/>
        <v/>
      </c>
      <c r="O20" s="146" t="str">
        <f t="shared" si="1"/>
        <v/>
      </c>
    </row>
    <row r="21" spans="1:15">
      <c r="A21" s="151">
        <f t="shared" ca="1" si="6"/>
        <v>45986.625</v>
      </c>
      <c r="B21" s="38">
        <f t="shared" ca="1" si="7"/>
        <v>91.432000000000002</v>
      </c>
      <c r="C21" s="30">
        <f t="shared" ca="1" si="2"/>
        <v>-13890.400000000021</v>
      </c>
      <c r="D21" s="31">
        <f t="shared" ca="1" si="3"/>
        <v>29444.444444444445</v>
      </c>
      <c r="E21" s="39">
        <f t="shared" ca="1" si="8"/>
        <v>45.389000000000003</v>
      </c>
      <c r="F21" s="30">
        <f t="shared" ca="1" si="4"/>
        <v>-7600.6710000000576</v>
      </c>
      <c r="G21" s="31">
        <f t="shared" ca="1" si="5"/>
        <v>57416.666666666664</v>
      </c>
      <c r="H21" s="66">
        <f t="shared" ca="1" si="9"/>
        <v>-34261.951222222182</v>
      </c>
      <c r="I21" s="1"/>
      <c r="J21" s="106"/>
      <c r="L21" s="106">
        <v>45832.625</v>
      </c>
      <c r="M21" s="3">
        <v>48.530999999999999</v>
      </c>
      <c r="N21" s="146" t="str">
        <f t="shared" si="0"/>
        <v/>
      </c>
      <c r="O21" s="146" t="str">
        <f t="shared" si="1"/>
        <v/>
      </c>
    </row>
    <row r="22" spans="1:15">
      <c r="A22" s="151">
        <f t="shared" ca="1" si="6"/>
        <v>45987.625</v>
      </c>
      <c r="B22" s="38">
        <f t="shared" ca="1" si="7"/>
        <v>90.682000000000002</v>
      </c>
      <c r="C22" s="30">
        <f t="shared" ca="1" si="2"/>
        <v>-6615.4000000000215</v>
      </c>
      <c r="D22" s="31">
        <f t="shared" ca="1" si="3"/>
        <v>30000</v>
      </c>
      <c r="E22" s="39">
        <f t="shared" ca="1" si="8"/>
        <v>44.561</v>
      </c>
      <c r="F22" s="30">
        <f t="shared" ca="1" si="4"/>
        <v>8577.6210000000028</v>
      </c>
      <c r="G22" s="31">
        <f t="shared" ca="1" si="5"/>
        <v>58500</v>
      </c>
      <c r="H22" s="66">
        <f t="shared" ca="1" si="9"/>
        <v>-43693.021000000022</v>
      </c>
      <c r="I22" s="1"/>
      <c r="J22" s="106"/>
      <c r="L22" s="106">
        <v>45833.625</v>
      </c>
      <c r="M22" s="3">
        <v>48.798000000000002</v>
      </c>
      <c r="N22" s="146" t="str">
        <f t="shared" si="0"/>
        <v/>
      </c>
      <c r="O22" s="146" t="str">
        <f t="shared" si="1"/>
        <v/>
      </c>
    </row>
    <row r="23" spans="1:15">
      <c r="A23" s="151">
        <f t="shared" ca="1" si="6"/>
        <v>46002.652504513891</v>
      </c>
      <c r="B23" s="38">
        <f t="shared" ca="1" si="7"/>
        <v>90.676429999999996</v>
      </c>
      <c r="C23" s="30">
        <f t="shared" ca="1" si="2"/>
        <v>-6561.3709999999646</v>
      </c>
      <c r="D23" s="31">
        <f t="shared" ca="1" si="3"/>
        <v>38333.333333333336</v>
      </c>
      <c r="E23" s="39">
        <f t="shared" ca="1" si="8"/>
        <v>43.53172</v>
      </c>
      <c r="F23" s="30">
        <f t="shared" ca="1" si="4"/>
        <v>28688.72292</v>
      </c>
      <c r="G23" s="31">
        <f t="shared" ca="1" si="5"/>
        <v>74750</v>
      </c>
      <c r="H23" s="66">
        <f t="shared" ca="1" si="9"/>
        <v>-71666.760586666627</v>
      </c>
      <c r="I23" s="1"/>
      <c r="J23" s="106"/>
      <c r="L23" s="106">
        <v>45834.625</v>
      </c>
      <c r="M23" s="3">
        <v>48.734999999999999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6"/>
        <v/>
      </c>
      <c r="B24" s="38" t="str">
        <f t="shared" ca="1" si="7"/>
        <v/>
      </c>
      <c r="C24" s="30" t="str">
        <f t="shared" ca="1" si="2"/>
        <v/>
      </c>
      <c r="D24" s="31" t="str">
        <f t="shared" ca="1" si="3"/>
        <v/>
      </c>
      <c r="E24" s="39" t="str">
        <f t="shared" ca="1" si="8"/>
        <v/>
      </c>
      <c r="F24" s="30" t="str">
        <f t="shared" ca="1" si="4"/>
        <v/>
      </c>
      <c r="G24" s="31" t="str">
        <f t="shared" ca="1" si="5"/>
        <v/>
      </c>
      <c r="H24" s="66" t="str">
        <f t="shared" ca="1" si="9"/>
        <v/>
      </c>
      <c r="I24" s="1"/>
      <c r="L24" s="106">
        <v>45835.625</v>
      </c>
      <c r="M24" s="3">
        <v>47.646000000000001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6"/>
        <v/>
      </c>
      <c r="B25" s="38" t="str">
        <f t="shared" ca="1" si="7"/>
        <v/>
      </c>
      <c r="C25" s="30" t="str">
        <f t="shared" ca="1" si="2"/>
        <v/>
      </c>
      <c r="D25" s="31" t="str">
        <f t="shared" ca="1" si="3"/>
        <v/>
      </c>
      <c r="E25" s="39" t="str">
        <f t="shared" ca="1" si="8"/>
        <v/>
      </c>
      <c r="F25" s="30" t="str">
        <f t="shared" ca="1" si="4"/>
        <v/>
      </c>
      <c r="G25" s="31" t="str">
        <f t="shared" ca="1" si="5"/>
        <v/>
      </c>
      <c r="H25" s="66" t="str">
        <f t="shared" ca="1" si="9"/>
        <v/>
      </c>
      <c r="I25" s="1"/>
      <c r="L25" s="106">
        <v>45838.625</v>
      </c>
      <c r="M25" s="3">
        <v>47.832999999999998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6"/>
        <v/>
      </c>
      <c r="B26" s="38" t="str">
        <f t="shared" ca="1" si="7"/>
        <v/>
      </c>
      <c r="C26" s="30" t="str">
        <f t="shared" ca="1" si="2"/>
        <v/>
      </c>
      <c r="D26" s="31" t="str">
        <f t="shared" ca="1" si="3"/>
        <v/>
      </c>
      <c r="E26" s="39" t="str">
        <f t="shared" ca="1" si="8"/>
        <v/>
      </c>
      <c r="F26" s="30" t="str">
        <f t="shared" ca="1" si="4"/>
        <v/>
      </c>
      <c r="G26" s="31" t="str">
        <f t="shared" ca="1" si="5"/>
        <v/>
      </c>
      <c r="H26" s="66" t="str">
        <f t="shared" ca="1" si="9"/>
        <v/>
      </c>
      <c r="I26" s="1"/>
      <c r="L26" s="106">
        <v>45839.625</v>
      </c>
      <c r="M26" s="3">
        <v>47.801000000000002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6"/>
        <v/>
      </c>
      <c r="B27" s="38" t="str">
        <f t="shared" ca="1" si="7"/>
        <v/>
      </c>
      <c r="C27" s="30" t="str">
        <f t="shared" ca="1" si="2"/>
        <v/>
      </c>
      <c r="D27" s="31" t="str">
        <f t="shared" ca="1" si="3"/>
        <v/>
      </c>
      <c r="E27" s="39" t="str">
        <f t="shared" ca="1" si="8"/>
        <v/>
      </c>
      <c r="F27" s="30" t="str">
        <f t="shared" ca="1" si="4"/>
        <v/>
      </c>
      <c r="G27" s="31" t="str">
        <f t="shared" ca="1" si="5"/>
        <v/>
      </c>
      <c r="H27" s="66" t="str">
        <f t="shared" ca="1" si="9"/>
        <v/>
      </c>
      <c r="I27" s="1"/>
      <c r="L27" s="106">
        <v>45840.625</v>
      </c>
      <c r="M27" s="3">
        <v>47.194000000000003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6"/>
        <v/>
      </c>
      <c r="B28" s="38" t="str">
        <f t="shared" ca="1" si="7"/>
        <v/>
      </c>
      <c r="C28" s="30" t="str">
        <f t="shared" ca="1" si="2"/>
        <v/>
      </c>
      <c r="D28" s="31" t="str">
        <f t="shared" ca="1" si="3"/>
        <v/>
      </c>
      <c r="E28" s="39" t="str">
        <f t="shared" ca="1" si="8"/>
        <v/>
      </c>
      <c r="F28" s="30" t="str">
        <f t="shared" ca="1" si="4"/>
        <v/>
      </c>
      <c r="G28" s="31" t="str">
        <f t="shared" ca="1" si="5"/>
        <v/>
      </c>
      <c r="H28" s="66" t="str">
        <f t="shared" ca="1" si="9"/>
        <v/>
      </c>
      <c r="I28" s="1"/>
      <c r="L28" s="106">
        <v>45841.625</v>
      </c>
      <c r="M28" s="3">
        <v>47.182000000000002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6"/>
        <v/>
      </c>
      <c r="B29" s="38" t="str">
        <f t="shared" ca="1" si="7"/>
        <v/>
      </c>
      <c r="C29" s="30" t="str">
        <f t="shared" ca="1" si="2"/>
        <v/>
      </c>
      <c r="D29" s="31" t="str">
        <f t="shared" ca="1" si="3"/>
        <v/>
      </c>
      <c r="E29" s="39" t="str">
        <f t="shared" ca="1" si="8"/>
        <v/>
      </c>
      <c r="F29" s="30" t="str">
        <f t="shared" ca="1" si="4"/>
        <v/>
      </c>
      <c r="G29" s="31" t="str">
        <f t="shared" ca="1" si="5"/>
        <v/>
      </c>
      <c r="H29" s="66" t="str">
        <f t="shared" ca="1" si="9"/>
        <v/>
      </c>
      <c r="I29" s="1"/>
      <c r="L29" s="106">
        <v>45842.625</v>
      </c>
      <c r="M29" s="3">
        <v>47.551000000000002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6"/>
        <v/>
      </c>
      <c r="B30" s="38" t="str">
        <f t="shared" ca="1" si="7"/>
        <v/>
      </c>
      <c r="C30" s="30" t="str">
        <f t="shared" ca="1" si="2"/>
        <v/>
      </c>
      <c r="D30" s="31" t="str">
        <f t="shared" ca="1" si="3"/>
        <v/>
      </c>
      <c r="E30" s="39" t="str">
        <f t="shared" ca="1" si="8"/>
        <v/>
      </c>
      <c r="F30" s="30" t="str">
        <f t="shared" ca="1" si="4"/>
        <v/>
      </c>
      <c r="G30" s="31" t="str">
        <f t="shared" ca="1" si="5"/>
        <v/>
      </c>
      <c r="H30" s="66" t="str">
        <f t="shared" ca="1" si="9"/>
        <v/>
      </c>
      <c r="I30" s="1"/>
      <c r="L30" s="106">
        <v>45845.625</v>
      </c>
      <c r="M30" s="3">
        <v>47.372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6"/>
        <v/>
      </c>
      <c r="B31" s="38" t="str">
        <f t="shared" ca="1" si="7"/>
        <v/>
      </c>
      <c r="C31" s="30" t="str">
        <f t="shared" ca="1" si="2"/>
        <v/>
      </c>
      <c r="D31" s="31" t="str">
        <f t="shared" ca="1" si="3"/>
        <v/>
      </c>
      <c r="E31" s="39" t="str">
        <f t="shared" ca="1" si="8"/>
        <v/>
      </c>
      <c r="F31" s="30" t="str">
        <f t="shared" ca="1" si="4"/>
        <v/>
      </c>
      <c r="G31" s="31" t="str">
        <f t="shared" ca="1" si="5"/>
        <v/>
      </c>
      <c r="H31" s="66" t="str">
        <f t="shared" ca="1" si="9"/>
        <v/>
      </c>
      <c r="I31" s="1"/>
      <c r="L31" s="106">
        <v>45846.625</v>
      </c>
      <c r="M31" s="3">
        <v>47.015000000000001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6"/>
        <v/>
      </c>
      <c r="B32" s="38" t="str">
        <f t="shared" ca="1" si="7"/>
        <v/>
      </c>
      <c r="C32" s="30" t="str">
        <f t="shared" ca="1" si="2"/>
        <v/>
      </c>
      <c r="D32" s="31" t="str">
        <f t="shared" ca="1" si="3"/>
        <v/>
      </c>
      <c r="E32" s="39" t="str">
        <f t="shared" ca="1" si="8"/>
        <v/>
      </c>
      <c r="F32" s="30" t="str">
        <f t="shared" ca="1" si="4"/>
        <v/>
      </c>
      <c r="G32" s="31" t="str">
        <f t="shared" ca="1" si="5"/>
        <v/>
      </c>
      <c r="H32" s="66" t="str">
        <f t="shared" ca="1" si="9"/>
        <v/>
      </c>
      <c r="I32" s="1"/>
      <c r="L32" s="106">
        <v>45847.625</v>
      </c>
      <c r="M32" s="3">
        <v>47.259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6"/>
        <v/>
      </c>
      <c r="B33" s="38" t="str">
        <f t="shared" ca="1" si="7"/>
        <v/>
      </c>
      <c r="C33" s="30" t="str">
        <f t="shared" ca="1" si="2"/>
        <v/>
      </c>
      <c r="D33" s="31" t="str">
        <f t="shared" ca="1" si="3"/>
        <v/>
      </c>
      <c r="E33" s="39" t="str">
        <f t="shared" ca="1" si="8"/>
        <v/>
      </c>
      <c r="F33" s="30" t="str">
        <f t="shared" ca="1" si="4"/>
        <v/>
      </c>
      <c r="G33" s="31" t="str">
        <f t="shared" ca="1" si="5"/>
        <v/>
      </c>
      <c r="H33" s="66" t="str">
        <f t="shared" ca="1" si="9"/>
        <v/>
      </c>
      <c r="I33" s="1"/>
      <c r="L33" s="106">
        <v>45848.625</v>
      </c>
      <c r="M33" s="3">
        <v>46.771000000000001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6"/>
        <v/>
      </c>
      <c r="B34" s="38" t="str">
        <f t="shared" ca="1" si="7"/>
        <v/>
      </c>
      <c r="C34" s="30" t="str">
        <f t="shared" ca="1" si="2"/>
        <v/>
      </c>
      <c r="D34" s="31" t="str">
        <f t="shared" ca="1" si="3"/>
        <v/>
      </c>
      <c r="E34" s="39" t="str">
        <f t="shared" ca="1" si="8"/>
        <v/>
      </c>
      <c r="F34" s="30" t="str">
        <f t="shared" ca="1" si="4"/>
        <v/>
      </c>
      <c r="G34" s="31" t="str">
        <f t="shared" ca="1" si="5"/>
        <v/>
      </c>
      <c r="H34" s="66" t="str">
        <f t="shared" ca="1" si="9"/>
        <v/>
      </c>
      <c r="I34" s="1"/>
      <c r="L34" s="106">
        <v>45849.625</v>
      </c>
      <c r="M34" s="3">
        <v>47.335999999999999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6"/>
        <v/>
      </c>
      <c r="B35" s="38" t="str">
        <f t="shared" ca="1" si="7"/>
        <v/>
      </c>
      <c r="C35" s="30" t="str">
        <f t="shared" ca="1" si="2"/>
        <v/>
      </c>
      <c r="D35" s="31" t="str">
        <f t="shared" ca="1" si="3"/>
        <v/>
      </c>
      <c r="E35" s="39" t="str">
        <f t="shared" ca="1" si="8"/>
        <v/>
      </c>
      <c r="F35" s="30" t="str">
        <f t="shared" ca="1" si="4"/>
        <v/>
      </c>
      <c r="G35" s="31" t="str">
        <f t="shared" ca="1" si="5"/>
        <v/>
      </c>
      <c r="H35" s="66" t="str">
        <f t="shared" ca="1" si="9"/>
        <v/>
      </c>
      <c r="I35" s="1"/>
      <c r="L35" s="106">
        <v>45852.625</v>
      </c>
      <c r="M35" s="3">
        <v>47.235999999999997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6"/>
        <v/>
      </c>
      <c r="B36" s="38" t="str">
        <f t="shared" ca="1" si="7"/>
        <v/>
      </c>
      <c r="C36" s="30" t="str">
        <f t="shared" ca="1" si="2"/>
        <v/>
      </c>
      <c r="D36" s="31" t="str">
        <f t="shared" ca="1" si="3"/>
        <v/>
      </c>
      <c r="E36" s="39" t="str">
        <f t="shared" ca="1" si="8"/>
        <v/>
      </c>
      <c r="F36" s="30" t="str">
        <f t="shared" ca="1" si="4"/>
        <v/>
      </c>
      <c r="G36" s="31" t="str">
        <f t="shared" ca="1" si="5"/>
        <v/>
      </c>
      <c r="H36" s="66" t="str">
        <f t="shared" ca="1" si="9"/>
        <v/>
      </c>
      <c r="I36" s="1"/>
      <c r="L36" s="106">
        <v>45853.625</v>
      </c>
      <c r="M36" s="3">
        <v>47.542999999999999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6"/>
        <v/>
      </c>
      <c r="B37" s="38" t="str">
        <f t="shared" ca="1" si="7"/>
        <v/>
      </c>
      <c r="C37" s="30" t="str">
        <f t="shared" ca="1" si="2"/>
        <v/>
      </c>
      <c r="D37" s="31" t="str">
        <f t="shared" ca="1" si="3"/>
        <v/>
      </c>
      <c r="E37" s="39" t="str">
        <f t="shared" ca="1" si="8"/>
        <v/>
      </c>
      <c r="F37" s="30" t="str">
        <f t="shared" ca="1" si="4"/>
        <v/>
      </c>
      <c r="G37" s="31" t="str">
        <f t="shared" ca="1" si="5"/>
        <v/>
      </c>
      <c r="H37" s="66" t="str">
        <f t="shared" ca="1" si="9"/>
        <v/>
      </c>
      <c r="I37" s="1"/>
      <c r="L37" s="106">
        <v>45854.625</v>
      </c>
      <c r="M37" s="3">
        <v>47.863999999999997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6"/>
        <v/>
      </c>
      <c r="B38" s="38" t="str">
        <f t="shared" ca="1" si="7"/>
        <v/>
      </c>
      <c r="C38" s="30" t="str">
        <f t="shared" ca="1" si="2"/>
        <v/>
      </c>
      <c r="D38" s="31" t="str">
        <f t="shared" ca="1" si="3"/>
        <v/>
      </c>
      <c r="E38" s="39" t="str">
        <f t="shared" ca="1" si="8"/>
        <v/>
      </c>
      <c r="F38" s="30" t="str">
        <f t="shared" ca="1" si="4"/>
        <v/>
      </c>
      <c r="G38" s="31" t="str">
        <f t="shared" ca="1" si="5"/>
        <v/>
      </c>
      <c r="H38" s="66" t="str">
        <f t="shared" ca="1" si="9"/>
        <v/>
      </c>
      <c r="I38" s="1"/>
      <c r="L38" s="106">
        <v>45855.625</v>
      </c>
      <c r="M38" s="3">
        <v>47.286999999999999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6"/>
        <v/>
      </c>
      <c r="B39" s="38" t="str">
        <f t="shared" ca="1" si="7"/>
        <v/>
      </c>
      <c r="C39" s="30" t="str">
        <f t="shared" ca="1" si="2"/>
        <v/>
      </c>
      <c r="D39" s="31" t="str">
        <f t="shared" ca="1" si="3"/>
        <v/>
      </c>
      <c r="E39" s="39" t="str">
        <f t="shared" ca="1" si="8"/>
        <v/>
      </c>
      <c r="F39" s="30" t="str">
        <f t="shared" ca="1" si="4"/>
        <v/>
      </c>
      <c r="G39" s="31" t="str">
        <f t="shared" ca="1" si="5"/>
        <v/>
      </c>
      <c r="H39" s="66" t="str">
        <f t="shared" ca="1" si="9"/>
        <v/>
      </c>
      <c r="I39" s="1"/>
      <c r="L39" s="106">
        <v>45856.625</v>
      </c>
      <c r="M39" s="3">
        <v>46.664999999999999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6"/>
        <v/>
      </c>
      <c r="B40" s="38" t="str">
        <f t="shared" ca="1" si="7"/>
        <v/>
      </c>
      <c r="C40" s="30" t="str">
        <f t="shared" ca="1" si="2"/>
        <v/>
      </c>
      <c r="D40" s="31" t="str">
        <f t="shared" ca="1" si="3"/>
        <v/>
      </c>
      <c r="E40" s="39" t="str">
        <f t="shared" ca="1" si="8"/>
        <v/>
      </c>
      <c r="F40" s="30" t="str">
        <f t="shared" ca="1" si="4"/>
        <v/>
      </c>
      <c r="G40" s="31" t="str">
        <f t="shared" ca="1" si="5"/>
        <v/>
      </c>
      <c r="H40" s="66" t="str">
        <f t="shared" ca="1" si="9"/>
        <v/>
      </c>
      <c r="I40" s="1"/>
      <c r="L40" s="106">
        <v>45859.625</v>
      </c>
      <c r="M40" s="3">
        <v>46.798000000000002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6"/>
        <v/>
      </c>
      <c r="B41" s="38" t="str">
        <f t="shared" ca="1" si="7"/>
        <v/>
      </c>
      <c r="C41" s="30" t="str">
        <f t="shared" ca="1" si="2"/>
        <v/>
      </c>
      <c r="D41" s="31" t="str">
        <f t="shared" ca="1" si="3"/>
        <v/>
      </c>
      <c r="E41" s="39" t="str">
        <f t="shared" ca="1" si="8"/>
        <v/>
      </c>
      <c r="F41" s="30" t="str">
        <f t="shared" ca="1" si="4"/>
        <v/>
      </c>
      <c r="G41" s="31" t="str">
        <f t="shared" ca="1" si="5"/>
        <v/>
      </c>
      <c r="H41" s="66" t="str">
        <f t="shared" ca="1" si="9"/>
        <v/>
      </c>
      <c r="I41" s="1"/>
      <c r="L41" s="106">
        <v>45860.625</v>
      </c>
      <c r="M41" s="3">
        <v>47.064999999999998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6"/>
        <v/>
      </c>
      <c r="B42" s="38" t="str">
        <f t="shared" ca="1" si="7"/>
        <v/>
      </c>
      <c r="C42" s="30" t="str">
        <f t="shared" ca="1" si="2"/>
        <v/>
      </c>
      <c r="D42" s="31" t="str">
        <f t="shared" ca="1" si="3"/>
        <v/>
      </c>
      <c r="E42" s="39" t="str">
        <f t="shared" ca="1" si="8"/>
        <v/>
      </c>
      <c r="F42" s="30" t="str">
        <f t="shared" ca="1" si="4"/>
        <v/>
      </c>
      <c r="G42" s="31" t="str">
        <f t="shared" ca="1" si="5"/>
        <v/>
      </c>
      <c r="H42" s="66" t="str">
        <f t="shared" ca="1" si="9"/>
        <v/>
      </c>
      <c r="I42" s="1"/>
      <c r="L42" s="106">
        <v>45861.625</v>
      </c>
      <c r="M42" s="3">
        <v>46.191000000000003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6"/>
        <v/>
      </c>
      <c r="B43" s="38" t="str">
        <f t="shared" ca="1" si="7"/>
        <v/>
      </c>
      <c r="C43" s="30" t="str">
        <f t="shared" ca="1" si="2"/>
        <v/>
      </c>
      <c r="D43" s="31" t="str">
        <f t="shared" ca="1" si="3"/>
        <v/>
      </c>
      <c r="E43" s="39" t="str">
        <f t="shared" ca="1" si="8"/>
        <v/>
      </c>
      <c r="F43" s="30" t="str">
        <f t="shared" ca="1" si="4"/>
        <v/>
      </c>
      <c r="G43" s="31" t="str">
        <f t="shared" ca="1" si="5"/>
        <v/>
      </c>
      <c r="H43" s="66" t="str">
        <f t="shared" ca="1" si="9"/>
        <v/>
      </c>
      <c r="I43" s="1"/>
      <c r="L43" s="106">
        <v>45862.625</v>
      </c>
      <c r="M43" s="3">
        <v>46.113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6"/>
        <v/>
      </c>
      <c r="B44" s="38" t="str">
        <f t="shared" ca="1" si="7"/>
        <v/>
      </c>
      <c r="C44" s="30" t="str">
        <f t="shared" ca="1" si="2"/>
        <v/>
      </c>
      <c r="D44" s="31" t="str">
        <f t="shared" ca="1" si="3"/>
        <v/>
      </c>
      <c r="E44" s="39" t="str">
        <f t="shared" ca="1" si="8"/>
        <v/>
      </c>
      <c r="F44" s="30" t="str">
        <f t="shared" ca="1" si="4"/>
        <v/>
      </c>
      <c r="G44" s="31" t="str">
        <f t="shared" ca="1" si="5"/>
        <v/>
      </c>
      <c r="H44" s="66" t="str">
        <f t="shared" ca="1" si="9"/>
        <v/>
      </c>
      <c r="I44" s="1"/>
      <c r="L44" s="106">
        <v>45863.625</v>
      </c>
      <c r="M44" s="3">
        <v>45.887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6"/>
        <v/>
      </c>
      <c r="B45" s="38" t="str">
        <f t="shared" ca="1" si="7"/>
        <v/>
      </c>
      <c r="C45" s="30" t="str">
        <f t="shared" ca="1" si="2"/>
        <v/>
      </c>
      <c r="D45" s="31" t="str">
        <f t="shared" ca="1" si="3"/>
        <v/>
      </c>
      <c r="E45" s="39" t="str">
        <f t="shared" ca="1" si="8"/>
        <v/>
      </c>
      <c r="F45" s="30" t="str">
        <f t="shared" ca="1" si="4"/>
        <v/>
      </c>
      <c r="G45" s="31" t="str">
        <f t="shared" ca="1" si="5"/>
        <v/>
      </c>
      <c r="H45" s="66" t="str">
        <f t="shared" ca="1" si="9"/>
        <v/>
      </c>
      <c r="I45" s="1"/>
      <c r="L45" s="106">
        <v>45866.625</v>
      </c>
      <c r="M45" s="3">
        <v>45.268000000000001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6"/>
        <v/>
      </c>
      <c r="B46" s="38" t="str">
        <f t="shared" ca="1" si="7"/>
        <v/>
      </c>
      <c r="C46" s="30" t="str">
        <f t="shared" ca="1" si="2"/>
        <v/>
      </c>
      <c r="D46" s="31" t="str">
        <f t="shared" ca="1" si="3"/>
        <v/>
      </c>
      <c r="E46" s="39" t="str">
        <f t="shared" ca="1" si="8"/>
        <v/>
      </c>
      <c r="F46" s="30" t="str">
        <f t="shared" ca="1" si="4"/>
        <v/>
      </c>
      <c r="G46" s="31" t="str">
        <f t="shared" ca="1" si="5"/>
        <v/>
      </c>
      <c r="H46" s="66" t="str">
        <f t="shared" ca="1" si="9"/>
        <v/>
      </c>
      <c r="L46" s="106">
        <v>45867.625</v>
      </c>
      <c r="M46" s="3">
        <v>45.021000000000001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6"/>
        <v/>
      </c>
      <c r="B47" s="38" t="str">
        <f t="shared" ca="1" si="7"/>
        <v/>
      </c>
      <c r="C47" s="30" t="str">
        <f t="shared" ca="1" si="2"/>
        <v/>
      </c>
      <c r="D47" s="31" t="str">
        <f t="shared" ca="1" si="3"/>
        <v/>
      </c>
      <c r="E47" s="39" t="str">
        <f t="shared" ca="1" si="8"/>
        <v/>
      </c>
      <c r="F47" s="30" t="str">
        <f t="shared" ca="1" si="4"/>
        <v/>
      </c>
      <c r="G47" s="31" t="str">
        <f t="shared" ca="1" si="5"/>
        <v/>
      </c>
      <c r="H47" s="66" t="str">
        <f t="shared" ca="1" si="9"/>
        <v/>
      </c>
      <c r="L47" s="106">
        <v>45868.625</v>
      </c>
      <c r="M47" s="3">
        <v>45.497999999999998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6"/>
        <v/>
      </c>
      <c r="B48" s="38" t="str">
        <f t="shared" ca="1" si="7"/>
        <v/>
      </c>
      <c r="C48" s="30" t="str">
        <f t="shared" ca="1" si="2"/>
        <v/>
      </c>
      <c r="D48" s="31" t="str">
        <f t="shared" ca="1" si="3"/>
        <v/>
      </c>
      <c r="E48" s="39" t="str">
        <f t="shared" ca="1" si="8"/>
        <v/>
      </c>
      <c r="F48" s="30" t="str">
        <f t="shared" ca="1" si="4"/>
        <v/>
      </c>
      <c r="G48" s="31" t="str">
        <f t="shared" ca="1" si="5"/>
        <v/>
      </c>
      <c r="H48" s="66" t="str">
        <f t="shared" ca="1" si="9"/>
        <v/>
      </c>
      <c r="L48" s="106">
        <v>45869.625</v>
      </c>
      <c r="M48" s="3">
        <v>45.439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6"/>
        <v/>
      </c>
      <c r="B49" s="38" t="str">
        <f t="shared" ca="1" si="7"/>
        <v/>
      </c>
      <c r="C49" s="30" t="str">
        <f t="shared" ca="1" si="2"/>
        <v/>
      </c>
      <c r="D49" s="31" t="str">
        <f t="shared" ca="1" si="3"/>
        <v/>
      </c>
      <c r="E49" s="39" t="str">
        <f t="shared" ca="1" si="8"/>
        <v/>
      </c>
      <c r="F49" s="30" t="str">
        <f t="shared" ca="1" si="4"/>
        <v/>
      </c>
      <c r="G49" s="31" t="str">
        <f t="shared" ca="1" si="5"/>
        <v/>
      </c>
      <c r="H49" s="66" t="str">
        <f t="shared" ca="1" si="9"/>
        <v/>
      </c>
      <c r="L49" s="106">
        <v>45870.625</v>
      </c>
      <c r="M49" s="3">
        <v>46.853000000000002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6"/>
        <v/>
      </c>
      <c r="B50" s="38" t="str">
        <f t="shared" ca="1" si="7"/>
        <v/>
      </c>
      <c r="C50" s="30" t="str">
        <f t="shared" ca="1" si="2"/>
        <v/>
      </c>
      <c r="D50" s="31" t="str">
        <f t="shared" ca="1" si="3"/>
        <v/>
      </c>
      <c r="E50" s="39" t="str">
        <f t="shared" ca="1" si="8"/>
        <v/>
      </c>
      <c r="F50" s="30" t="str">
        <f t="shared" ca="1" si="4"/>
        <v/>
      </c>
      <c r="G50" s="31" t="str">
        <f t="shared" ca="1" si="5"/>
        <v/>
      </c>
      <c r="H50" s="66" t="str">
        <f t="shared" ca="1" si="9"/>
        <v/>
      </c>
      <c r="L50" s="106">
        <v>45873.625</v>
      </c>
      <c r="M50" s="3">
        <v>46.91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6"/>
        <v/>
      </c>
      <c r="B51" s="38" t="str">
        <f t="shared" ca="1" si="7"/>
        <v/>
      </c>
      <c r="C51" s="30" t="str">
        <f t="shared" ca="1" si="2"/>
        <v/>
      </c>
      <c r="D51" s="31" t="str">
        <f t="shared" ca="1" si="3"/>
        <v/>
      </c>
      <c r="E51" s="39" t="str">
        <f t="shared" ca="1" si="8"/>
        <v/>
      </c>
      <c r="F51" s="30" t="str">
        <f t="shared" ca="1" si="4"/>
        <v/>
      </c>
      <c r="G51" s="31" t="str">
        <f t="shared" ca="1" si="5"/>
        <v/>
      </c>
      <c r="H51" s="66" t="str">
        <f t="shared" ca="1" si="9"/>
        <v/>
      </c>
      <c r="L51" s="106">
        <v>45874.625</v>
      </c>
      <c r="M51" s="3">
        <v>45.616999999999997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6"/>
        <v/>
      </c>
      <c r="B52" s="38" t="str">
        <f t="shared" ca="1" si="7"/>
        <v/>
      </c>
      <c r="C52" s="30" t="str">
        <f t="shared" ca="1" si="2"/>
        <v/>
      </c>
      <c r="D52" s="31" t="str">
        <f t="shared" ca="1" si="3"/>
        <v/>
      </c>
      <c r="E52" s="39" t="str">
        <f t="shared" ca="1" si="8"/>
        <v/>
      </c>
      <c r="F52" s="30" t="str">
        <f t="shared" ca="1" si="4"/>
        <v/>
      </c>
      <c r="G52" s="31" t="str">
        <f t="shared" ca="1" si="5"/>
        <v/>
      </c>
      <c r="H52" s="66" t="str">
        <f t="shared" ca="1" si="9"/>
        <v/>
      </c>
      <c r="L52" s="106">
        <v>45875.625</v>
      </c>
      <c r="M52" s="3">
        <v>46.472000000000001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6"/>
        <v/>
      </c>
      <c r="B53" s="38" t="str">
        <f t="shared" ca="1" si="7"/>
        <v/>
      </c>
      <c r="C53" s="30" t="str">
        <f t="shared" ca="1" si="2"/>
        <v/>
      </c>
      <c r="D53" s="31" t="str">
        <f t="shared" ca="1" si="3"/>
        <v/>
      </c>
      <c r="E53" s="39" t="str">
        <f t="shared" ca="1" si="8"/>
        <v/>
      </c>
      <c r="F53" s="30" t="str">
        <f t="shared" ca="1" si="4"/>
        <v/>
      </c>
      <c r="G53" s="31" t="str">
        <f t="shared" ca="1" si="5"/>
        <v/>
      </c>
      <c r="H53" s="66" t="str">
        <f t="shared" ca="1" si="9"/>
        <v/>
      </c>
      <c r="L53" s="106">
        <v>45876.625</v>
      </c>
      <c r="M53" s="3">
        <v>45.741999999999997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6"/>
        <v/>
      </c>
      <c r="B54" s="38" t="str">
        <f t="shared" ca="1" si="7"/>
        <v/>
      </c>
      <c r="C54" s="30" t="str">
        <f t="shared" ca="1" si="2"/>
        <v/>
      </c>
      <c r="D54" s="31" t="str">
        <f t="shared" ca="1" si="3"/>
        <v/>
      </c>
      <c r="E54" s="39" t="str">
        <f t="shared" ca="1" si="8"/>
        <v/>
      </c>
      <c r="F54" s="30" t="str">
        <f t="shared" ca="1" si="4"/>
        <v/>
      </c>
      <c r="G54" s="31" t="str">
        <f t="shared" ca="1" si="5"/>
        <v/>
      </c>
      <c r="H54" s="66" t="str">
        <f t="shared" ca="1" si="9"/>
        <v/>
      </c>
      <c r="L54" s="106">
        <v>45877.625</v>
      </c>
      <c r="M54" s="3">
        <v>45.639000000000003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6"/>
        <v/>
      </c>
      <c r="B55" s="38" t="str">
        <f t="shared" ca="1" si="7"/>
        <v/>
      </c>
      <c r="C55" s="30" t="str">
        <f t="shared" ca="1" si="2"/>
        <v/>
      </c>
      <c r="D55" s="31" t="str">
        <f t="shared" ca="1" si="3"/>
        <v/>
      </c>
      <c r="E55" s="39" t="str">
        <f t="shared" ca="1" si="8"/>
        <v/>
      </c>
      <c r="F55" s="30" t="str">
        <f t="shared" ca="1" si="4"/>
        <v/>
      </c>
      <c r="G55" s="31" t="str">
        <f t="shared" ca="1" si="5"/>
        <v/>
      </c>
      <c r="H55" s="66" t="str">
        <f t="shared" ca="1" si="9"/>
        <v/>
      </c>
      <c r="L55" s="106">
        <v>45880.625</v>
      </c>
      <c r="M55" s="3">
        <v>45.212000000000003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6"/>
        <v/>
      </c>
      <c r="B56" s="38" t="str">
        <f t="shared" ca="1" si="7"/>
        <v/>
      </c>
      <c r="C56" s="30" t="str">
        <f t="shared" ca="1" si="2"/>
        <v/>
      </c>
      <c r="D56" s="31" t="str">
        <f t="shared" ca="1" si="3"/>
        <v/>
      </c>
      <c r="E56" s="39" t="str">
        <f t="shared" ca="1" si="8"/>
        <v/>
      </c>
      <c r="F56" s="30" t="str">
        <f t="shared" ca="1" si="4"/>
        <v/>
      </c>
      <c r="G56" s="31" t="str">
        <f t="shared" ca="1" si="5"/>
        <v/>
      </c>
      <c r="H56" s="66" t="str">
        <f t="shared" ca="1" si="9"/>
        <v/>
      </c>
      <c r="L56" s="106">
        <v>45881.625</v>
      </c>
      <c r="M56" s="3">
        <v>44.905000000000001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6"/>
        <v/>
      </c>
      <c r="B57" s="38" t="str">
        <f t="shared" ca="1" si="7"/>
        <v/>
      </c>
      <c r="C57" s="30" t="str">
        <f t="shared" ca="1" si="2"/>
        <v/>
      </c>
      <c r="D57" s="31" t="str">
        <f t="shared" ca="1" si="3"/>
        <v/>
      </c>
      <c r="E57" s="39" t="str">
        <f t="shared" ca="1" si="8"/>
        <v/>
      </c>
      <c r="F57" s="30" t="str">
        <f t="shared" ca="1" si="4"/>
        <v/>
      </c>
      <c r="G57" s="31" t="str">
        <f t="shared" ca="1" si="5"/>
        <v/>
      </c>
      <c r="H57" s="66" t="str">
        <f t="shared" ca="1" si="9"/>
        <v/>
      </c>
      <c r="L57" s="106">
        <v>45882.625</v>
      </c>
      <c r="M57" s="3">
        <v>44.164999999999999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6"/>
        <v/>
      </c>
      <c r="B58" s="38" t="str">
        <f t="shared" ca="1" si="7"/>
        <v/>
      </c>
      <c r="C58" s="30" t="str">
        <f t="shared" ca="1" si="2"/>
        <v/>
      </c>
      <c r="D58" s="31" t="str">
        <f t="shared" ca="1" si="3"/>
        <v/>
      </c>
      <c r="E58" s="39" t="str">
        <f t="shared" ca="1" si="8"/>
        <v/>
      </c>
      <c r="F58" s="30" t="str">
        <f t="shared" ca="1" si="4"/>
        <v/>
      </c>
      <c r="G58" s="31" t="str">
        <f t="shared" ca="1" si="5"/>
        <v/>
      </c>
      <c r="H58" s="66" t="str">
        <f t="shared" ca="1" si="9"/>
        <v/>
      </c>
      <c r="L58" s="106">
        <v>45883.625</v>
      </c>
      <c r="M58" s="3">
        <v>43.07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6"/>
        <v/>
      </c>
      <c r="B59" s="38" t="str">
        <f t="shared" ca="1" si="7"/>
        <v/>
      </c>
      <c r="C59" s="30" t="str">
        <f t="shared" ca="1" si="2"/>
        <v/>
      </c>
      <c r="D59" s="31" t="str">
        <f t="shared" ca="1" si="3"/>
        <v/>
      </c>
      <c r="E59" s="39" t="str">
        <f t="shared" ca="1" si="8"/>
        <v/>
      </c>
      <c r="F59" s="30" t="str">
        <f t="shared" ca="1" si="4"/>
        <v/>
      </c>
      <c r="G59" s="31" t="str">
        <f t="shared" ca="1" si="5"/>
        <v/>
      </c>
      <c r="H59" s="66" t="str">
        <f t="shared" ca="1" si="9"/>
        <v/>
      </c>
      <c r="L59" s="106">
        <v>45884.625</v>
      </c>
      <c r="M59" s="3">
        <v>42.658000000000001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6"/>
        <v/>
      </c>
      <c r="B60" s="38" t="str">
        <f t="shared" ca="1" si="7"/>
        <v/>
      </c>
      <c r="C60" s="30" t="str">
        <f t="shared" ca="1" si="2"/>
        <v/>
      </c>
      <c r="D60" s="31" t="str">
        <f t="shared" ca="1" si="3"/>
        <v/>
      </c>
      <c r="E60" s="39" t="str">
        <f t="shared" ca="1" si="8"/>
        <v/>
      </c>
      <c r="F60" s="30" t="str">
        <f t="shared" ca="1" si="4"/>
        <v/>
      </c>
      <c r="G60" s="31" t="str">
        <f t="shared" ca="1" si="5"/>
        <v/>
      </c>
      <c r="H60" s="66" t="str">
        <f t="shared" ca="1" si="9"/>
        <v/>
      </c>
      <c r="L60" s="106">
        <v>45887.625</v>
      </c>
      <c r="M60" s="3">
        <v>42.69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6"/>
        <v/>
      </c>
      <c r="B61" s="38" t="str">
        <f t="shared" ca="1" si="7"/>
        <v/>
      </c>
      <c r="C61" s="30" t="str">
        <f t="shared" ca="1" si="2"/>
        <v/>
      </c>
      <c r="D61" s="31" t="str">
        <f t="shared" ca="1" si="3"/>
        <v/>
      </c>
      <c r="E61" s="39" t="str">
        <f t="shared" ca="1" si="8"/>
        <v/>
      </c>
      <c r="F61" s="30" t="str">
        <f t="shared" ca="1" si="4"/>
        <v/>
      </c>
      <c r="G61" s="31" t="str">
        <f t="shared" ca="1" si="5"/>
        <v/>
      </c>
      <c r="H61" s="66" t="str">
        <f t="shared" ca="1" si="9"/>
        <v/>
      </c>
      <c r="L61" s="106">
        <v>45888.625</v>
      </c>
      <c r="M61" s="3">
        <v>43.34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6"/>
        <v/>
      </c>
      <c r="B62" s="38" t="str">
        <f t="shared" ca="1" si="7"/>
        <v/>
      </c>
      <c r="C62" s="30" t="str">
        <f t="shared" ca="1" si="2"/>
        <v/>
      </c>
      <c r="D62" s="31" t="str">
        <f t="shared" ca="1" si="3"/>
        <v/>
      </c>
      <c r="E62" s="39" t="str">
        <f t="shared" ca="1" si="8"/>
        <v/>
      </c>
      <c r="F62" s="30" t="str">
        <f t="shared" ca="1" si="4"/>
        <v/>
      </c>
      <c r="G62" s="31" t="str">
        <f t="shared" ca="1" si="5"/>
        <v/>
      </c>
      <c r="H62" s="66" t="str">
        <f t="shared" ca="1" si="9"/>
        <v/>
      </c>
      <c r="L62" s="106">
        <v>45889.625</v>
      </c>
      <c r="M62" s="3">
        <v>43.088999999999999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6"/>
        <v/>
      </c>
      <c r="B63" s="38" t="str">
        <f t="shared" ca="1" si="7"/>
        <v/>
      </c>
      <c r="C63" s="30" t="str">
        <f t="shared" ca="1" si="2"/>
        <v/>
      </c>
      <c r="D63" s="31" t="str">
        <f t="shared" ca="1" si="3"/>
        <v/>
      </c>
      <c r="E63" s="39" t="str">
        <f t="shared" ca="1" si="8"/>
        <v/>
      </c>
      <c r="F63" s="30" t="str">
        <f t="shared" ca="1" si="4"/>
        <v/>
      </c>
      <c r="G63" s="31" t="str">
        <f t="shared" ca="1" si="5"/>
        <v/>
      </c>
      <c r="H63" s="66" t="str">
        <f t="shared" ca="1" si="9"/>
        <v/>
      </c>
      <c r="L63" s="106">
        <v>45890.625</v>
      </c>
      <c r="M63" s="3">
        <v>43.530999999999999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6"/>
        <v/>
      </c>
      <c r="B64" s="38" t="str">
        <f t="shared" ca="1" si="7"/>
        <v/>
      </c>
      <c r="C64" s="30" t="str">
        <f t="shared" ca="1" si="2"/>
        <v/>
      </c>
      <c r="D64" s="31" t="str">
        <f t="shared" ca="1" si="3"/>
        <v/>
      </c>
      <c r="E64" s="39" t="str">
        <f t="shared" ca="1" si="8"/>
        <v/>
      </c>
      <c r="F64" s="30" t="str">
        <f t="shared" ca="1" si="4"/>
        <v/>
      </c>
      <c r="G64" s="31" t="str">
        <f t="shared" ca="1" si="5"/>
        <v/>
      </c>
      <c r="H64" s="66" t="str">
        <f t="shared" ca="1" si="9"/>
        <v/>
      </c>
      <c r="L64" s="106">
        <v>45891.625</v>
      </c>
      <c r="M64" s="3">
        <v>43.149000000000001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6"/>
        <v/>
      </c>
      <c r="B65" s="38" t="str">
        <f t="shared" ca="1" si="7"/>
        <v/>
      </c>
      <c r="C65" s="30" t="str">
        <f t="shared" ca="1" si="2"/>
        <v/>
      </c>
      <c r="D65" s="31" t="str">
        <f t="shared" ca="1" si="3"/>
        <v/>
      </c>
      <c r="E65" s="39" t="str">
        <f t="shared" ca="1" si="8"/>
        <v/>
      </c>
      <c r="F65" s="30" t="str">
        <f t="shared" ca="1" si="4"/>
        <v/>
      </c>
      <c r="G65" s="31" t="str">
        <f t="shared" ca="1" si="5"/>
        <v/>
      </c>
      <c r="H65" s="66" t="str">
        <f t="shared" ca="1" si="9"/>
        <v/>
      </c>
      <c r="L65" s="106">
        <v>45894.625</v>
      </c>
      <c r="M65" s="3">
        <v>42.863999999999997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6"/>
        <v/>
      </c>
      <c r="B66" s="38" t="str">
        <f t="shared" ca="1" si="7"/>
        <v/>
      </c>
      <c r="C66" s="30" t="str">
        <f t="shared" ca="1" si="2"/>
        <v/>
      </c>
      <c r="D66" s="31" t="str">
        <f t="shared" ca="1" si="3"/>
        <v/>
      </c>
      <c r="E66" s="39" t="str">
        <f t="shared" ca="1" si="8"/>
        <v/>
      </c>
      <c r="F66" s="30" t="str">
        <f t="shared" ca="1" si="4"/>
        <v/>
      </c>
      <c r="G66" s="31" t="str">
        <f t="shared" ca="1" si="5"/>
        <v/>
      </c>
      <c r="H66" s="66" t="str">
        <f t="shared" ca="1" si="9"/>
        <v/>
      </c>
      <c r="L66" s="106">
        <v>45895.625</v>
      </c>
      <c r="M66" s="3">
        <v>44.186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6"/>
        <v/>
      </c>
      <c r="B67" s="38" t="str">
        <f t="shared" ca="1" si="7"/>
        <v/>
      </c>
      <c r="C67" s="30" t="str">
        <f t="shared" ca="1" si="2"/>
        <v/>
      </c>
      <c r="D67" s="31" t="str">
        <f t="shared" ca="1" si="3"/>
        <v/>
      </c>
      <c r="E67" s="39" t="str">
        <f t="shared" ca="1" si="8"/>
        <v/>
      </c>
      <c r="F67" s="30" t="str">
        <f t="shared" ca="1" si="4"/>
        <v/>
      </c>
      <c r="G67" s="31" t="str">
        <f t="shared" ca="1" si="5"/>
        <v/>
      </c>
      <c r="H67" s="66" t="str">
        <f t="shared" ca="1" si="9"/>
        <v/>
      </c>
      <c r="L67" s="106">
        <v>45896.625</v>
      </c>
      <c r="M67" s="3">
        <v>45.048999999999999</v>
      </c>
      <c r="N67" s="146" t="str">
        <f t="shared" ref="N67:N130" si="10">IF(COUNTIF(L:L,J68),J68,"")</f>
        <v/>
      </c>
      <c r="O67" s="146" t="str">
        <f t="shared" ref="O67:O130" si="11">IF(N67&gt;$A$14,N67,"")</f>
        <v/>
      </c>
    </row>
    <row r="68" spans="1:15">
      <c r="A68" s="151" t="str">
        <f t="shared" ca="1" si="6"/>
        <v/>
      </c>
      <c r="B68" s="38" t="str">
        <f t="shared" ca="1" si="7"/>
        <v/>
      </c>
      <c r="C68" s="30" t="str">
        <f t="shared" ca="1" si="2"/>
        <v/>
      </c>
      <c r="D68" s="31" t="str">
        <f t="shared" ca="1" si="3"/>
        <v/>
      </c>
      <c r="E68" s="39" t="str">
        <f t="shared" ca="1" si="8"/>
        <v/>
      </c>
      <c r="F68" s="30" t="str">
        <f t="shared" ca="1" si="4"/>
        <v/>
      </c>
      <c r="G68" s="31" t="str">
        <f t="shared" ca="1" si="5"/>
        <v/>
      </c>
      <c r="H68" s="66" t="str">
        <f t="shared" ca="1" si="9"/>
        <v/>
      </c>
      <c r="L68" s="106">
        <v>45897.625</v>
      </c>
      <c r="M68" s="3">
        <v>46.148000000000003</v>
      </c>
      <c r="N68" s="146" t="str">
        <f t="shared" si="10"/>
        <v/>
      </c>
      <c r="O68" s="146" t="str">
        <f t="shared" si="11"/>
        <v/>
      </c>
    </row>
    <row r="69" spans="1:15">
      <c r="A69" s="151" t="str">
        <f t="shared" ca="1" si="6"/>
        <v/>
      </c>
      <c r="B69" s="38" t="str">
        <f t="shared" ca="1" si="7"/>
        <v/>
      </c>
      <c r="C69" s="30" t="str">
        <f t="shared" ca="1" si="2"/>
        <v/>
      </c>
      <c r="D69" s="31" t="str">
        <f t="shared" ca="1" si="3"/>
        <v/>
      </c>
      <c r="E69" s="39" t="str">
        <f t="shared" ca="1" si="8"/>
        <v/>
      </c>
      <c r="F69" s="30" t="str">
        <f t="shared" ca="1" si="4"/>
        <v/>
      </c>
      <c r="G69" s="31" t="str">
        <f t="shared" ca="1" si="5"/>
        <v/>
      </c>
      <c r="H69" s="66" t="str">
        <f t="shared" ca="1" si="9"/>
        <v/>
      </c>
      <c r="L69" s="106">
        <v>45898.625</v>
      </c>
      <c r="M69" s="3">
        <v>46.421999999999997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6"/>
        <v/>
      </c>
      <c r="B70" s="38" t="str">
        <f t="shared" ca="1" si="7"/>
        <v/>
      </c>
      <c r="C70" s="30" t="str">
        <f t="shared" ca="1" si="2"/>
        <v/>
      </c>
      <c r="D70" s="31" t="str">
        <f t="shared" ca="1" si="3"/>
        <v/>
      </c>
      <c r="E70" s="39" t="str">
        <f t="shared" ca="1" si="8"/>
        <v/>
      </c>
      <c r="F70" s="30" t="str">
        <f t="shared" ca="1" si="4"/>
        <v/>
      </c>
      <c r="G70" s="31" t="str">
        <f t="shared" ca="1" si="5"/>
        <v/>
      </c>
      <c r="H70" s="66" t="str">
        <f t="shared" ca="1" si="9"/>
        <v/>
      </c>
      <c r="L70" s="106">
        <v>45901.625</v>
      </c>
      <c r="M70" s="3">
        <v>46.432000000000002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6"/>
        <v/>
      </c>
      <c r="B71" s="38" t="str">
        <f t="shared" ca="1" si="7"/>
        <v/>
      </c>
      <c r="C71" s="30" t="str">
        <f t="shared" ca="1" si="2"/>
        <v/>
      </c>
      <c r="D71" s="31" t="str">
        <f t="shared" ca="1" si="3"/>
        <v/>
      </c>
      <c r="E71" s="39" t="str">
        <f t="shared" ca="1" si="8"/>
        <v/>
      </c>
      <c r="F71" s="30" t="str">
        <f t="shared" ca="1" si="4"/>
        <v/>
      </c>
      <c r="G71" s="31" t="str">
        <f t="shared" ca="1" si="5"/>
        <v/>
      </c>
      <c r="H71" s="66" t="str">
        <f t="shared" ca="1" si="9"/>
        <v/>
      </c>
      <c r="L71" s="106">
        <v>45902.625</v>
      </c>
      <c r="M71" s="3">
        <v>48.558999999999997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6"/>
        <v/>
      </c>
      <c r="B72" s="38" t="str">
        <f t="shared" ca="1" si="7"/>
        <v/>
      </c>
      <c r="C72" s="30" t="str">
        <f t="shared" ca="1" si="2"/>
        <v/>
      </c>
      <c r="D72" s="31" t="str">
        <f t="shared" ca="1" si="3"/>
        <v/>
      </c>
      <c r="E72" s="39" t="str">
        <f t="shared" ca="1" si="8"/>
        <v/>
      </c>
      <c r="F72" s="30" t="str">
        <f t="shared" ca="1" si="4"/>
        <v/>
      </c>
      <c r="G72" s="31" t="str">
        <f t="shared" ca="1" si="5"/>
        <v/>
      </c>
      <c r="H72" s="66" t="str">
        <f t="shared" ca="1" si="9"/>
        <v/>
      </c>
      <c r="L72" s="106">
        <v>45903.625</v>
      </c>
      <c r="M72" s="3">
        <v>48.46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6"/>
        <v/>
      </c>
      <c r="B73" s="38" t="str">
        <f t="shared" ca="1" si="7"/>
        <v/>
      </c>
      <c r="C73" s="30" t="str">
        <f t="shared" ca="1" si="2"/>
        <v/>
      </c>
      <c r="D73" s="31" t="str">
        <f t="shared" ca="1" si="3"/>
        <v/>
      </c>
      <c r="E73" s="39" t="str">
        <f t="shared" ca="1" si="8"/>
        <v/>
      </c>
      <c r="F73" s="30" t="str">
        <f t="shared" ca="1" si="4"/>
        <v/>
      </c>
      <c r="G73" s="31" t="str">
        <f t="shared" ca="1" si="5"/>
        <v/>
      </c>
      <c r="H73" s="66" t="str">
        <f t="shared" ca="1" si="9"/>
        <v/>
      </c>
      <c r="L73" s="106">
        <v>45904.625</v>
      </c>
      <c r="M73" s="3">
        <v>47.35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6"/>
        <v/>
      </c>
      <c r="B74" s="38" t="str">
        <f t="shared" ca="1" si="7"/>
        <v/>
      </c>
      <c r="C74" s="30" t="str">
        <f t="shared" ca="1" si="2"/>
        <v/>
      </c>
      <c r="D74" s="31" t="str">
        <f t="shared" ca="1" si="3"/>
        <v/>
      </c>
      <c r="E74" s="39" t="str">
        <f t="shared" ca="1" si="8"/>
        <v/>
      </c>
      <c r="F74" s="30" t="str">
        <f t="shared" ca="1" si="4"/>
        <v/>
      </c>
      <c r="G74" s="31" t="str">
        <f t="shared" ca="1" si="5"/>
        <v/>
      </c>
      <c r="H74" s="66" t="str">
        <f t="shared" ca="1" si="9"/>
        <v/>
      </c>
      <c r="L74" s="106">
        <v>45905.625</v>
      </c>
      <c r="M74" s="3">
        <v>46.287999999999997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6"/>
        <v/>
      </c>
      <c r="B75" s="38" t="str">
        <f t="shared" ca="1" si="7"/>
        <v/>
      </c>
      <c r="C75" s="30" t="str">
        <f t="shared" ca="1" si="2"/>
        <v/>
      </c>
      <c r="D75" s="31" t="str">
        <f t="shared" ca="1" si="3"/>
        <v/>
      </c>
      <c r="E75" s="39" t="str">
        <f t="shared" ca="1" si="8"/>
        <v/>
      </c>
      <c r="F75" s="30" t="str">
        <f t="shared" ca="1" si="4"/>
        <v/>
      </c>
      <c r="G75" s="31" t="str">
        <f t="shared" ca="1" si="5"/>
        <v/>
      </c>
      <c r="H75" s="66" t="str">
        <f t="shared" ca="1" si="9"/>
        <v/>
      </c>
      <c r="L75" s="106">
        <v>45908.625</v>
      </c>
      <c r="M75" s="3">
        <v>46.375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6"/>
        <v/>
      </c>
      <c r="B76" s="38" t="str">
        <f t="shared" ca="1" si="7"/>
        <v/>
      </c>
      <c r="C76" s="30" t="str">
        <f t="shared" ca="1" si="2"/>
        <v/>
      </c>
      <c r="D76" s="31" t="str">
        <f t="shared" ca="1" si="3"/>
        <v/>
      </c>
      <c r="E76" s="39" t="str">
        <f t="shared" ca="1" si="8"/>
        <v/>
      </c>
      <c r="F76" s="30" t="str">
        <f t="shared" ca="1" si="4"/>
        <v/>
      </c>
      <c r="G76" s="31" t="str">
        <f t="shared" ca="1" si="5"/>
        <v/>
      </c>
      <c r="H76" s="66" t="str">
        <f t="shared" ca="1" si="9"/>
        <v/>
      </c>
      <c r="L76" s="106">
        <v>45909.625</v>
      </c>
      <c r="M76" s="3">
        <v>45.290999999999997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6"/>
        <v/>
      </c>
      <c r="B77" s="38" t="str">
        <f t="shared" ca="1" si="7"/>
        <v/>
      </c>
      <c r="C77" s="30" t="str">
        <f t="shared" ca="1" si="2"/>
        <v/>
      </c>
      <c r="D77" s="31" t="str">
        <f t="shared" ca="1" si="3"/>
        <v/>
      </c>
      <c r="E77" s="39" t="str">
        <f t="shared" ca="1" si="8"/>
        <v/>
      </c>
      <c r="F77" s="30" t="str">
        <f t="shared" ca="1" si="4"/>
        <v/>
      </c>
      <c r="G77" s="31" t="str">
        <f t="shared" ca="1" si="5"/>
        <v/>
      </c>
      <c r="H77" s="66" t="str">
        <f t="shared" ca="1" si="9"/>
        <v/>
      </c>
      <c r="L77" s="106">
        <v>45910.625</v>
      </c>
      <c r="M77" s="3">
        <v>44.817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6"/>
        <v/>
      </c>
      <c r="B78" s="38" t="str">
        <f t="shared" ca="1" si="7"/>
        <v/>
      </c>
      <c r="C78" s="30" t="str">
        <f t="shared" ca="1" si="2"/>
        <v/>
      </c>
      <c r="D78" s="31" t="str">
        <f t="shared" ca="1" si="3"/>
        <v/>
      </c>
      <c r="E78" s="39" t="str">
        <f t="shared" ca="1" si="8"/>
        <v/>
      </c>
      <c r="F78" s="30" t="str">
        <f t="shared" ca="1" si="4"/>
        <v/>
      </c>
      <c r="G78" s="31" t="str">
        <f t="shared" ca="1" si="5"/>
        <v/>
      </c>
      <c r="H78" s="66" t="str">
        <f t="shared" ca="1" si="9"/>
        <v/>
      </c>
      <c r="L78" s="106">
        <v>45911.625</v>
      </c>
      <c r="M78" s="3">
        <v>43.853000000000002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6"/>
        <v/>
      </c>
      <c r="B79" s="38" t="str">
        <f t="shared" ca="1" si="7"/>
        <v/>
      </c>
      <c r="C79" s="30" t="str">
        <f t="shared" ca="1" si="2"/>
        <v/>
      </c>
      <c r="D79" s="31" t="str">
        <f t="shared" ca="1" si="3"/>
        <v/>
      </c>
      <c r="E79" s="39" t="str">
        <f t="shared" ca="1" si="8"/>
        <v/>
      </c>
      <c r="F79" s="30" t="str">
        <f t="shared" ca="1" si="4"/>
        <v/>
      </c>
      <c r="G79" s="31" t="str">
        <f t="shared" ca="1" si="5"/>
        <v/>
      </c>
      <c r="H79" s="66" t="str">
        <f t="shared" ca="1" si="9"/>
        <v/>
      </c>
      <c r="L79" s="106">
        <v>45912.625</v>
      </c>
      <c r="M79" s="3">
        <v>43.271000000000001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ca="1" si="6"/>
        <v/>
      </c>
      <c r="B80" s="38" t="str">
        <f t="shared" ca="1" si="7"/>
        <v/>
      </c>
      <c r="C80" s="30" t="str">
        <f t="shared" ref="C80:C118" ca="1" si="12">IF(ISERROR(B80-2),"",-1*(B80-$B$14)*10^-4*$B$8*$B$5)</f>
        <v/>
      </c>
      <c r="D80" s="31" t="str">
        <f t="shared" ref="D80:D118" ca="1" si="13">IF(ISERROR(B80-2),"",$B$6*(INT(A80)-INT($A$14))/360*$B$5)</f>
        <v/>
      </c>
      <c r="E80" s="39" t="str">
        <f t="shared" ca="1" si="8"/>
        <v/>
      </c>
      <c r="F80" s="30" t="str">
        <f t="shared" ref="F80:F118" ca="1" si="14">IF(ISERROR(E80-2),"",-1*(E80-$E$14)*10^-4*$C$8*$C$5)</f>
        <v/>
      </c>
      <c r="G80" s="31" t="str">
        <f t="shared" ref="G80:G118" ca="1" si="15">IF(ISERROR(E80-2),"",$C$6*(INT(A80)-INT($A$14))/360*$C$5)</f>
        <v/>
      </c>
      <c r="H80" s="66" t="str">
        <f t="shared" ca="1" si="9"/>
        <v/>
      </c>
      <c r="L80" s="106">
        <v>45915.625</v>
      </c>
      <c r="M80" s="3">
        <v>42.829000000000001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6"/>
        <v/>
      </c>
      <c r="B81" s="38" t="str">
        <f t="shared" ca="1" si="7"/>
        <v/>
      </c>
      <c r="C81" s="30" t="str">
        <f t="shared" ca="1" si="12"/>
        <v/>
      </c>
      <c r="D81" s="31" t="str">
        <f t="shared" ca="1" si="13"/>
        <v/>
      </c>
      <c r="E81" s="39" t="str">
        <f t="shared" ca="1" si="8"/>
        <v/>
      </c>
      <c r="F81" s="30" t="str">
        <f t="shared" ca="1" si="14"/>
        <v/>
      </c>
      <c r="G81" s="31" t="str">
        <f t="shared" ca="1" si="15"/>
        <v/>
      </c>
      <c r="H81" s="66" t="str">
        <f t="shared" ca="1" si="9"/>
        <v/>
      </c>
      <c r="L81" s="106">
        <v>45916.625</v>
      </c>
      <c r="M81" s="3">
        <v>42.984000000000002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6"/>
        <v/>
      </c>
      <c r="B82" s="38" t="str">
        <f t="shared" ca="1" si="7"/>
        <v/>
      </c>
      <c r="C82" s="30" t="str">
        <f t="shared" ca="1" si="12"/>
        <v/>
      </c>
      <c r="D82" s="31" t="str">
        <f t="shared" ca="1" si="13"/>
        <v/>
      </c>
      <c r="E82" s="39" t="str">
        <f t="shared" ca="1" si="8"/>
        <v/>
      </c>
      <c r="F82" s="30" t="str">
        <f t="shared" ca="1" si="14"/>
        <v/>
      </c>
      <c r="G82" s="31" t="str">
        <f t="shared" ca="1" si="15"/>
        <v/>
      </c>
      <c r="H82" s="66" t="str">
        <f t="shared" ca="1" si="9"/>
        <v/>
      </c>
      <c r="L82" s="106">
        <v>45917.625</v>
      </c>
      <c r="M82" s="3">
        <v>43.191000000000003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ref="A83:A118" ca="1" si="16">IF(AND(ISBLANK(P72), A82 = $P$1),NOW(),IF(ISBLANK(P72),"",P72))</f>
        <v/>
      </c>
      <c r="B83" s="38" t="str">
        <f t="shared" ref="B83:B118" ca="1" si="17">IF(COUNTIF(J:J,A83)=1,VLOOKUP(A83,J:K,2), IF(COUNTIF(J:J,A83)=0,$B$10,""))</f>
        <v/>
      </c>
      <c r="C83" s="30" t="str">
        <f t="shared" ca="1" si="12"/>
        <v/>
      </c>
      <c r="D83" s="31" t="str">
        <f t="shared" ca="1" si="13"/>
        <v/>
      </c>
      <c r="E83" s="39" t="str">
        <f t="shared" ref="E83:E118" ca="1" si="18">IF(COUNTIF(J:J,A83)=1,VLOOKUP(A83,L:M,2), IF(COUNTIF(J:J,A83)=0,$C$10,""))</f>
        <v/>
      </c>
      <c r="F83" s="30" t="str">
        <f t="shared" ca="1" si="14"/>
        <v/>
      </c>
      <c r="G83" s="31" t="str">
        <f t="shared" ca="1" si="15"/>
        <v/>
      </c>
      <c r="H83" s="66" t="str">
        <f t="shared" ref="H83:H118" ca="1" si="19">IF(ISERROR(E83-2),"",C83+D83-F83-G83)</f>
        <v/>
      </c>
      <c r="L83" s="106">
        <v>45918.625</v>
      </c>
      <c r="M83" s="3">
        <v>42.176000000000002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6"/>
        <v/>
      </c>
      <c r="B84" s="38" t="str">
        <f t="shared" ca="1" si="17"/>
        <v/>
      </c>
      <c r="C84" s="30" t="str">
        <f t="shared" ca="1" si="12"/>
        <v/>
      </c>
      <c r="D84" s="31" t="str">
        <f t="shared" ca="1" si="13"/>
        <v/>
      </c>
      <c r="E84" s="39" t="str">
        <f t="shared" ca="1" si="18"/>
        <v/>
      </c>
      <c r="F84" s="30" t="str">
        <f t="shared" ca="1" si="14"/>
        <v/>
      </c>
      <c r="G84" s="31" t="str">
        <f t="shared" ca="1" si="15"/>
        <v/>
      </c>
      <c r="H84" s="66" t="str">
        <f t="shared" ca="1" si="19"/>
        <v/>
      </c>
      <c r="L84" s="106">
        <v>45919.625</v>
      </c>
      <c r="M84" s="3">
        <v>42.023000000000003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6"/>
        <v/>
      </c>
      <c r="B85" s="38" t="str">
        <f t="shared" ca="1" si="17"/>
        <v/>
      </c>
      <c r="C85" s="30" t="str">
        <f t="shared" ca="1" si="12"/>
        <v/>
      </c>
      <c r="D85" s="31" t="str">
        <f t="shared" ca="1" si="13"/>
        <v/>
      </c>
      <c r="E85" s="39" t="str">
        <f t="shared" ca="1" si="18"/>
        <v/>
      </c>
      <c r="F85" s="30" t="str">
        <f t="shared" ca="1" si="14"/>
        <v/>
      </c>
      <c r="G85" s="31" t="str">
        <f t="shared" ca="1" si="15"/>
        <v/>
      </c>
      <c r="H85" s="66" t="str">
        <f t="shared" ca="1" si="19"/>
        <v/>
      </c>
      <c r="L85" s="106">
        <v>45922.625</v>
      </c>
      <c r="M85" s="3">
        <v>47.085000000000001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6"/>
        <v/>
      </c>
      <c r="B86" s="38" t="str">
        <f t="shared" ca="1" si="17"/>
        <v/>
      </c>
      <c r="C86" s="30" t="str">
        <f t="shared" ca="1" si="12"/>
        <v/>
      </c>
      <c r="D86" s="31" t="str">
        <f t="shared" ca="1" si="13"/>
        <v/>
      </c>
      <c r="E86" s="39" t="str">
        <f t="shared" ca="1" si="18"/>
        <v/>
      </c>
      <c r="F86" s="30" t="str">
        <f t="shared" ca="1" si="14"/>
        <v/>
      </c>
      <c r="G86" s="31" t="str">
        <f t="shared" ca="1" si="15"/>
        <v/>
      </c>
      <c r="H86" s="66" t="str">
        <f t="shared" ca="1" si="19"/>
        <v/>
      </c>
      <c r="L86" s="106">
        <v>45923.625</v>
      </c>
      <c r="M86" s="3">
        <v>46.759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6"/>
        <v/>
      </c>
      <c r="B87" s="38" t="str">
        <f t="shared" ca="1" si="17"/>
        <v/>
      </c>
      <c r="C87" s="30" t="str">
        <f t="shared" ca="1" si="12"/>
        <v/>
      </c>
      <c r="D87" s="31" t="str">
        <f t="shared" ca="1" si="13"/>
        <v/>
      </c>
      <c r="E87" s="39" t="str">
        <f t="shared" ca="1" si="18"/>
        <v/>
      </c>
      <c r="F87" s="30" t="str">
        <f t="shared" ca="1" si="14"/>
        <v/>
      </c>
      <c r="G87" s="31" t="str">
        <f t="shared" ca="1" si="15"/>
        <v/>
      </c>
      <c r="H87" s="66" t="str">
        <f t="shared" ca="1" si="19"/>
        <v/>
      </c>
      <c r="L87" s="106">
        <v>45924.625</v>
      </c>
      <c r="M87" s="3">
        <v>46.57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6"/>
        <v/>
      </c>
      <c r="B88" s="38" t="str">
        <f t="shared" ca="1" si="17"/>
        <v/>
      </c>
      <c r="C88" s="30" t="str">
        <f t="shared" ca="1" si="12"/>
        <v/>
      </c>
      <c r="D88" s="31" t="str">
        <f t="shared" ca="1" si="13"/>
        <v/>
      </c>
      <c r="E88" s="39" t="str">
        <f t="shared" ca="1" si="18"/>
        <v/>
      </c>
      <c r="F88" s="30" t="str">
        <f t="shared" ca="1" si="14"/>
        <v/>
      </c>
      <c r="G88" s="31" t="str">
        <f t="shared" ca="1" si="15"/>
        <v/>
      </c>
      <c r="H88" s="66" t="str">
        <f t="shared" ca="1" si="19"/>
        <v/>
      </c>
      <c r="L88" s="106">
        <v>45925.625</v>
      </c>
      <c r="M88" s="3">
        <v>46.603999999999999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6"/>
        <v/>
      </c>
      <c r="B89" s="38" t="str">
        <f t="shared" ca="1" si="17"/>
        <v/>
      </c>
      <c r="C89" s="30" t="str">
        <f t="shared" ca="1" si="12"/>
        <v/>
      </c>
      <c r="D89" s="31" t="str">
        <f t="shared" ca="1" si="13"/>
        <v/>
      </c>
      <c r="E89" s="39" t="str">
        <f t="shared" ca="1" si="18"/>
        <v/>
      </c>
      <c r="F89" s="30" t="str">
        <f t="shared" ca="1" si="14"/>
        <v/>
      </c>
      <c r="G89" s="31" t="str">
        <f t="shared" ca="1" si="15"/>
        <v/>
      </c>
      <c r="H89" s="66" t="str">
        <f t="shared" ca="1" si="19"/>
        <v/>
      </c>
      <c r="L89" s="106">
        <v>45926.625</v>
      </c>
      <c r="M89" s="3">
        <v>47.268999999999998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6"/>
        <v/>
      </c>
      <c r="B90" s="38" t="str">
        <f t="shared" ca="1" si="17"/>
        <v/>
      </c>
      <c r="C90" s="30" t="str">
        <f t="shared" ca="1" si="12"/>
        <v/>
      </c>
      <c r="D90" s="31" t="str">
        <f t="shared" ca="1" si="13"/>
        <v/>
      </c>
      <c r="E90" s="39" t="str">
        <f t="shared" ca="1" si="18"/>
        <v/>
      </c>
      <c r="F90" s="30" t="str">
        <f t="shared" ca="1" si="14"/>
        <v/>
      </c>
      <c r="G90" s="31" t="str">
        <f t="shared" ca="1" si="15"/>
        <v/>
      </c>
      <c r="H90" s="66" t="str">
        <f t="shared" ca="1" si="19"/>
        <v/>
      </c>
      <c r="L90" s="106">
        <v>45929.625</v>
      </c>
      <c r="M90" s="3">
        <v>46.972000000000001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6"/>
        <v/>
      </c>
      <c r="B91" s="38" t="str">
        <f t="shared" ca="1" si="17"/>
        <v/>
      </c>
      <c r="C91" s="30" t="str">
        <f t="shared" ca="1" si="12"/>
        <v/>
      </c>
      <c r="D91" s="31" t="str">
        <f t="shared" ca="1" si="13"/>
        <v/>
      </c>
      <c r="E91" s="39" t="str">
        <f t="shared" ca="1" si="18"/>
        <v/>
      </c>
      <c r="F91" s="30" t="str">
        <f t="shared" ca="1" si="14"/>
        <v/>
      </c>
      <c r="G91" s="31" t="str">
        <f t="shared" ca="1" si="15"/>
        <v/>
      </c>
      <c r="H91" s="66" t="str">
        <f t="shared" ca="1" si="19"/>
        <v/>
      </c>
      <c r="L91" s="106">
        <v>45930.625</v>
      </c>
      <c r="M91" s="3">
        <v>46.463999999999999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6"/>
        <v/>
      </c>
      <c r="B92" s="38" t="str">
        <f t="shared" ca="1" si="17"/>
        <v/>
      </c>
      <c r="C92" s="30" t="str">
        <f t="shared" ca="1" si="12"/>
        <v/>
      </c>
      <c r="D92" s="31" t="str">
        <f t="shared" ca="1" si="13"/>
        <v/>
      </c>
      <c r="E92" s="39" t="str">
        <f t="shared" ca="1" si="18"/>
        <v/>
      </c>
      <c r="F92" s="30" t="str">
        <f t="shared" ca="1" si="14"/>
        <v/>
      </c>
      <c r="G92" s="31" t="str">
        <f t="shared" ca="1" si="15"/>
        <v/>
      </c>
      <c r="H92" s="66" t="str">
        <f t="shared" ca="1" si="19"/>
        <v/>
      </c>
      <c r="L92" s="106">
        <v>45931.625</v>
      </c>
      <c r="M92" s="3">
        <v>46.284999999999997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6"/>
        <v/>
      </c>
      <c r="B93" s="38" t="str">
        <f t="shared" ca="1" si="17"/>
        <v/>
      </c>
      <c r="C93" s="30" t="str">
        <f t="shared" ca="1" si="12"/>
        <v/>
      </c>
      <c r="D93" s="31" t="str">
        <f t="shared" ca="1" si="13"/>
        <v/>
      </c>
      <c r="E93" s="39" t="str">
        <f t="shared" ca="1" si="18"/>
        <v/>
      </c>
      <c r="F93" s="30" t="str">
        <f t="shared" ca="1" si="14"/>
        <v/>
      </c>
      <c r="G93" s="31" t="str">
        <f t="shared" ca="1" si="15"/>
        <v/>
      </c>
      <c r="H93" s="66" t="str">
        <f t="shared" ca="1" si="19"/>
        <v/>
      </c>
      <c r="L93" s="106">
        <v>45932.625</v>
      </c>
      <c r="M93" s="3">
        <v>45.938000000000002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6"/>
        <v/>
      </c>
      <c r="B94" s="38" t="str">
        <f t="shared" ca="1" si="17"/>
        <v/>
      </c>
      <c r="C94" s="30" t="str">
        <f t="shared" ca="1" si="12"/>
        <v/>
      </c>
      <c r="D94" s="31" t="str">
        <f t="shared" ca="1" si="13"/>
        <v/>
      </c>
      <c r="E94" s="39" t="str">
        <f t="shared" ca="1" si="18"/>
        <v/>
      </c>
      <c r="F94" s="30" t="str">
        <f t="shared" ca="1" si="14"/>
        <v/>
      </c>
      <c r="G94" s="31" t="str">
        <f t="shared" ca="1" si="15"/>
        <v/>
      </c>
      <c r="H94" s="66" t="str">
        <f t="shared" ca="1" si="19"/>
        <v/>
      </c>
      <c r="L94" s="106">
        <v>45933.625</v>
      </c>
      <c r="M94" s="3">
        <v>45.588000000000001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6"/>
        <v/>
      </c>
      <c r="B95" s="38" t="str">
        <f t="shared" ca="1" si="17"/>
        <v/>
      </c>
      <c r="C95" s="30" t="str">
        <f t="shared" ca="1" si="12"/>
        <v/>
      </c>
      <c r="D95" s="31" t="str">
        <f t="shared" ca="1" si="13"/>
        <v/>
      </c>
      <c r="E95" s="39" t="str">
        <f t="shared" ca="1" si="18"/>
        <v/>
      </c>
      <c r="F95" s="30" t="str">
        <f t="shared" ca="1" si="14"/>
        <v/>
      </c>
      <c r="G95" s="31" t="str">
        <f t="shared" ca="1" si="15"/>
        <v/>
      </c>
      <c r="H95" s="66" t="str">
        <f t="shared" ca="1" si="19"/>
        <v/>
      </c>
      <c r="L95" s="106">
        <v>45936.625</v>
      </c>
      <c r="M95" s="3">
        <v>46.19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6"/>
        <v/>
      </c>
      <c r="B96" s="38" t="str">
        <f t="shared" ca="1" si="17"/>
        <v/>
      </c>
      <c r="C96" s="30" t="str">
        <f t="shared" ca="1" si="12"/>
        <v/>
      </c>
      <c r="D96" s="31" t="str">
        <f t="shared" ca="1" si="13"/>
        <v/>
      </c>
      <c r="E96" s="39" t="str">
        <f t="shared" ca="1" si="18"/>
        <v/>
      </c>
      <c r="F96" s="30" t="str">
        <f t="shared" ca="1" si="14"/>
        <v/>
      </c>
      <c r="G96" s="31" t="str">
        <f t="shared" ca="1" si="15"/>
        <v/>
      </c>
      <c r="H96" s="66" t="str">
        <f t="shared" ca="1" si="19"/>
        <v/>
      </c>
      <c r="L96" s="106">
        <v>45937.625</v>
      </c>
      <c r="M96" s="3">
        <v>46.366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6"/>
        <v/>
      </c>
      <c r="B97" s="38" t="str">
        <f t="shared" ca="1" si="17"/>
        <v/>
      </c>
      <c r="C97" s="30" t="str">
        <f t="shared" ca="1" si="12"/>
        <v/>
      </c>
      <c r="D97" s="31" t="str">
        <f t="shared" ca="1" si="13"/>
        <v/>
      </c>
      <c r="E97" s="39" t="str">
        <f t="shared" ca="1" si="18"/>
        <v/>
      </c>
      <c r="F97" s="30" t="str">
        <f t="shared" ca="1" si="14"/>
        <v/>
      </c>
      <c r="G97" s="31" t="str">
        <f t="shared" ca="1" si="15"/>
        <v/>
      </c>
      <c r="H97" s="66" t="str">
        <f t="shared" ca="1" si="19"/>
        <v/>
      </c>
      <c r="L97" s="106">
        <v>45938.625</v>
      </c>
      <c r="M97" s="3">
        <v>46.357999999999997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6"/>
        <v/>
      </c>
      <c r="B98" s="38" t="str">
        <f t="shared" ca="1" si="17"/>
        <v/>
      </c>
      <c r="C98" s="30" t="str">
        <f t="shared" ca="1" si="12"/>
        <v/>
      </c>
      <c r="D98" s="31" t="str">
        <f t="shared" ca="1" si="13"/>
        <v/>
      </c>
      <c r="E98" s="39" t="str">
        <f t="shared" ca="1" si="18"/>
        <v/>
      </c>
      <c r="F98" s="30" t="str">
        <f t="shared" ca="1" si="14"/>
        <v/>
      </c>
      <c r="G98" s="31" t="str">
        <f t="shared" ca="1" si="15"/>
        <v/>
      </c>
      <c r="H98" s="66" t="str">
        <f t="shared" ca="1" si="19"/>
        <v/>
      </c>
      <c r="L98" s="106">
        <v>45939.625</v>
      </c>
      <c r="M98" s="3">
        <v>46.667999999999999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6"/>
        <v/>
      </c>
      <c r="B99" s="38" t="str">
        <f t="shared" ca="1" si="17"/>
        <v/>
      </c>
      <c r="C99" s="30" t="str">
        <f t="shared" ca="1" si="12"/>
        <v/>
      </c>
      <c r="D99" s="31" t="str">
        <f t="shared" ca="1" si="13"/>
        <v/>
      </c>
      <c r="E99" s="39" t="str">
        <f t="shared" ca="1" si="18"/>
        <v/>
      </c>
      <c r="F99" s="30" t="str">
        <f t="shared" ca="1" si="14"/>
        <v/>
      </c>
      <c r="G99" s="31" t="str">
        <f t="shared" ca="1" si="15"/>
        <v/>
      </c>
      <c r="H99" s="66" t="str">
        <f t="shared" ca="1" si="19"/>
        <v/>
      </c>
      <c r="L99" s="106">
        <v>45940.625</v>
      </c>
      <c r="M99" s="3">
        <v>46.917000000000002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6"/>
        <v/>
      </c>
      <c r="B100" s="38" t="str">
        <f t="shared" ca="1" si="17"/>
        <v/>
      </c>
      <c r="C100" s="30" t="str">
        <f t="shared" ca="1" si="12"/>
        <v/>
      </c>
      <c r="D100" s="31" t="str">
        <f t="shared" ca="1" si="13"/>
        <v/>
      </c>
      <c r="E100" s="39" t="str">
        <f t="shared" ca="1" si="18"/>
        <v/>
      </c>
      <c r="F100" s="30" t="str">
        <f t="shared" ca="1" si="14"/>
        <v/>
      </c>
      <c r="G100" s="31" t="str">
        <f t="shared" ca="1" si="15"/>
        <v/>
      </c>
      <c r="H100" s="66" t="str">
        <f t="shared" ca="1" si="19"/>
        <v/>
      </c>
      <c r="L100" s="106">
        <v>45943.625</v>
      </c>
      <c r="M100" s="3">
        <v>47.828000000000003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6"/>
        <v/>
      </c>
      <c r="B101" s="38" t="str">
        <f t="shared" ca="1" si="17"/>
        <v/>
      </c>
      <c r="C101" s="30" t="str">
        <f t="shared" ca="1" si="12"/>
        <v/>
      </c>
      <c r="D101" s="31" t="str">
        <f t="shared" ca="1" si="13"/>
        <v/>
      </c>
      <c r="E101" s="39" t="str">
        <f t="shared" ca="1" si="18"/>
        <v/>
      </c>
      <c r="F101" s="30" t="str">
        <f t="shared" ca="1" si="14"/>
        <v/>
      </c>
      <c r="G101" s="31" t="str">
        <f t="shared" ca="1" si="15"/>
        <v/>
      </c>
      <c r="H101" s="66" t="str">
        <f t="shared" ca="1" si="19"/>
        <v/>
      </c>
      <c r="L101" s="106">
        <v>45944.625</v>
      </c>
      <c r="M101" s="3">
        <v>47.908000000000001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6"/>
        <v/>
      </c>
      <c r="B102" s="38" t="str">
        <f t="shared" ca="1" si="17"/>
        <v/>
      </c>
      <c r="C102" s="30" t="str">
        <f t="shared" ca="1" si="12"/>
        <v/>
      </c>
      <c r="D102" s="31" t="str">
        <f t="shared" ca="1" si="13"/>
        <v/>
      </c>
      <c r="E102" s="39" t="str">
        <f t="shared" ca="1" si="18"/>
        <v/>
      </c>
      <c r="F102" s="30" t="str">
        <f t="shared" ca="1" si="14"/>
        <v/>
      </c>
      <c r="G102" s="31" t="str">
        <f t="shared" ca="1" si="15"/>
        <v/>
      </c>
      <c r="H102" s="66" t="str">
        <f t="shared" ca="1" si="19"/>
        <v/>
      </c>
      <c r="L102" s="106">
        <v>45945.625</v>
      </c>
      <c r="M102" s="3">
        <v>45.886000000000003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6"/>
        <v/>
      </c>
      <c r="B103" s="38" t="str">
        <f t="shared" ca="1" si="17"/>
        <v/>
      </c>
      <c r="C103" s="30" t="str">
        <f t="shared" ca="1" si="12"/>
        <v/>
      </c>
      <c r="D103" s="31" t="str">
        <f t="shared" ca="1" si="13"/>
        <v/>
      </c>
      <c r="E103" s="39" t="str">
        <f t="shared" ca="1" si="18"/>
        <v/>
      </c>
      <c r="F103" s="30" t="str">
        <f t="shared" ca="1" si="14"/>
        <v/>
      </c>
      <c r="G103" s="31" t="str">
        <f t="shared" ca="1" si="15"/>
        <v/>
      </c>
      <c r="H103" s="66" t="str">
        <f t="shared" ca="1" si="19"/>
        <v/>
      </c>
      <c r="L103" s="106">
        <v>45946.625</v>
      </c>
      <c r="M103" s="3">
        <v>45.503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6"/>
        <v/>
      </c>
      <c r="B104" s="38" t="str">
        <f t="shared" ca="1" si="17"/>
        <v/>
      </c>
      <c r="C104" s="30" t="str">
        <f t="shared" ca="1" si="12"/>
        <v/>
      </c>
      <c r="D104" s="31" t="str">
        <f t="shared" ca="1" si="13"/>
        <v/>
      </c>
      <c r="E104" s="39" t="str">
        <f t="shared" ca="1" si="18"/>
        <v/>
      </c>
      <c r="F104" s="30" t="str">
        <f t="shared" ca="1" si="14"/>
        <v/>
      </c>
      <c r="G104" s="31" t="str">
        <f t="shared" ca="1" si="15"/>
        <v/>
      </c>
      <c r="H104" s="66" t="str">
        <f t="shared" ca="1" si="19"/>
        <v/>
      </c>
      <c r="L104" s="106">
        <v>45947.625</v>
      </c>
      <c r="M104" s="3">
        <v>47.009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6"/>
        <v/>
      </c>
      <c r="B105" s="38" t="str">
        <f t="shared" ca="1" si="17"/>
        <v/>
      </c>
      <c r="C105" s="30" t="str">
        <f t="shared" ca="1" si="12"/>
        <v/>
      </c>
      <c r="D105" s="31" t="str">
        <f t="shared" ca="1" si="13"/>
        <v/>
      </c>
      <c r="E105" s="39" t="str">
        <f t="shared" ca="1" si="18"/>
        <v/>
      </c>
      <c r="F105" s="30" t="str">
        <f t="shared" ca="1" si="14"/>
        <v/>
      </c>
      <c r="G105" s="31" t="str">
        <f t="shared" ca="1" si="15"/>
        <v/>
      </c>
      <c r="H105" s="66" t="str">
        <f t="shared" ca="1" si="19"/>
        <v/>
      </c>
      <c r="L105" s="106">
        <v>45950.625</v>
      </c>
      <c r="M105" s="3">
        <v>46.378999999999998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6"/>
        <v/>
      </c>
      <c r="B106" s="38" t="str">
        <f t="shared" ca="1" si="17"/>
        <v/>
      </c>
      <c r="C106" s="30" t="str">
        <f t="shared" ca="1" si="12"/>
        <v/>
      </c>
      <c r="D106" s="31" t="str">
        <f t="shared" ca="1" si="13"/>
        <v/>
      </c>
      <c r="E106" s="39" t="str">
        <f t="shared" ca="1" si="18"/>
        <v/>
      </c>
      <c r="F106" s="30" t="str">
        <f t="shared" ca="1" si="14"/>
        <v/>
      </c>
      <c r="G106" s="31" t="str">
        <f t="shared" ca="1" si="15"/>
        <v/>
      </c>
      <c r="H106" s="66" t="str">
        <f t="shared" ca="1" si="19"/>
        <v/>
      </c>
      <c r="L106" s="106">
        <v>45951.625</v>
      </c>
      <c r="M106" s="3">
        <v>45.969000000000001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6"/>
        <v/>
      </c>
      <c r="B107" s="38" t="str">
        <f t="shared" ca="1" si="17"/>
        <v/>
      </c>
      <c r="C107" s="30" t="str">
        <f t="shared" ca="1" si="12"/>
        <v/>
      </c>
      <c r="D107" s="31" t="str">
        <f t="shared" ca="1" si="13"/>
        <v/>
      </c>
      <c r="E107" s="39" t="str">
        <f t="shared" ca="1" si="18"/>
        <v/>
      </c>
      <c r="F107" s="30" t="str">
        <f t="shared" ca="1" si="14"/>
        <v/>
      </c>
      <c r="G107" s="31" t="str">
        <f t="shared" ca="1" si="15"/>
        <v/>
      </c>
      <c r="H107" s="66" t="str">
        <f t="shared" ca="1" si="19"/>
        <v/>
      </c>
      <c r="L107" s="106">
        <v>45952.625</v>
      </c>
      <c r="M107" s="3">
        <v>46.024999999999999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6"/>
        <v/>
      </c>
      <c r="B108" s="38" t="str">
        <f t="shared" ca="1" si="17"/>
        <v/>
      </c>
      <c r="C108" s="30" t="str">
        <f t="shared" ca="1" si="12"/>
        <v/>
      </c>
      <c r="D108" s="31" t="str">
        <f t="shared" ca="1" si="13"/>
        <v/>
      </c>
      <c r="E108" s="39" t="str">
        <f t="shared" ca="1" si="18"/>
        <v/>
      </c>
      <c r="F108" s="30" t="str">
        <f t="shared" ca="1" si="14"/>
        <v/>
      </c>
      <c r="G108" s="31" t="str">
        <f t="shared" ca="1" si="15"/>
        <v/>
      </c>
      <c r="H108" s="66" t="str">
        <f t="shared" ca="1" si="19"/>
        <v/>
      </c>
      <c r="L108" s="106">
        <v>45953.625</v>
      </c>
      <c r="M108" s="3">
        <v>46.079000000000001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6"/>
        <v/>
      </c>
      <c r="B109" s="38" t="str">
        <f t="shared" ca="1" si="17"/>
        <v/>
      </c>
      <c r="C109" s="30" t="str">
        <f t="shared" ca="1" si="12"/>
        <v/>
      </c>
      <c r="D109" s="31" t="str">
        <f t="shared" ca="1" si="13"/>
        <v/>
      </c>
      <c r="E109" s="39" t="str">
        <f t="shared" ca="1" si="18"/>
        <v/>
      </c>
      <c r="F109" s="30" t="str">
        <f t="shared" ca="1" si="14"/>
        <v/>
      </c>
      <c r="G109" s="31" t="str">
        <f t="shared" ca="1" si="15"/>
        <v/>
      </c>
      <c r="H109" s="66" t="str">
        <f t="shared" ca="1" si="19"/>
        <v/>
      </c>
      <c r="L109" s="106">
        <v>45954.625</v>
      </c>
      <c r="M109" s="3">
        <v>45.436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6"/>
        <v/>
      </c>
      <c r="B110" s="38" t="str">
        <f t="shared" ca="1" si="17"/>
        <v/>
      </c>
      <c r="C110" s="30" t="str">
        <f t="shared" ca="1" si="12"/>
        <v/>
      </c>
      <c r="D110" s="31" t="str">
        <f t="shared" ca="1" si="13"/>
        <v/>
      </c>
      <c r="E110" s="39" t="str">
        <f t="shared" ca="1" si="18"/>
        <v/>
      </c>
      <c r="F110" s="30" t="str">
        <f t="shared" ca="1" si="14"/>
        <v/>
      </c>
      <c r="G110" s="31" t="str">
        <f t="shared" ca="1" si="15"/>
        <v/>
      </c>
      <c r="H110" s="66" t="str">
        <f t="shared" ca="1" si="19"/>
        <v/>
      </c>
      <c r="L110" s="106">
        <v>45957.625</v>
      </c>
      <c r="M110" s="3">
        <v>45.232999999999997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6"/>
        <v/>
      </c>
      <c r="B111" s="38" t="str">
        <f t="shared" ca="1" si="17"/>
        <v/>
      </c>
      <c r="C111" s="30" t="str">
        <f t="shared" ca="1" si="12"/>
        <v/>
      </c>
      <c r="D111" s="31" t="str">
        <f t="shared" ca="1" si="13"/>
        <v/>
      </c>
      <c r="E111" s="39" t="str">
        <f t="shared" ca="1" si="18"/>
        <v/>
      </c>
      <c r="F111" s="30" t="str">
        <f t="shared" ca="1" si="14"/>
        <v/>
      </c>
      <c r="G111" s="31" t="str">
        <f t="shared" ca="1" si="15"/>
        <v/>
      </c>
      <c r="H111" s="66" t="str">
        <f t="shared" ca="1" si="19"/>
        <v/>
      </c>
      <c r="L111" s="106">
        <v>45958.625</v>
      </c>
      <c r="M111" s="3">
        <v>44.807000000000002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6"/>
        <v/>
      </c>
      <c r="B112" s="38" t="str">
        <f t="shared" ca="1" si="17"/>
        <v/>
      </c>
      <c r="C112" s="30" t="str">
        <f t="shared" ca="1" si="12"/>
        <v/>
      </c>
      <c r="D112" s="31" t="str">
        <f t="shared" ca="1" si="13"/>
        <v/>
      </c>
      <c r="E112" s="39" t="str">
        <f t="shared" ca="1" si="18"/>
        <v/>
      </c>
      <c r="F112" s="30" t="str">
        <f t="shared" ca="1" si="14"/>
        <v/>
      </c>
      <c r="G112" s="31" t="str">
        <f t="shared" ca="1" si="15"/>
        <v/>
      </c>
      <c r="H112" s="66" t="str">
        <f t="shared" ca="1" si="19"/>
        <v/>
      </c>
      <c r="L112" s="106">
        <v>45959.625</v>
      </c>
      <c r="M112" s="3">
        <v>44.406999999999996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6"/>
        <v/>
      </c>
      <c r="B113" s="38" t="str">
        <f t="shared" ca="1" si="17"/>
        <v/>
      </c>
      <c r="C113" s="30" t="str">
        <f t="shared" ca="1" si="12"/>
        <v/>
      </c>
      <c r="D113" s="31" t="str">
        <f t="shared" ca="1" si="13"/>
        <v/>
      </c>
      <c r="E113" s="39" t="str">
        <f t="shared" ca="1" si="18"/>
        <v/>
      </c>
      <c r="F113" s="30" t="str">
        <f t="shared" ca="1" si="14"/>
        <v/>
      </c>
      <c r="G113" s="31" t="str">
        <f t="shared" ca="1" si="15"/>
        <v/>
      </c>
      <c r="H113" s="66" t="str">
        <f t="shared" ca="1" si="19"/>
        <v/>
      </c>
      <c r="L113" s="106">
        <v>45960.625</v>
      </c>
      <c r="M113" s="3">
        <v>44.683999999999997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6"/>
        <v/>
      </c>
      <c r="B114" s="38" t="str">
        <f t="shared" ca="1" si="17"/>
        <v/>
      </c>
      <c r="C114" s="30" t="str">
        <f t="shared" ca="1" si="12"/>
        <v/>
      </c>
      <c r="D114" s="31" t="str">
        <f t="shared" ca="1" si="13"/>
        <v/>
      </c>
      <c r="E114" s="39" t="str">
        <f t="shared" ca="1" si="18"/>
        <v/>
      </c>
      <c r="F114" s="30" t="str">
        <f t="shared" ca="1" si="14"/>
        <v/>
      </c>
      <c r="G114" s="31" t="str">
        <f t="shared" ca="1" si="15"/>
        <v/>
      </c>
      <c r="H114" s="66" t="str">
        <f t="shared" ca="1" si="19"/>
        <v/>
      </c>
      <c r="L114" s="106">
        <v>45961.625</v>
      </c>
      <c r="M114" s="3">
        <v>44.865000000000002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6"/>
        <v/>
      </c>
      <c r="B115" s="38" t="str">
        <f t="shared" ca="1" si="17"/>
        <v/>
      </c>
      <c r="C115" s="30" t="str">
        <f t="shared" ca="1" si="12"/>
        <v/>
      </c>
      <c r="D115" s="31" t="str">
        <f t="shared" ca="1" si="13"/>
        <v/>
      </c>
      <c r="E115" s="39" t="str">
        <f t="shared" ca="1" si="18"/>
        <v/>
      </c>
      <c r="F115" s="30" t="str">
        <f t="shared" ca="1" si="14"/>
        <v/>
      </c>
      <c r="G115" s="31" t="str">
        <f t="shared" ca="1" si="15"/>
        <v/>
      </c>
      <c r="H115" s="66" t="str">
        <f t="shared" ca="1" si="19"/>
        <v/>
      </c>
      <c r="L115" s="106">
        <v>45964.625</v>
      </c>
      <c r="M115" s="3">
        <v>45.043999999999997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6"/>
        <v/>
      </c>
      <c r="B116" s="38" t="str">
        <f t="shared" ca="1" si="17"/>
        <v/>
      </c>
      <c r="C116" s="30" t="str">
        <f t="shared" ca="1" si="12"/>
        <v/>
      </c>
      <c r="D116" s="31" t="str">
        <f t="shared" ca="1" si="13"/>
        <v/>
      </c>
      <c r="E116" s="39" t="str">
        <f t="shared" ca="1" si="18"/>
        <v/>
      </c>
      <c r="F116" s="30" t="str">
        <f t="shared" ca="1" si="14"/>
        <v/>
      </c>
      <c r="G116" s="31" t="str">
        <f t="shared" ca="1" si="15"/>
        <v/>
      </c>
      <c r="H116" s="66" t="str">
        <f t="shared" ca="1" si="19"/>
        <v/>
      </c>
      <c r="L116" s="106">
        <v>45965.625</v>
      </c>
      <c r="M116" s="3">
        <v>45.216999999999999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6"/>
        <v/>
      </c>
      <c r="B117" s="38" t="str">
        <f t="shared" ca="1" si="17"/>
        <v/>
      </c>
      <c r="C117" s="30" t="str">
        <f t="shared" ca="1" si="12"/>
        <v/>
      </c>
      <c r="D117" s="31" t="str">
        <f t="shared" ca="1" si="13"/>
        <v/>
      </c>
      <c r="E117" s="39" t="str">
        <f t="shared" ca="1" si="18"/>
        <v/>
      </c>
      <c r="F117" s="30" t="str">
        <f t="shared" ca="1" si="14"/>
        <v/>
      </c>
      <c r="G117" s="31" t="str">
        <f t="shared" ca="1" si="15"/>
        <v/>
      </c>
      <c r="H117" s="66" t="str">
        <f t="shared" ca="1" si="19"/>
        <v/>
      </c>
      <c r="L117" s="106">
        <v>45966.625</v>
      </c>
      <c r="M117" s="3">
        <v>45.706000000000003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6"/>
        <v/>
      </c>
      <c r="B118" s="38" t="str">
        <f t="shared" ca="1" si="17"/>
        <v/>
      </c>
      <c r="C118" s="30" t="str">
        <f t="shared" ca="1" si="12"/>
        <v/>
      </c>
      <c r="D118" s="31" t="str">
        <f t="shared" ca="1" si="13"/>
        <v/>
      </c>
      <c r="E118" s="39" t="str">
        <f t="shared" ca="1" si="18"/>
        <v/>
      </c>
      <c r="F118" s="30" t="str">
        <f t="shared" ca="1" si="14"/>
        <v/>
      </c>
      <c r="G118" s="31" t="str">
        <f t="shared" ca="1" si="15"/>
        <v/>
      </c>
      <c r="H118" s="66" t="str">
        <f t="shared" ca="1" si="19"/>
        <v/>
      </c>
      <c r="L118" s="106">
        <v>45967.625</v>
      </c>
      <c r="M118" s="3">
        <v>45.929000000000002</v>
      </c>
      <c r="N118" s="146" t="str">
        <f t="shared" si="10"/>
        <v/>
      </c>
      <c r="O118" s="146" t="str">
        <f t="shared" si="11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45968.625</v>
      </c>
      <c r="M119" s="3">
        <v>46.369</v>
      </c>
      <c r="N119" s="146" t="str">
        <f t="shared" si="10"/>
        <v/>
      </c>
      <c r="O119" s="146" t="str">
        <f t="shared" si="11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45971.625</v>
      </c>
      <c r="M120" s="3">
        <v>45.082000000000001</v>
      </c>
      <c r="N120" s="146" t="str">
        <f t="shared" si="10"/>
        <v/>
      </c>
      <c r="O120" s="146" t="str">
        <f t="shared" si="11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45972.625</v>
      </c>
      <c r="M121" s="3">
        <v>44.573</v>
      </c>
      <c r="N121" s="146" t="str">
        <f t="shared" si="10"/>
        <v/>
      </c>
      <c r="O121" s="146" t="str">
        <f t="shared" si="11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45973.625</v>
      </c>
      <c r="M122" s="3">
        <v>44.502000000000002</v>
      </c>
      <c r="N122" s="146" t="str">
        <f t="shared" si="10"/>
        <v/>
      </c>
      <c r="O122" s="146" t="str">
        <f t="shared" si="11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45974.625</v>
      </c>
      <c r="M123" s="3">
        <v>44.67</v>
      </c>
      <c r="N123" s="146" t="str">
        <f t="shared" si="10"/>
        <v/>
      </c>
      <c r="O123" s="146" t="str">
        <f t="shared" si="11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45975.625</v>
      </c>
      <c r="M124" s="3">
        <v>45.832999999999998</v>
      </c>
      <c r="N124" s="146" t="str">
        <f t="shared" si="10"/>
        <v/>
      </c>
      <c r="O124" s="146" t="str">
        <f t="shared" si="11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45978.625</v>
      </c>
      <c r="M125" s="3">
        <v>45.436</v>
      </c>
      <c r="N125" s="146" t="str">
        <f t="shared" si="10"/>
        <v/>
      </c>
      <c r="O125" s="146" t="str">
        <f t="shared" si="11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45979.625</v>
      </c>
      <c r="M126" s="3">
        <v>46.863</v>
      </c>
      <c r="N126" s="146" t="str">
        <f t="shared" si="10"/>
        <v/>
      </c>
      <c r="O126" s="146" t="str">
        <f t="shared" si="11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45980.625</v>
      </c>
      <c r="M127" s="3">
        <v>46.628999999999998</v>
      </c>
      <c r="N127" s="146" t="str">
        <f t="shared" si="10"/>
        <v/>
      </c>
      <c r="O127" s="146" t="str">
        <f t="shared" si="11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45981.625</v>
      </c>
      <c r="M128" s="3">
        <v>45.731999999999999</v>
      </c>
      <c r="N128" s="146" t="str">
        <f t="shared" si="10"/>
        <v/>
      </c>
      <c r="O128" s="146" t="str">
        <f t="shared" si="11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45982.625</v>
      </c>
      <c r="M129" s="3">
        <v>46.457000000000001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45985.625</v>
      </c>
      <c r="M130" s="3">
        <v>46.414000000000001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45986.625</v>
      </c>
      <c r="M131" s="3">
        <v>45.389000000000003</v>
      </c>
      <c r="N131" s="146" t="str">
        <f t="shared" ref="N131:N194" si="20">IF(COUNTIF(L:L,J132),J132,"")</f>
        <v/>
      </c>
      <c r="O131" s="146" t="str">
        <f t="shared" ref="O131:O194" si="21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45987.625</v>
      </c>
      <c r="M132" s="3">
        <v>44.561</v>
      </c>
      <c r="N132" s="146" t="str">
        <f t="shared" si="20"/>
        <v/>
      </c>
      <c r="O132" s="146" t="str">
        <f t="shared" si="21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45988.625</v>
      </c>
      <c r="M133" s="3">
        <v>44.777000000000001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45989.625</v>
      </c>
      <c r="M134" s="3">
        <v>44.517000000000003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45992.625</v>
      </c>
      <c r="M135" s="3">
        <v>45.045000000000002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45993.625</v>
      </c>
      <c r="M136" s="3">
        <v>44.911000000000001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45994.625</v>
      </c>
      <c r="M137" s="3">
        <v>44.906999999999996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45995.625</v>
      </c>
      <c r="M138" s="3">
        <v>44.009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45996.625</v>
      </c>
      <c r="M139" s="3">
        <v>44.008000000000003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45999.625</v>
      </c>
      <c r="M140" s="3">
        <v>43.793999999999997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46000.625</v>
      </c>
      <c r="M141" s="3">
        <v>43.805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46001.625</v>
      </c>
      <c r="M142" s="3">
        <v>44.03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>
        <v>46002.625</v>
      </c>
      <c r="M143" s="3">
        <v>43.542000000000002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2">IF(COUNTIF(L:L,J196),J196,"")</f>
        <v/>
      </c>
      <c r="O195" s="146" t="str">
        <f t="shared" ref="O195:O258" si="23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2"/>
        <v/>
      </c>
      <c r="O196" s="146" t="str">
        <f t="shared" si="23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4">IF(COUNTIF(L:L,J260),J260,"")</f>
        <v/>
      </c>
      <c r="O259" s="146" t="str">
        <f t="shared" ref="O259:O322" si="25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4"/>
        <v/>
      </c>
      <c r="O260" s="146" t="str">
        <f t="shared" si="25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26">IF(COUNTIF(L:L,J324),J324,"")</f>
        <v/>
      </c>
      <c r="O323" s="146" t="str">
        <f t="shared" ref="O323:O386" si="27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26"/>
        <v/>
      </c>
      <c r="O324" s="146" t="str">
        <f t="shared" si="27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28">IF(COUNTIF(L:L,J388),J388,"")</f>
        <v/>
      </c>
      <c r="O387" s="146" t="str">
        <f t="shared" ref="O387:O450" si="29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28"/>
        <v/>
      </c>
      <c r="O388" s="146" t="str">
        <f t="shared" si="29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0">IF(COUNTIF(L:L,J452),J452,"")</f>
        <v/>
      </c>
      <c r="O451" s="146" t="str">
        <f t="shared" ref="O451:O514" si="31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0"/>
        <v/>
      </c>
      <c r="O452" s="146" t="str">
        <f t="shared" si="31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2">IF(COUNTIF(L:L,J516),J516,"")</f>
        <v/>
      </c>
      <c r="O515" s="146" t="str">
        <f t="shared" ref="O515:O578" si="33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2"/>
        <v/>
      </c>
      <c r="O516" s="146" t="str">
        <f t="shared" si="33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4">IF(COUNTIF(L:L,J580),J580,"")</f>
        <v/>
      </c>
      <c r="O579" s="146" t="str">
        <f t="shared" ref="O579:O588" si="35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4"/>
        <v/>
      </c>
      <c r="O580" s="146" t="str">
        <f t="shared" si="35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46"/>
      <c r="N587" s="146" t="str">
        <f t="shared" si="34"/>
        <v/>
      </c>
      <c r="O587" s="146" t="str">
        <f t="shared" si="35"/>
        <v/>
      </c>
    </row>
    <row r="588" spans="1:15">
      <c r="A588" s="146"/>
      <c r="N588" s="146" t="str">
        <f t="shared" si="34"/>
        <v/>
      </c>
      <c r="O588" s="146" t="str">
        <f t="shared" si="35"/>
        <v/>
      </c>
    </row>
  </sheetData>
  <mergeCells count="2">
    <mergeCell ref="B12:D12"/>
    <mergeCell ref="E12:G12"/>
  </mergeCells>
  <conditionalFormatting sqref="H12:H586">
    <cfRule type="cellIs" dxfId="24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46002.625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46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40">_xll.BDH(B4, "LAST_PRICE", "01/01/2025 15:00:00", "01/01/2035 16:00:00", "BarSize=60", "BarType=T", "RecurDaily=True", "TZ=London")</f>
        <v>45806.625</v>
      </c>
      <c r="Q3" s="1">
        <v>93.33</v>
      </c>
      <c r="R3" s="42" cm="1">
        <f t="array" ref="R3:S143">_xll.BDH(C4, "LAST_PRICE", "01/01/2025 15:00:00", "01/01/2035 16:00:00", "BarSize=60", "BarType=T", "RecurDaily=True", "TZ=London")</f>
        <v>45806.625</v>
      </c>
      <c r="S3" s="39">
        <v>101.58</v>
      </c>
      <c r="T3" s="104" cm="1">
        <f t="array" ref="T3:U132">_xll.BDH(D4, "LAST_PRICE", "01/01/2025 15:00:00", "01/01/2035 16:00:00", "BarSize=60", "BarType=T", "RecurDaily=True", "TZ=London")</f>
        <v>45806.625</v>
      </c>
      <c r="U3" s="1">
        <v>121.25</v>
      </c>
      <c r="V3" s="42" cm="1">
        <f t="array" ref="V3:W115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45807.625</v>
      </c>
      <c r="Q4" s="44">
        <v>93.44</v>
      </c>
      <c r="R4" s="59">
        <v>45807.625</v>
      </c>
      <c r="S4" s="44">
        <v>101.56</v>
      </c>
      <c r="T4" s="105">
        <v>45810.625</v>
      </c>
      <c r="U4" s="44">
        <v>121.27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45810.625</v>
      </c>
      <c r="Q5" s="44">
        <v>93.5</v>
      </c>
      <c r="R5" s="59">
        <v>45810.625</v>
      </c>
      <c r="S5" s="44">
        <v>101.574</v>
      </c>
      <c r="T5" s="105">
        <v>45811.625</v>
      </c>
      <c r="U5" s="44">
        <v>121.47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45811.625</v>
      </c>
      <c r="Q6" s="44">
        <v>93.62</v>
      </c>
      <c r="R6" s="59">
        <v>45811.625</v>
      </c>
      <c r="S6" s="44">
        <v>101.60599999999999</v>
      </c>
      <c r="T6" s="105">
        <v>45812.625</v>
      </c>
      <c r="U6" s="44">
        <v>121.35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45812.625</v>
      </c>
      <c r="Q7" s="44">
        <v>93.7</v>
      </c>
      <c r="R7" s="59">
        <v>45812.625</v>
      </c>
      <c r="S7" s="44">
        <v>101.54</v>
      </c>
      <c r="T7" s="105">
        <v>45813.625</v>
      </c>
      <c r="U7" s="44">
        <v>121.02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45813.625</v>
      </c>
      <c r="Q8" s="44">
        <v>93.55</v>
      </c>
      <c r="R8" s="59">
        <v>45813.625</v>
      </c>
      <c r="S8" s="44">
        <v>101.26</v>
      </c>
      <c r="T8" s="105">
        <v>45814.625</v>
      </c>
      <c r="U8" s="44">
        <v>121.27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45814.625</v>
      </c>
      <c r="Q9" s="44">
        <v>93.7</v>
      </c>
      <c r="R9" s="59">
        <v>45814.625</v>
      </c>
      <c r="S9" s="44">
        <v>101.29900000000001</v>
      </c>
      <c r="T9" s="105">
        <v>45817.625</v>
      </c>
      <c r="U9" s="44">
        <v>121.32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92.78</v>
      </c>
      <c r="C10" s="20" cm="1">
        <f t="array" ref="C10">_xll.BDP(C4,"px_last")</f>
        <v>100.468</v>
      </c>
      <c r="D10" s="20" cm="1">
        <f t="array" ref="D10">_xll.BDP(D4,"px_last")</f>
        <v>120.86</v>
      </c>
      <c r="E10" s="21" cm="1">
        <f t="array" ref="E10">_xll.BDP(E4,"px_last")</f>
        <v>98.807000000000002</v>
      </c>
      <c r="F10" s="1"/>
      <c r="G10" s="1"/>
      <c r="H10" s="1"/>
      <c r="I10" s="1"/>
      <c r="J10" s="1"/>
      <c r="K10" s="1"/>
      <c r="L10" s="1"/>
      <c r="M10" s="1"/>
      <c r="N10" s="1"/>
      <c r="P10" s="59">
        <v>45817.625</v>
      </c>
      <c r="Q10" s="44">
        <v>93.62</v>
      </c>
      <c r="R10" s="59">
        <v>45817.625</v>
      </c>
      <c r="S10" s="44">
        <v>101.297</v>
      </c>
      <c r="T10" s="105">
        <v>45818.625</v>
      </c>
      <c r="U10" s="44">
        <v>121.52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45818.625</v>
      </c>
      <c r="Q11" s="44">
        <v>93.67</v>
      </c>
      <c r="R11" s="59">
        <v>45818.625</v>
      </c>
      <c r="S11" s="44">
        <v>101.38500000000001</v>
      </c>
      <c r="T11" s="105">
        <v>45819.625</v>
      </c>
      <c r="U11" s="44">
        <v>121.56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95"/>
      <c r="J12" s="188"/>
      <c r="K12" s="196" t="s">
        <v>0</v>
      </c>
      <c r="L12" s="193"/>
      <c r="M12" s="197"/>
      <c r="N12" s="32" t="s">
        <v>16</v>
      </c>
      <c r="P12" s="59">
        <v>45819.625</v>
      </c>
      <c r="Q12" s="44">
        <v>93.76</v>
      </c>
      <c r="R12" s="59">
        <v>45819.625</v>
      </c>
      <c r="S12" s="44">
        <v>101.398</v>
      </c>
      <c r="T12" s="105">
        <v>45820.625</v>
      </c>
      <c r="U12" s="44">
        <v>121.7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45820.625</v>
      </c>
      <c r="Q13" s="44">
        <v>93.76</v>
      </c>
      <c r="R13" s="59">
        <v>45820.625</v>
      </c>
      <c r="S13" s="44">
        <v>101.509</v>
      </c>
      <c r="T13" s="105">
        <v>45821.625</v>
      </c>
      <c r="U13" s="44">
        <v>121.38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45821.625</v>
      </c>
      <c r="Q14" s="44">
        <v>93.42</v>
      </c>
      <c r="R14" s="59">
        <v>45821.625</v>
      </c>
      <c r="S14" s="44">
        <v>101.375</v>
      </c>
      <c r="T14" s="105">
        <v>45825.625</v>
      </c>
      <c r="U14" s="44">
        <v>121.5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45824.625</v>
      </c>
      <c r="Q15" s="44">
        <v>93.76</v>
      </c>
      <c r="R15" s="59">
        <v>45824.625</v>
      </c>
      <c r="S15" s="44">
        <v>101.402</v>
      </c>
      <c r="T15" s="105">
        <v>45826.625</v>
      </c>
      <c r="U15" s="44">
        <v>121.52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45825.625</v>
      </c>
      <c r="Q16" s="44">
        <v>93.56</v>
      </c>
      <c r="R16" s="59">
        <v>45825.625</v>
      </c>
      <c r="S16" s="44">
        <v>101.369</v>
      </c>
      <c r="T16" s="105">
        <v>45827.625</v>
      </c>
      <c r="U16" s="44">
        <v>121.37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45826.625</v>
      </c>
      <c r="Q17" s="44">
        <v>93.37</v>
      </c>
      <c r="R17" s="59">
        <v>45826.625</v>
      </c>
      <c r="S17" s="44">
        <v>101.449</v>
      </c>
      <c r="T17" s="105">
        <v>45828.625</v>
      </c>
      <c r="U17" s="44">
        <v>121.48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45827.625</v>
      </c>
      <c r="Q18" s="44">
        <v>93.19</v>
      </c>
      <c r="R18" s="59">
        <v>45827.625</v>
      </c>
      <c r="S18" s="44">
        <v>101.432</v>
      </c>
      <c r="T18" s="105">
        <v>45831.625</v>
      </c>
      <c r="U18" s="44">
        <v>121.56</v>
      </c>
      <c r="V18" s="59">
        <v>45867.625</v>
      </c>
      <c r="W18" s="44">
        <v>99.623999999999995</v>
      </c>
      <c r="X18" s="150" t="str">
        <f t="shared" si="0"/>
        <v/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45828.625</v>
      </c>
      <c r="Q19" s="44">
        <v>93.4</v>
      </c>
      <c r="R19" s="59">
        <v>45828.625</v>
      </c>
      <c r="S19" s="44">
        <v>101.38200000000001</v>
      </c>
      <c r="T19" s="105">
        <v>45832.625</v>
      </c>
      <c r="U19" s="44">
        <v>121.66</v>
      </c>
      <c r="V19" s="59">
        <v>45868.625</v>
      </c>
      <c r="W19" s="44">
        <v>99.552999999999997</v>
      </c>
      <c r="X19" s="150" t="str">
        <f t="shared" si="0"/>
        <v/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45831.625</v>
      </c>
      <c r="Q20" s="44">
        <v>93.3</v>
      </c>
      <c r="R20" s="59">
        <v>45831.625</v>
      </c>
      <c r="S20" s="44">
        <v>101.441</v>
      </c>
      <c r="T20" s="105">
        <v>45833.625</v>
      </c>
      <c r="U20" s="44">
        <v>121.62</v>
      </c>
      <c r="V20" s="59">
        <v>45869.625</v>
      </c>
      <c r="W20" s="44">
        <v>99.549000000000007</v>
      </c>
      <c r="X20" s="150" t="str">
        <f t="shared" si="0"/>
        <v/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45832.625</v>
      </c>
      <c r="Q21" s="44">
        <v>93.63</v>
      </c>
      <c r="R21" s="59">
        <v>45832.625</v>
      </c>
      <c r="S21" s="44">
        <v>101.40600000000001</v>
      </c>
      <c r="T21" s="105">
        <v>45834.625</v>
      </c>
      <c r="U21" s="44">
        <v>121.66</v>
      </c>
      <c r="V21" s="59">
        <v>45870.625</v>
      </c>
      <c r="W21" s="44">
        <v>99.751000000000005</v>
      </c>
      <c r="X21" s="150" t="str">
        <f t="shared" si="0"/>
        <v/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45833.625</v>
      </c>
      <c r="Q22" s="44">
        <v>93.47</v>
      </c>
      <c r="R22" s="59">
        <v>45833.625</v>
      </c>
      <c r="S22" s="44">
        <v>101.367</v>
      </c>
      <c r="T22" s="105">
        <v>45835.625</v>
      </c>
      <c r="U22" s="44">
        <v>121.55</v>
      </c>
      <c r="V22" s="59">
        <v>45873.625</v>
      </c>
      <c r="W22" s="44">
        <v>99.884</v>
      </c>
      <c r="X22" s="150" t="str">
        <f t="shared" si="0"/>
        <v/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45834.625</v>
      </c>
      <c r="Q23" s="44">
        <v>93.5</v>
      </c>
      <c r="R23" s="59">
        <v>45834.625</v>
      </c>
      <c r="S23" s="44">
        <v>101.43</v>
      </c>
      <c r="T23" s="105">
        <v>45838.625</v>
      </c>
      <c r="U23" s="44">
        <v>121.69</v>
      </c>
      <c r="V23" s="59">
        <v>45874.625</v>
      </c>
      <c r="W23" s="44">
        <v>99.923000000000002</v>
      </c>
      <c r="X23" s="150" t="str">
        <f t="shared" si="0"/>
        <v/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45835.625</v>
      </c>
      <c r="Q24" s="44">
        <v>93.63</v>
      </c>
      <c r="R24" s="59">
        <v>45835.625</v>
      </c>
      <c r="S24" s="44">
        <v>101.3</v>
      </c>
      <c r="T24" s="105">
        <v>45839.625</v>
      </c>
      <c r="U24" s="44">
        <v>121.84</v>
      </c>
      <c r="V24" s="59">
        <v>45875.625</v>
      </c>
      <c r="W24" s="44">
        <v>99.869</v>
      </c>
      <c r="X24" s="150" t="str">
        <f t="shared" si="0"/>
        <v/>
      </c>
      <c r="Y24" s="150" t="str">
        <f t="shared" si="1"/>
        <v/>
      </c>
      <c r="Z24" s="150">
        <v>45967.625</v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45838.625</v>
      </c>
      <c r="Q25" s="44">
        <v>93.64</v>
      </c>
      <c r="R25" s="59">
        <v>45838.625</v>
      </c>
      <c r="S25" s="44">
        <v>101.331</v>
      </c>
      <c r="T25" s="105">
        <v>45840.625</v>
      </c>
      <c r="U25" s="44">
        <v>121.82</v>
      </c>
      <c r="V25" s="59">
        <v>45876.625</v>
      </c>
      <c r="W25" s="44">
        <v>99.838999999999999</v>
      </c>
      <c r="X25" s="150" t="str">
        <f t="shared" si="0"/>
        <v/>
      </c>
      <c r="Y25" s="150" t="str">
        <f t="shared" si="1"/>
        <v/>
      </c>
      <c r="Z25" s="150">
        <v>45968.625</v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45839.625</v>
      </c>
      <c r="Q26" s="44">
        <v>93.68</v>
      </c>
      <c r="R26" s="59">
        <v>45839.625</v>
      </c>
      <c r="S26" s="44">
        <v>101.357</v>
      </c>
      <c r="T26" s="105">
        <v>45841.625</v>
      </c>
      <c r="U26" s="44">
        <v>122.16</v>
      </c>
      <c r="V26" s="59">
        <v>45877.625</v>
      </c>
      <c r="W26" s="44">
        <v>99.611000000000004</v>
      </c>
      <c r="X26" s="150" t="str">
        <f t="shared" si="0"/>
        <v/>
      </c>
      <c r="Y26" s="150" t="str">
        <f t="shared" si="1"/>
        <v/>
      </c>
      <c r="Z26" s="150">
        <v>45971.625</v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45840.625</v>
      </c>
      <c r="Q27" s="44">
        <v>93.74</v>
      </c>
      <c r="R27" s="59">
        <v>45840.625</v>
      </c>
      <c r="S27" s="44">
        <v>101.286</v>
      </c>
      <c r="T27" s="105">
        <v>45842.625</v>
      </c>
      <c r="U27" s="44">
        <v>122.27</v>
      </c>
      <c r="V27" s="59">
        <v>45880.625</v>
      </c>
      <c r="W27" s="44">
        <v>99.561999999999998</v>
      </c>
      <c r="X27" s="150" t="str">
        <f t="shared" si="0"/>
        <v/>
      </c>
      <c r="Y27" s="150" t="str">
        <f t="shared" si="1"/>
        <v/>
      </c>
      <c r="Z27" s="150">
        <v>45972.625</v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45841.625</v>
      </c>
      <c r="Q28" s="44">
        <v>93.9</v>
      </c>
      <c r="R28" s="59">
        <v>45841.625</v>
      </c>
      <c r="S28" s="44">
        <v>101.379</v>
      </c>
      <c r="T28" s="105">
        <v>45845.625</v>
      </c>
      <c r="U28" s="44">
        <v>122.05</v>
      </c>
      <c r="V28" s="59">
        <v>45881.625</v>
      </c>
      <c r="W28" s="44">
        <v>99.405000000000001</v>
      </c>
      <c r="X28" s="150" t="str">
        <f t="shared" si="0"/>
        <v/>
      </c>
      <c r="Y28" s="150" t="str">
        <f t="shared" si="1"/>
        <v/>
      </c>
      <c r="Z28" s="150">
        <v>45973.625</v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45842.625</v>
      </c>
      <c r="Q29" s="44">
        <v>93.86</v>
      </c>
      <c r="R29" s="59">
        <v>45842.625</v>
      </c>
      <c r="S29" s="44">
        <v>101.465</v>
      </c>
      <c r="T29" s="105">
        <v>45846.625</v>
      </c>
      <c r="U29" s="44">
        <v>121.9</v>
      </c>
      <c r="V29" s="59">
        <v>45882.625</v>
      </c>
      <c r="W29" s="44">
        <v>99.745000000000005</v>
      </c>
      <c r="X29" s="150" t="str">
        <f t="shared" si="0"/>
        <v/>
      </c>
      <c r="Y29" s="150" t="str">
        <f t="shared" si="1"/>
        <v/>
      </c>
      <c r="Z29" s="150">
        <v>45974.625</v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45845.625</v>
      </c>
      <c r="Q30" s="44">
        <v>93.91</v>
      </c>
      <c r="R30" s="59">
        <v>45845.625</v>
      </c>
      <c r="S30" s="44">
        <v>101.348</v>
      </c>
      <c r="T30" s="105">
        <v>45847.625</v>
      </c>
      <c r="U30" s="44">
        <v>122</v>
      </c>
      <c r="V30" s="59">
        <v>45883.625</v>
      </c>
      <c r="W30" s="44">
        <v>99.620999999999995</v>
      </c>
      <c r="X30" s="150" t="str">
        <f t="shared" si="0"/>
        <v/>
      </c>
      <c r="Y30" s="150" t="str">
        <f t="shared" si="1"/>
        <v/>
      </c>
      <c r="Z30" s="150">
        <v>45975.625</v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45846.625</v>
      </c>
      <c r="Q31" s="44">
        <v>93.9</v>
      </c>
      <c r="R31" s="59">
        <v>45846.625</v>
      </c>
      <c r="S31" s="44">
        <v>101.241</v>
      </c>
      <c r="T31" s="105">
        <v>45848.625</v>
      </c>
      <c r="U31" s="44">
        <v>121.86</v>
      </c>
      <c r="V31" s="59">
        <v>45884.625</v>
      </c>
      <c r="W31" s="44">
        <v>99.375</v>
      </c>
      <c r="X31" s="150">
        <f t="shared" si="0"/>
        <v>45846.625</v>
      </c>
      <c r="Y31" s="150" t="str">
        <f t="shared" si="1"/>
        <v/>
      </c>
      <c r="Z31" s="150">
        <v>45978.625</v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45847.625</v>
      </c>
      <c r="Q32" s="44">
        <v>94.17</v>
      </c>
      <c r="R32" s="59">
        <v>45847.625</v>
      </c>
      <c r="S32" s="44">
        <v>101.289</v>
      </c>
      <c r="T32" s="105">
        <v>45849.625</v>
      </c>
      <c r="U32" s="44">
        <v>121.72</v>
      </c>
      <c r="V32" s="59">
        <v>45887.625</v>
      </c>
      <c r="W32" s="44">
        <v>99.388999999999996</v>
      </c>
      <c r="X32" s="150">
        <f t="shared" si="0"/>
        <v>45847.625</v>
      </c>
      <c r="Y32" s="150" t="str">
        <f t="shared" si="1"/>
        <v/>
      </c>
      <c r="Z32" s="150">
        <v>45979.625</v>
      </c>
    </row>
    <row r="33" spans="1:26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45848.625</v>
      </c>
      <c r="Q33" s="44">
        <v>94.22</v>
      </c>
      <c r="R33" s="59">
        <v>45848.625</v>
      </c>
      <c r="S33" s="44">
        <v>101.181</v>
      </c>
      <c r="T33" s="105">
        <v>45852.625</v>
      </c>
      <c r="U33" s="44">
        <v>121.74</v>
      </c>
      <c r="V33" s="59">
        <v>45888.625</v>
      </c>
      <c r="W33" s="44">
        <v>99.484999999999999</v>
      </c>
      <c r="X33" s="150">
        <f t="shared" si="0"/>
        <v>45848.625</v>
      </c>
      <c r="Y33" s="150" t="str">
        <f t="shared" si="1"/>
        <v/>
      </c>
      <c r="Z33" s="150">
        <v>45980.625</v>
      </c>
    </row>
    <row r="34" spans="1:26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45849.625</v>
      </c>
      <c r="Q34" s="44">
        <v>94.12</v>
      </c>
      <c r="R34" s="59">
        <v>45849.625</v>
      </c>
      <c r="S34" s="44">
        <v>101.123</v>
      </c>
      <c r="T34" s="105">
        <v>45853.625</v>
      </c>
      <c r="U34" s="44">
        <v>121.85</v>
      </c>
      <c r="V34" s="59">
        <v>45889.625</v>
      </c>
      <c r="W34" s="44">
        <v>99.653999999999996</v>
      </c>
      <c r="X34" s="150">
        <f t="shared" si="0"/>
        <v>45849.625</v>
      </c>
      <c r="Y34" s="150" t="str">
        <f t="shared" si="1"/>
        <v/>
      </c>
      <c r="Z34" s="150">
        <v>45982.625</v>
      </c>
    </row>
    <row r="35" spans="1:26">
      <c r="A35" s="151">
        <f t="shared" ca="1" si="16"/>
        <v>45967.625</v>
      </c>
      <c r="B35" s="60">
        <f t="shared" ca="1" si="17"/>
        <v>92.45</v>
      </c>
      <c r="C35" s="30">
        <f t="shared" ca="1" si="4"/>
        <v>21652.051531884099</v>
      </c>
      <c r="D35" s="31">
        <f t="shared" ca="1" si="5"/>
        <v>-88124.999999999985</v>
      </c>
      <c r="E35" s="60">
        <f t="shared" ca="1" si="18"/>
        <v>100.99299999999999</v>
      </c>
      <c r="F35" s="30">
        <f t="shared" ca="1" si="19"/>
        <v>18599.999999997865</v>
      </c>
      <c r="G35" s="31">
        <f t="shared" ca="1" si="8"/>
        <v>-31134.499999999985</v>
      </c>
      <c r="H35" s="60">
        <f t="shared" ca="1" si="20"/>
        <v>121.24</v>
      </c>
      <c r="I35" s="30">
        <f t="shared" ca="1" si="21"/>
        <v>120926.38544251466</v>
      </c>
      <c r="J35" s="31">
        <f t="shared" ca="1" si="11"/>
        <v>-151574.99999999997</v>
      </c>
      <c r="K35" s="60">
        <f t="shared" ca="1" si="22"/>
        <v>99.730999999999995</v>
      </c>
      <c r="L35" s="30">
        <f t="shared" ca="1" si="23"/>
        <v>102909.99999999613</v>
      </c>
      <c r="M35" s="31">
        <f t="shared" ca="1" si="14"/>
        <v>-68606.803333333315</v>
      </c>
      <c r="N35" s="66">
        <f t="shared" ca="1" si="24"/>
        <v>11013.362756034388</v>
      </c>
      <c r="P35" s="59">
        <v>45852.625</v>
      </c>
      <c r="Q35" s="44">
        <v>94.05</v>
      </c>
      <c r="R35" s="59">
        <v>45852.625</v>
      </c>
      <c r="S35" s="44">
        <v>101.181</v>
      </c>
      <c r="T35" s="105">
        <v>45854.625</v>
      </c>
      <c r="U35" s="44">
        <v>121.87</v>
      </c>
      <c r="V35" s="59">
        <v>45890.625</v>
      </c>
      <c r="W35" s="44">
        <v>99.468999999999994</v>
      </c>
      <c r="X35" s="150">
        <f t="shared" si="0"/>
        <v>45852.625</v>
      </c>
      <c r="Y35" s="150" t="str">
        <f t="shared" si="1"/>
        <v/>
      </c>
      <c r="Z35" s="150">
        <v>45985.625</v>
      </c>
    </row>
    <row r="36" spans="1:26">
      <c r="A36" s="151">
        <f t="shared" ca="1" si="16"/>
        <v>45968.625</v>
      </c>
      <c r="B36" s="60">
        <f t="shared" ca="1" si="17"/>
        <v>92.28</v>
      </c>
      <c r="C36" s="30">
        <f t="shared" ca="1" si="4"/>
        <v>-24358.55797336961</v>
      </c>
      <c r="D36" s="31">
        <f t="shared" ca="1" si="5"/>
        <v>-91062.5</v>
      </c>
      <c r="E36" s="60">
        <f t="shared" ca="1" si="18"/>
        <v>101.001</v>
      </c>
      <c r="F36" s="30">
        <f t="shared" ca="1" si="19"/>
        <v>20199.999999999818</v>
      </c>
      <c r="G36" s="31">
        <f t="shared" ca="1" si="8"/>
        <v>-32172.316666666658</v>
      </c>
      <c r="H36" s="60">
        <f t="shared" ca="1" si="20"/>
        <v>121.17</v>
      </c>
      <c r="I36" s="30">
        <f t="shared" ca="1" si="21"/>
        <v>96029.776674933615</v>
      </c>
      <c r="J36" s="31">
        <f t="shared" ca="1" si="11"/>
        <v>-156627.5</v>
      </c>
      <c r="K36" s="60">
        <f t="shared" ca="1" si="22"/>
        <v>99.73</v>
      </c>
      <c r="L36" s="30">
        <f t="shared" ca="1" si="23"/>
        <v>102500</v>
      </c>
      <c r="M36" s="31">
        <f t="shared" ca="1" si="14"/>
        <v>-70893.696777777775</v>
      </c>
      <c r="N36" s="66">
        <f t="shared" ca="1" si="24"/>
        <v>-11244.714759414172</v>
      </c>
      <c r="P36" s="59">
        <v>45853.625</v>
      </c>
      <c r="Q36" s="44">
        <v>94.05</v>
      </c>
      <c r="R36" s="59">
        <v>45853.625</v>
      </c>
      <c r="S36" s="44">
        <v>101.23699999999999</v>
      </c>
      <c r="T36" s="105">
        <v>45855.625</v>
      </c>
      <c r="U36" s="44">
        <v>120.13</v>
      </c>
      <c r="V36" s="59">
        <v>45891.625</v>
      </c>
      <c r="W36" s="44">
        <v>99.596000000000004</v>
      </c>
      <c r="X36" s="150">
        <f t="shared" si="0"/>
        <v>45853.625</v>
      </c>
      <c r="Y36" s="150" t="str">
        <f t="shared" si="1"/>
        <v/>
      </c>
      <c r="Z36" s="150">
        <v>45987.625</v>
      </c>
    </row>
    <row r="37" spans="1:26">
      <c r="A37" s="151">
        <f t="shared" ca="1" si="16"/>
        <v>45971.625</v>
      </c>
      <c r="B37" s="60">
        <f t="shared" ca="1" si="17"/>
        <v>92.6</v>
      </c>
      <c r="C37" s="30">
        <f t="shared" ca="1" si="4"/>
        <v>62249.64815416123</v>
      </c>
      <c r="D37" s="31">
        <f t="shared" ca="1" si="5"/>
        <v>-99874.999999999985</v>
      </c>
      <c r="E37" s="60">
        <f t="shared" ca="1" si="18"/>
        <v>100.983</v>
      </c>
      <c r="F37" s="30">
        <f t="shared" ca="1" si="19"/>
        <v>16599.99999999968</v>
      </c>
      <c r="G37" s="31">
        <f t="shared" ca="1" si="8"/>
        <v>-35285.766666666656</v>
      </c>
      <c r="H37" s="60">
        <f t="shared" ca="1" si="20"/>
        <v>121.31</v>
      </c>
      <c r="I37" s="30">
        <f t="shared" ca="1" si="21"/>
        <v>145822.99421008615</v>
      </c>
      <c r="J37" s="31">
        <f t="shared" ca="1" si="11"/>
        <v>-171784.99999999997</v>
      </c>
      <c r="K37" s="60">
        <f t="shared" ca="1" si="22"/>
        <v>99.706999999999994</v>
      </c>
      <c r="L37" s="30">
        <f t="shared" ca="1" si="23"/>
        <v>93069.999999995765</v>
      </c>
      <c r="M37" s="31">
        <f t="shared" ca="1" si="14"/>
        <v>-77754.377111111084</v>
      </c>
      <c r="N37" s="66">
        <f t="shared" ca="1" si="24"/>
        <v>22338.043499626714</v>
      </c>
      <c r="P37" s="59">
        <v>45854.625</v>
      </c>
      <c r="Q37" s="44">
        <v>93.96</v>
      </c>
      <c r="R37" s="59">
        <v>45854.625</v>
      </c>
      <c r="S37" s="44">
        <v>101.31</v>
      </c>
      <c r="T37" s="105">
        <v>45856.625</v>
      </c>
      <c r="U37" s="44">
        <v>120.01</v>
      </c>
      <c r="V37" s="59">
        <v>45894.625</v>
      </c>
      <c r="W37" s="44">
        <v>99.394999999999996</v>
      </c>
      <c r="X37" s="150">
        <f t="shared" si="0"/>
        <v>45854.625</v>
      </c>
      <c r="Y37" s="150" t="str">
        <f t="shared" si="1"/>
        <v/>
      </c>
      <c r="Z37" s="150">
        <v>45988.625</v>
      </c>
    </row>
    <row r="38" spans="1:26">
      <c r="A38" s="151">
        <f t="shared" ca="1" si="16"/>
        <v>45972.625</v>
      </c>
      <c r="B38" s="60">
        <f t="shared" ca="1" si="17"/>
        <v>92.66</v>
      </c>
      <c r="C38" s="30">
        <f t="shared" ca="1" si="4"/>
        <v>78488.686803074306</v>
      </c>
      <c r="D38" s="31">
        <f t="shared" ca="1" si="5"/>
        <v>-102812.5</v>
      </c>
      <c r="E38" s="60">
        <f t="shared" ca="1" si="18"/>
        <v>100.994</v>
      </c>
      <c r="F38" s="30">
        <f t="shared" ca="1" si="19"/>
        <v>18799.999999998818</v>
      </c>
      <c r="G38" s="31">
        <f t="shared" ca="1" si="8"/>
        <v>-36323.583333333343</v>
      </c>
      <c r="H38" s="60">
        <f t="shared" ca="1" si="20"/>
        <v>121.35</v>
      </c>
      <c r="I38" s="30">
        <f t="shared" ca="1" si="21"/>
        <v>160049.62779156241</v>
      </c>
      <c r="J38" s="31">
        <f t="shared" ca="1" si="11"/>
        <v>-176837.5</v>
      </c>
      <c r="K38" s="60">
        <f t="shared" ca="1" si="22"/>
        <v>99.748000000000005</v>
      </c>
      <c r="L38" s="30">
        <f t="shared" ca="1" si="23"/>
        <v>109880.00000000029</v>
      </c>
      <c r="M38" s="31">
        <f t="shared" ca="1" si="14"/>
        <v>-80041.270555555544</v>
      </c>
      <c r="N38" s="66">
        <f t="shared" ca="1" si="24"/>
        <v>39826.371789291166</v>
      </c>
      <c r="P38" s="59">
        <v>45855.625</v>
      </c>
      <c r="Q38" s="44">
        <v>94.08</v>
      </c>
      <c r="R38" s="59">
        <v>45855.625</v>
      </c>
      <c r="S38" s="44">
        <v>101.328</v>
      </c>
      <c r="T38" s="105">
        <v>45859.625</v>
      </c>
      <c r="U38" s="44">
        <v>120.31</v>
      </c>
      <c r="V38" s="59">
        <v>45895.625</v>
      </c>
      <c r="W38" s="44">
        <v>99.643000000000001</v>
      </c>
      <c r="X38" s="150">
        <f t="shared" si="0"/>
        <v>45855.625</v>
      </c>
      <c r="Y38" s="150" t="str">
        <f t="shared" si="1"/>
        <v/>
      </c>
      <c r="Z38" s="150">
        <v>45989.625</v>
      </c>
    </row>
    <row r="39" spans="1:26">
      <c r="A39" s="151">
        <f t="shared" ca="1" si="16"/>
        <v>45973.625</v>
      </c>
      <c r="B39" s="60">
        <f t="shared" ca="1" si="17"/>
        <v>92.72</v>
      </c>
      <c r="C39" s="30">
        <f t="shared" ca="1" si="4"/>
        <v>94727.725451987382</v>
      </c>
      <c r="D39" s="31">
        <f t="shared" ca="1" si="5"/>
        <v>-105750</v>
      </c>
      <c r="E39" s="60">
        <f t="shared" ca="1" si="18"/>
        <v>100.988</v>
      </c>
      <c r="F39" s="30">
        <f t="shared" ca="1" si="19"/>
        <v>17599.99999999877</v>
      </c>
      <c r="G39" s="31">
        <f t="shared" ca="1" si="8"/>
        <v>-37361.399999999987</v>
      </c>
      <c r="H39" s="60">
        <f t="shared" ca="1" si="20"/>
        <v>121.42</v>
      </c>
      <c r="I39" s="30">
        <f t="shared" ca="1" si="21"/>
        <v>184946.23655913389</v>
      </c>
      <c r="J39" s="31">
        <f t="shared" ca="1" si="11"/>
        <v>-181890</v>
      </c>
      <c r="K39" s="60">
        <f t="shared" ca="1" si="22"/>
        <v>99.754999999999995</v>
      </c>
      <c r="L39" s="30">
        <f t="shared" ca="1" si="23"/>
        <v>112749.99999999651</v>
      </c>
      <c r="M39" s="31">
        <f t="shared" ca="1" si="14"/>
        <v>-82328.164000000019</v>
      </c>
      <c r="N39" s="66">
        <f t="shared" ca="1" si="24"/>
        <v>36104.724892851198</v>
      </c>
      <c r="P39" s="59">
        <v>45856.625</v>
      </c>
      <c r="Q39" s="44">
        <v>94.09</v>
      </c>
      <c r="R39" s="59">
        <v>45856.625</v>
      </c>
      <c r="S39" s="44">
        <v>101.28</v>
      </c>
      <c r="T39" s="105">
        <v>45860.625</v>
      </c>
      <c r="U39" s="44">
        <v>120.48</v>
      </c>
      <c r="V39" s="59">
        <v>45896.625</v>
      </c>
      <c r="W39" s="44">
        <v>99.801000000000002</v>
      </c>
      <c r="X39" s="150">
        <f t="shared" si="0"/>
        <v>45856.625</v>
      </c>
      <c r="Y39" s="150" t="str">
        <f t="shared" si="1"/>
        <v/>
      </c>
      <c r="Z39" s="150">
        <v>45992.625</v>
      </c>
    </row>
    <row r="40" spans="1:26">
      <c r="A40" s="151">
        <f t="shared" ca="1" si="16"/>
        <v>45974.625</v>
      </c>
      <c r="B40" s="60">
        <f t="shared" ca="1" si="17"/>
        <v>92.46</v>
      </c>
      <c r="C40" s="30">
        <f t="shared" ca="1" si="4"/>
        <v>24358.557973364059</v>
      </c>
      <c r="D40" s="31">
        <f t="shared" ca="1" si="5"/>
        <v>-108687.5</v>
      </c>
      <c r="E40" s="60">
        <f t="shared" ca="1" si="18"/>
        <v>100.90300000000001</v>
      </c>
      <c r="F40" s="30">
        <f t="shared" ca="1" si="19"/>
        <v>600.00000000002274</v>
      </c>
      <c r="G40" s="31">
        <f t="shared" ca="1" si="8"/>
        <v>-38399.216666666674</v>
      </c>
      <c r="H40" s="60">
        <f t="shared" ca="1" si="20"/>
        <v>121.23</v>
      </c>
      <c r="I40" s="30">
        <f t="shared" ca="1" si="21"/>
        <v>117369.72704714321</v>
      </c>
      <c r="J40" s="31">
        <f t="shared" ca="1" si="11"/>
        <v>-186942.5</v>
      </c>
      <c r="K40" s="60">
        <f t="shared" ca="1" si="22"/>
        <v>99.587000000000003</v>
      </c>
      <c r="L40" s="30">
        <f t="shared" ca="1" si="23"/>
        <v>43869.999999999724</v>
      </c>
      <c r="M40" s="31">
        <f t="shared" ca="1" si="14"/>
        <v>-84615.057444444465</v>
      </c>
      <c r="N40" s="66">
        <f t="shared" ca="1" si="24"/>
        <v>-17702.009851557261</v>
      </c>
      <c r="P40" s="59">
        <v>45859.625</v>
      </c>
      <c r="Q40" s="44">
        <v>94.13</v>
      </c>
      <c r="R40" s="59">
        <v>45859.625</v>
      </c>
      <c r="S40" s="44">
        <v>101.45</v>
      </c>
      <c r="T40" s="105">
        <v>45861.625</v>
      </c>
      <c r="U40" s="44">
        <v>120.5</v>
      </c>
      <c r="V40" s="59">
        <v>45897.625</v>
      </c>
      <c r="W40" s="44">
        <v>99.775999999999996</v>
      </c>
      <c r="X40" s="150">
        <f t="shared" si="0"/>
        <v>45859.625</v>
      </c>
      <c r="Y40" s="150" t="str">
        <f t="shared" si="1"/>
        <v/>
      </c>
      <c r="Z40" s="150">
        <v>45993.625</v>
      </c>
    </row>
    <row r="41" spans="1:26">
      <c r="A41" s="151">
        <f t="shared" ca="1" si="16"/>
        <v>45975.625</v>
      </c>
      <c r="B41" s="60">
        <f t="shared" ca="1" si="17"/>
        <v>92.38</v>
      </c>
      <c r="C41" s="30">
        <f t="shared" ca="1" si="4"/>
        <v>2706.5064414855124</v>
      </c>
      <c r="D41" s="31">
        <f t="shared" ca="1" si="5"/>
        <v>-111624.99999999999</v>
      </c>
      <c r="E41" s="60">
        <f t="shared" ca="1" si="18"/>
        <v>100.874</v>
      </c>
      <c r="F41" s="30">
        <f t="shared" ca="1" si="19"/>
        <v>-5200.0000000020918</v>
      </c>
      <c r="G41" s="31">
        <f t="shared" ca="1" si="8"/>
        <v>-39437.033333333318</v>
      </c>
      <c r="H41" s="60">
        <f t="shared" ca="1" si="20"/>
        <v>121.21</v>
      </c>
      <c r="I41" s="30">
        <f t="shared" ca="1" si="21"/>
        <v>110256.41025640986</v>
      </c>
      <c r="J41" s="31">
        <f t="shared" ca="1" si="11"/>
        <v>-191994.99999999997</v>
      </c>
      <c r="K41" s="60">
        <f t="shared" ca="1" si="22"/>
        <v>99.515000000000001</v>
      </c>
      <c r="L41" s="30">
        <f t="shared" ca="1" si="23"/>
        <v>14349.999999998601</v>
      </c>
      <c r="M41" s="31">
        <f t="shared" ca="1" si="14"/>
        <v>-86901.950888888896</v>
      </c>
      <c r="N41" s="66">
        <f t="shared" ca="1" si="24"/>
        <v>-55094.821370479229</v>
      </c>
      <c r="P41" s="59">
        <v>45860.625</v>
      </c>
      <c r="Q41" s="44">
        <v>94.13</v>
      </c>
      <c r="R41" s="59">
        <v>45860.625</v>
      </c>
      <c r="S41" s="44">
        <v>101.5</v>
      </c>
      <c r="T41" s="105">
        <v>45862.625</v>
      </c>
      <c r="U41" s="44">
        <v>120.16</v>
      </c>
      <c r="V41" s="59">
        <v>45898.625</v>
      </c>
      <c r="W41" s="44">
        <v>99.783000000000001</v>
      </c>
      <c r="X41" s="150">
        <f t="shared" si="0"/>
        <v>45860.625</v>
      </c>
      <c r="Y41" s="150" t="str">
        <f t="shared" si="1"/>
        <v/>
      </c>
      <c r="Z41" s="150">
        <v>45994.625</v>
      </c>
    </row>
    <row r="42" spans="1:26">
      <c r="A42" s="151">
        <f t="shared" ca="1" si="16"/>
        <v>45978.625</v>
      </c>
      <c r="B42" s="60">
        <f t="shared" ca="1" si="17"/>
        <v>92.34</v>
      </c>
      <c r="C42" s="30">
        <f t="shared" ca="1" si="4"/>
        <v>-8119.5193244565371</v>
      </c>
      <c r="D42" s="31">
        <f t="shared" ca="1" si="5"/>
        <v>-120437.5</v>
      </c>
      <c r="E42" s="60">
        <f t="shared" ca="1" si="18"/>
        <v>100.85299999999999</v>
      </c>
      <c r="F42" s="30">
        <f t="shared" ca="1" si="19"/>
        <v>-9400.0000000022501</v>
      </c>
      <c r="G42" s="31">
        <f t="shared" ca="1" si="8"/>
        <v>-42550.48333333333</v>
      </c>
      <c r="H42" s="60">
        <f t="shared" ca="1" si="20"/>
        <v>121.11</v>
      </c>
      <c r="I42" s="30">
        <f t="shared" ca="1" si="21"/>
        <v>74689.826302724032</v>
      </c>
      <c r="J42" s="31">
        <f t="shared" ca="1" si="11"/>
        <v>-207152.5</v>
      </c>
      <c r="K42" s="60">
        <f t="shared" ca="1" si="22"/>
        <v>99.501999999999995</v>
      </c>
      <c r="L42" s="30">
        <f t="shared" ca="1" si="23"/>
        <v>9019.9999999964566</v>
      </c>
      <c r="M42" s="31">
        <f t="shared" ca="1" si="14"/>
        <v>-93762.631222222233</v>
      </c>
      <c r="N42" s="66">
        <f t="shared" ca="1" si="24"/>
        <v>-28886.493516070761</v>
      </c>
      <c r="P42" s="59">
        <v>45861.625</v>
      </c>
      <c r="Q42" s="44">
        <v>94.21</v>
      </c>
      <c r="R42" s="59">
        <v>45861.625</v>
      </c>
      <c r="S42" s="44">
        <v>101.505</v>
      </c>
      <c r="T42" s="105">
        <v>45863.625</v>
      </c>
      <c r="U42" s="44">
        <v>120.06</v>
      </c>
      <c r="V42" s="59">
        <v>45901.625</v>
      </c>
      <c r="W42" s="44">
        <v>99.632000000000005</v>
      </c>
      <c r="X42" s="150">
        <f t="shared" si="0"/>
        <v>45861.625</v>
      </c>
      <c r="Y42" s="150" t="str">
        <f t="shared" si="1"/>
        <v/>
      </c>
      <c r="Z42" s="150">
        <v>45995.625</v>
      </c>
    </row>
    <row r="43" spans="1:26">
      <c r="A43" s="151">
        <f t="shared" ca="1" si="16"/>
        <v>45979.625</v>
      </c>
      <c r="B43" s="60">
        <f t="shared" ca="1" si="17"/>
        <v>92.18</v>
      </c>
      <c r="C43" s="30">
        <f t="shared" ca="1" si="4"/>
        <v>-51423.622388221956</v>
      </c>
      <c r="D43" s="31">
        <f t="shared" ca="1" si="5"/>
        <v>-123375</v>
      </c>
      <c r="E43" s="60">
        <f t="shared" ca="1" si="18"/>
        <v>100.91500000000001</v>
      </c>
      <c r="F43" s="30">
        <f t="shared" ca="1" si="19"/>
        <v>3000.0000000001137</v>
      </c>
      <c r="G43" s="31">
        <f t="shared" ca="1" si="8"/>
        <v>-43588.3</v>
      </c>
      <c r="H43" s="60">
        <f t="shared" ca="1" si="20"/>
        <v>120.99</v>
      </c>
      <c r="I43" s="30">
        <f t="shared" ca="1" si="21"/>
        <v>32009.92555830484</v>
      </c>
      <c r="J43" s="31">
        <f t="shared" ca="1" si="11"/>
        <v>-212205</v>
      </c>
      <c r="K43" s="60">
        <f t="shared" ca="1" si="22"/>
        <v>99.593999999999994</v>
      </c>
      <c r="L43" s="30">
        <f t="shared" ca="1" si="23"/>
        <v>46739.999999995947</v>
      </c>
      <c r="M43" s="31">
        <f t="shared" ca="1" si="14"/>
        <v>-96049.524666666664</v>
      </c>
      <c r="N43" s="66">
        <f t="shared" ca="1" si="24"/>
        <v>-3324.7726131976524</v>
      </c>
      <c r="P43" s="59">
        <v>45862.625</v>
      </c>
      <c r="Q43" s="44">
        <v>94.34</v>
      </c>
      <c r="R43" s="59">
        <v>45862.625</v>
      </c>
      <c r="S43" s="44">
        <v>101.15300000000001</v>
      </c>
      <c r="T43" s="105">
        <v>45866.625</v>
      </c>
      <c r="U43" s="44">
        <v>120.25</v>
      </c>
      <c r="V43" s="59">
        <v>45902.625</v>
      </c>
      <c r="W43" s="44">
        <v>99.481999999999999</v>
      </c>
      <c r="X43" s="150">
        <f t="shared" si="0"/>
        <v>45862.625</v>
      </c>
      <c r="Y43" s="150" t="str">
        <f t="shared" si="1"/>
        <v/>
      </c>
      <c r="Z43" s="150">
        <v>45996.625</v>
      </c>
    </row>
    <row r="44" spans="1:26">
      <c r="A44" s="151">
        <f t="shared" ca="1" si="16"/>
        <v>45980.625</v>
      </c>
      <c r="B44" s="60">
        <f t="shared" ca="1" si="17"/>
        <v>92.22</v>
      </c>
      <c r="C44" s="30">
        <f t="shared" ca="1" si="4"/>
        <v>-40597.596622282683</v>
      </c>
      <c r="D44" s="31">
        <f t="shared" ca="1" si="5"/>
        <v>-126312.49999999999</v>
      </c>
      <c r="E44" s="60">
        <f t="shared" ca="1" si="18"/>
        <v>100.92100000000001</v>
      </c>
      <c r="F44" s="30">
        <f t="shared" ca="1" si="19"/>
        <v>4200.0000000001592</v>
      </c>
      <c r="G44" s="31">
        <f t="shared" ca="1" si="8"/>
        <v>-44626.116666666661</v>
      </c>
      <c r="H44" s="60">
        <f t="shared" ca="1" si="20"/>
        <v>121.08</v>
      </c>
      <c r="I44" s="30">
        <f t="shared" ca="1" si="21"/>
        <v>64019.851116619233</v>
      </c>
      <c r="J44" s="31">
        <f t="shared" ca="1" si="11"/>
        <v>-217257.5</v>
      </c>
      <c r="K44" s="60">
        <f t="shared" ca="1" si="22"/>
        <v>99.593999999999994</v>
      </c>
      <c r="L44" s="30">
        <f t="shared" ca="1" si="23"/>
        <v>46739.999999995947</v>
      </c>
      <c r="M44" s="31">
        <f t="shared" ca="1" si="14"/>
        <v>-98336.41811111111</v>
      </c>
      <c r="N44" s="66">
        <f t="shared" ca="1" si="24"/>
        <v>-24842.749183350519</v>
      </c>
      <c r="P44" s="59">
        <v>45863.625</v>
      </c>
      <c r="Q44" s="44">
        <v>94.27</v>
      </c>
      <c r="R44" s="59">
        <v>45863.625</v>
      </c>
      <c r="S44" s="44">
        <v>101.054</v>
      </c>
      <c r="T44" s="105">
        <v>45867.625</v>
      </c>
      <c r="U44" s="44">
        <v>120.32</v>
      </c>
      <c r="V44" s="59">
        <v>45903.625</v>
      </c>
      <c r="W44" s="44">
        <v>99.596000000000004</v>
      </c>
      <c r="X44" s="150">
        <f t="shared" si="0"/>
        <v>45863.625</v>
      </c>
      <c r="Y44" s="150" t="str">
        <f t="shared" si="1"/>
        <v/>
      </c>
      <c r="Z44" s="150">
        <v>45999.625</v>
      </c>
    </row>
    <row r="45" spans="1:26">
      <c r="A45" s="151">
        <f t="shared" ca="1" si="16"/>
        <v>45982.625</v>
      </c>
      <c r="B45" s="60">
        <f t="shared" ca="1" si="17"/>
        <v>92.24</v>
      </c>
      <c r="C45" s="30">
        <f t="shared" ca="1" si="4"/>
        <v>-35184.58373931166</v>
      </c>
      <c r="D45" s="31">
        <f t="shared" ca="1" si="5"/>
        <v>-132187.5</v>
      </c>
      <c r="E45" s="60">
        <f t="shared" ca="1" si="18"/>
        <v>100.949</v>
      </c>
      <c r="F45" s="30">
        <f t="shared" ca="1" si="19"/>
        <v>9799.9999999984775</v>
      </c>
      <c r="G45" s="31">
        <f t="shared" ca="1" si="8"/>
        <v>-46701.75</v>
      </c>
      <c r="H45" s="60">
        <f t="shared" ca="1" si="20"/>
        <v>121.12</v>
      </c>
      <c r="I45" s="30">
        <f t="shared" ca="1" si="21"/>
        <v>78246.484698095475</v>
      </c>
      <c r="J45" s="31">
        <f t="shared" ca="1" si="11"/>
        <v>-227362.5</v>
      </c>
      <c r="K45" s="60">
        <f t="shared" ca="1" si="22"/>
        <v>99.659000000000006</v>
      </c>
      <c r="L45" s="30">
        <f t="shared" ca="1" si="23"/>
        <v>73390.000000000844</v>
      </c>
      <c r="M45" s="31">
        <f t="shared" ca="1" si="14"/>
        <v>-102910.20499999999</v>
      </c>
      <c r="N45" s="66">
        <f t="shared" ca="1" si="24"/>
        <v>-10874.523437404772</v>
      </c>
      <c r="P45" s="59">
        <v>45866.625</v>
      </c>
      <c r="Q45" s="44">
        <v>94.37</v>
      </c>
      <c r="R45" s="59">
        <v>45866.625</v>
      </c>
      <c r="S45" s="44">
        <v>101.17</v>
      </c>
      <c r="T45" s="105">
        <v>45868.625</v>
      </c>
      <c r="U45" s="44">
        <v>120.21</v>
      </c>
      <c r="V45" s="59">
        <v>45904.625</v>
      </c>
      <c r="W45" s="44">
        <v>99.653999999999996</v>
      </c>
      <c r="X45" s="150">
        <f t="shared" si="0"/>
        <v>45866.625</v>
      </c>
      <c r="Y45" s="150" t="str">
        <f t="shared" si="1"/>
        <v/>
      </c>
      <c r="Z45" s="150">
        <v>46000.625</v>
      </c>
    </row>
    <row r="46" spans="1:26">
      <c r="A46" s="151">
        <f t="shared" ca="1" si="16"/>
        <v>45985.625</v>
      </c>
      <c r="B46" s="60">
        <f t="shared" ca="1" si="17"/>
        <v>92.41</v>
      </c>
      <c r="C46" s="30">
        <f t="shared" ca="1" si="4"/>
        <v>10826.025765936498</v>
      </c>
      <c r="D46" s="31">
        <f t="shared" ca="1" si="5"/>
        <v>-140999.99999999997</v>
      </c>
      <c r="E46" s="60">
        <f t="shared" ca="1" si="18"/>
        <v>100.904</v>
      </c>
      <c r="F46" s="30">
        <f t="shared" ca="1" si="19"/>
        <v>799.99999999813554</v>
      </c>
      <c r="G46" s="31">
        <f t="shared" ca="1" si="8"/>
        <v>-49815.199999999997</v>
      </c>
      <c r="H46" s="60">
        <f t="shared" ca="1" si="20"/>
        <v>121.2</v>
      </c>
      <c r="I46" s="30">
        <f t="shared" ca="1" si="21"/>
        <v>106699.75186103841</v>
      </c>
      <c r="J46" s="31">
        <f t="shared" ca="1" si="11"/>
        <v>-242519.99999999997</v>
      </c>
      <c r="K46" s="60">
        <f t="shared" ca="1" si="22"/>
        <v>99.59</v>
      </c>
      <c r="L46" s="30">
        <f t="shared" ca="1" si="23"/>
        <v>45099.99999999976</v>
      </c>
      <c r="M46" s="31">
        <f t="shared" ca="1" si="14"/>
        <v>-109770.88533333334</v>
      </c>
      <c r="N46" s="66">
        <f t="shared" ca="1" si="24"/>
        <v>-10009.411428433639</v>
      </c>
      <c r="P46" s="59">
        <v>45867.625</v>
      </c>
      <c r="Q46" s="44">
        <v>94.46</v>
      </c>
      <c r="R46" s="59">
        <v>45867.625</v>
      </c>
      <c r="S46" s="44">
        <v>101.105</v>
      </c>
      <c r="T46" s="105">
        <v>45869.625</v>
      </c>
      <c r="U46" s="44">
        <v>120.26</v>
      </c>
      <c r="V46" s="59">
        <v>45905.625</v>
      </c>
      <c r="W46" s="44">
        <v>99.900999999999996</v>
      </c>
      <c r="X46" s="150">
        <f t="shared" si="0"/>
        <v>45867.625</v>
      </c>
      <c r="Y46" s="150" t="str">
        <f t="shared" si="1"/>
        <v/>
      </c>
      <c r="Z46" s="150">
        <v>46002.625</v>
      </c>
    </row>
    <row r="47" spans="1:26">
      <c r="A47" s="151">
        <f t="shared" ca="1" si="16"/>
        <v>45987.625</v>
      </c>
      <c r="B47" s="60">
        <f t="shared" ca="1" si="17"/>
        <v>92.74</v>
      </c>
      <c r="C47" s="30">
        <f t="shared" ca="1" si="4"/>
        <v>100140.73833495285</v>
      </c>
      <c r="D47" s="31">
        <f t="shared" ca="1" si="5"/>
        <v>-146875</v>
      </c>
      <c r="E47" s="60">
        <f t="shared" ca="1" si="18"/>
        <v>100.904</v>
      </c>
      <c r="F47" s="30">
        <f t="shared" ca="1" si="19"/>
        <v>799.99999999813554</v>
      </c>
      <c r="G47" s="31">
        <f t="shared" ca="1" si="8"/>
        <v>-51890.833333333328</v>
      </c>
      <c r="H47" s="60">
        <f t="shared" ca="1" si="20"/>
        <v>121.28</v>
      </c>
      <c r="I47" s="30">
        <f t="shared" ca="1" si="21"/>
        <v>135153.01902398135</v>
      </c>
      <c r="J47" s="31">
        <f t="shared" ca="1" si="11"/>
        <v>-252625</v>
      </c>
      <c r="K47" s="60">
        <f t="shared" ca="1" si="22"/>
        <v>99.637</v>
      </c>
      <c r="L47" s="30">
        <f t="shared" ca="1" si="23"/>
        <v>64369.999999998552</v>
      </c>
      <c r="M47" s="31">
        <f t="shared" ca="1" si="14"/>
        <v>-114344.67222222223</v>
      </c>
      <c r="N47" s="66">
        <f t="shared" ca="1" si="24"/>
        <v>71853.880422083021</v>
      </c>
      <c r="P47" s="59">
        <v>45868.625</v>
      </c>
      <c r="Q47" s="44">
        <v>94.48</v>
      </c>
      <c r="R47" s="59">
        <v>45868.625</v>
      </c>
      <c r="S47" s="44">
        <v>101.048</v>
      </c>
      <c r="T47" s="105">
        <v>45870.625</v>
      </c>
      <c r="U47" s="44">
        <v>120.22</v>
      </c>
      <c r="V47" s="59">
        <v>45908.625</v>
      </c>
      <c r="W47" s="44">
        <v>99.972999999999999</v>
      </c>
      <c r="X47" s="150">
        <f t="shared" si="0"/>
        <v>45868.625</v>
      </c>
      <c r="Y47" s="150" t="str">
        <f t="shared" si="1"/>
        <v/>
      </c>
    </row>
    <row r="48" spans="1:26">
      <c r="A48" s="151">
        <f t="shared" ca="1" si="16"/>
        <v>45988.625</v>
      </c>
      <c r="B48" s="60">
        <f t="shared" ca="1" si="17"/>
        <v>92.79</v>
      </c>
      <c r="C48" s="30">
        <f t="shared" ca="1" si="4"/>
        <v>113673.27054238596</v>
      </c>
      <c r="D48" s="31">
        <f t="shared" ca="1" si="5"/>
        <v>-149812.5</v>
      </c>
      <c r="E48" s="60">
        <f t="shared" ca="1" si="18"/>
        <v>100.899</v>
      </c>
      <c r="F48" s="30">
        <f t="shared" ca="1" si="19"/>
        <v>-200.00000000095497</v>
      </c>
      <c r="G48" s="31">
        <f t="shared" ca="1" si="8"/>
        <v>-52928.649999999994</v>
      </c>
      <c r="H48" s="60">
        <f t="shared" ca="1" si="20"/>
        <v>121.41</v>
      </c>
      <c r="I48" s="30">
        <f t="shared" ca="1" si="21"/>
        <v>181389.57816377198</v>
      </c>
      <c r="J48" s="31">
        <f t="shared" ca="1" si="11"/>
        <v>-257677.49999999997</v>
      </c>
      <c r="K48" s="60">
        <f t="shared" ca="1" si="22"/>
        <v>99.629000000000005</v>
      </c>
      <c r="L48" s="30">
        <f t="shared" ca="1" si="23"/>
        <v>61090.000000000371</v>
      </c>
      <c r="M48" s="31">
        <f t="shared" ca="1" si="14"/>
        <v>-116631.56566666665</v>
      </c>
      <c r="N48" s="66">
        <f t="shared" ca="1" si="24"/>
        <v>37735.776711948638</v>
      </c>
      <c r="P48" s="59">
        <v>45869.625</v>
      </c>
      <c r="Q48" s="44">
        <v>94.45</v>
      </c>
      <c r="R48" s="59">
        <v>45869.625</v>
      </c>
      <c r="S48" s="44">
        <v>101.02200000000001</v>
      </c>
      <c r="T48" s="105">
        <v>45873.625</v>
      </c>
      <c r="U48" s="44">
        <v>120.41</v>
      </c>
      <c r="V48" s="59">
        <v>45909.625</v>
      </c>
      <c r="W48" s="44">
        <v>99.885999999999996</v>
      </c>
      <c r="X48" s="150">
        <f t="shared" si="0"/>
        <v>45869.625</v>
      </c>
      <c r="Y48" s="150" t="str">
        <f t="shared" si="1"/>
        <v/>
      </c>
    </row>
    <row r="49" spans="1:25">
      <c r="A49" s="151">
        <f t="shared" ca="1" si="16"/>
        <v>45989.625</v>
      </c>
      <c r="B49" s="60">
        <f t="shared" ca="1" si="17"/>
        <v>92.92</v>
      </c>
      <c r="C49" s="30">
        <f t="shared" ca="1" si="4"/>
        <v>148857.85428169207</v>
      </c>
      <c r="D49" s="31">
        <f t="shared" ca="1" si="5"/>
        <v>-152749.99999999997</v>
      </c>
      <c r="E49" s="60">
        <f t="shared" ca="1" si="18"/>
        <v>100.864</v>
      </c>
      <c r="F49" s="30">
        <f t="shared" ca="1" si="19"/>
        <v>-7200.0000000002728</v>
      </c>
      <c r="G49" s="31">
        <f t="shared" ca="1" si="8"/>
        <v>-53966.466666666674</v>
      </c>
      <c r="H49" s="60">
        <f t="shared" ca="1" si="20"/>
        <v>121.37</v>
      </c>
      <c r="I49" s="30">
        <f t="shared" ca="1" si="21"/>
        <v>167162.94458229575</v>
      </c>
      <c r="J49" s="31">
        <f t="shared" ca="1" si="11"/>
        <v>-262729.99999999994</v>
      </c>
      <c r="K49" s="60">
        <f t="shared" ca="1" si="22"/>
        <v>99.536000000000001</v>
      </c>
      <c r="L49" s="30">
        <f t="shared" ca="1" si="23"/>
        <v>22959.999999998927</v>
      </c>
      <c r="M49" s="31">
        <f t="shared" ca="1" si="14"/>
        <v>-118918.45911111111</v>
      </c>
      <c r="N49" s="66">
        <f t="shared" ca="1" si="24"/>
        <v>56882.917254951069</v>
      </c>
      <c r="P49" s="59">
        <v>45870.625</v>
      </c>
      <c r="Q49" s="44">
        <v>94.32</v>
      </c>
      <c r="R49" s="59">
        <v>45870.625</v>
      </c>
      <c r="S49" s="44">
        <v>101.155</v>
      </c>
      <c r="T49" s="105">
        <v>45874.625</v>
      </c>
      <c r="U49" s="44">
        <v>120.52</v>
      </c>
      <c r="V49" s="59">
        <v>45910.625</v>
      </c>
      <c r="W49" s="44">
        <v>99.86</v>
      </c>
      <c r="X49" s="150">
        <f t="shared" si="0"/>
        <v>45870.625</v>
      </c>
      <c r="Y49" s="150" t="str">
        <f t="shared" si="1"/>
        <v/>
      </c>
    </row>
    <row r="50" spans="1:25">
      <c r="A50" s="151">
        <f t="shared" ca="1" si="16"/>
        <v>45992.625</v>
      </c>
      <c r="B50" s="60">
        <f t="shared" ca="1" si="17"/>
        <v>92.77</v>
      </c>
      <c r="C50" s="30">
        <f t="shared" ca="1" si="4"/>
        <v>108260.25765940938</v>
      </c>
      <c r="D50" s="31">
        <f t="shared" ca="1" si="5"/>
        <v>-161562.5</v>
      </c>
      <c r="E50" s="60">
        <f t="shared" ca="1" si="18"/>
        <v>100.771</v>
      </c>
      <c r="F50" s="30">
        <f t="shared" ca="1" si="19"/>
        <v>-25800.000000000979</v>
      </c>
      <c r="G50" s="31">
        <f t="shared" ca="1" si="8"/>
        <v>-57079.916666666657</v>
      </c>
      <c r="H50" s="60">
        <f t="shared" ca="1" si="20"/>
        <v>121.23</v>
      </c>
      <c r="I50" s="30">
        <f t="shared" ca="1" si="21"/>
        <v>117369.72704714321</v>
      </c>
      <c r="J50" s="31">
        <f t="shared" ca="1" si="11"/>
        <v>-277887.5</v>
      </c>
      <c r="K50" s="60">
        <f t="shared" ca="1" si="22"/>
        <v>99.338999999999999</v>
      </c>
      <c r="L50" s="30">
        <f t="shared" ca="1" si="23"/>
        <v>-57810.00000000219</v>
      </c>
      <c r="M50" s="31">
        <f t="shared" ca="1" si="14"/>
        <v>-125779.13944444444</v>
      </c>
      <c r="N50" s="66">
        <f t="shared" ca="1" si="24"/>
        <v>6506.3078344871756</v>
      </c>
      <c r="P50" s="59">
        <v>45873.625</v>
      </c>
      <c r="Q50" s="44">
        <v>94.38</v>
      </c>
      <c r="R50" s="59">
        <v>45873.625</v>
      </c>
      <c r="S50" s="44">
        <v>101.214</v>
      </c>
      <c r="T50" s="105">
        <v>45875.625</v>
      </c>
      <c r="U50" s="44">
        <v>120.41</v>
      </c>
      <c r="V50" s="59">
        <v>45911.625</v>
      </c>
      <c r="W50" s="44">
        <v>99.715000000000003</v>
      </c>
      <c r="X50" s="150">
        <f t="shared" si="0"/>
        <v>45873.625</v>
      </c>
      <c r="Y50" s="150" t="str">
        <f t="shared" si="1"/>
        <v/>
      </c>
    </row>
    <row r="51" spans="1:25">
      <c r="A51" s="151">
        <f t="shared" ca="1" si="16"/>
        <v>45993.625</v>
      </c>
      <c r="B51" s="60">
        <f t="shared" ca="1" si="17"/>
        <v>92.81</v>
      </c>
      <c r="C51" s="30">
        <f t="shared" ca="1" si="4"/>
        <v>119086.28342535143</v>
      </c>
      <c r="D51" s="31">
        <f t="shared" ca="1" si="5"/>
        <v>-164500</v>
      </c>
      <c r="E51" s="60">
        <f t="shared" ca="1" si="18"/>
        <v>100.777</v>
      </c>
      <c r="F51" s="30">
        <f t="shared" ca="1" si="19"/>
        <v>-24600.000000000931</v>
      </c>
      <c r="G51" s="31">
        <f t="shared" ca="1" si="8"/>
        <v>-58117.733333333323</v>
      </c>
      <c r="H51" s="60">
        <f t="shared" ca="1" si="20"/>
        <v>121.23</v>
      </c>
      <c r="I51" s="30">
        <f t="shared" ca="1" si="21"/>
        <v>117369.72704714321</v>
      </c>
      <c r="J51" s="31">
        <f t="shared" ca="1" si="11"/>
        <v>-282940</v>
      </c>
      <c r="K51" s="60">
        <f t="shared" ca="1" si="22"/>
        <v>99.323999999999998</v>
      </c>
      <c r="L51" s="30">
        <f t="shared" ca="1" si="23"/>
        <v>-63960.000000002423</v>
      </c>
      <c r="M51" s="31">
        <f t="shared" ca="1" si="14"/>
        <v>-128066.03288888893</v>
      </c>
      <c r="N51" s="66">
        <f t="shared" ca="1" si="24"/>
        <v>10848.256822651136</v>
      </c>
      <c r="P51" s="59">
        <v>45874.625</v>
      </c>
      <c r="Q51" s="44">
        <v>94.45</v>
      </c>
      <c r="R51" s="59">
        <v>45874.625</v>
      </c>
      <c r="S51" s="44">
        <v>101.217</v>
      </c>
      <c r="T51" s="105">
        <v>45876.625</v>
      </c>
      <c r="U51" s="44">
        <v>120.52</v>
      </c>
      <c r="V51" s="59">
        <v>45912.625</v>
      </c>
      <c r="W51" s="44">
        <v>99.519000000000005</v>
      </c>
      <c r="X51" s="150">
        <f t="shared" si="0"/>
        <v>45874.625</v>
      </c>
      <c r="Y51" s="150" t="str">
        <f t="shared" si="1"/>
        <v/>
      </c>
    </row>
    <row r="52" spans="1:25">
      <c r="A52" s="151">
        <f t="shared" ca="1" si="16"/>
        <v>45994.625</v>
      </c>
      <c r="B52" s="60">
        <f t="shared" ca="1" si="17"/>
        <v>92.85</v>
      </c>
      <c r="C52" s="30">
        <f t="shared" ca="1" si="4"/>
        <v>129912.30919129349</v>
      </c>
      <c r="D52" s="31">
        <f t="shared" ca="1" si="5"/>
        <v>-167437.5</v>
      </c>
      <c r="E52" s="60">
        <f t="shared" ca="1" si="18"/>
        <v>100.78400000000001</v>
      </c>
      <c r="F52" s="30">
        <f t="shared" ca="1" si="19"/>
        <v>-23199.999999999931</v>
      </c>
      <c r="G52" s="31">
        <f t="shared" ca="1" si="8"/>
        <v>-59155.549999999988</v>
      </c>
      <c r="H52" s="60">
        <f t="shared" ca="1" si="20"/>
        <v>121.36</v>
      </c>
      <c r="I52" s="30">
        <f t="shared" ca="1" si="21"/>
        <v>163606.28618693384</v>
      </c>
      <c r="J52" s="31">
        <f t="shared" ca="1" si="11"/>
        <v>-287992.5</v>
      </c>
      <c r="K52" s="60">
        <f t="shared" ca="1" si="22"/>
        <v>99.340999999999994</v>
      </c>
      <c r="L52" s="30">
        <f t="shared" ca="1" si="23"/>
        <v>-56990.000000004104</v>
      </c>
      <c r="M52" s="31">
        <f t="shared" ca="1" si="14"/>
        <v>-130352.92633333334</v>
      </c>
      <c r="N52" s="66">
        <f t="shared" ca="1" si="24"/>
        <v>-18126.353328977886</v>
      </c>
      <c r="P52" s="59">
        <v>45875.625</v>
      </c>
      <c r="Q52" s="44">
        <v>94.47</v>
      </c>
      <c r="R52" s="59">
        <v>45875.625</v>
      </c>
      <c r="S52" s="44">
        <v>101.197</v>
      </c>
      <c r="T52" s="105">
        <v>45877.625</v>
      </c>
      <c r="U52" s="44">
        <v>120.29</v>
      </c>
      <c r="V52" s="59">
        <v>45915.625</v>
      </c>
      <c r="W52" s="44">
        <v>99.558000000000007</v>
      </c>
      <c r="X52" s="150">
        <f t="shared" si="0"/>
        <v>45875.625</v>
      </c>
      <c r="Y52" s="150" t="str">
        <f t="shared" si="1"/>
        <v/>
      </c>
    </row>
    <row r="53" spans="1:25">
      <c r="A53" s="151">
        <f t="shared" ca="1" si="16"/>
        <v>45995.625</v>
      </c>
      <c r="B53" s="60">
        <f t="shared" ca="1" si="17"/>
        <v>92.84</v>
      </c>
      <c r="C53" s="30">
        <f t="shared" ca="1" si="4"/>
        <v>127205.80274980798</v>
      </c>
      <c r="D53" s="31">
        <f t="shared" ca="1" si="5"/>
        <v>-170375</v>
      </c>
      <c r="E53" s="60">
        <f t="shared" ca="1" si="18"/>
        <v>100.739</v>
      </c>
      <c r="F53" s="30">
        <f t="shared" ca="1" si="19"/>
        <v>-32200.000000000269</v>
      </c>
      <c r="G53" s="31">
        <f t="shared" ca="1" si="8"/>
        <v>-60193.366666666669</v>
      </c>
      <c r="H53" s="60">
        <f t="shared" ca="1" si="20"/>
        <v>121.3</v>
      </c>
      <c r="I53" s="30">
        <f t="shared" ca="1" si="21"/>
        <v>142266.33581472424</v>
      </c>
      <c r="J53" s="31">
        <f t="shared" ca="1" si="11"/>
        <v>-293045</v>
      </c>
      <c r="K53" s="60">
        <f t="shared" ca="1" si="22"/>
        <v>99.248000000000005</v>
      </c>
      <c r="L53" s="30">
        <f t="shared" ca="1" si="23"/>
        <v>-95119.999999999709</v>
      </c>
      <c r="M53" s="31">
        <f t="shared" ca="1" si="14"/>
        <v>-132639.8197777778</v>
      </c>
      <c r="N53" s="66">
        <f t="shared" ca="1" si="24"/>
        <v>-27756.98617602684</v>
      </c>
      <c r="P53" s="59">
        <v>45876.625</v>
      </c>
      <c r="Q53" s="44">
        <v>94.64</v>
      </c>
      <c r="R53" s="59">
        <v>45876.625</v>
      </c>
      <c r="S53" s="44">
        <v>101.16500000000001</v>
      </c>
      <c r="T53" s="105">
        <v>45880.625</v>
      </c>
      <c r="U53" s="44">
        <v>120.27</v>
      </c>
      <c r="V53" s="59">
        <v>45916.625</v>
      </c>
      <c r="W53" s="44">
        <v>99.569000000000003</v>
      </c>
      <c r="X53" s="150">
        <f t="shared" si="0"/>
        <v>45876.625</v>
      </c>
      <c r="Y53" s="150" t="str">
        <f t="shared" si="1"/>
        <v/>
      </c>
    </row>
    <row r="54" spans="1:25">
      <c r="A54" s="151">
        <f t="shared" ca="1" si="16"/>
        <v>45996.625</v>
      </c>
      <c r="B54" s="60">
        <f t="shared" ca="1" si="17"/>
        <v>92.88</v>
      </c>
      <c r="C54" s="30">
        <f t="shared" ca="1" si="4"/>
        <v>138031.82851575001</v>
      </c>
      <c r="D54" s="31">
        <f t="shared" ca="1" si="5"/>
        <v>-173312.5</v>
      </c>
      <c r="E54" s="60">
        <f t="shared" ca="1" si="18"/>
        <v>100.67</v>
      </c>
      <c r="F54" s="30">
        <f t="shared" ca="1" si="19"/>
        <v>-46000.0000000008</v>
      </c>
      <c r="G54" s="31">
        <f t="shared" ca="1" si="8"/>
        <v>-61231.183333333334</v>
      </c>
      <c r="H54" s="60">
        <f t="shared" ca="1" si="20"/>
        <v>121.2</v>
      </c>
      <c r="I54" s="30">
        <f t="shared" ca="1" si="21"/>
        <v>106699.75186103841</v>
      </c>
      <c r="J54" s="31">
        <f t="shared" ca="1" si="11"/>
        <v>-298097.5</v>
      </c>
      <c r="K54" s="60">
        <f t="shared" ca="1" si="22"/>
        <v>99.117000000000004</v>
      </c>
      <c r="L54" s="30">
        <f t="shared" ca="1" si="23"/>
        <v>-148829.99999999983</v>
      </c>
      <c r="M54" s="31">
        <f t="shared" ca="1" si="14"/>
        <v>-134926.71322222226</v>
      </c>
      <c r="N54" s="66">
        <f t="shared" ca="1" si="24"/>
        <v>-20408.453234176355</v>
      </c>
      <c r="P54" s="59">
        <v>45877.625</v>
      </c>
      <c r="Q54" s="44">
        <v>94.67</v>
      </c>
      <c r="R54" s="59">
        <v>45877.625</v>
      </c>
      <c r="S54" s="44">
        <v>101.039</v>
      </c>
      <c r="T54" s="105">
        <v>45881.625</v>
      </c>
      <c r="U54" s="44">
        <v>120.15</v>
      </c>
      <c r="V54" s="59">
        <v>45917.625</v>
      </c>
      <c r="W54" s="44">
        <v>99.600999999999999</v>
      </c>
      <c r="X54" s="150">
        <f t="shared" si="0"/>
        <v>45877.625</v>
      </c>
      <c r="Y54" s="150" t="str">
        <f t="shared" si="1"/>
        <v/>
      </c>
    </row>
    <row r="55" spans="1:25">
      <c r="A55" s="151">
        <f t="shared" ca="1" si="16"/>
        <v>45999.625</v>
      </c>
      <c r="B55" s="60">
        <f t="shared" ca="1" si="17"/>
        <v>92.81</v>
      </c>
      <c r="C55" s="30">
        <f t="shared" ca="1" si="4"/>
        <v>119086.28342535143</v>
      </c>
      <c r="D55" s="31">
        <f t="shared" ca="1" si="5"/>
        <v>-182125</v>
      </c>
      <c r="E55" s="60">
        <f t="shared" ca="1" si="18"/>
        <v>100.447</v>
      </c>
      <c r="F55" s="30">
        <f t="shared" ca="1" si="19"/>
        <v>-90600.000000000597</v>
      </c>
      <c r="G55" s="31">
        <f t="shared" ca="1" si="8"/>
        <v>-64344.633333333317</v>
      </c>
      <c r="H55" s="60">
        <f t="shared" ca="1" si="20"/>
        <v>120.87</v>
      </c>
      <c r="I55" s="30">
        <f t="shared" ca="1" si="21"/>
        <v>-10669.975186104797</v>
      </c>
      <c r="J55" s="31">
        <f t="shared" ca="1" si="11"/>
        <v>-313255</v>
      </c>
      <c r="K55" s="60">
        <f t="shared" ca="1" si="22"/>
        <v>98.691000000000003</v>
      </c>
      <c r="L55" s="30">
        <f t="shared" ca="1" si="23"/>
        <v>-323490.00000000064</v>
      </c>
      <c r="M55" s="31">
        <f t="shared" ca="1" si="14"/>
        <v>-141787.39355555555</v>
      </c>
      <c r="N55" s="66">
        <f t="shared" ca="1" si="24"/>
        <v>-49446.501610766049</v>
      </c>
      <c r="P55" s="59">
        <v>45880.625</v>
      </c>
      <c r="Q55" s="44">
        <v>94.66</v>
      </c>
      <c r="R55" s="59">
        <v>45880.625</v>
      </c>
      <c r="S55" s="44">
        <v>101.004</v>
      </c>
      <c r="T55" s="105">
        <v>45882.625</v>
      </c>
      <c r="U55" s="44">
        <v>120.52</v>
      </c>
      <c r="V55" s="59">
        <v>45918.625</v>
      </c>
      <c r="W55" s="44">
        <v>99.516000000000005</v>
      </c>
      <c r="X55" s="150">
        <f t="shared" si="0"/>
        <v>45880.625</v>
      </c>
      <c r="Y55" s="150" t="str">
        <f t="shared" si="1"/>
        <v/>
      </c>
    </row>
    <row r="56" spans="1:25">
      <c r="A56" s="151">
        <f t="shared" ca="1" si="16"/>
        <v>46000.625</v>
      </c>
      <c r="B56" s="60">
        <f t="shared" ca="1" si="17"/>
        <v>92.79</v>
      </c>
      <c r="C56" s="30">
        <f t="shared" ca="1" si="4"/>
        <v>113673.27054238596</v>
      </c>
      <c r="D56" s="31">
        <f t="shared" ca="1" si="5"/>
        <v>-185062.49999999997</v>
      </c>
      <c r="E56" s="60">
        <f t="shared" ca="1" si="18"/>
        <v>100.48399999999999</v>
      </c>
      <c r="F56" s="30">
        <f t="shared" ca="1" si="19"/>
        <v>-83200.000000002212</v>
      </c>
      <c r="G56" s="31">
        <f t="shared" ca="1" si="8"/>
        <v>-65382.450000000012</v>
      </c>
      <c r="H56" s="60">
        <f t="shared" ca="1" si="20"/>
        <v>120.74</v>
      </c>
      <c r="I56" s="30">
        <f t="shared" ca="1" si="21"/>
        <v>-56906.534325890658</v>
      </c>
      <c r="J56" s="31">
        <f t="shared" ca="1" si="11"/>
        <v>-318307.5</v>
      </c>
      <c r="K56" s="60">
        <f t="shared" ca="1" si="22"/>
        <v>98.775000000000006</v>
      </c>
      <c r="L56" s="30">
        <f t="shared" ca="1" si="23"/>
        <v>-289049.9999999993</v>
      </c>
      <c r="M56" s="31">
        <f t="shared" ca="1" si="14"/>
        <v>-144074.28700000001</v>
      </c>
      <c r="N56" s="66">
        <f t="shared" ca="1" si="24"/>
        <v>19282.967868279549</v>
      </c>
      <c r="P56" s="59">
        <v>45881.625</v>
      </c>
      <c r="Q56" s="44">
        <v>94.75</v>
      </c>
      <c r="R56" s="59">
        <v>45881.625</v>
      </c>
      <c r="S56" s="44">
        <v>100.947</v>
      </c>
      <c r="T56" s="105">
        <v>45883.625</v>
      </c>
      <c r="U56" s="44">
        <v>120.46</v>
      </c>
      <c r="V56" s="59">
        <v>45919.625</v>
      </c>
      <c r="W56" s="44">
        <v>99.414000000000001</v>
      </c>
      <c r="X56" s="150">
        <f t="shared" si="0"/>
        <v>45881.625</v>
      </c>
      <c r="Y56" s="150" t="str">
        <f t="shared" si="1"/>
        <v/>
      </c>
    </row>
    <row r="57" spans="1:25">
      <c r="A57" s="151">
        <f t="shared" ca="1" si="16"/>
        <v>46002.625</v>
      </c>
      <c r="B57" s="60">
        <f t="shared" ca="1" si="17"/>
        <v>92.83</v>
      </c>
      <c r="C57" s="30">
        <f t="shared" ca="1" si="4"/>
        <v>124499.29630832246</v>
      </c>
      <c r="D57" s="31">
        <f t="shared" ca="1" si="5"/>
        <v>-190937.49999999997</v>
      </c>
      <c r="E57" s="60">
        <f t="shared" ca="1" si="18"/>
        <v>100.453</v>
      </c>
      <c r="F57" s="30">
        <f t="shared" ca="1" si="19"/>
        <v>-89400.000000000538</v>
      </c>
      <c r="G57" s="31">
        <f t="shared" ca="1" si="8"/>
        <v>-67458.083333333343</v>
      </c>
      <c r="H57" s="60">
        <f t="shared" ca="1" si="20"/>
        <v>120.91</v>
      </c>
      <c r="I57" s="30">
        <f t="shared" ca="1" si="21"/>
        <v>3556.6583953619001</v>
      </c>
      <c r="J57" s="31">
        <f t="shared" ca="1" si="11"/>
        <v>-328412.5</v>
      </c>
      <c r="K57" s="60">
        <f t="shared" ca="1" si="22"/>
        <v>98.775000000000006</v>
      </c>
      <c r="L57" s="30">
        <f t="shared" ca="1" si="23"/>
        <v>-289049.9999999993</v>
      </c>
      <c r="M57" s="31">
        <f t="shared" ca="1" si="14"/>
        <v>-148648.0738888889</v>
      </c>
      <c r="N57" s="66">
        <f t="shared" ca="1" si="24"/>
        <v>-22422.35264259376</v>
      </c>
      <c r="P57" s="59">
        <v>45882.625</v>
      </c>
      <c r="Q57" s="44">
        <v>94.88</v>
      </c>
      <c r="R57" s="59">
        <v>45882.625</v>
      </c>
      <c r="S57" s="44">
        <v>101.11799999999999</v>
      </c>
      <c r="T57" s="105">
        <v>45887.625</v>
      </c>
      <c r="U57" s="44">
        <v>120.14</v>
      </c>
      <c r="V57" s="59">
        <v>45922.625</v>
      </c>
      <c r="W57" s="44">
        <v>99.441000000000003</v>
      </c>
      <c r="X57" s="150">
        <f t="shared" si="0"/>
        <v>45882.625</v>
      </c>
      <c r="Y57" s="150" t="str">
        <f t="shared" si="1"/>
        <v/>
      </c>
    </row>
    <row r="58" spans="1:25">
      <c r="A58" s="151">
        <f t="shared" ca="1" si="16"/>
        <v>46002.652505208331</v>
      </c>
      <c r="B58" s="60">
        <f t="shared" ca="1" si="17"/>
        <v>92.78</v>
      </c>
      <c r="C58" s="30">
        <f t="shared" ca="1" si="4"/>
        <v>110966.7641008949</v>
      </c>
      <c r="D58" s="31">
        <f t="shared" ca="1" si="5"/>
        <v>-190937.49999999997</v>
      </c>
      <c r="E58" s="60">
        <f t="shared" ca="1" si="18"/>
        <v>100.468</v>
      </c>
      <c r="F58" s="30">
        <f t="shared" ca="1" si="19"/>
        <v>-86400.000000000437</v>
      </c>
      <c r="G58" s="31">
        <f t="shared" ca="1" si="8"/>
        <v>-67458.083333333343</v>
      </c>
      <c r="H58" s="60">
        <f t="shared" ca="1" si="20"/>
        <v>120.86</v>
      </c>
      <c r="I58" s="30">
        <f t="shared" ca="1" si="21"/>
        <v>-14226.633581476244</v>
      </c>
      <c r="J58" s="31">
        <f t="shared" ca="1" si="11"/>
        <v>-328412.5</v>
      </c>
      <c r="K58" s="60">
        <f t="shared" ca="1" si="22"/>
        <v>98.807000000000002</v>
      </c>
      <c r="L58" s="30">
        <f t="shared" ca="1" si="23"/>
        <v>-275930.00000000076</v>
      </c>
      <c r="M58" s="31">
        <f t="shared" ca="1" si="14"/>
        <v>-148648.0738888889</v>
      </c>
      <c r="N58" s="66">
        <f t="shared" ca="1" si="24"/>
        <v>-8051.592873184738</v>
      </c>
      <c r="P58" s="59">
        <v>45883.625</v>
      </c>
      <c r="Q58" s="44">
        <v>94.94</v>
      </c>
      <c r="R58" s="59">
        <v>45883.625</v>
      </c>
      <c r="S58" s="44">
        <v>101.057</v>
      </c>
      <c r="T58" s="105">
        <v>45888.625</v>
      </c>
      <c r="U58" s="44">
        <v>120.27</v>
      </c>
      <c r="V58" s="59">
        <v>45923.625</v>
      </c>
      <c r="W58" s="44">
        <v>99.381</v>
      </c>
      <c r="X58" s="150">
        <f t="shared" si="0"/>
        <v>45883.625</v>
      </c>
      <c r="Y58" s="150" t="str">
        <f t="shared" si="1"/>
        <v/>
      </c>
    </row>
    <row r="59" spans="1:25">
      <c r="A59" s="151" t="str">
        <f t="shared" ca="1" si="16"/>
        <v/>
      </c>
      <c r="B59" s="60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60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59">
        <v>45884.625</v>
      </c>
      <c r="Q59" s="44">
        <v>94.87</v>
      </c>
      <c r="R59" s="59">
        <v>45884.625</v>
      </c>
      <c r="S59" s="44">
        <v>100.946</v>
      </c>
      <c r="T59" s="105">
        <v>45889.625</v>
      </c>
      <c r="U59" s="44">
        <v>120.39</v>
      </c>
      <c r="V59" s="59">
        <v>45924.625</v>
      </c>
      <c r="W59" s="44">
        <v>99.414000000000001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60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60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59">
        <v>45887.625</v>
      </c>
      <c r="Q60" s="44">
        <v>94.83</v>
      </c>
      <c r="R60" s="59">
        <v>45887.625</v>
      </c>
      <c r="S60" s="44">
        <v>100.953</v>
      </c>
      <c r="T60" s="105">
        <v>45890.625</v>
      </c>
      <c r="U60" s="44">
        <v>120.12</v>
      </c>
      <c r="V60" s="59">
        <v>45925.625</v>
      </c>
      <c r="W60" s="44">
        <v>99.263000000000005</v>
      </c>
      <c r="X60" s="150">
        <f t="shared" si="0"/>
        <v>45887.625</v>
      </c>
      <c r="Y60" s="150" t="str">
        <f t="shared" si="1"/>
        <v/>
      </c>
    </row>
    <row r="61" spans="1:25">
      <c r="A61" s="151" t="str">
        <f t="shared" ca="1" si="16"/>
        <v/>
      </c>
      <c r="B61" s="60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60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59">
        <v>45888.625</v>
      </c>
      <c r="Q61" s="44">
        <v>94.8</v>
      </c>
      <c r="R61" s="59">
        <v>45888.625</v>
      </c>
      <c r="S61" s="44">
        <v>100.99</v>
      </c>
      <c r="T61" s="105">
        <v>45891.625</v>
      </c>
      <c r="U61" s="44">
        <v>120.28</v>
      </c>
      <c r="V61" s="59">
        <v>45926.625</v>
      </c>
      <c r="W61" s="44">
        <v>99.38</v>
      </c>
      <c r="X61" s="150">
        <f t="shared" si="0"/>
        <v>45888.625</v>
      </c>
      <c r="Y61" s="150" t="str">
        <f t="shared" si="1"/>
        <v/>
      </c>
    </row>
    <row r="62" spans="1:25">
      <c r="A62" s="151" t="str">
        <f t="shared" ca="1" si="16"/>
        <v/>
      </c>
      <c r="B62" s="60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60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59">
        <v>45889.625</v>
      </c>
      <c r="Q62" s="44">
        <v>94.64</v>
      </c>
      <c r="R62" s="59">
        <v>45889.625</v>
      </c>
      <c r="S62" s="44">
        <v>101.083</v>
      </c>
      <c r="T62" s="105">
        <v>45898.625</v>
      </c>
      <c r="U62" s="44">
        <v>120.25</v>
      </c>
      <c r="V62" s="59">
        <v>45929.625</v>
      </c>
      <c r="W62" s="44">
        <v>99.456000000000003</v>
      </c>
      <c r="X62" s="150">
        <f t="shared" si="0"/>
        <v>45889.625</v>
      </c>
      <c r="Y62" s="150" t="str">
        <f t="shared" si="1"/>
        <v/>
      </c>
    </row>
    <row r="63" spans="1:25">
      <c r="A63" s="151" t="str">
        <f t="shared" ca="1" si="16"/>
        <v/>
      </c>
      <c r="B63" s="60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60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59">
        <v>45890.625</v>
      </c>
      <c r="Q63" s="44">
        <v>94.47</v>
      </c>
      <c r="R63" s="59">
        <v>45890.625</v>
      </c>
      <c r="S63" s="44">
        <v>100.955</v>
      </c>
      <c r="T63" s="105">
        <v>45901.625</v>
      </c>
      <c r="U63" s="44">
        <v>120.1</v>
      </c>
      <c r="V63" s="59">
        <v>45930.625</v>
      </c>
      <c r="W63" s="44">
        <v>99.484999999999999</v>
      </c>
      <c r="X63" s="150">
        <f t="shared" si="0"/>
        <v>45890.625</v>
      </c>
      <c r="Y63" s="150" t="str">
        <f t="shared" si="1"/>
        <v/>
      </c>
    </row>
    <row r="64" spans="1:25">
      <c r="A64" s="151" t="str">
        <f t="shared" ca="1" si="16"/>
        <v/>
      </c>
      <c r="B64" s="60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60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59">
        <v>45891.625</v>
      </c>
      <c r="Q64" s="44">
        <v>94.76</v>
      </c>
      <c r="R64" s="59">
        <v>45891.625</v>
      </c>
      <c r="S64" s="44">
        <v>101.027</v>
      </c>
      <c r="T64" s="105">
        <v>45902.625</v>
      </c>
      <c r="U64" s="44">
        <v>119.81</v>
      </c>
      <c r="V64" s="59">
        <v>45931.625</v>
      </c>
      <c r="W64" s="44">
        <v>99.536000000000001</v>
      </c>
      <c r="X64" s="150">
        <f t="shared" si="0"/>
        <v>45891.625</v>
      </c>
      <c r="Y64" s="150" t="str">
        <f t="shared" si="1"/>
        <v/>
      </c>
    </row>
    <row r="65" spans="1:25">
      <c r="A65" s="151" t="str">
        <f t="shared" ca="1" si="16"/>
        <v/>
      </c>
      <c r="B65" s="60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60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59">
        <v>45895.625</v>
      </c>
      <c r="Q65" s="44">
        <v>94.59</v>
      </c>
      <c r="R65" s="59">
        <v>45894.625</v>
      </c>
      <c r="S65" s="44">
        <v>100.916</v>
      </c>
      <c r="T65" s="105">
        <v>45903.625</v>
      </c>
      <c r="U65" s="44">
        <v>120.08</v>
      </c>
      <c r="V65" s="59">
        <v>45932.625</v>
      </c>
      <c r="W65" s="44">
        <v>99.51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60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60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59">
        <v>45896.625</v>
      </c>
      <c r="Q66" s="44">
        <v>94.56</v>
      </c>
      <c r="R66" s="59">
        <v>45895.625</v>
      </c>
      <c r="S66" s="44">
        <v>101.051</v>
      </c>
      <c r="T66" s="105">
        <v>45904.625</v>
      </c>
      <c r="U66" s="44">
        <v>120.3</v>
      </c>
      <c r="V66" s="59">
        <v>45933.625</v>
      </c>
      <c r="W66" s="44">
        <v>99.492999999999995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60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60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59">
        <v>45897.625</v>
      </c>
      <c r="Q67" s="44">
        <v>94.44</v>
      </c>
      <c r="R67" s="59">
        <v>45896.625</v>
      </c>
      <c r="S67" s="44">
        <v>101.142</v>
      </c>
      <c r="T67" s="105">
        <v>45905.625</v>
      </c>
      <c r="U67" s="44">
        <v>120.64</v>
      </c>
      <c r="V67" s="59">
        <v>45936.625</v>
      </c>
      <c r="W67" s="44">
        <v>99.536000000000001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60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59">
        <v>45898.625</v>
      </c>
      <c r="Q68" s="44">
        <v>94.44</v>
      </c>
      <c r="R68" s="59">
        <v>45897.625</v>
      </c>
      <c r="S68" s="44">
        <v>101.092</v>
      </c>
      <c r="T68" s="105">
        <v>45908.625</v>
      </c>
      <c r="U68" s="44">
        <v>120.74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45898.625</v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45901.625</v>
      </c>
      <c r="Q69" s="44">
        <v>94.4</v>
      </c>
      <c r="R69" s="59">
        <v>45898.625</v>
      </c>
      <c r="S69" s="44">
        <v>101.096</v>
      </c>
      <c r="T69" s="105">
        <v>45909.625</v>
      </c>
      <c r="U69" s="44">
        <v>120.66</v>
      </c>
      <c r="V69" s="59">
        <v>45938.625</v>
      </c>
      <c r="W69" s="44">
        <v>99.673000000000002</v>
      </c>
      <c r="X69" s="150">
        <f t="shared" si="25"/>
        <v>45901.625</v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45902.625</v>
      </c>
      <c r="Q70" s="44">
        <v>94.24</v>
      </c>
      <c r="R70" s="59">
        <v>45901.625</v>
      </c>
      <c r="S70" s="44">
        <v>101.01900000000001</v>
      </c>
      <c r="T70" s="105">
        <v>45910.625</v>
      </c>
      <c r="U70" s="44">
        <v>120.75</v>
      </c>
      <c r="V70" s="59">
        <v>45939.625</v>
      </c>
      <c r="W70" s="44">
        <v>99.552999999999997</v>
      </c>
      <c r="X70" s="150">
        <f t="shared" si="25"/>
        <v>45902.625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45903.625</v>
      </c>
      <c r="Q71" s="44">
        <v>94.38</v>
      </c>
      <c r="R71" s="59">
        <v>45902.625</v>
      </c>
      <c r="S71" s="44">
        <v>100.976</v>
      </c>
      <c r="T71" s="105">
        <v>45911.625</v>
      </c>
      <c r="U71" s="44">
        <v>120.76</v>
      </c>
      <c r="V71" s="59">
        <v>45940.625</v>
      </c>
      <c r="W71" s="44">
        <v>99.754000000000005</v>
      </c>
      <c r="X71" s="150">
        <f t="shared" si="25"/>
        <v>45903.625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45904.625</v>
      </c>
      <c r="Q72" s="44">
        <v>94.54</v>
      </c>
      <c r="R72" s="59">
        <v>45903.625</v>
      </c>
      <c r="S72" s="44">
        <v>101.038</v>
      </c>
      <c r="T72" s="105">
        <v>45912.625</v>
      </c>
      <c r="U72" s="44">
        <v>120.63</v>
      </c>
      <c r="V72" s="59">
        <v>45943.625</v>
      </c>
      <c r="W72" s="44">
        <v>99.923000000000002</v>
      </c>
      <c r="X72" s="150">
        <f t="shared" si="25"/>
        <v>45904.625</v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45905.625</v>
      </c>
      <c r="Q73" s="44">
        <v>94.64</v>
      </c>
      <c r="R73" s="59">
        <v>45904.625</v>
      </c>
      <c r="S73" s="44">
        <v>101.06399999999999</v>
      </c>
      <c r="T73" s="105">
        <v>45915.625</v>
      </c>
      <c r="U73" s="44">
        <v>120.7</v>
      </c>
      <c r="V73" s="59">
        <v>45944.625</v>
      </c>
      <c r="W73" s="44">
        <v>99.977999999999994</v>
      </c>
      <c r="X73" s="150">
        <f t="shared" si="25"/>
        <v>45905.625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45908.625</v>
      </c>
      <c r="Q74" s="44">
        <v>94.65</v>
      </c>
      <c r="R74" s="59">
        <v>45905.625</v>
      </c>
      <c r="S74" s="44">
        <v>101.19</v>
      </c>
      <c r="T74" s="105">
        <v>45916.625</v>
      </c>
      <c r="U74" s="44">
        <v>120.66</v>
      </c>
      <c r="V74" s="59">
        <v>45945.625</v>
      </c>
      <c r="W74" s="44">
        <v>100.18899999999999</v>
      </c>
      <c r="X74" s="150">
        <f t="shared" si="25"/>
        <v>45908.625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45909.625</v>
      </c>
      <c r="Q75" s="44">
        <v>94.54</v>
      </c>
      <c r="R75" s="59">
        <v>45908.625</v>
      </c>
      <c r="S75" s="44">
        <v>101.23099999999999</v>
      </c>
      <c r="T75" s="105">
        <v>45917.625</v>
      </c>
      <c r="U75" s="44">
        <v>120.67</v>
      </c>
      <c r="V75" s="59">
        <v>45946.625</v>
      </c>
      <c r="W75" s="44">
        <v>100.14700000000001</v>
      </c>
      <c r="X75" s="150">
        <f t="shared" si="25"/>
        <v>45909.625</v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45910.625</v>
      </c>
      <c r="Q76" s="44">
        <v>94.53</v>
      </c>
      <c r="R76" s="59">
        <v>45909.625</v>
      </c>
      <c r="S76" s="44">
        <v>101.163</v>
      </c>
      <c r="T76" s="105">
        <v>45918.625</v>
      </c>
      <c r="U76" s="44">
        <v>120.7</v>
      </c>
      <c r="V76" s="59">
        <v>45947.625</v>
      </c>
      <c r="W76" s="44">
        <v>100.146</v>
      </c>
      <c r="X76" s="150">
        <f t="shared" si="25"/>
        <v>45910.625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45911.625</v>
      </c>
      <c r="Q77" s="44">
        <v>92.29</v>
      </c>
      <c r="R77" s="59">
        <v>45910.625</v>
      </c>
      <c r="S77" s="44">
        <v>101.126</v>
      </c>
      <c r="T77" s="105">
        <v>45919.625</v>
      </c>
      <c r="U77" s="44">
        <v>120.71</v>
      </c>
      <c r="V77" s="59">
        <v>45950.625</v>
      </c>
      <c r="W77" s="44">
        <v>100.10599999999999</v>
      </c>
      <c r="X77" s="150">
        <f t="shared" si="25"/>
        <v>45911.625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45912.625</v>
      </c>
      <c r="Q78" s="44">
        <v>92.46</v>
      </c>
      <c r="R78" s="59">
        <v>45911.625</v>
      </c>
      <c r="S78" s="44">
        <v>101.012</v>
      </c>
      <c r="T78" s="105">
        <v>45922.625</v>
      </c>
      <c r="U78" s="44">
        <v>120.61</v>
      </c>
      <c r="V78" s="59">
        <v>45951.625</v>
      </c>
      <c r="W78" s="44">
        <v>100.206</v>
      </c>
      <c r="X78" s="150">
        <f t="shared" si="25"/>
        <v>45912.625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45915.625</v>
      </c>
      <c r="Q79" s="44">
        <v>92.46</v>
      </c>
      <c r="R79" s="59">
        <v>45912.625</v>
      </c>
      <c r="S79" s="44">
        <v>100.934</v>
      </c>
      <c r="T79" s="105">
        <v>45923.625</v>
      </c>
      <c r="U79" s="44">
        <v>120.6</v>
      </c>
      <c r="V79" s="59">
        <v>45952.625</v>
      </c>
      <c r="W79" s="44">
        <v>100.13800000000001</v>
      </c>
      <c r="X79" s="150">
        <f t="shared" si="25"/>
        <v>45915.625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45916.625</v>
      </c>
      <c r="Q80" s="44">
        <v>92.35</v>
      </c>
      <c r="R80" s="59">
        <v>45915.625</v>
      </c>
      <c r="S80" s="44">
        <v>100.944</v>
      </c>
      <c r="T80" s="105">
        <v>45924.625</v>
      </c>
      <c r="U80" s="44">
        <v>120.67</v>
      </c>
      <c r="V80" s="59">
        <v>45953.625</v>
      </c>
      <c r="W80" s="44">
        <v>100.104</v>
      </c>
      <c r="X80" s="150">
        <f t="shared" si="25"/>
        <v>45916.625</v>
      </c>
      <c r="Y80" s="150" t="str">
        <f t="shared" si="26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45917.625</v>
      </c>
      <c r="Q81" s="44">
        <v>92.39</v>
      </c>
      <c r="R81" s="59">
        <v>45916.625</v>
      </c>
      <c r="S81" s="44">
        <v>100.953</v>
      </c>
      <c r="T81" s="105">
        <v>45925.625</v>
      </c>
      <c r="U81" s="44">
        <v>120.43</v>
      </c>
      <c r="V81" s="59">
        <v>45954.625</v>
      </c>
      <c r="W81" s="44">
        <v>99.841999999999999</v>
      </c>
      <c r="X81" s="150">
        <f t="shared" si="25"/>
        <v>45917.625</v>
      </c>
      <c r="Y81" s="150" t="str">
        <f t="shared" si="26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45918.625</v>
      </c>
      <c r="Q82" s="44">
        <v>92.67</v>
      </c>
      <c r="R82" s="59">
        <v>45917.625</v>
      </c>
      <c r="S82" s="44">
        <v>100.971</v>
      </c>
      <c r="T82" s="105">
        <v>45929.625</v>
      </c>
      <c r="U82" s="44">
        <v>120.76</v>
      </c>
      <c r="V82" s="59">
        <v>45957.625</v>
      </c>
      <c r="W82" s="44">
        <v>99.850999999999999</v>
      </c>
      <c r="X82" s="150">
        <f t="shared" si="25"/>
        <v>45918.625</v>
      </c>
      <c r="Y82" s="150" t="str">
        <f t="shared" si="26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45919.625</v>
      </c>
      <c r="Q83" s="44">
        <v>92.67</v>
      </c>
      <c r="R83" s="59">
        <v>45918.625</v>
      </c>
      <c r="S83" s="44">
        <v>100.956</v>
      </c>
      <c r="T83" s="105">
        <v>45930.625</v>
      </c>
      <c r="U83" s="44">
        <v>120.78</v>
      </c>
      <c r="V83" s="59">
        <v>45958.625</v>
      </c>
      <c r="W83" s="44">
        <v>99.867999999999995</v>
      </c>
      <c r="X83" s="150">
        <f t="shared" si="25"/>
        <v>45919.625</v>
      </c>
      <c r="Y83" s="150" t="str">
        <f t="shared" si="26"/>
        <v/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45922.625</v>
      </c>
      <c r="Q84" s="44">
        <v>92.52</v>
      </c>
      <c r="R84" s="59">
        <v>45919.625</v>
      </c>
      <c r="S84" s="44">
        <v>100.904</v>
      </c>
      <c r="T84" s="105">
        <v>45931.625</v>
      </c>
      <c r="U84" s="44">
        <v>120.85</v>
      </c>
      <c r="V84" s="59">
        <v>45959.625</v>
      </c>
      <c r="W84" s="44">
        <v>99.85</v>
      </c>
      <c r="X84" s="150">
        <f t="shared" si="25"/>
        <v>45922.625</v>
      </c>
      <c r="Y84" s="150" t="str">
        <f t="shared" si="26"/>
        <v/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45923.625</v>
      </c>
      <c r="Q85" s="44">
        <v>92.67</v>
      </c>
      <c r="R85" s="59">
        <v>45922.625</v>
      </c>
      <c r="S85" s="44">
        <v>100.913</v>
      </c>
      <c r="T85" s="105">
        <v>45932.625</v>
      </c>
      <c r="U85" s="44">
        <v>120.92</v>
      </c>
      <c r="V85" s="59">
        <v>45960.625</v>
      </c>
      <c r="W85" s="44">
        <v>99.772999999999996</v>
      </c>
      <c r="X85" s="150">
        <f t="shared" si="25"/>
        <v>45923.625</v>
      </c>
      <c r="Y85" s="150" t="str">
        <f t="shared" si="26"/>
        <v/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45924.625</v>
      </c>
      <c r="Q86" s="44">
        <v>92.59</v>
      </c>
      <c r="R86" s="59">
        <v>45923.625</v>
      </c>
      <c r="S86" s="44">
        <v>100.883</v>
      </c>
      <c r="T86" s="105">
        <v>45933.625</v>
      </c>
      <c r="U86" s="44">
        <v>120.97</v>
      </c>
      <c r="V86" s="59">
        <v>45961.625</v>
      </c>
      <c r="W86" s="44">
        <v>99.798000000000002</v>
      </c>
      <c r="X86" s="150">
        <f t="shared" si="25"/>
        <v>45924.625</v>
      </c>
      <c r="Y86" s="150" t="str">
        <f t="shared" si="26"/>
        <v/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45925.625</v>
      </c>
      <c r="Q87" s="44">
        <v>92.45</v>
      </c>
      <c r="R87" s="59">
        <v>45924.625</v>
      </c>
      <c r="S87" s="44">
        <v>100.893</v>
      </c>
      <c r="T87" s="105">
        <v>45936.625</v>
      </c>
      <c r="U87" s="44">
        <v>120.96</v>
      </c>
      <c r="V87" s="59">
        <v>45964.625</v>
      </c>
      <c r="W87" s="44">
        <v>99.741</v>
      </c>
      <c r="X87" s="150">
        <f t="shared" si="25"/>
        <v>45925.625</v>
      </c>
      <c r="Y87" s="150" t="str">
        <f t="shared" si="26"/>
        <v/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45926.625</v>
      </c>
      <c r="Q88" s="44">
        <v>92.46</v>
      </c>
      <c r="R88" s="59">
        <v>45925.625</v>
      </c>
      <c r="S88" s="44">
        <v>100.822</v>
      </c>
      <c r="T88" s="105">
        <v>45937.625</v>
      </c>
      <c r="U88" s="44">
        <v>120.93</v>
      </c>
      <c r="V88" s="59">
        <v>45965.625</v>
      </c>
      <c r="W88" s="44">
        <v>99.774000000000001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45929.625</v>
      </c>
      <c r="Q89" s="44">
        <v>92.5</v>
      </c>
      <c r="R89" s="59">
        <v>45926.625</v>
      </c>
      <c r="S89" s="44">
        <v>100.866</v>
      </c>
      <c r="T89" s="105">
        <v>45938.625</v>
      </c>
      <c r="U89" s="44">
        <v>121.12</v>
      </c>
      <c r="V89" s="59">
        <v>45966.625</v>
      </c>
      <c r="W89" s="44">
        <v>99.680999999999997</v>
      </c>
      <c r="X89" s="150">
        <f t="shared" si="25"/>
        <v>45929.625</v>
      </c>
      <c r="Y89" s="150" t="str">
        <f t="shared" si="26"/>
        <v/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45930.625</v>
      </c>
      <c r="Q90" s="44">
        <v>92.47</v>
      </c>
      <c r="R90" s="59">
        <v>45929.625</v>
      </c>
      <c r="S90" s="44">
        <v>100.89</v>
      </c>
      <c r="T90" s="105">
        <v>45939.625</v>
      </c>
      <c r="U90" s="44">
        <v>120.99</v>
      </c>
      <c r="V90" s="59">
        <v>45967.625</v>
      </c>
      <c r="W90" s="44">
        <v>99.730999999999995</v>
      </c>
      <c r="X90" s="150">
        <f t="shared" si="25"/>
        <v>45930.625</v>
      </c>
      <c r="Y90" s="150" t="str">
        <f t="shared" si="26"/>
        <v/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45931.625</v>
      </c>
      <c r="Q91" s="44">
        <v>92.57</v>
      </c>
      <c r="R91" s="59">
        <v>45930.625</v>
      </c>
      <c r="S91" s="44">
        <v>100.89400000000001</v>
      </c>
      <c r="T91" s="105">
        <v>45940.625</v>
      </c>
      <c r="U91" s="44">
        <v>121</v>
      </c>
      <c r="V91" s="59">
        <v>45968.625</v>
      </c>
      <c r="W91" s="44">
        <v>99.73</v>
      </c>
      <c r="X91" s="150">
        <f t="shared" si="25"/>
        <v>45931.625</v>
      </c>
      <c r="Y91" s="150" t="str">
        <f t="shared" si="26"/>
        <v/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45932.625</v>
      </c>
      <c r="Q92" s="44">
        <v>92.64</v>
      </c>
      <c r="R92" s="59">
        <v>45931.625</v>
      </c>
      <c r="S92" s="44">
        <v>100.92</v>
      </c>
      <c r="T92" s="105">
        <v>45943.625</v>
      </c>
      <c r="U92" s="44">
        <v>121.1</v>
      </c>
      <c r="V92" s="59">
        <v>45971.625</v>
      </c>
      <c r="W92" s="44">
        <v>99.706999999999994</v>
      </c>
      <c r="X92" s="150">
        <f t="shared" si="25"/>
        <v>45932.625</v>
      </c>
      <c r="Y92" s="150" t="str">
        <f t="shared" si="26"/>
        <v/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45933.625</v>
      </c>
      <c r="Q93" s="44">
        <v>92.6</v>
      </c>
      <c r="R93" s="59">
        <v>45932.625</v>
      </c>
      <c r="S93" s="44">
        <v>100.905</v>
      </c>
      <c r="T93" s="105">
        <v>45944.625</v>
      </c>
      <c r="U93" s="44">
        <v>121.2</v>
      </c>
      <c r="V93" s="59">
        <v>45972.625</v>
      </c>
      <c r="W93" s="44">
        <v>99.748000000000005</v>
      </c>
      <c r="X93" s="150">
        <f t="shared" si="25"/>
        <v>45933.625</v>
      </c>
      <c r="Y93" s="150" t="str">
        <f t="shared" si="26"/>
        <v/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45936.625</v>
      </c>
      <c r="Q94" s="44">
        <v>92.49</v>
      </c>
      <c r="R94" s="59">
        <v>45933.625</v>
      </c>
      <c r="S94" s="44">
        <v>100.893</v>
      </c>
      <c r="T94" s="105">
        <v>45945.625</v>
      </c>
      <c r="U94" s="44">
        <v>121.62</v>
      </c>
      <c r="V94" s="59">
        <v>45973.625</v>
      </c>
      <c r="W94" s="44">
        <v>99.754999999999995</v>
      </c>
      <c r="X94" s="150">
        <f t="shared" si="25"/>
        <v>45936.625</v>
      </c>
      <c r="Y94" s="150" t="str">
        <f t="shared" si="26"/>
        <v/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45937.625</v>
      </c>
      <c r="Q95" s="44">
        <v>92.19</v>
      </c>
      <c r="R95" s="59">
        <v>45936.625</v>
      </c>
      <c r="S95" s="44">
        <v>100.928</v>
      </c>
      <c r="T95" s="105">
        <v>45946.625</v>
      </c>
      <c r="U95" s="44">
        <v>121.6</v>
      </c>
      <c r="V95" s="59">
        <v>45974.625</v>
      </c>
      <c r="W95" s="44">
        <v>99.587000000000003</v>
      </c>
      <c r="X95" s="150">
        <f t="shared" si="25"/>
        <v>45937.625</v>
      </c>
      <c r="Y95" s="150" t="str">
        <f t="shared" si="26"/>
        <v/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45938.625</v>
      </c>
      <c r="Q96" s="44">
        <v>92.12</v>
      </c>
      <c r="R96" s="59">
        <v>45937.625</v>
      </c>
      <c r="S96" s="44">
        <v>100.908</v>
      </c>
      <c r="T96" s="105">
        <v>45947.625</v>
      </c>
      <c r="U96" s="44">
        <v>121.51</v>
      </c>
      <c r="V96" s="59">
        <v>45975.625</v>
      </c>
      <c r="W96" s="44">
        <v>99.515000000000001</v>
      </c>
      <c r="X96" s="150">
        <f t="shared" si="25"/>
        <v>45938.625</v>
      </c>
      <c r="Y96" s="150">
        <f t="shared" si="26"/>
        <v>45938.625</v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45939.625</v>
      </c>
      <c r="Q97" s="44">
        <v>92</v>
      </c>
      <c r="R97" s="59">
        <v>45938.625</v>
      </c>
      <c r="S97" s="44">
        <v>100.99299999999999</v>
      </c>
      <c r="T97" s="105">
        <v>45950.625</v>
      </c>
      <c r="U97" s="44">
        <v>121.57</v>
      </c>
      <c r="V97" s="59">
        <v>45978.625</v>
      </c>
      <c r="W97" s="44">
        <v>99.501999999999995</v>
      </c>
      <c r="X97" s="150">
        <f t="shared" si="25"/>
        <v>45939.625</v>
      </c>
      <c r="Y97" s="150">
        <f t="shared" si="26"/>
        <v>45939.625</v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45940.625</v>
      </c>
      <c r="Q98" s="44">
        <v>91.78</v>
      </c>
      <c r="R98" s="59">
        <v>45939.625</v>
      </c>
      <c r="S98" s="44">
        <v>100.934</v>
      </c>
      <c r="T98" s="105">
        <v>45952.625</v>
      </c>
      <c r="U98" s="44">
        <v>121.65</v>
      </c>
      <c r="V98" s="59">
        <v>45979.625</v>
      </c>
      <c r="W98" s="44">
        <v>99.593999999999994</v>
      </c>
      <c r="X98" s="150">
        <f t="shared" si="25"/>
        <v>45940.625</v>
      </c>
      <c r="Y98" s="150">
        <f t="shared" si="26"/>
        <v>45940.625</v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45943.625</v>
      </c>
      <c r="Q99" s="44">
        <v>91.79</v>
      </c>
      <c r="R99" s="59">
        <v>45940.625</v>
      </c>
      <c r="S99" s="44">
        <v>101.017</v>
      </c>
      <c r="T99" s="105">
        <v>45953.625</v>
      </c>
      <c r="U99" s="44">
        <v>121.61</v>
      </c>
      <c r="V99" s="59">
        <v>45980.625</v>
      </c>
      <c r="W99" s="44">
        <v>99.593999999999994</v>
      </c>
      <c r="X99" s="150">
        <f t="shared" si="25"/>
        <v>45943.625</v>
      </c>
      <c r="Y99" s="150">
        <f t="shared" si="26"/>
        <v>45943.625</v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45944.625</v>
      </c>
      <c r="Q100" s="44">
        <v>91.85</v>
      </c>
      <c r="R100" s="59">
        <v>45943.625</v>
      </c>
      <c r="S100" s="44">
        <v>101.122</v>
      </c>
      <c r="T100" s="105">
        <v>45954.625</v>
      </c>
      <c r="U100" s="44">
        <v>121.49</v>
      </c>
      <c r="V100" s="59">
        <v>45981.625</v>
      </c>
      <c r="W100" s="44">
        <v>99.533000000000001</v>
      </c>
      <c r="X100" s="150">
        <f t="shared" si="25"/>
        <v>45944.625</v>
      </c>
      <c r="Y100" s="150">
        <f t="shared" si="26"/>
        <v>45944.625</v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45945.625</v>
      </c>
      <c r="Q101" s="44">
        <v>92.38</v>
      </c>
      <c r="R101" s="59">
        <v>45944.625</v>
      </c>
      <c r="S101" s="44">
        <v>101.13800000000001</v>
      </c>
      <c r="T101" s="105">
        <v>45957.625</v>
      </c>
      <c r="U101" s="44">
        <v>121.55</v>
      </c>
      <c r="V101" s="59">
        <v>45982.625</v>
      </c>
      <c r="W101" s="44">
        <v>99.659000000000006</v>
      </c>
      <c r="X101" s="150">
        <f t="shared" si="25"/>
        <v>45945.625</v>
      </c>
      <c r="Y101" s="150">
        <f t="shared" si="26"/>
        <v>45945.625</v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45946.625</v>
      </c>
      <c r="Q102" s="44">
        <v>92.23</v>
      </c>
      <c r="R102" s="59">
        <v>45945.625</v>
      </c>
      <c r="S102" s="44">
        <v>101.23699999999999</v>
      </c>
      <c r="T102" s="105">
        <v>45958.625</v>
      </c>
      <c r="U102" s="44">
        <v>121.6</v>
      </c>
      <c r="V102" s="59">
        <v>45985.625</v>
      </c>
      <c r="W102" s="44">
        <v>99.59</v>
      </c>
      <c r="X102" s="150">
        <f t="shared" si="25"/>
        <v>45946.625</v>
      </c>
      <c r="Y102" s="150">
        <f t="shared" si="26"/>
        <v>45946.625</v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45947.625</v>
      </c>
      <c r="Q103" s="44">
        <v>92.1</v>
      </c>
      <c r="R103" s="59">
        <v>45946.625</v>
      </c>
      <c r="S103" s="44">
        <v>101.221</v>
      </c>
      <c r="T103" s="105">
        <v>45959.625</v>
      </c>
      <c r="U103" s="44">
        <v>121.65</v>
      </c>
      <c r="V103" s="59">
        <v>45986.625</v>
      </c>
      <c r="W103" s="44">
        <v>99.680999999999997</v>
      </c>
      <c r="X103" s="150">
        <f t="shared" si="25"/>
        <v>45947.625</v>
      </c>
      <c r="Y103" s="150">
        <f t="shared" si="26"/>
        <v>45947.625</v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45950.625</v>
      </c>
      <c r="Q104" s="44">
        <v>92.33</v>
      </c>
      <c r="R104" s="59">
        <v>45947.625</v>
      </c>
      <c r="S104" s="44">
        <v>101.253</v>
      </c>
      <c r="T104" s="105">
        <v>45960.625</v>
      </c>
      <c r="U104" s="44">
        <v>121.55</v>
      </c>
      <c r="V104" s="59">
        <v>45987.625</v>
      </c>
      <c r="W104" s="44">
        <v>99.637</v>
      </c>
      <c r="X104" s="150">
        <f t="shared" si="25"/>
        <v>45950.625</v>
      </c>
      <c r="Y104" s="150">
        <f t="shared" si="26"/>
        <v>45950.625</v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45952.625</v>
      </c>
      <c r="Q105" s="44">
        <v>92.37</v>
      </c>
      <c r="R105" s="59">
        <v>45950.625</v>
      </c>
      <c r="S105" s="44">
        <v>101.25</v>
      </c>
      <c r="T105" s="105">
        <v>45961.625</v>
      </c>
      <c r="U105" s="44">
        <v>121.49</v>
      </c>
      <c r="V105" s="59">
        <v>45988.625</v>
      </c>
      <c r="W105" s="44">
        <v>99.629000000000005</v>
      </c>
      <c r="X105" s="150">
        <f t="shared" si="25"/>
        <v>45952.625</v>
      </c>
      <c r="Y105" s="150">
        <f t="shared" si="26"/>
        <v>45952.625</v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45953.625</v>
      </c>
      <c r="Q106" s="44">
        <v>92.5</v>
      </c>
      <c r="R106" s="59">
        <v>45951.625</v>
      </c>
      <c r="S106" s="44">
        <v>101.289</v>
      </c>
      <c r="T106" s="105">
        <v>45964.625</v>
      </c>
      <c r="U106" s="44">
        <v>121.34</v>
      </c>
      <c r="V106" s="59">
        <v>45989.625</v>
      </c>
      <c r="W106" s="44">
        <v>99.536000000000001</v>
      </c>
      <c r="X106" s="150">
        <f t="shared" si="25"/>
        <v>45953.625</v>
      </c>
      <c r="Y106" s="150">
        <f t="shared" si="26"/>
        <v>45953.625</v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45954.625</v>
      </c>
      <c r="Q107" s="44">
        <v>92.56</v>
      </c>
      <c r="R107" s="59">
        <v>45952.625</v>
      </c>
      <c r="S107" s="44">
        <v>101.261</v>
      </c>
      <c r="T107" s="105">
        <v>45965.625</v>
      </c>
      <c r="U107" s="44">
        <v>121.4</v>
      </c>
      <c r="V107" s="59">
        <v>45992.625</v>
      </c>
      <c r="W107" s="44">
        <v>99.338999999999999</v>
      </c>
      <c r="X107" s="150">
        <f t="shared" si="25"/>
        <v>45954.625</v>
      </c>
      <c r="Y107" s="150">
        <f t="shared" si="26"/>
        <v>45954.625</v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45957.625</v>
      </c>
      <c r="Q108" s="44">
        <v>92.8</v>
      </c>
      <c r="R108" s="59">
        <v>45953.625</v>
      </c>
      <c r="S108" s="44">
        <v>101.229</v>
      </c>
      <c r="T108" s="105">
        <v>45966.625</v>
      </c>
      <c r="U108" s="44">
        <v>121.33</v>
      </c>
      <c r="V108" s="59">
        <v>45993.625</v>
      </c>
      <c r="W108" s="44">
        <v>99.323999999999998</v>
      </c>
      <c r="X108" s="150">
        <f t="shared" si="25"/>
        <v>45957.625</v>
      </c>
      <c r="Y108" s="150">
        <f t="shared" si="26"/>
        <v>45957.625</v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45958.625</v>
      </c>
      <c r="Q109" s="44">
        <v>92.79</v>
      </c>
      <c r="R109" s="59">
        <v>45954.625</v>
      </c>
      <c r="S109" s="44">
        <v>101.092</v>
      </c>
      <c r="T109" s="105">
        <v>45967.625</v>
      </c>
      <c r="U109" s="44">
        <v>121.24</v>
      </c>
      <c r="V109" s="59">
        <v>45994.625</v>
      </c>
      <c r="W109" s="44">
        <v>99.340999999999994</v>
      </c>
      <c r="X109" s="150">
        <f t="shared" si="25"/>
        <v>45958.625</v>
      </c>
      <c r="Y109" s="150">
        <f t="shared" si="26"/>
        <v>45958.625</v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45959.625</v>
      </c>
      <c r="Q110" s="44">
        <v>92.78</v>
      </c>
      <c r="R110" s="59">
        <v>45957.625</v>
      </c>
      <c r="S110" s="44">
        <v>101.077</v>
      </c>
      <c r="T110" s="105">
        <v>45968.625</v>
      </c>
      <c r="U110" s="44">
        <v>121.17</v>
      </c>
      <c r="V110" s="59">
        <v>45995.625</v>
      </c>
      <c r="W110" s="44">
        <v>99.248000000000005</v>
      </c>
      <c r="X110" s="150">
        <f t="shared" si="25"/>
        <v>45959.625</v>
      </c>
      <c r="Y110" s="150">
        <f t="shared" si="26"/>
        <v>45959.625</v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45960.625</v>
      </c>
      <c r="Q111" s="44">
        <v>92.49</v>
      </c>
      <c r="R111" s="59">
        <v>45958.625</v>
      </c>
      <c r="S111" s="44">
        <v>101.083</v>
      </c>
      <c r="T111" s="105">
        <v>45971.625</v>
      </c>
      <c r="U111" s="44">
        <v>121.31</v>
      </c>
      <c r="V111" s="59">
        <v>45996.625</v>
      </c>
      <c r="W111" s="44">
        <v>99.117000000000004</v>
      </c>
      <c r="X111" s="150">
        <f t="shared" si="25"/>
        <v>45960.625</v>
      </c>
      <c r="Y111" s="150">
        <f t="shared" si="26"/>
        <v>45960.625</v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45961.625</v>
      </c>
      <c r="Q112" s="44">
        <v>92.63</v>
      </c>
      <c r="R112" s="59">
        <v>45959.625</v>
      </c>
      <c r="S112" s="44">
        <v>101.07899999999999</v>
      </c>
      <c r="T112" s="105">
        <v>45972.625</v>
      </c>
      <c r="U112" s="44">
        <v>121.35</v>
      </c>
      <c r="V112" s="59">
        <v>45999.625</v>
      </c>
      <c r="W112" s="44">
        <v>98.691000000000003</v>
      </c>
      <c r="X112" s="150">
        <f t="shared" si="25"/>
        <v>45961.625</v>
      </c>
      <c r="Y112" s="150">
        <f t="shared" si="26"/>
        <v>45961.625</v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45964.625</v>
      </c>
      <c r="Q113" s="44">
        <v>92.55</v>
      </c>
      <c r="R113" s="59">
        <v>45960.625</v>
      </c>
      <c r="S113" s="44">
        <v>101.026</v>
      </c>
      <c r="T113" s="105">
        <v>45973.625</v>
      </c>
      <c r="U113" s="44">
        <v>121.42</v>
      </c>
      <c r="V113" s="59">
        <v>46000.625</v>
      </c>
      <c r="W113" s="44">
        <v>98.775000000000006</v>
      </c>
      <c r="X113" s="150">
        <f t="shared" si="25"/>
        <v>45964.625</v>
      </c>
      <c r="Y113" s="150">
        <f t="shared" si="26"/>
        <v>45964.625</v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45965.625</v>
      </c>
      <c r="Q114" s="44">
        <v>92.47</v>
      </c>
      <c r="R114" s="59">
        <v>45961.625</v>
      </c>
      <c r="S114" s="44">
        <v>101.04900000000001</v>
      </c>
      <c r="T114" s="105">
        <v>45974.625</v>
      </c>
      <c r="U114" s="44">
        <v>121.23</v>
      </c>
      <c r="V114" s="59">
        <v>46001.625</v>
      </c>
      <c r="W114" s="44">
        <v>98.722999999999999</v>
      </c>
      <c r="X114" s="150">
        <f t="shared" si="25"/>
        <v>45965.625</v>
      </c>
      <c r="Y114" s="150">
        <f t="shared" si="26"/>
        <v>45965.625</v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45966.625</v>
      </c>
      <c r="Q115" s="44">
        <v>92.47</v>
      </c>
      <c r="R115" s="59">
        <v>45964.625</v>
      </c>
      <c r="S115" s="44">
        <v>101.012</v>
      </c>
      <c r="T115" s="105">
        <v>45975.625</v>
      </c>
      <c r="U115" s="44">
        <v>121.21</v>
      </c>
      <c r="V115" s="59">
        <v>46002.625</v>
      </c>
      <c r="W115" s="44">
        <v>98.775000000000006</v>
      </c>
      <c r="X115" s="150">
        <f t="shared" si="25"/>
        <v>45966.625</v>
      </c>
      <c r="Y115" s="150">
        <f t="shared" si="26"/>
        <v>45966.625</v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45967.625</v>
      </c>
      <c r="Q116" s="44">
        <v>92.45</v>
      </c>
      <c r="R116" s="59">
        <v>45965.625</v>
      </c>
      <c r="S116" s="44">
        <v>101.024</v>
      </c>
      <c r="T116" s="105">
        <v>45978.625</v>
      </c>
      <c r="U116" s="44">
        <v>121.11</v>
      </c>
      <c r="X116" s="150">
        <f t="shared" si="25"/>
        <v>45967.625</v>
      </c>
      <c r="Y116" s="150">
        <f t="shared" si="26"/>
        <v>45967.625</v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45968.625</v>
      </c>
      <c r="Q117" s="44">
        <v>92.28</v>
      </c>
      <c r="R117" s="59">
        <v>45966.625</v>
      </c>
      <c r="S117" s="44">
        <v>100.976</v>
      </c>
      <c r="T117" s="105">
        <v>45979.625</v>
      </c>
      <c r="U117" s="44">
        <v>120.99</v>
      </c>
      <c r="X117" s="150">
        <f t="shared" si="25"/>
        <v>45968.625</v>
      </c>
      <c r="Y117" s="150">
        <f t="shared" si="26"/>
        <v>45968.625</v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45971.625</v>
      </c>
      <c r="Q118" s="44">
        <v>92.6</v>
      </c>
      <c r="R118" s="59">
        <v>45967.625</v>
      </c>
      <c r="S118" s="44">
        <v>100.99299999999999</v>
      </c>
      <c r="T118" s="105">
        <v>45980.625</v>
      </c>
      <c r="U118" s="44">
        <v>121.08</v>
      </c>
      <c r="X118" s="150">
        <f t="shared" si="25"/>
        <v>45971.625</v>
      </c>
      <c r="Y118" s="150">
        <f t="shared" si="26"/>
        <v>45971.625</v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45972.625</v>
      </c>
      <c r="Q119" s="44">
        <v>92.66</v>
      </c>
      <c r="R119" s="59">
        <v>45968.625</v>
      </c>
      <c r="S119" s="44">
        <v>101.001</v>
      </c>
      <c r="T119" s="105">
        <v>45982.625</v>
      </c>
      <c r="U119" s="44">
        <v>121.12</v>
      </c>
      <c r="X119" s="150">
        <f t="shared" si="25"/>
        <v>45972.625</v>
      </c>
      <c r="Y119" s="150">
        <f t="shared" si="26"/>
        <v>45972.625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45973.625</v>
      </c>
      <c r="Q120" s="44">
        <v>92.72</v>
      </c>
      <c r="R120" s="59">
        <v>45971.625</v>
      </c>
      <c r="S120" s="44">
        <v>100.983</v>
      </c>
      <c r="T120" s="105">
        <v>45985.625</v>
      </c>
      <c r="U120" s="44">
        <v>121.2</v>
      </c>
      <c r="X120" s="150">
        <f t="shared" si="25"/>
        <v>45973.625</v>
      </c>
      <c r="Y120" s="150">
        <f t="shared" si="26"/>
        <v>45973.625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45974.625</v>
      </c>
      <c r="Q121" s="44">
        <v>92.46</v>
      </c>
      <c r="R121" s="59">
        <v>45972.625</v>
      </c>
      <c r="S121" s="44">
        <v>100.994</v>
      </c>
      <c r="T121" s="105">
        <v>45986.625</v>
      </c>
      <c r="U121" s="44">
        <v>121.27</v>
      </c>
      <c r="X121" s="150">
        <f t="shared" si="25"/>
        <v>45974.625</v>
      </c>
      <c r="Y121" s="150">
        <f t="shared" si="26"/>
        <v>45974.625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45975.625</v>
      </c>
      <c r="Q122" s="44">
        <v>92.38</v>
      </c>
      <c r="R122" s="59">
        <v>45973.625</v>
      </c>
      <c r="S122" s="44">
        <v>100.988</v>
      </c>
      <c r="T122" s="105">
        <v>45987.625</v>
      </c>
      <c r="U122" s="44">
        <v>121.28</v>
      </c>
      <c r="X122" s="150">
        <f t="shared" si="25"/>
        <v>45975.625</v>
      </c>
      <c r="Y122" s="150">
        <f t="shared" si="26"/>
        <v>45975.625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45978.625</v>
      </c>
      <c r="Q123" s="44">
        <v>92.34</v>
      </c>
      <c r="R123" s="59">
        <v>45974.625</v>
      </c>
      <c r="S123" s="44">
        <v>100.90300000000001</v>
      </c>
      <c r="T123" s="105">
        <v>45988.625</v>
      </c>
      <c r="U123" s="44">
        <v>121.41</v>
      </c>
      <c r="X123" s="150">
        <f t="shared" si="25"/>
        <v>45978.625</v>
      </c>
      <c r="Y123" s="150">
        <f t="shared" si="26"/>
        <v>45978.625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45979.625</v>
      </c>
      <c r="Q124" s="44">
        <v>92.18</v>
      </c>
      <c r="R124" s="59">
        <v>45975.625</v>
      </c>
      <c r="S124" s="44">
        <v>100.874</v>
      </c>
      <c r="T124" s="105">
        <v>45989.625</v>
      </c>
      <c r="U124" s="44">
        <v>121.37</v>
      </c>
      <c r="X124" s="150">
        <f t="shared" si="25"/>
        <v>45979.625</v>
      </c>
      <c r="Y124" s="150">
        <f t="shared" si="26"/>
        <v>45979.625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45980.625</v>
      </c>
      <c r="Q125" s="44">
        <v>92.22</v>
      </c>
      <c r="R125" s="59">
        <v>45978.625</v>
      </c>
      <c r="S125" s="44">
        <v>100.85299999999999</v>
      </c>
      <c r="T125" s="105">
        <v>45992.625</v>
      </c>
      <c r="U125" s="44">
        <v>121.23</v>
      </c>
      <c r="X125" s="150">
        <f t="shared" si="25"/>
        <v>45980.625</v>
      </c>
      <c r="Y125" s="150">
        <f t="shared" si="26"/>
        <v>45980.625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45981.625</v>
      </c>
      <c r="Q126" s="44">
        <v>92.49</v>
      </c>
      <c r="R126" s="59">
        <v>45979.625</v>
      </c>
      <c r="S126" s="44">
        <v>100.91500000000001</v>
      </c>
      <c r="T126" s="105">
        <v>45993.625</v>
      </c>
      <c r="U126" s="44">
        <v>121.23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45982.625</v>
      </c>
      <c r="Q127" s="44">
        <v>92.24</v>
      </c>
      <c r="R127" s="59">
        <v>45980.625</v>
      </c>
      <c r="S127" s="44">
        <v>100.92100000000001</v>
      </c>
      <c r="T127" s="105">
        <v>45994.625</v>
      </c>
      <c r="U127" s="44">
        <v>121.36</v>
      </c>
      <c r="X127" s="150">
        <f t="shared" si="25"/>
        <v>45982.625</v>
      </c>
      <c r="Y127" s="150">
        <f t="shared" si="26"/>
        <v>45982.625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45985.625</v>
      </c>
      <c r="Q128" s="44">
        <v>92.41</v>
      </c>
      <c r="R128" s="59">
        <v>45981.625</v>
      </c>
      <c r="S128" s="44">
        <v>100.889</v>
      </c>
      <c r="T128" s="105">
        <v>45995.625</v>
      </c>
      <c r="U128" s="44">
        <v>121.3</v>
      </c>
      <c r="X128" s="150">
        <f t="shared" si="25"/>
        <v>45985.625</v>
      </c>
      <c r="Y128" s="150">
        <f t="shared" si="26"/>
        <v>45985.625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45987.625</v>
      </c>
      <c r="Q129" s="44">
        <v>92.74</v>
      </c>
      <c r="R129" s="59">
        <v>45982.625</v>
      </c>
      <c r="S129" s="44">
        <v>100.949</v>
      </c>
      <c r="T129" s="105">
        <v>45996.625</v>
      </c>
      <c r="U129" s="44">
        <v>121.2</v>
      </c>
      <c r="X129" s="150">
        <f t="shared" si="25"/>
        <v>45987.625</v>
      </c>
      <c r="Y129" s="150">
        <f t="shared" si="26"/>
        <v>45987.625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45988.625</v>
      </c>
      <c r="Q130" s="44">
        <v>92.79</v>
      </c>
      <c r="R130" s="59">
        <v>45985.625</v>
      </c>
      <c r="S130" s="44">
        <v>100.904</v>
      </c>
      <c r="T130" s="105">
        <v>45999.625</v>
      </c>
      <c r="U130" s="44">
        <v>120.87</v>
      </c>
      <c r="X130" s="150">
        <f t="shared" si="25"/>
        <v>45988.625</v>
      </c>
      <c r="Y130" s="150">
        <f t="shared" si="26"/>
        <v>45988.625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45989.625</v>
      </c>
      <c r="Q131" s="44">
        <v>92.92</v>
      </c>
      <c r="R131" s="59">
        <v>45986.625</v>
      </c>
      <c r="S131" s="44">
        <v>100.932</v>
      </c>
      <c r="T131" s="105">
        <v>46000.625</v>
      </c>
      <c r="U131" s="44">
        <v>120.74</v>
      </c>
      <c r="X131" s="150">
        <f t="shared" si="25"/>
        <v>45989.625</v>
      </c>
      <c r="Y131" s="150">
        <f t="shared" si="26"/>
        <v>45989.625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45992.625</v>
      </c>
      <c r="Q132" s="44">
        <v>92.77</v>
      </c>
      <c r="R132" s="59">
        <v>45987.625</v>
      </c>
      <c r="S132" s="44">
        <v>100.904</v>
      </c>
      <c r="T132" s="105">
        <v>46002.625</v>
      </c>
      <c r="U132" s="44">
        <v>120.91</v>
      </c>
      <c r="X132" s="150">
        <f t="shared" ref="X132:X195" si="41">IF(COUNTIF(R:R,P132)*COUNTIF(T:T,P132)*COUNTIF(V:V,P132),P132,"")</f>
        <v>45992.625</v>
      </c>
      <c r="Y132" s="150">
        <f t="shared" ref="Y132:Y195" si="42">IF(X132&gt;$A$14,X132,"")</f>
        <v>45992.625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45993.625</v>
      </c>
      <c r="Q133" s="44">
        <v>92.81</v>
      </c>
      <c r="R133" s="59">
        <v>45988.625</v>
      </c>
      <c r="S133" s="44">
        <v>100.899</v>
      </c>
      <c r="X133" s="150">
        <f t="shared" si="41"/>
        <v>45993.625</v>
      </c>
      <c r="Y133" s="150">
        <f t="shared" si="42"/>
        <v>45993.625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45994.625</v>
      </c>
      <c r="Q134" s="44">
        <v>92.85</v>
      </c>
      <c r="R134" s="59">
        <v>45989.625</v>
      </c>
      <c r="S134" s="44">
        <v>100.864</v>
      </c>
      <c r="X134" s="150">
        <f t="shared" si="41"/>
        <v>45994.625</v>
      </c>
      <c r="Y134" s="150">
        <f t="shared" si="42"/>
        <v>45994.625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45995.625</v>
      </c>
      <c r="Q135" s="44">
        <v>92.84</v>
      </c>
      <c r="R135" s="59">
        <v>45992.625</v>
      </c>
      <c r="S135" s="44">
        <v>100.771</v>
      </c>
      <c r="X135" s="150">
        <f t="shared" si="41"/>
        <v>45995.625</v>
      </c>
      <c r="Y135" s="150">
        <f t="shared" si="42"/>
        <v>45995.625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45996.625</v>
      </c>
      <c r="Q136" s="44">
        <v>92.88</v>
      </c>
      <c r="R136" s="59">
        <v>45993.625</v>
      </c>
      <c r="S136" s="44">
        <v>100.777</v>
      </c>
      <c r="X136" s="150">
        <f t="shared" si="41"/>
        <v>45996.625</v>
      </c>
      <c r="Y136" s="150">
        <f t="shared" si="42"/>
        <v>45996.625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P137" s="59">
        <v>45999.625</v>
      </c>
      <c r="Q137" s="44">
        <v>92.81</v>
      </c>
      <c r="R137" s="59">
        <v>45994.625</v>
      </c>
      <c r="S137" s="44">
        <v>100.78400000000001</v>
      </c>
      <c r="X137" s="150">
        <f t="shared" si="41"/>
        <v>45999.625</v>
      </c>
      <c r="Y137" s="150">
        <f t="shared" si="42"/>
        <v>45999.625</v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P138" s="59">
        <v>46000.625</v>
      </c>
      <c r="Q138" s="44">
        <v>92.79</v>
      </c>
      <c r="R138" s="59">
        <v>45995.625</v>
      </c>
      <c r="S138" s="44">
        <v>100.739</v>
      </c>
      <c r="X138" s="150">
        <f t="shared" si="41"/>
        <v>46000.625</v>
      </c>
      <c r="Y138" s="150">
        <f t="shared" si="42"/>
        <v>46000.625</v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P139" s="59">
        <v>46001.625</v>
      </c>
      <c r="Q139" s="44">
        <v>92.68</v>
      </c>
      <c r="R139" s="59">
        <v>45996.625</v>
      </c>
      <c r="S139" s="44">
        <v>100.67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P140" s="59">
        <v>46002.625</v>
      </c>
      <c r="Q140" s="44">
        <v>92.83</v>
      </c>
      <c r="R140" s="59">
        <v>45999.625</v>
      </c>
      <c r="S140" s="44">
        <v>100.447</v>
      </c>
      <c r="X140" s="150">
        <f t="shared" si="41"/>
        <v>46002.625</v>
      </c>
      <c r="Y140" s="150">
        <f t="shared" si="42"/>
        <v>46002.625</v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R141" s="59">
        <v>46000.625</v>
      </c>
      <c r="S141" s="44">
        <v>100.48399999999999</v>
      </c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R142" s="59">
        <v>46001.625</v>
      </c>
      <c r="S142" s="44">
        <v>100.42100000000001</v>
      </c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R143" s="59">
        <v>46002.625</v>
      </c>
      <c r="S143" s="44">
        <v>100.453</v>
      </c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23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V4" sqref="V4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9.109375"/>
    <col min="22" max="22" width="17.109375" style="59" customWidth="1"/>
    <col min="23" max="23" width="7.6640625" style="44" customWidth="1"/>
    <col min="24" max="24" width="11.5546875" style="59" customWidth="1"/>
    <col min="25" max="25" width="13.33203125" style="44" customWidth="1"/>
    <col min="26" max="26" width="11.5546875" style="59" customWidth="1"/>
    <col min="27" max="27" width="8.8867187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12.33203125" style="44" customWidth="1"/>
    <col min="32" max="32" width="11.5546875" style="59" customWidth="1"/>
    <col min="33" max="33" width="12.33203125" style="44" customWidth="1"/>
    <col min="34" max="34" width="17.109375" style="150" bestFit="1" customWidth="1"/>
    <col min="35" max="35" width="8.88671875" style="150"/>
    <col min="36" max="36" width="17.109375" style="150" bestFit="1" customWidth="1"/>
    <col min="37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/>
      <c r="J1" s="100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46002.625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0</v>
      </c>
      <c r="AF2" s="83" t="s">
        <v>0</v>
      </c>
      <c r="AJ2" s="44" cm="1">
        <f t="array" ref="AJ2:AJ64">_xlfn.UNIQUE(AI:AI)</f>
        <v>0</v>
      </c>
    </row>
    <row r="3" spans="1:36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V3" s="42" cm="1">
        <f t="array" ref="V3:W139">_xll.BDH(B4, "LAST_PRICE", "01/01/2025 15:00:00", "01/01/2035 16:00:00", "BarSize=60", "BarType=T", "RecurDaily=True", "TZ=New_York")</f>
        <v>45806.625</v>
      </c>
      <c r="W3" s="1">
        <v>79.5</v>
      </c>
      <c r="X3" s="42" cm="1">
        <f t="array" ref="X3:Y78">_xll.BDH(C4, "LAST_PRICE", "01/01/2025 15:00:00", "01/01/2035 16:00:00", "BarSize=60", "BarType=T", "RecurDaily=True", "TZ=New_York")</f>
        <v>45896.625</v>
      </c>
      <c r="Y3" s="39">
        <v>99.6484375</v>
      </c>
      <c r="Z3" s="42" cm="1">
        <f t="array" ref="Z3:AA139">_xll.BDH(D4, "LAST_PRICE", "01/01/2025 15:00:00", "01/01/2035 16:00:00", "BarSize=60", "BarType=T", "RecurDaily=True", "TZ=New_York")</f>
        <v>45806.625</v>
      </c>
      <c r="AA3" s="1">
        <v>107.46</v>
      </c>
      <c r="AB3" s="42" cm="1">
        <f t="array" ref="AB3:AC78">_xll.BDH(E4, "LAST_PRICE", "01/01/2025 15:00:00", "01/01/2035 16:00:00", "BarSize=60", "BarType=T", "RecurDaily=True", "TZ=New_York")</f>
        <v>45896.625</v>
      </c>
      <c r="AC3" s="44">
        <v>99.6484375</v>
      </c>
      <c r="AD3" s="42" cm="1">
        <f t="array" ref="AD3:AE93">_xll.BDH(F4, "LAST_PRICE", "01/01/2025 15:00:00", "01/01/2035 16:00:00", "BarSize=60", "BarType=T", "RecurDaily=True", "TZ=New_York")</f>
        <v>45875.625</v>
      </c>
      <c r="AE3" s="44">
        <v>100.140625</v>
      </c>
      <c r="AF3" s="42" cm="1">
        <f t="array" ref="AF3:AG92">_xll.BDH(G4, "LAST_PRICE", "01/01/2025 15:00:00", "01/01/2035 16:00:00", "BarSize=60", "BarType=T", "RecurDaily=True", "TZ=New_York")</f>
        <v>45876.625</v>
      </c>
      <c r="AG3" s="44">
        <v>98.9375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V4" s="59">
        <v>45807.625</v>
      </c>
      <c r="W4" s="44">
        <v>79.569999999999993</v>
      </c>
      <c r="X4" s="59">
        <v>45897.625</v>
      </c>
      <c r="Y4" s="44">
        <v>99.6953125</v>
      </c>
      <c r="Z4" s="59">
        <v>45807.625</v>
      </c>
      <c r="AA4" s="44">
        <v>107.77</v>
      </c>
      <c r="AB4" s="59">
        <v>45897.625</v>
      </c>
      <c r="AC4" s="44">
        <v>99.6953125</v>
      </c>
      <c r="AD4" s="59">
        <v>45876.625</v>
      </c>
      <c r="AE4" s="44">
        <v>100.0625</v>
      </c>
      <c r="AF4" s="59">
        <v>45877.625</v>
      </c>
      <c r="AG4" s="44">
        <v>98.4375</v>
      </c>
      <c r="AH4" s="150" t="str">
        <f>IF(COUNTIF(X:X,V4)*COUNTIF(Z:Z,V4)*COUNTIF(AB:AB,V4)*COUNTIF(AD:AD,V4)*COUNTIF(AF:AF,V4),V4,"")</f>
        <v/>
      </c>
      <c r="AI4" s="150" t="str">
        <f t="shared" ref="AI4:AI67" si="0">IF(AH4&gt;$A$14,AH4,"")</f>
        <v/>
      </c>
      <c r="AJ4" s="150">
        <v>45916.625</v>
      </c>
    </row>
    <row r="5" spans="1:36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V5" s="59">
        <v>45810.625</v>
      </c>
      <c r="W5" s="44">
        <v>79.180000000000007</v>
      </c>
      <c r="X5" s="59">
        <v>45898.625</v>
      </c>
      <c r="Y5" s="44">
        <v>99.703125</v>
      </c>
      <c r="Z5" s="59">
        <v>45810.625</v>
      </c>
      <c r="AA5" s="44">
        <v>107.07</v>
      </c>
      <c r="AB5" s="59">
        <v>45898.625</v>
      </c>
      <c r="AC5" s="44">
        <v>99.703125</v>
      </c>
      <c r="AD5" s="59">
        <v>45877.625</v>
      </c>
      <c r="AE5" s="44">
        <v>99.734375</v>
      </c>
      <c r="AF5" s="59">
        <v>45880.625</v>
      </c>
      <c r="AG5" s="44">
        <v>98.53125</v>
      </c>
      <c r="AH5" s="150" t="str">
        <f t="shared" ref="AH5:AH68" si="1">IF(COUNTIF(X:X,V5)*COUNTIF(Z:Z,V5)*COUNTIF(AB:AB,V5)*COUNTIF(AD:AD,V5)*COUNTIF(AF:AF,V5),V5,"")</f>
        <v/>
      </c>
      <c r="AI5" s="150" t="str">
        <f t="shared" si="0"/>
        <v/>
      </c>
      <c r="AJ5" s="150">
        <v>45917.625</v>
      </c>
    </row>
    <row r="6" spans="1:36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V6" s="59">
        <v>45811.625</v>
      </c>
      <c r="W6" s="44">
        <v>79.33</v>
      </c>
      <c r="X6" s="59">
        <v>45901.625</v>
      </c>
      <c r="Y6" s="44">
        <v>99.6796875</v>
      </c>
      <c r="Z6" s="59">
        <v>45811.625</v>
      </c>
      <c r="AA6" s="44">
        <v>107.12</v>
      </c>
      <c r="AB6" s="59">
        <v>45901.625</v>
      </c>
      <c r="AC6" s="44">
        <v>99.6796875</v>
      </c>
      <c r="AD6" s="59">
        <v>45880.625</v>
      </c>
      <c r="AE6" s="44">
        <v>99.8125</v>
      </c>
      <c r="AF6" s="59">
        <v>45881.625</v>
      </c>
      <c r="AG6" s="44">
        <v>98</v>
      </c>
      <c r="AH6" s="150" t="str">
        <f t="shared" si="1"/>
        <v/>
      </c>
      <c r="AI6" s="150" t="str">
        <f t="shared" si="0"/>
        <v/>
      </c>
      <c r="AJ6" s="150">
        <v>45918.625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T7" s="1"/>
      <c r="V7" s="59">
        <v>45812.625</v>
      </c>
      <c r="W7" s="44">
        <v>79.48</v>
      </c>
      <c r="X7" s="59">
        <v>45902.625</v>
      </c>
      <c r="Y7" s="44">
        <v>99.53125</v>
      </c>
      <c r="Z7" s="59">
        <v>45812.625</v>
      </c>
      <c r="AA7" s="44">
        <v>107.9</v>
      </c>
      <c r="AB7" s="59">
        <v>45902.625</v>
      </c>
      <c r="AC7" s="44">
        <v>99.53125</v>
      </c>
      <c r="AD7" s="59">
        <v>45881.625</v>
      </c>
      <c r="AE7" s="44">
        <v>99.6875</v>
      </c>
      <c r="AF7" s="59">
        <v>45882.625</v>
      </c>
      <c r="AG7" s="44">
        <v>98.796875</v>
      </c>
      <c r="AH7" s="150" t="str">
        <f t="shared" si="1"/>
        <v/>
      </c>
      <c r="AI7" s="150" t="str">
        <f t="shared" si="0"/>
        <v/>
      </c>
      <c r="AJ7" s="150">
        <v>45919.625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T8" s="1"/>
      <c r="V8" s="59">
        <v>45813.625</v>
      </c>
      <c r="W8" s="44">
        <v>79.31</v>
      </c>
      <c r="X8" s="59">
        <v>45903.625</v>
      </c>
      <c r="Y8" s="44">
        <v>99.6796875</v>
      </c>
      <c r="Z8" s="59">
        <v>45813.625</v>
      </c>
      <c r="AA8" s="44">
        <v>107.57</v>
      </c>
      <c r="AB8" s="59">
        <v>45903.625</v>
      </c>
      <c r="AC8" s="44">
        <v>99.6796875</v>
      </c>
      <c r="AD8" s="59">
        <v>45882.625</v>
      </c>
      <c r="AE8" s="44">
        <v>100.125</v>
      </c>
      <c r="AF8" s="59">
        <v>45883.625</v>
      </c>
      <c r="AG8" s="44">
        <v>98.03125</v>
      </c>
      <c r="AH8" s="150" t="str">
        <f t="shared" si="1"/>
        <v/>
      </c>
      <c r="AI8" s="150" t="str">
        <f t="shared" si="0"/>
        <v/>
      </c>
      <c r="AJ8" s="150">
        <v>45922.625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43"/>
      <c r="R9" s="1"/>
      <c r="S9" s="43"/>
      <c r="T9" s="1"/>
      <c r="V9" s="59">
        <v>45814.625</v>
      </c>
      <c r="W9" s="44">
        <v>79.3</v>
      </c>
      <c r="X9" s="59">
        <v>45904.625</v>
      </c>
      <c r="Y9" s="44">
        <v>99.9140625</v>
      </c>
      <c r="Z9" s="59">
        <v>45814.625</v>
      </c>
      <c r="AA9" s="44">
        <v>106.92</v>
      </c>
      <c r="AB9" s="59">
        <v>45904.625</v>
      </c>
      <c r="AC9" s="44">
        <v>99.9140625</v>
      </c>
      <c r="AD9" s="59">
        <v>45883.625</v>
      </c>
      <c r="AE9" s="44">
        <v>99.703125</v>
      </c>
      <c r="AF9" s="59">
        <v>45884.625</v>
      </c>
      <c r="AG9" s="44">
        <v>97.375</v>
      </c>
      <c r="AH9" s="150" t="str">
        <f t="shared" si="1"/>
        <v/>
      </c>
      <c r="AI9" s="150" t="str">
        <f t="shared" si="0"/>
        <v/>
      </c>
      <c r="AJ9" s="150">
        <v>45923.625</v>
      </c>
    </row>
    <row r="10" spans="1:36" ht="15" thickBot="1">
      <c r="A10" s="15" t="s">
        <v>28</v>
      </c>
      <c r="B10" s="11" cm="1">
        <f t="array" ref="B10">_xll.BDP(B4,"px_last")</f>
        <v>80.696799999999996</v>
      </c>
      <c r="C10" s="20" cm="1">
        <f t="array" ref="C10">_xll.BDP(C4,"px_last")</f>
        <v>99.6875</v>
      </c>
      <c r="D10" s="20" cm="1">
        <f t="array" ref="D10">_xll.BDP(D4,"px_last")</f>
        <v>110.815</v>
      </c>
      <c r="E10" s="20" cm="1">
        <f t="array" ref="E10">_xll.BDP(E4,"px_last")</f>
        <v>99.6875</v>
      </c>
      <c r="F10" s="20" cm="1">
        <f t="array" ref="F10">_xll.BDP(F4,"px_last")</f>
        <v>101</v>
      </c>
      <c r="G10" s="21" cm="1">
        <f t="array" ref="G10">_xll.BDP(G4,"px_last")</f>
        <v>99.375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45817.625</v>
      </c>
      <c r="W10" s="44">
        <v>79.34</v>
      </c>
      <c r="X10" s="59">
        <v>45905.625</v>
      </c>
      <c r="Y10" s="44">
        <v>100.1328125</v>
      </c>
      <c r="Z10" s="59">
        <v>45817.625</v>
      </c>
      <c r="AA10" s="44">
        <v>107.24</v>
      </c>
      <c r="AB10" s="59">
        <v>45905.625</v>
      </c>
      <c r="AC10" s="44">
        <v>100.1328125</v>
      </c>
      <c r="AD10" s="59">
        <v>45884.625</v>
      </c>
      <c r="AE10" s="44">
        <v>99.4375</v>
      </c>
      <c r="AF10" s="59">
        <v>45887.625</v>
      </c>
      <c r="AG10" s="44">
        <v>97.078125</v>
      </c>
      <c r="AH10" s="150" t="str">
        <f t="shared" si="1"/>
        <v/>
      </c>
      <c r="AI10" s="150" t="str">
        <f t="shared" si="0"/>
        <v/>
      </c>
      <c r="AJ10" s="150">
        <v>45924.625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45818.625</v>
      </c>
      <c r="W11" s="44">
        <v>79.53</v>
      </c>
      <c r="X11" s="59">
        <v>45908.625</v>
      </c>
      <c r="Y11" s="44">
        <v>100.265625</v>
      </c>
      <c r="Z11" s="59">
        <v>45818.625</v>
      </c>
      <c r="AA11" s="44">
        <v>107.5</v>
      </c>
      <c r="AB11" s="59">
        <v>45908.625</v>
      </c>
      <c r="AC11" s="44">
        <v>100.265625</v>
      </c>
      <c r="AD11" s="59">
        <v>45887.625</v>
      </c>
      <c r="AE11" s="44">
        <v>99.3125</v>
      </c>
      <c r="AF11" s="59">
        <v>45888.625</v>
      </c>
      <c r="AG11" s="44">
        <v>97.640625</v>
      </c>
      <c r="AH11" s="150" t="str">
        <f t="shared" si="1"/>
        <v/>
      </c>
      <c r="AI11" s="150" t="str">
        <f t="shared" si="0"/>
        <v/>
      </c>
      <c r="AJ11" s="150">
        <v>45925.625</v>
      </c>
    </row>
    <row r="12" spans="1:36" ht="1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87"/>
      <c r="J12" s="188"/>
      <c r="K12" s="189" t="s">
        <v>0</v>
      </c>
      <c r="L12" s="190"/>
      <c r="M12" s="191"/>
      <c r="N12" s="186" t="s">
        <v>0</v>
      </c>
      <c r="O12" s="187"/>
      <c r="P12" s="188"/>
      <c r="Q12" s="192" t="s">
        <v>0</v>
      </c>
      <c r="R12" s="193"/>
      <c r="S12" s="194"/>
      <c r="T12" s="32" t="s">
        <v>16</v>
      </c>
      <c r="V12" s="59">
        <v>45819.625</v>
      </c>
      <c r="W12" s="44">
        <v>79.510000000000005</v>
      </c>
      <c r="X12" s="59">
        <v>45909.625</v>
      </c>
      <c r="Y12" s="44">
        <v>100.09375</v>
      </c>
      <c r="Z12" s="59">
        <v>45819.625</v>
      </c>
      <c r="AA12" s="44">
        <v>107.84</v>
      </c>
      <c r="AB12" s="59">
        <v>45909.625</v>
      </c>
      <c r="AC12" s="44">
        <v>100.09375</v>
      </c>
      <c r="AD12" s="59">
        <v>45888.625</v>
      </c>
      <c r="AE12" s="44">
        <v>99.59375</v>
      </c>
      <c r="AF12" s="59">
        <v>45889.625</v>
      </c>
      <c r="AG12" s="44">
        <v>97.796875</v>
      </c>
      <c r="AH12" s="150" t="str">
        <f t="shared" si="1"/>
        <v/>
      </c>
      <c r="AI12" s="150" t="str">
        <f t="shared" si="0"/>
        <v/>
      </c>
      <c r="AJ12" s="150">
        <v>45926.625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45820.625</v>
      </c>
      <c r="W13" s="44">
        <v>79.599999999999994</v>
      </c>
      <c r="X13" s="59">
        <v>45910.625</v>
      </c>
      <c r="Y13" s="44">
        <v>100.1640625</v>
      </c>
      <c r="Z13" s="59">
        <v>45820.625</v>
      </c>
      <c r="AA13" s="44">
        <v>108.44</v>
      </c>
      <c r="AB13" s="59">
        <v>45910.625</v>
      </c>
      <c r="AC13" s="44">
        <v>100.1640625</v>
      </c>
      <c r="AD13" s="59">
        <v>45889.625</v>
      </c>
      <c r="AE13" s="44">
        <v>99.71875</v>
      </c>
      <c r="AF13" s="59">
        <v>45890.625</v>
      </c>
      <c r="AG13" s="44">
        <v>97.328125</v>
      </c>
      <c r="AH13" s="150" t="str">
        <f t="shared" si="1"/>
        <v/>
      </c>
      <c r="AI13" s="150" t="str">
        <f t="shared" si="0"/>
        <v/>
      </c>
      <c r="AJ13" s="150">
        <v>45929.625</v>
      </c>
    </row>
    <row r="14" spans="1:36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V14" s="59">
        <v>45821.625</v>
      </c>
      <c r="W14" s="44">
        <v>79.36</v>
      </c>
      <c r="X14" s="59">
        <v>45911.625</v>
      </c>
      <c r="Y14" s="44">
        <v>100.1640625</v>
      </c>
      <c r="Z14" s="59">
        <v>45821.625</v>
      </c>
      <c r="AA14" s="44">
        <v>107.79</v>
      </c>
      <c r="AB14" s="59">
        <v>45911.625</v>
      </c>
      <c r="AC14" s="44">
        <v>100.1640625</v>
      </c>
      <c r="AD14" s="59">
        <v>45890.625</v>
      </c>
      <c r="AE14" s="44">
        <v>99.390625</v>
      </c>
      <c r="AF14" s="59">
        <v>45891.625</v>
      </c>
      <c r="AG14" s="44">
        <v>97.953125</v>
      </c>
      <c r="AH14" s="150" t="str">
        <f t="shared" si="1"/>
        <v/>
      </c>
      <c r="AI14" s="150" t="str">
        <f t="shared" si="0"/>
        <v/>
      </c>
      <c r="AJ14" s="150">
        <v>45930.625</v>
      </c>
    </row>
    <row r="15" spans="1:36">
      <c r="A15" s="151">
        <f ca="1">IF(AND(ISBLANK(AJ4), A14 = $AJ$1),NOW(),IF(ISBLANK(AJ4),"",AJ4))</f>
        <v>45916.625</v>
      </c>
      <c r="B15" s="38">
        <f ca="1">IF(COUNTIF(V:V,A15)=1,VLOOKUP(A15,V:W,2), IF(COUNTIF(V:V,A15)=0,$B$10,""))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ca="1">IF(COUNTIF(V:V,A15)=1,VLOOKUP(A15,X:Y,2), IF(COUNTIF(V:V,A15)=0,$C$10,""))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ca="1">IF(COUNTIF(V:V,A15)=1,VLOOKUP(A15,Z:AA,2), IF(COUNTIF(V:V,A15)=0,$D$10,""))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ca="1">IF(COUNTIF(V:V,A15)=1,VLOOKUP(A15,AB:AC,2), IF(COUNTIF(V:V,A15)=0,$E$10,""))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ca="1">IF(COUNTIF(V:V,A15)=1,VLOOKUP(A15,AD:AE,2), IF(COUNTIF(V:V,A15)=0,$F$10,""))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ca="1">IF(COUNTIF(V:V,A15)=1,VLOOKUP(A15,AF:AG,2), IF(COUNTIF(V:V,A15)=0,$G$10,""))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V15" s="59">
        <v>45824.625</v>
      </c>
      <c r="W15" s="44">
        <v>79.52</v>
      </c>
      <c r="X15" s="59">
        <v>45912.625</v>
      </c>
      <c r="Y15" s="44">
        <v>99.9921875</v>
      </c>
      <c r="Z15" s="59">
        <v>45824.625</v>
      </c>
      <c r="AA15" s="44">
        <v>107.6</v>
      </c>
      <c r="AB15" s="59">
        <v>45912.625</v>
      </c>
      <c r="AC15" s="44">
        <v>99.9921875</v>
      </c>
      <c r="AD15" s="59">
        <v>45891.625</v>
      </c>
      <c r="AE15" s="44">
        <v>99.953125</v>
      </c>
      <c r="AF15" s="59">
        <v>45894.625</v>
      </c>
      <c r="AG15" s="44">
        <v>97.71875</v>
      </c>
      <c r="AH15" s="150" t="str">
        <f t="shared" si="1"/>
        <v/>
      </c>
      <c r="AI15" s="150" t="str">
        <f t="shared" si="0"/>
        <v/>
      </c>
      <c r="AJ15" s="150">
        <v>45931.625</v>
      </c>
    </row>
    <row r="16" spans="1:36">
      <c r="A16" s="151">
        <f t="shared" ref="A16:A48" ca="1" si="2">IF(AND(ISBLANK(AJ5), A15 = $AJ$1),NOW(),IF(ISBLANK(AJ5),"",AJ5))</f>
        <v>45917.625</v>
      </c>
      <c r="B16" s="38">
        <f t="shared" ref="B16:B48" ca="1" si="3">IF(COUNTIF(V:V,A16)=1,VLOOKUP(A16,V:W,2), IF(COUNTIF(V:V,A16)=0,$B$10,""))</f>
        <v>81.05</v>
      </c>
      <c r="C16" s="39">
        <f t="shared" ref="C16:C79" ca="1" si="4">IF(ISERROR(B16-2),"",(B16/$B$14-1)*$B$5)</f>
        <v>-49590.340664082411</v>
      </c>
      <c r="D16" s="39">
        <f t="shared" ref="D16:D79" ca="1" si="5">IF(ISERROR(B16-2),"",-1*(INT(A16)-INT($A$14))/360*$B$7*$B$5)</f>
        <v>-8225</v>
      </c>
      <c r="E16" s="38">
        <f t="shared" ref="E16:E48" ca="1" si="6">IF(COUNTIF(V:V,A16)=1,VLOOKUP(A16,X:Y,2), IF(COUNTIF(V:V,A16)=0,$C$10,""))</f>
        <v>99.953125</v>
      </c>
      <c r="F16" s="39">
        <f t="shared" ref="F16:F48" ca="1" si="7">IF(ISERROR(B16-2),"",(E16-$E$14)/100*$C$5)</f>
        <v>-31992.1875</v>
      </c>
      <c r="G16" s="40">
        <f t="shared" ref="G16:G79" ca="1" si="8">IF(ISERROR(B16-2),"",(INT(A16)-INT($A$14))/360*$C$6*$C$5-(INT(A16)-INT($A$14))/360*$C$7*$C$5*$E$14/100)</f>
        <v>-660.78678385416652</v>
      </c>
      <c r="H16" s="38">
        <f t="shared" ref="H16:H48" ca="1" si="9">IF(COUNTIF(V:V,A16)=1,VLOOKUP(A16,Z:AA,2), IF(COUNTIF(V:V,A16)=0,$D$10,""))</f>
        <v>112.06</v>
      </c>
      <c r="I16" s="39">
        <f t="shared" ref="I16:I48" ca="1" si="10">IF(ISERROR(B16-2),"",(H16/$H$14-1)*$D$5)</f>
        <v>-113685.8960103213</v>
      </c>
      <c r="J16" s="40">
        <f t="shared" ref="J16:J79" ca="1" si="11">IF(ISERROR(B16-2),"",-1*(INT(A16)-INT($A$14))/360*$D$7*$D$5)</f>
        <v>-8460</v>
      </c>
      <c r="K16" s="38">
        <f t="shared" ref="K16:K48" ca="1" si="12">IF(COUNTIF(V:V,A16)=1,VLOOKUP(A16,AB:AC,2), IF(COUNTIF(V:V,A16)=0,$E$10,""))</f>
        <v>99.953125</v>
      </c>
      <c r="L16" s="39">
        <f t="shared" ref="L16:L48" ca="1" si="13">IF(ISERROR(B16-2),"",(K16-$K$14)/100*$E$5)</f>
        <v>-27890.625</v>
      </c>
      <c r="M16" s="40">
        <f t="shared" ref="M16:M79" ca="1" si="14">IF(ISERROR(B16-2),"",(INT(A16)-INT($A$14))/360*$E$6*$E$5-(INT(A16)-INT($A$14))/360*$E$7*$E$5*$K$14/100)</f>
        <v>-576.07052951388869</v>
      </c>
      <c r="N16" s="38">
        <f t="shared" ref="N16:N48" ca="1" si="15">IF(COUNTIF(V:V,A16)=1,VLOOKUP(A16,AD:AE,2), IF(COUNTIF(V:V,A16)=0,$F$10,""))</f>
        <v>101.5</v>
      </c>
      <c r="O16" s="39">
        <f t="shared" ref="O16:O48" ca="1" si="16">IF(ISERROR(B16-2),"",(N16-$N$14)/100*$F$5)</f>
        <v>-20507.8125</v>
      </c>
      <c r="P16" s="40">
        <f t="shared" ref="P16:P79" ca="1" si="17">IF(ISERROR(B16-2),"",(INT(A16)-INT($A$14))/360*$F$6*$F$5-(INT(A16)-INT($A$14))/360*$F$7*$F$5*$N$14/100)</f>
        <v>-22.923502604166515</v>
      </c>
      <c r="Q16" s="38">
        <f t="shared" ref="Q16:Q48" ca="1" si="18">IF(COUNTIF(V:V,A16)=1,VLOOKUP(A16,AF:AG,2), IF(COUNTIF(V:V,A16)=0,$G$10,""))</f>
        <v>101.375</v>
      </c>
      <c r="R16" s="39">
        <f t="shared" ref="R16:R48" ca="1" si="19">IF(ISERROR(B16-2),"",(Q16-$Q$14)/100*$G$5)</f>
        <v>-28710.937499999996</v>
      </c>
      <c r="S16" s="40">
        <f t="shared" ref="S16:S79" ca="1" si="20">IF(ISERROR(B16-2),"",(INT(A16)-INT($A$14))/360*$G$6*$G$5-(INT(A16)-INT($A$14))/360*$G$7*$G$5*$Q$14/100)</f>
        <v>262.65813802083358</v>
      </c>
      <c r="T16" s="66">
        <f t="shared" ref="T16:T25" ca="1" si="21">IF(ISERROR(B16-2),"",C16+D16-F16-G16-I16-J16+L16+M16+O16+P16+R16+S16)</f>
        <v>19537.818735995847</v>
      </c>
      <c r="V16" s="59">
        <v>45825.625</v>
      </c>
      <c r="W16" s="44">
        <v>79.430000000000007</v>
      </c>
      <c r="X16" s="59">
        <v>45915.625</v>
      </c>
      <c r="Y16" s="44">
        <v>100.09375</v>
      </c>
      <c r="Z16" s="59">
        <v>45825.625</v>
      </c>
      <c r="AA16" s="44">
        <v>107.97</v>
      </c>
      <c r="AB16" s="59">
        <v>45915.625</v>
      </c>
      <c r="AC16" s="44">
        <v>100.09375</v>
      </c>
      <c r="AD16" s="59">
        <v>45894.625</v>
      </c>
      <c r="AE16" s="44">
        <v>99.765625</v>
      </c>
      <c r="AF16" s="59">
        <v>45895.625</v>
      </c>
      <c r="AG16" s="44">
        <v>97.59375</v>
      </c>
      <c r="AH16" s="150" t="str">
        <f t="shared" si="1"/>
        <v/>
      </c>
      <c r="AI16" s="150" t="str">
        <f t="shared" si="0"/>
        <v/>
      </c>
      <c r="AJ16" s="150">
        <v>45932.625</v>
      </c>
    </row>
    <row r="17" spans="1:36">
      <c r="A17" s="151">
        <f t="shared" ca="1" si="2"/>
        <v>45918.625</v>
      </c>
      <c r="B17" s="38">
        <f t="shared" ca="1" si="3"/>
        <v>81.23</v>
      </c>
      <c r="C17" s="39">
        <f t="shared" ca="1" si="4"/>
        <v>28029.322984043371</v>
      </c>
      <c r="D17" s="39">
        <f t="shared" ca="1" si="5"/>
        <v>-12337.499999999998</v>
      </c>
      <c r="E17" s="38">
        <f t="shared" ca="1" si="6"/>
        <v>99.7890625</v>
      </c>
      <c r="F17" s="39">
        <f t="shared" ca="1" si="7"/>
        <v>-63984.375</v>
      </c>
      <c r="G17" s="40">
        <f t="shared" ca="1" si="8"/>
        <v>-991.18017578125</v>
      </c>
      <c r="H17" s="38">
        <f t="shared" ca="1" si="9"/>
        <v>111.83</v>
      </c>
      <c r="I17" s="39">
        <f t="shared" ca="1" si="10"/>
        <v>-187341.54694658311</v>
      </c>
      <c r="J17" s="40">
        <f t="shared" ca="1" si="11"/>
        <v>-12689.999999999998</v>
      </c>
      <c r="K17" s="38">
        <f t="shared" ca="1" si="12"/>
        <v>99.7890625</v>
      </c>
      <c r="L17" s="39">
        <f t="shared" ca="1" si="13"/>
        <v>-55781.25</v>
      </c>
      <c r="M17" s="40">
        <f t="shared" ca="1" si="14"/>
        <v>-864.10579427083303</v>
      </c>
      <c r="N17" s="38">
        <f t="shared" ca="1" si="15"/>
        <v>101.09375</v>
      </c>
      <c r="O17" s="39">
        <f t="shared" ca="1" si="16"/>
        <v>-50976.5625</v>
      </c>
      <c r="P17" s="40">
        <f t="shared" ca="1" si="17"/>
        <v>-34.385253906249545</v>
      </c>
      <c r="Q17" s="38">
        <f t="shared" ca="1" si="18"/>
        <v>100.328125</v>
      </c>
      <c r="R17" s="39">
        <f t="shared" ca="1" si="19"/>
        <v>-138632.8125</v>
      </c>
      <c r="S17" s="40">
        <f t="shared" ca="1" si="20"/>
        <v>393.98720703125036</v>
      </c>
      <c r="T17" s="66">
        <f t="shared" ca="1" si="21"/>
        <v>34803.796265261881</v>
      </c>
      <c r="V17" s="59">
        <v>45826.625</v>
      </c>
      <c r="W17" s="44">
        <v>79.55</v>
      </c>
      <c r="X17" s="59">
        <v>45916.625</v>
      </c>
      <c r="Y17" s="44">
        <v>100.15625</v>
      </c>
      <c r="Z17" s="59">
        <v>45826.625</v>
      </c>
      <c r="AA17" s="44">
        <v>108.05</v>
      </c>
      <c r="AB17" s="59">
        <v>45916.625</v>
      </c>
      <c r="AC17" s="44">
        <v>100.15625</v>
      </c>
      <c r="AD17" s="59">
        <v>45895.625</v>
      </c>
      <c r="AE17" s="44">
        <v>99.984375</v>
      </c>
      <c r="AF17" s="59">
        <v>45896.625</v>
      </c>
      <c r="AG17" s="44">
        <v>97.453125</v>
      </c>
      <c r="AH17" s="150" t="str">
        <f t="shared" si="1"/>
        <v/>
      </c>
      <c r="AI17" s="150" t="str">
        <f t="shared" si="0"/>
        <v/>
      </c>
      <c r="AJ17" s="150">
        <v>45933.625</v>
      </c>
    </row>
    <row r="18" spans="1:36">
      <c r="A18" s="151">
        <f t="shared" ca="1" si="2"/>
        <v>45919.625</v>
      </c>
      <c r="B18" s="38">
        <f t="shared" ca="1" si="3"/>
        <v>81.260000000000005</v>
      </c>
      <c r="C18" s="39">
        <f t="shared" ca="1" si="4"/>
        <v>40965.933592067573</v>
      </c>
      <c r="D18" s="39">
        <f t="shared" ca="1" si="5"/>
        <v>-16450</v>
      </c>
      <c r="E18" s="38">
        <f t="shared" ca="1" si="6"/>
        <v>99.7734375</v>
      </c>
      <c r="F18" s="39">
        <f t="shared" ca="1" si="7"/>
        <v>-67031.25</v>
      </c>
      <c r="G18" s="40">
        <f t="shared" ca="1" si="8"/>
        <v>-1321.573567708333</v>
      </c>
      <c r="H18" s="38">
        <f t="shared" ca="1" si="9"/>
        <v>111.74</v>
      </c>
      <c r="I18" s="39">
        <f t="shared" ca="1" si="10"/>
        <v>-216163.3233999045</v>
      </c>
      <c r="J18" s="40">
        <f t="shared" ca="1" si="11"/>
        <v>-16920</v>
      </c>
      <c r="K18" s="38">
        <f t="shared" ca="1" si="12"/>
        <v>99.7734375</v>
      </c>
      <c r="L18" s="39">
        <f t="shared" ca="1" si="13"/>
        <v>-58437.5</v>
      </c>
      <c r="M18" s="40">
        <f t="shared" ca="1" si="14"/>
        <v>-1152.1410590277774</v>
      </c>
      <c r="N18" s="38">
        <f t="shared" ca="1" si="15"/>
        <v>101.015625</v>
      </c>
      <c r="O18" s="39">
        <f t="shared" ca="1" si="16"/>
        <v>-56835.9375</v>
      </c>
      <c r="P18" s="40">
        <f t="shared" ca="1" si="17"/>
        <v>-45.84700520833303</v>
      </c>
      <c r="Q18" s="38">
        <f t="shared" ca="1" si="18"/>
        <v>100.125</v>
      </c>
      <c r="R18" s="39">
        <f t="shared" ca="1" si="19"/>
        <v>-159960.9375</v>
      </c>
      <c r="S18" s="40">
        <f t="shared" ca="1" si="20"/>
        <v>525.31627604166715</v>
      </c>
      <c r="T18" s="66">
        <f t="shared" ca="1" si="21"/>
        <v>50045.033771485985</v>
      </c>
      <c r="V18" s="59">
        <v>45828.625</v>
      </c>
      <c r="W18" s="44">
        <v>79.790000000000006</v>
      </c>
      <c r="X18" s="59">
        <v>45917.625</v>
      </c>
      <c r="Y18" s="44">
        <v>99.953125</v>
      </c>
      <c r="Z18" s="59">
        <v>45828.625</v>
      </c>
      <c r="AA18" s="44">
        <v>108.15</v>
      </c>
      <c r="AB18" s="59">
        <v>45917.625</v>
      </c>
      <c r="AC18" s="44">
        <v>99.953125</v>
      </c>
      <c r="AD18" s="59">
        <v>45896.625</v>
      </c>
      <c r="AE18" s="44">
        <v>100.125</v>
      </c>
      <c r="AF18" s="59">
        <v>45897.625</v>
      </c>
      <c r="AG18" s="44">
        <v>98.078125</v>
      </c>
      <c r="AH18" s="150" t="str">
        <f t="shared" si="1"/>
        <v/>
      </c>
      <c r="AI18" s="150" t="str">
        <f t="shared" si="0"/>
        <v/>
      </c>
      <c r="AJ18" s="150">
        <v>45936.625</v>
      </c>
    </row>
    <row r="19" spans="1:36">
      <c r="A19" s="151">
        <f t="shared" ca="1" si="2"/>
        <v>45922.625</v>
      </c>
      <c r="B19" s="38">
        <f t="shared" ca="1" si="3"/>
        <v>81.319999999999993</v>
      </c>
      <c r="C19" s="39">
        <f t="shared" ca="1" si="4"/>
        <v>66839.154808100429</v>
      </c>
      <c r="D19" s="39">
        <f t="shared" ca="1" si="5"/>
        <v>-28787.5</v>
      </c>
      <c r="E19" s="38">
        <f t="shared" ca="1" si="6"/>
        <v>99.65625</v>
      </c>
      <c r="F19" s="39">
        <f t="shared" ca="1" si="7"/>
        <v>-89882.8125</v>
      </c>
      <c r="G19" s="40">
        <f t="shared" ca="1" si="8"/>
        <v>-2312.7537434895839</v>
      </c>
      <c r="H19" s="38">
        <f t="shared" ca="1" si="9"/>
        <v>111.48</v>
      </c>
      <c r="I19" s="39">
        <f t="shared" ca="1" si="10"/>
        <v>-299426.23315394012</v>
      </c>
      <c r="J19" s="40">
        <f t="shared" ca="1" si="11"/>
        <v>-29610</v>
      </c>
      <c r="K19" s="38">
        <f t="shared" ca="1" si="12"/>
        <v>99.65625</v>
      </c>
      <c r="L19" s="39">
        <f t="shared" ca="1" si="13"/>
        <v>-78359.375</v>
      </c>
      <c r="M19" s="40">
        <f t="shared" ca="1" si="14"/>
        <v>-2016.2468532986113</v>
      </c>
      <c r="N19" s="38">
        <f t="shared" ca="1" si="15"/>
        <v>100.8125</v>
      </c>
      <c r="O19" s="39">
        <f t="shared" ca="1" si="16"/>
        <v>-72070.3125</v>
      </c>
      <c r="P19" s="40">
        <f t="shared" ca="1" si="17"/>
        <v>-80.23225911458303</v>
      </c>
      <c r="Q19" s="38">
        <f t="shared" ca="1" si="18"/>
        <v>99.734375</v>
      </c>
      <c r="R19" s="39">
        <f t="shared" ca="1" si="19"/>
        <v>-200976.56250000003</v>
      </c>
      <c r="S19" s="40">
        <f t="shared" ca="1" si="20"/>
        <v>919.30348307291752</v>
      </c>
      <c r="T19" s="66">
        <f t="shared" ca="1" si="21"/>
        <v>106700.02857618981</v>
      </c>
      <c r="V19" s="59">
        <v>45831.625</v>
      </c>
      <c r="W19" s="44">
        <v>79.95</v>
      </c>
      <c r="X19" s="59">
        <v>45918.625</v>
      </c>
      <c r="Y19" s="44">
        <v>99.7890625</v>
      </c>
      <c r="Z19" s="59">
        <v>45831.625</v>
      </c>
      <c r="AA19" s="44">
        <v>108.41</v>
      </c>
      <c r="AB19" s="59">
        <v>45918.625</v>
      </c>
      <c r="AC19" s="44">
        <v>99.7890625</v>
      </c>
      <c r="AD19" s="59">
        <v>45897.625</v>
      </c>
      <c r="AE19" s="44">
        <v>100.375</v>
      </c>
      <c r="AF19" s="59">
        <v>45898.625</v>
      </c>
      <c r="AG19" s="44">
        <v>97.34375</v>
      </c>
      <c r="AH19" s="150" t="str">
        <f t="shared" si="1"/>
        <v/>
      </c>
      <c r="AI19" s="150" t="str">
        <f t="shared" si="0"/>
        <v/>
      </c>
      <c r="AJ19" s="150">
        <v>45937.625</v>
      </c>
    </row>
    <row r="20" spans="1:36">
      <c r="A20" s="151">
        <f t="shared" ca="1" si="2"/>
        <v>45923.625</v>
      </c>
      <c r="B20" s="38">
        <f t="shared" ca="1" si="3"/>
        <v>81.260000000000005</v>
      </c>
      <c r="C20" s="39">
        <f t="shared" ca="1" si="4"/>
        <v>40965.933592067573</v>
      </c>
      <c r="D20" s="39">
        <f t="shared" ca="1" si="5"/>
        <v>-32900</v>
      </c>
      <c r="E20" s="38">
        <f t="shared" ca="1" si="6"/>
        <v>99.796875</v>
      </c>
      <c r="F20" s="39">
        <f t="shared" ca="1" si="7"/>
        <v>-62460.937499999993</v>
      </c>
      <c r="G20" s="40">
        <f t="shared" ca="1" si="8"/>
        <v>-2643.1471354166661</v>
      </c>
      <c r="H20" s="38">
        <f t="shared" ca="1" si="9"/>
        <v>111.71</v>
      </c>
      <c r="I20" s="39">
        <f t="shared" ca="1" si="10"/>
        <v>-225770.58221767831</v>
      </c>
      <c r="J20" s="40">
        <f t="shared" ca="1" si="11"/>
        <v>-33840</v>
      </c>
      <c r="K20" s="38">
        <f t="shared" ca="1" si="12"/>
        <v>99.796875</v>
      </c>
      <c r="L20" s="39">
        <f t="shared" ca="1" si="13"/>
        <v>-54453.125</v>
      </c>
      <c r="M20" s="40">
        <f t="shared" ca="1" si="14"/>
        <v>-2304.2821180555547</v>
      </c>
      <c r="N20" s="38">
        <f t="shared" ca="1" si="15"/>
        <v>101.140625</v>
      </c>
      <c r="O20" s="39">
        <f t="shared" ca="1" si="16"/>
        <v>-47460.9375</v>
      </c>
      <c r="P20" s="40">
        <f t="shared" ca="1" si="17"/>
        <v>-91.69401041666606</v>
      </c>
      <c r="Q20" s="38">
        <f t="shared" ca="1" si="18"/>
        <v>100.421875</v>
      </c>
      <c r="R20" s="39">
        <f t="shared" ca="1" si="19"/>
        <v>-128789.0625</v>
      </c>
      <c r="S20" s="40">
        <f t="shared" ca="1" si="20"/>
        <v>1050.6325520833343</v>
      </c>
      <c r="T20" s="66">
        <f t="shared" ca="1" si="21"/>
        <v>100732.13186877368</v>
      </c>
      <c r="V20" s="59">
        <v>45832.625</v>
      </c>
      <c r="W20" s="44">
        <v>80.17</v>
      </c>
      <c r="X20" s="59">
        <v>45919.625</v>
      </c>
      <c r="Y20" s="44">
        <v>99.7734375</v>
      </c>
      <c r="Z20" s="59">
        <v>45832.625</v>
      </c>
      <c r="AA20" s="44">
        <v>108.92</v>
      </c>
      <c r="AB20" s="59">
        <v>45919.625</v>
      </c>
      <c r="AC20" s="44">
        <v>99.7734375</v>
      </c>
      <c r="AD20" s="59">
        <v>45898.625</v>
      </c>
      <c r="AE20" s="44">
        <v>100.21875</v>
      </c>
      <c r="AF20" s="59">
        <v>45901.625</v>
      </c>
      <c r="AG20" s="44">
        <v>97.234375</v>
      </c>
      <c r="AH20" s="150" t="str">
        <f t="shared" si="1"/>
        <v/>
      </c>
      <c r="AI20" s="150" t="str">
        <f t="shared" si="0"/>
        <v/>
      </c>
      <c r="AJ20" s="150">
        <v>45938.625</v>
      </c>
    </row>
    <row r="21" spans="1:36">
      <c r="A21" s="151">
        <f t="shared" ca="1" si="2"/>
        <v>45924.625</v>
      </c>
      <c r="B21" s="38">
        <f t="shared" ca="1" si="3"/>
        <v>81.150000000000006</v>
      </c>
      <c r="C21" s="39">
        <f t="shared" ca="1" si="4"/>
        <v>-6468.3053040121004</v>
      </c>
      <c r="D21" s="39">
        <f t="shared" ca="1" si="5"/>
        <v>-37012.5</v>
      </c>
      <c r="E21" s="38">
        <f t="shared" ca="1" si="6"/>
        <v>99.6015625</v>
      </c>
      <c r="F21" s="39">
        <f t="shared" ca="1" si="7"/>
        <v>-100546.875</v>
      </c>
      <c r="G21" s="40">
        <f t="shared" ca="1" si="8"/>
        <v>-2973.54052734375</v>
      </c>
      <c r="H21" s="38">
        <f t="shared" ca="1" si="9"/>
        <v>111.26</v>
      </c>
      <c r="I21" s="39">
        <f t="shared" ca="1" si="10"/>
        <v>-369879.46448427736</v>
      </c>
      <c r="J21" s="40">
        <f t="shared" ca="1" si="11"/>
        <v>-38070</v>
      </c>
      <c r="K21" s="38">
        <f t="shared" ca="1" si="12"/>
        <v>99.6015625</v>
      </c>
      <c r="L21" s="39">
        <f t="shared" ca="1" si="13"/>
        <v>-87656.25</v>
      </c>
      <c r="M21" s="40">
        <f t="shared" ca="1" si="14"/>
        <v>-2592.3173828125018</v>
      </c>
      <c r="N21" s="38">
        <f t="shared" ca="1" si="15"/>
        <v>100.859375</v>
      </c>
      <c r="O21" s="39">
        <f t="shared" ca="1" si="16"/>
        <v>-68554.6875</v>
      </c>
      <c r="P21" s="40">
        <f t="shared" ca="1" si="17"/>
        <v>-103.15576171875</v>
      </c>
      <c r="Q21" s="38">
        <f t="shared" ca="1" si="18"/>
        <v>100.015625</v>
      </c>
      <c r="R21" s="39">
        <f t="shared" ca="1" si="19"/>
        <v>-171445.3125</v>
      </c>
      <c r="S21" s="40">
        <f t="shared" ca="1" si="20"/>
        <v>1181.9616210937511</v>
      </c>
      <c r="T21" s="66">
        <f t="shared" ca="1" si="21"/>
        <v>138819.31318417151</v>
      </c>
      <c r="V21" s="59">
        <v>45833.625</v>
      </c>
      <c r="W21" s="44">
        <v>80.150000000000006</v>
      </c>
      <c r="X21" s="59">
        <v>45922.625</v>
      </c>
      <c r="Y21" s="44">
        <v>99.65625</v>
      </c>
      <c r="Z21" s="59">
        <v>45833.625</v>
      </c>
      <c r="AA21" s="44">
        <v>108.79</v>
      </c>
      <c r="AB21" s="59">
        <v>45922.625</v>
      </c>
      <c r="AC21" s="44">
        <v>99.65625</v>
      </c>
      <c r="AD21" s="59">
        <v>45901.625</v>
      </c>
      <c r="AE21" s="44">
        <v>100.171875</v>
      </c>
      <c r="AF21" s="59">
        <v>45902.625</v>
      </c>
      <c r="AG21" s="44">
        <v>96.65625</v>
      </c>
      <c r="AH21" s="150" t="str">
        <f t="shared" si="1"/>
        <v/>
      </c>
      <c r="AI21" s="150" t="str">
        <f t="shared" si="0"/>
        <v/>
      </c>
      <c r="AJ21" s="150">
        <v>45939.625</v>
      </c>
    </row>
    <row r="22" spans="1:36">
      <c r="A22" s="151">
        <f t="shared" ca="1" si="2"/>
        <v>45925.625</v>
      </c>
      <c r="B22" s="38">
        <f t="shared" ca="1" si="3"/>
        <v>80.92</v>
      </c>
      <c r="C22" s="39">
        <f t="shared" ca="1" si="4"/>
        <v>-105648.98663216915</v>
      </c>
      <c r="D22" s="39">
        <f t="shared" ca="1" si="5"/>
        <v>-41124.999999999993</v>
      </c>
      <c r="E22" s="38">
        <f t="shared" ca="1" si="6"/>
        <v>99.390625</v>
      </c>
      <c r="F22" s="39">
        <f t="shared" ca="1" si="7"/>
        <v>-141679.6875</v>
      </c>
      <c r="G22" s="40">
        <f t="shared" ca="1" si="8"/>
        <v>-3303.9339192708285</v>
      </c>
      <c r="H22" s="38">
        <f t="shared" ca="1" si="9"/>
        <v>111.06</v>
      </c>
      <c r="I22" s="39">
        <f t="shared" ca="1" si="10"/>
        <v>-433927.85660276935</v>
      </c>
      <c r="J22" s="40">
        <f t="shared" ca="1" si="11"/>
        <v>-42299.999999999993</v>
      </c>
      <c r="K22" s="38">
        <f t="shared" ca="1" si="12"/>
        <v>99.390625</v>
      </c>
      <c r="L22" s="39">
        <f t="shared" ca="1" si="13"/>
        <v>-123515.625</v>
      </c>
      <c r="M22" s="40">
        <f t="shared" ca="1" si="14"/>
        <v>-2880.3526475694416</v>
      </c>
      <c r="N22" s="38">
        <f t="shared" ca="1" si="15"/>
        <v>100.640625</v>
      </c>
      <c r="O22" s="39">
        <f t="shared" ca="1" si="16"/>
        <v>-84960.9375</v>
      </c>
      <c r="P22" s="40">
        <f t="shared" ca="1" si="17"/>
        <v>-114.61751302083212</v>
      </c>
      <c r="Q22" s="38">
        <f t="shared" ca="1" si="18"/>
        <v>100.03125</v>
      </c>
      <c r="R22" s="39">
        <f t="shared" ca="1" si="19"/>
        <v>-169804.6875</v>
      </c>
      <c r="S22" s="40">
        <f t="shared" ca="1" si="20"/>
        <v>1313.2906901041697</v>
      </c>
      <c r="T22" s="66">
        <f t="shared" ca="1" si="21"/>
        <v>94474.561919384971</v>
      </c>
      <c r="V22" s="59">
        <v>45834.625</v>
      </c>
      <c r="W22" s="44">
        <v>80.38</v>
      </c>
      <c r="X22" s="59">
        <v>45923.625</v>
      </c>
      <c r="Y22" s="44">
        <v>99.796875</v>
      </c>
      <c r="Z22" s="59">
        <v>45834.625</v>
      </c>
      <c r="AA22" s="44">
        <v>109.19</v>
      </c>
      <c r="AB22" s="59">
        <v>45923.625</v>
      </c>
      <c r="AC22" s="44">
        <v>99.796875</v>
      </c>
      <c r="AD22" s="59">
        <v>45902.625</v>
      </c>
      <c r="AE22" s="44">
        <v>99.859375</v>
      </c>
      <c r="AF22" s="59">
        <v>45903.625</v>
      </c>
      <c r="AG22" s="44">
        <v>97.671875</v>
      </c>
      <c r="AH22" s="150" t="str">
        <f t="shared" si="1"/>
        <v/>
      </c>
      <c r="AI22" s="150" t="str">
        <f t="shared" si="0"/>
        <v/>
      </c>
      <c r="AJ22" s="150">
        <v>45940.625</v>
      </c>
    </row>
    <row r="23" spans="1:36">
      <c r="A23" s="151">
        <f t="shared" ca="1" si="2"/>
        <v>45926.625</v>
      </c>
      <c r="B23" s="38">
        <f t="shared" ca="1" si="3"/>
        <v>81.08</v>
      </c>
      <c r="C23" s="39">
        <f t="shared" ca="1" si="4"/>
        <v>-36653.730056062093</v>
      </c>
      <c r="D23" s="39">
        <f t="shared" ca="1" si="5"/>
        <v>-45237.499999999993</v>
      </c>
      <c r="E23" s="38">
        <f t="shared" ca="1" si="6"/>
        <v>99.3828125</v>
      </c>
      <c r="F23" s="39">
        <f t="shared" ca="1" si="7"/>
        <v>-143203.125</v>
      </c>
      <c r="G23" s="40">
        <f t="shared" ca="1" si="8"/>
        <v>-3634.3273111979179</v>
      </c>
      <c r="H23" s="38">
        <f t="shared" ca="1" si="9"/>
        <v>111.21</v>
      </c>
      <c r="I23" s="39">
        <f t="shared" ca="1" si="10"/>
        <v>-385891.56251390436</v>
      </c>
      <c r="J23" s="40">
        <f t="shared" ca="1" si="11"/>
        <v>-46529.999999999993</v>
      </c>
      <c r="K23" s="38">
        <f t="shared" ca="1" si="12"/>
        <v>99.3828125</v>
      </c>
      <c r="L23" s="39">
        <f t="shared" ca="1" si="13"/>
        <v>-124843.75</v>
      </c>
      <c r="M23" s="40">
        <f t="shared" ca="1" si="14"/>
        <v>-3168.3879123263869</v>
      </c>
      <c r="N23" s="38">
        <f t="shared" ca="1" si="15"/>
        <v>100.5625</v>
      </c>
      <c r="O23" s="39">
        <f t="shared" ca="1" si="16"/>
        <v>-90820.3125</v>
      </c>
      <c r="P23" s="40">
        <f t="shared" ca="1" si="17"/>
        <v>-126.07926432291606</v>
      </c>
      <c r="Q23" s="38">
        <f t="shared" ca="1" si="18"/>
        <v>99.90625</v>
      </c>
      <c r="R23" s="39">
        <f t="shared" ca="1" si="19"/>
        <v>-182929.6875</v>
      </c>
      <c r="S23" s="40">
        <f t="shared" ca="1" si="20"/>
        <v>1444.6197591145847</v>
      </c>
      <c r="T23" s="66">
        <f t="shared" ca="1" si="21"/>
        <v>96924.187351505461</v>
      </c>
      <c r="V23" s="59">
        <v>45835.625</v>
      </c>
      <c r="W23" s="44">
        <v>80.34</v>
      </c>
      <c r="X23" s="59">
        <v>45924.625</v>
      </c>
      <c r="Y23" s="44">
        <v>99.6015625</v>
      </c>
      <c r="Z23" s="59">
        <v>45835.625</v>
      </c>
      <c r="AA23" s="44">
        <v>109.01</v>
      </c>
      <c r="AB23" s="59">
        <v>45924.625</v>
      </c>
      <c r="AC23" s="44">
        <v>99.6015625</v>
      </c>
      <c r="AD23" s="59">
        <v>45903.625</v>
      </c>
      <c r="AE23" s="44">
        <v>100.234375</v>
      </c>
      <c r="AF23" s="59">
        <v>45904.625</v>
      </c>
      <c r="AG23" s="44">
        <v>98.296875</v>
      </c>
      <c r="AH23" s="150" t="str">
        <f t="shared" si="1"/>
        <v/>
      </c>
      <c r="AI23" s="150" t="str">
        <f t="shared" si="0"/>
        <v/>
      </c>
      <c r="AJ23" s="150">
        <v>45943.625</v>
      </c>
    </row>
    <row r="24" spans="1:36">
      <c r="A24" s="151">
        <f t="shared" ca="1" si="2"/>
        <v>45929.625</v>
      </c>
      <c r="B24" s="38">
        <f t="shared" ca="1" si="3"/>
        <v>81.22</v>
      </c>
      <c r="C24" s="39">
        <f t="shared" ca="1" si="4"/>
        <v>23717.119448037894</v>
      </c>
      <c r="D24" s="39">
        <f t="shared" ca="1" si="5"/>
        <v>-57575</v>
      </c>
      <c r="E24" s="38">
        <f t="shared" ca="1" si="6"/>
        <v>99.4921875</v>
      </c>
      <c r="F24" s="39">
        <f t="shared" ca="1" si="7"/>
        <v>-121875</v>
      </c>
      <c r="G24" s="40">
        <f t="shared" ca="1" si="8"/>
        <v>-4625.5074869791679</v>
      </c>
      <c r="H24" s="38">
        <f t="shared" ca="1" si="9"/>
        <v>111.58</v>
      </c>
      <c r="I24" s="39">
        <f t="shared" ca="1" si="10"/>
        <v>-267402.03709469811</v>
      </c>
      <c r="J24" s="40">
        <f t="shared" ca="1" si="11"/>
        <v>-59220</v>
      </c>
      <c r="K24" s="38">
        <f t="shared" ca="1" si="12"/>
        <v>99.4921875</v>
      </c>
      <c r="L24" s="39">
        <f t="shared" ca="1" si="13"/>
        <v>-106250</v>
      </c>
      <c r="M24" s="40">
        <f t="shared" ca="1" si="14"/>
        <v>-4032.4937065972226</v>
      </c>
      <c r="N24" s="38">
        <f t="shared" ca="1" si="15"/>
        <v>100.875</v>
      </c>
      <c r="O24" s="39">
        <f t="shared" ca="1" si="16"/>
        <v>-67382.8125</v>
      </c>
      <c r="P24" s="40">
        <f t="shared" ca="1" si="17"/>
        <v>-160.46451822916606</v>
      </c>
      <c r="Q24" s="38">
        <f t="shared" ca="1" si="18"/>
        <v>100.65625</v>
      </c>
      <c r="R24" s="39">
        <f t="shared" ca="1" si="19"/>
        <v>-104179.6875</v>
      </c>
      <c r="S24" s="40">
        <f t="shared" ca="1" si="20"/>
        <v>1838.606966145835</v>
      </c>
      <c r="T24" s="66">
        <f t="shared" ca="1" si="21"/>
        <v>139097.8127710346</v>
      </c>
      <c r="V24" s="59">
        <v>45838.625</v>
      </c>
      <c r="W24" s="44">
        <v>80.650000000000006</v>
      </c>
      <c r="X24" s="59">
        <v>45925.625</v>
      </c>
      <c r="Y24" s="44">
        <v>99.390625</v>
      </c>
      <c r="Z24" s="59">
        <v>45838.625</v>
      </c>
      <c r="AA24" s="44">
        <v>109.61</v>
      </c>
      <c r="AB24" s="59">
        <v>45925.625</v>
      </c>
      <c r="AC24" s="44">
        <v>99.390625</v>
      </c>
      <c r="AD24" s="59">
        <v>45904.625</v>
      </c>
      <c r="AE24" s="44">
        <v>100.71875</v>
      </c>
      <c r="AF24" s="59">
        <v>45905.625</v>
      </c>
      <c r="AG24" s="44">
        <v>99.6875</v>
      </c>
      <c r="AH24" s="150" t="str">
        <f t="shared" si="1"/>
        <v/>
      </c>
      <c r="AI24" s="150" t="str">
        <f t="shared" si="0"/>
        <v/>
      </c>
      <c r="AJ24" s="150">
        <v>45944.625</v>
      </c>
    </row>
    <row r="25" spans="1:36">
      <c r="A25" s="151">
        <f t="shared" ca="1" si="2"/>
        <v>45930.625</v>
      </c>
      <c r="B25" s="38">
        <f t="shared" ca="1" si="3"/>
        <v>81.19</v>
      </c>
      <c r="C25" s="39">
        <f t="shared" ca="1" si="4"/>
        <v>10780.508840013692</v>
      </c>
      <c r="D25" s="39">
        <f t="shared" ca="1" si="5"/>
        <v>-61687.499999999993</v>
      </c>
      <c r="E25" s="38">
        <f t="shared" ca="1" si="6"/>
        <v>99.5078125</v>
      </c>
      <c r="F25" s="39">
        <f t="shared" ca="1" si="7"/>
        <v>-118828.125</v>
      </c>
      <c r="G25" s="40">
        <f t="shared" ca="1" si="8"/>
        <v>-4955.9008789062464</v>
      </c>
      <c r="H25" s="38">
        <f t="shared" ca="1" si="9"/>
        <v>111.47</v>
      </c>
      <c r="I25" s="39">
        <f t="shared" ca="1" si="10"/>
        <v>-302628.65275986475</v>
      </c>
      <c r="J25" s="40">
        <f t="shared" ca="1" si="11"/>
        <v>-63449.999999999993</v>
      </c>
      <c r="K25" s="38">
        <f t="shared" ca="1" si="12"/>
        <v>99.5078125</v>
      </c>
      <c r="L25" s="39">
        <f t="shared" ca="1" si="13"/>
        <v>-103593.75</v>
      </c>
      <c r="M25" s="40">
        <f t="shared" ca="1" si="14"/>
        <v>-4320.5289713541679</v>
      </c>
      <c r="N25" s="38">
        <f t="shared" ca="1" si="15"/>
        <v>100.828125</v>
      </c>
      <c r="O25" s="39">
        <f t="shared" ca="1" si="16"/>
        <v>-70898.4375</v>
      </c>
      <c r="P25" s="40">
        <f t="shared" ca="1" si="17"/>
        <v>-171.92626953124636</v>
      </c>
      <c r="Q25" s="38">
        <f t="shared" ca="1" si="18"/>
        <v>100.390625</v>
      </c>
      <c r="R25" s="39">
        <f t="shared" ca="1" si="19"/>
        <v>-132070.3125</v>
      </c>
      <c r="S25" s="40">
        <f t="shared" ca="1" si="20"/>
        <v>1969.93603515625</v>
      </c>
      <c r="T25" s="66">
        <f t="shared" ca="1" si="21"/>
        <v>129870.66827305552</v>
      </c>
      <c r="V25" s="59">
        <v>45839.625</v>
      </c>
      <c r="W25" s="44">
        <v>80.17</v>
      </c>
      <c r="X25" s="59">
        <v>45926.625</v>
      </c>
      <c r="Y25" s="44">
        <v>99.3828125</v>
      </c>
      <c r="Z25" s="59">
        <v>45839.625</v>
      </c>
      <c r="AA25" s="44">
        <v>109.34</v>
      </c>
      <c r="AB25" s="59">
        <v>45926.625</v>
      </c>
      <c r="AC25" s="44">
        <v>99.3828125</v>
      </c>
      <c r="AD25" s="59">
        <v>45905.625</v>
      </c>
      <c r="AE25" s="44">
        <v>101.3125</v>
      </c>
      <c r="AF25" s="59">
        <v>45908.625</v>
      </c>
      <c r="AG25" s="44">
        <v>101</v>
      </c>
      <c r="AH25" s="150" t="str">
        <f t="shared" si="1"/>
        <v/>
      </c>
      <c r="AI25" s="150" t="str">
        <f t="shared" si="0"/>
        <v/>
      </c>
      <c r="AJ25" s="150">
        <v>45945.625</v>
      </c>
    </row>
    <row r="26" spans="1:36">
      <c r="A26" s="151">
        <f t="shared" ca="1" si="2"/>
        <v>45931.625</v>
      </c>
      <c r="B26" s="38">
        <f t="shared" ca="1" si="3"/>
        <v>80.959999999999994</v>
      </c>
      <c r="C26" s="39">
        <f t="shared" ca="1" si="4"/>
        <v>-88400.172488147247</v>
      </c>
      <c r="D26" s="39">
        <f t="shared" ca="1" si="5"/>
        <v>-65800</v>
      </c>
      <c r="E26" s="38">
        <f t="shared" ca="1" si="6"/>
        <v>99.765625</v>
      </c>
      <c r="F26" s="39">
        <f t="shared" ca="1" si="7"/>
        <v>-68554.6875</v>
      </c>
      <c r="G26" s="40">
        <f t="shared" ca="1" si="8"/>
        <v>-5286.2942708333321</v>
      </c>
      <c r="H26" s="38">
        <f t="shared" ca="1" si="9"/>
        <v>111.51</v>
      </c>
      <c r="I26" s="39">
        <f t="shared" ca="1" si="10"/>
        <v>-289818.97433616634</v>
      </c>
      <c r="J26" s="40">
        <f t="shared" ca="1" si="11"/>
        <v>-67680</v>
      </c>
      <c r="K26" s="38">
        <f t="shared" ca="1" si="12"/>
        <v>99.765625</v>
      </c>
      <c r="L26" s="39">
        <f t="shared" ca="1" si="13"/>
        <v>-59765.625</v>
      </c>
      <c r="M26" s="40">
        <f t="shared" ca="1" si="14"/>
        <v>-4608.5642361111095</v>
      </c>
      <c r="N26" s="38">
        <f t="shared" ca="1" si="15"/>
        <v>101.171875</v>
      </c>
      <c r="O26" s="39">
        <f t="shared" ca="1" si="16"/>
        <v>-45117.1875</v>
      </c>
      <c r="P26" s="40">
        <f t="shared" ca="1" si="17"/>
        <v>-183.38802083333212</v>
      </c>
      <c r="Q26" s="38">
        <f t="shared" ca="1" si="18"/>
        <v>100.578125</v>
      </c>
      <c r="R26" s="39">
        <f t="shared" ca="1" si="19"/>
        <v>-112382.81250000001</v>
      </c>
      <c r="S26" s="40">
        <f t="shared" ca="1" si="20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V26" s="59">
        <v>45840.625</v>
      </c>
      <c r="W26" s="44">
        <v>80.319999999999993</v>
      </c>
      <c r="X26" s="59">
        <v>45929.625</v>
      </c>
      <c r="Y26" s="44">
        <v>99.4921875</v>
      </c>
      <c r="Z26" s="59">
        <v>45840.625</v>
      </c>
      <c r="AA26" s="44">
        <v>109.32</v>
      </c>
      <c r="AB26" s="59">
        <v>45929.625</v>
      </c>
      <c r="AC26" s="44">
        <v>99.4921875</v>
      </c>
      <c r="AD26" s="59">
        <v>45908.625</v>
      </c>
      <c r="AE26" s="44">
        <v>101.6875</v>
      </c>
      <c r="AF26" s="59">
        <v>45909.625</v>
      </c>
      <c r="AG26" s="44">
        <v>100.4375</v>
      </c>
      <c r="AH26" s="150" t="str">
        <f t="shared" si="1"/>
        <v/>
      </c>
      <c r="AI26" s="150" t="str">
        <f t="shared" si="0"/>
        <v/>
      </c>
      <c r="AJ26" s="150">
        <v>45946.625</v>
      </c>
    </row>
    <row r="27" spans="1:36">
      <c r="A27" s="151">
        <f t="shared" ca="1" si="2"/>
        <v>45932.625</v>
      </c>
      <c r="B27" s="38">
        <f t="shared" ca="1" si="3"/>
        <v>80.930000000000007</v>
      </c>
      <c r="C27" s="39">
        <f t="shared" ca="1" si="4"/>
        <v>-101336.78309616368</v>
      </c>
      <c r="D27" s="39">
        <f t="shared" ca="1" si="5"/>
        <v>-69912.499999999985</v>
      </c>
      <c r="E27" s="38">
        <f t="shared" ca="1" si="6"/>
        <v>99.78125</v>
      </c>
      <c r="F27" s="39">
        <f t="shared" ca="1" si="7"/>
        <v>-65507.8125</v>
      </c>
      <c r="G27" s="40">
        <f t="shared" ca="1" si="8"/>
        <v>-5616.6876627604142</v>
      </c>
      <c r="H27" s="38">
        <f t="shared" ca="1" si="9"/>
        <v>111.69</v>
      </c>
      <c r="I27" s="39">
        <f t="shared" ca="1" si="10"/>
        <v>-232175.42142952752</v>
      </c>
      <c r="J27" s="40">
        <f t="shared" ca="1" si="11"/>
        <v>-71909.999999999985</v>
      </c>
      <c r="K27" s="38">
        <f t="shared" ca="1" si="12"/>
        <v>99.78125</v>
      </c>
      <c r="L27" s="39">
        <f t="shared" ca="1" si="13"/>
        <v>-57109.375</v>
      </c>
      <c r="M27" s="40">
        <f t="shared" ca="1" si="14"/>
        <v>-4896.5995008680511</v>
      </c>
      <c r="N27" s="38">
        <f t="shared" ca="1" si="15"/>
        <v>101.3125</v>
      </c>
      <c r="O27" s="39">
        <f t="shared" ca="1" si="16"/>
        <v>-34570.3125</v>
      </c>
      <c r="P27" s="40">
        <f t="shared" ca="1" si="17"/>
        <v>-194.84977213541424</v>
      </c>
      <c r="Q27" s="38">
        <f t="shared" ca="1" si="18"/>
        <v>100.875</v>
      </c>
      <c r="R27" s="39">
        <f t="shared" ca="1" si="19"/>
        <v>-81210.9375</v>
      </c>
      <c r="S27" s="40">
        <f t="shared" ca="1" si="20"/>
        <v>2232.5941731770872</v>
      </c>
      <c r="T27" s="66">
        <f t="shared" ref="T27:T90" ca="1" si="22">IF(ISERROR(B27-2),"",C27+D27-F27-G27-I27-J27+L27+M27+O27+P27+R27+S27+$J$9)</f>
        <v>62487.87711762698</v>
      </c>
      <c r="V27" s="59">
        <v>45841.625</v>
      </c>
      <c r="W27" s="44">
        <v>80.37</v>
      </c>
      <c r="X27" s="59">
        <v>45930.625</v>
      </c>
      <c r="Y27" s="44">
        <v>99.5078125</v>
      </c>
      <c r="Z27" s="59">
        <v>45841.625</v>
      </c>
      <c r="AA27" s="44">
        <v>109.06</v>
      </c>
      <c r="AB27" s="59">
        <v>45930.625</v>
      </c>
      <c r="AC27" s="44">
        <v>99.5078125</v>
      </c>
      <c r="AD27" s="59">
        <v>45909.625</v>
      </c>
      <c r="AE27" s="44">
        <v>101.390625</v>
      </c>
      <c r="AF27" s="59">
        <v>45910.625</v>
      </c>
      <c r="AG27" s="44">
        <v>100.953125</v>
      </c>
      <c r="AH27" s="150" t="str">
        <f t="shared" si="1"/>
        <v/>
      </c>
      <c r="AI27" s="150" t="str">
        <f t="shared" si="0"/>
        <v/>
      </c>
      <c r="AJ27" s="150">
        <v>45947.625</v>
      </c>
    </row>
    <row r="28" spans="1:36">
      <c r="A28" s="151">
        <f t="shared" ca="1" si="2"/>
        <v>45933.625</v>
      </c>
      <c r="B28" s="38">
        <f t="shared" ca="1" si="3"/>
        <v>80.84</v>
      </c>
      <c r="C28" s="39">
        <f t="shared" ca="1" si="4"/>
        <v>-140146.61492022462</v>
      </c>
      <c r="D28" s="39">
        <f t="shared" ca="1" si="5"/>
        <v>-74025</v>
      </c>
      <c r="E28" s="38">
        <f t="shared" ca="1" si="6"/>
        <v>99.6015625</v>
      </c>
      <c r="F28" s="39">
        <f t="shared" ca="1" si="7"/>
        <v>-100546.875</v>
      </c>
      <c r="G28" s="40">
        <f t="shared" ca="1" si="8"/>
        <v>-5947.0810546875</v>
      </c>
      <c r="H28" s="38">
        <f t="shared" ca="1" si="9"/>
        <v>111.55</v>
      </c>
      <c r="I28" s="39">
        <f t="shared" ca="1" si="10"/>
        <v>-277009.29591247195</v>
      </c>
      <c r="J28" s="40">
        <f t="shared" ca="1" si="11"/>
        <v>-76140</v>
      </c>
      <c r="K28" s="38">
        <f t="shared" ca="1" si="12"/>
        <v>99.6015625</v>
      </c>
      <c r="L28" s="39">
        <f t="shared" ca="1" si="13"/>
        <v>-87656.25</v>
      </c>
      <c r="M28" s="40">
        <f t="shared" ca="1" si="14"/>
        <v>-5184.6347656250036</v>
      </c>
      <c r="N28" s="38">
        <f t="shared" ca="1" si="15"/>
        <v>101.046875</v>
      </c>
      <c r="O28" s="39">
        <f t="shared" ca="1" si="16"/>
        <v>-54492.1875</v>
      </c>
      <c r="P28" s="40">
        <f t="shared" ca="1" si="17"/>
        <v>-206.3115234375</v>
      </c>
      <c r="Q28" s="38">
        <f t="shared" ca="1" si="18"/>
        <v>100.609375</v>
      </c>
      <c r="R28" s="39">
        <f t="shared" ca="1" si="19"/>
        <v>-109101.5625</v>
      </c>
      <c r="S28" s="40">
        <f t="shared" ca="1" si="20"/>
        <v>2363.9232421875022</v>
      </c>
      <c r="T28" s="66">
        <f t="shared" ca="1" si="22"/>
        <v>25471.332721388953</v>
      </c>
      <c r="V28" s="59">
        <v>45845.625</v>
      </c>
      <c r="W28" s="44">
        <v>80.099999999999994</v>
      </c>
      <c r="X28" s="59">
        <v>45931.625</v>
      </c>
      <c r="Y28" s="44">
        <v>99.765625</v>
      </c>
      <c r="Z28" s="59">
        <v>45845.625</v>
      </c>
      <c r="AA28" s="44">
        <v>108.41</v>
      </c>
      <c r="AB28" s="59">
        <v>45931.625</v>
      </c>
      <c r="AC28" s="44">
        <v>99.765625</v>
      </c>
      <c r="AD28" s="59">
        <v>45910.625</v>
      </c>
      <c r="AE28" s="44">
        <v>101.6875</v>
      </c>
      <c r="AF28" s="59">
        <v>45911.625</v>
      </c>
      <c r="AG28" s="44">
        <v>101.640625</v>
      </c>
      <c r="AH28" s="150" t="str">
        <f t="shared" si="1"/>
        <v/>
      </c>
      <c r="AI28" s="150" t="str">
        <f t="shared" si="0"/>
        <v/>
      </c>
      <c r="AJ28" s="150">
        <v>45950.625</v>
      </c>
    </row>
    <row r="29" spans="1:36">
      <c r="A29" s="151">
        <f t="shared" ca="1" si="2"/>
        <v>45936.625</v>
      </c>
      <c r="B29" s="38">
        <f t="shared" ca="1" si="3"/>
        <v>80.86</v>
      </c>
      <c r="C29" s="39">
        <f t="shared" ca="1" si="4"/>
        <v>-131522.20784821367</v>
      </c>
      <c r="D29" s="39">
        <f t="shared" ca="1" si="5"/>
        <v>-86362.5</v>
      </c>
      <c r="E29" s="38">
        <f t="shared" ca="1" si="6"/>
        <v>99.46875</v>
      </c>
      <c r="F29" s="39">
        <f t="shared" ca="1" si="7"/>
        <v>-126445.3125</v>
      </c>
      <c r="G29" s="40">
        <f t="shared" ca="1" si="8"/>
        <v>-6938.26123046875</v>
      </c>
      <c r="H29" s="38">
        <f t="shared" ca="1" si="9"/>
        <v>111.19</v>
      </c>
      <c r="I29" s="39">
        <f t="shared" ca="1" si="10"/>
        <v>-392296.40172574954</v>
      </c>
      <c r="J29" s="40">
        <f t="shared" ca="1" si="11"/>
        <v>-88830</v>
      </c>
      <c r="K29" s="38">
        <f t="shared" ca="1" si="12"/>
        <v>99.46875</v>
      </c>
      <c r="L29" s="39">
        <f t="shared" ca="1" si="13"/>
        <v>-110234.375</v>
      </c>
      <c r="M29" s="40">
        <f t="shared" ca="1" si="14"/>
        <v>-6048.7405598958358</v>
      </c>
      <c r="N29" s="38">
        <f t="shared" ca="1" si="15"/>
        <v>100.6875</v>
      </c>
      <c r="O29" s="39">
        <f t="shared" ca="1" si="16"/>
        <v>-81445.3125</v>
      </c>
      <c r="P29" s="40">
        <f t="shared" ca="1" si="17"/>
        <v>-240.69677734375</v>
      </c>
      <c r="Q29" s="38">
        <f t="shared" ca="1" si="18"/>
        <v>99.859375</v>
      </c>
      <c r="R29" s="39">
        <f t="shared" ca="1" si="19"/>
        <v>-187851.5625</v>
      </c>
      <c r="S29" s="40">
        <f t="shared" ca="1" si="20"/>
        <v>2757.9104492187507</v>
      </c>
      <c r="T29" s="66">
        <f t="shared" ca="1" si="22"/>
        <v>47839.209441312923</v>
      </c>
      <c r="V29" s="59">
        <v>45846.625</v>
      </c>
      <c r="W29" s="44">
        <v>79.989999999999995</v>
      </c>
      <c r="X29" s="59">
        <v>45932.625</v>
      </c>
      <c r="Y29" s="44">
        <v>99.78125</v>
      </c>
      <c r="Z29" s="59">
        <v>45846.625</v>
      </c>
      <c r="AA29" s="44">
        <v>108.1</v>
      </c>
      <c r="AB29" s="59">
        <v>45932.625</v>
      </c>
      <c r="AC29" s="44">
        <v>99.78125</v>
      </c>
      <c r="AD29" s="59">
        <v>45911.625</v>
      </c>
      <c r="AE29" s="44">
        <v>101.890625</v>
      </c>
      <c r="AF29" s="59">
        <v>45912.625</v>
      </c>
      <c r="AG29" s="44">
        <v>101.171875</v>
      </c>
      <c r="AH29" s="150" t="str">
        <f t="shared" si="1"/>
        <v/>
      </c>
      <c r="AI29" s="150" t="str">
        <f t="shared" si="0"/>
        <v/>
      </c>
      <c r="AJ29" s="150">
        <v>45951.625</v>
      </c>
    </row>
    <row r="30" spans="1:36">
      <c r="A30" s="151">
        <f t="shared" ca="1" si="2"/>
        <v>45937.625</v>
      </c>
      <c r="B30" s="38">
        <f t="shared" ca="1" si="3"/>
        <v>80.77</v>
      </c>
      <c r="C30" s="39">
        <f t="shared" ca="1" si="4"/>
        <v>-170332.03967227851</v>
      </c>
      <c r="D30" s="39">
        <f t="shared" ca="1" si="5"/>
        <v>-90474.999999999985</v>
      </c>
      <c r="E30" s="38">
        <f t="shared" ca="1" si="6"/>
        <v>99.625</v>
      </c>
      <c r="F30" s="39">
        <f t="shared" ca="1" si="7"/>
        <v>-95976.5625</v>
      </c>
      <c r="G30" s="40">
        <f t="shared" ca="1" si="8"/>
        <v>-7268.6546223958358</v>
      </c>
      <c r="H30" s="38">
        <f t="shared" ca="1" si="9"/>
        <v>111.4</v>
      </c>
      <c r="I30" s="39">
        <f t="shared" ca="1" si="10"/>
        <v>-325045.59000133292</v>
      </c>
      <c r="J30" s="40">
        <f t="shared" ca="1" si="11"/>
        <v>-93059.999999999985</v>
      </c>
      <c r="K30" s="38">
        <f t="shared" ca="1" si="12"/>
        <v>99.625</v>
      </c>
      <c r="L30" s="39">
        <f t="shared" ca="1" si="13"/>
        <v>-83671.875</v>
      </c>
      <c r="M30" s="40">
        <f t="shared" ca="1" si="14"/>
        <v>-6336.7758246527737</v>
      </c>
      <c r="N30" s="38">
        <f t="shared" ca="1" si="15"/>
        <v>100.96875</v>
      </c>
      <c r="O30" s="39">
        <f t="shared" ca="1" si="16"/>
        <v>-60351.5625</v>
      </c>
      <c r="P30" s="40">
        <f t="shared" ca="1" si="17"/>
        <v>-252.15852864583212</v>
      </c>
      <c r="Q30" s="38">
        <f t="shared" ca="1" si="18"/>
        <v>100.390625</v>
      </c>
      <c r="R30" s="39">
        <f t="shared" ca="1" si="19"/>
        <v>-132070.3125</v>
      </c>
      <c r="S30" s="40">
        <f t="shared" ca="1" si="20"/>
        <v>2889.2395182291693</v>
      </c>
      <c r="T30" s="66">
        <f t="shared" ca="1" si="22"/>
        <v>15027.041337709907</v>
      </c>
      <c r="V30" s="59">
        <v>45847.625</v>
      </c>
      <c r="W30" s="44">
        <v>80.209999999999994</v>
      </c>
      <c r="X30" s="59">
        <v>45933.625</v>
      </c>
      <c r="Y30" s="44">
        <v>99.6015625</v>
      </c>
      <c r="Z30" s="59">
        <v>45847.625</v>
      </c>
      <c r="AA30" s="44">
        <v>108.71</v>
      </c>
      <c r="AB30" s="59">
        <v>45933.625</v>
      </c>
      <c r="AC30" s="44">
        <v>99.6015625</v>
      </c>
      <c r="AD30" s="59">
        <v>45912.625</v>
      </c>
      <c r="AE30" s="44">
        <v>101.546875</v>
      </c>
      <c r="AF30" s="59">
        <v>45915.625</v>
      </c>
      <c r="AG30" s="44">
        <v>101.4375</v>
      </c>
      <c r="AH30" s="150" t="str">
        <f t="shared" si="1"/>
        <v/>
      </c>
      <c r="AI30" s="150" t="str">
        <f t="shared" si="0"/>
        <v/>
      </c>
      <c r="AJ30" s="150">
        <v>45952.625</v>
      </c>
    </row>
    <row r="31" spans="1:36">
      <c r="A31" s="151">
        <f t="shared" ca="1" si="2"/>
        <v>45938.625</v>
      </c>
      <c r="B31" s="38">
        <f t="shared" ca="1" si="3"/>
        <v>80.650000000000006</v>
      </c>
      <c r="C31" s="39">
        <f t="shared" ca="1" si="4"/>
        <v>-222078.48210435588</v>
      </c>
      <c r="D31" s="39">
        <f t="shared" ca="1" si="5"/>
        <v>-94587.499999999985</v>
      </c>
      <c r="E31" s="38">
        <f t="shared" ca="1" si="6"/>
        <v>99.5625</v>
      </c>
      <c r="F31" s="39">
        <f t="shared" ca="1" si="7"/>
        <v>-108164.0625</v>
      </c>
      <c r="G31" s="40">
        <f t="shared" ca="1" si="8"/>
        <v>-7599.0480143229142</v>
      </c>
      <c r="H31" s="38">
        <f t="shared" ca="1" si="9"/>
        <v>111.26</v>
      </c>
      <c r="I31" s="39">
        <f t="shared" ca="1" si="10"/>
        <v>-369879.46448427736</v>
      </c>
      <c r="J31" s="40">
        <f t="shared" ca="1" si="11"/>
        <v>-97289.999999999985</v>
      </c>
      <c r="K31" s="38">
        <f t="shared" ca="1" si="12"/>
        <v>99.5625</v>
      </c>
      <c r="L31" s="39">
        <f t="shared" ca="1" si="13"/>
        <v>-94296.875</v>
      </c>
      <c r="M31" s="40">
        <f t="shared" ca="1" si="14"/>
        <v>-6624.811089409719</v>
      </c>
      <c r="N31" s="38">
        <f t="shared" ca="1" si="15"/>
        <v>100.953125</v>
      </c>
      <c r="O31" s="39">
        <f t="shared" ca="1" si="16"/>
        <v>-61523.4375</v>
      </c>
      <c r="P31" s="40">
        <f t="shared" ca="1" si="17"/>
        <v>-263.62027994791424</v>
      </c>
      <c r="Q31" s="38">
        <f t="shared" ca="1" si="18"/>
        <v>100.4375</v>
      </c>
      <c r="R31" s="39">
        <f t="shared" ca="1" si="19"/>
        <v>-127148.4375</v>
      </c>
      <c r="S31" s="40">
        <f t="shared" ca="1" si="20"/>
        <v>3020.5685872395879</v>
      </c>
      <c r="T31" s="66">
        <f t="shared" ca="1" si="22"/>
        <v>13706.698833455437</v>
      </c>
      <c r="V31" s="59">
        <v>45848.625</v>
      </c>
      <c r="W31" s="44">
        <v>80.13</v>
      </c>
      <c r="X31" s="59">
        <v>45936.625</v>
      </c>
      <c r="Y31" s="44">
        <v>99.46875</v>
      </c>
      <c r="Z31" s="59">
        <v>45848.625</v>
      </c>
      <c r="AA31" s="44">
        <v>108.74</v>
      </c>
      <c r="AB31" s="59">
        <v>45936.625</v>
      </c>
      <c r="AC31" s="44">
        <v>99.46875</v>
      </c>
      <c r="AD31" s="59">
        <v>45915.625</v>
      </c>
      <c r="AE31" s="44">
        <v>101.71875</v>
      </c>
      <c r="AF31" s="59">
        <v>45916.625</v>
      </c>
      <c r="AG31" s="44">
        <v>101.578125</v>
      </c>
      <c r="AH31" s="150" t="str">
        <f t="shared" si="1"/>
        <v/>
      </c>
      <c r="AI31" s="150" t="str">
        <f t="shared" si="0"/>
        <v/>
      </c>
      <c r="AJ31" s="150">
        <v>45953.625</v>
      </c>
    </row>
    <row r="32" spans="1:36">
      <c r="A32" s="151">
        <f t="shared" ca="1" si="2"/>
        <v>45939.625</v>
      </c>
      <c r="B32" s="38">
        <f t="shared" ca="1" si="3"/>
        <v>80.42</v>
      </c>
      <c r="C32" s="39">
        <f t="shared" ca="1" si="4"/>
        <v>-321259.1634325168</v>
      </c>
      <c r="D32" s="39">
        <f t="shared" ca="1" si="5"/>
        <v>-98699.999999999985</v>
      </c>
      <c r="E32" s="38">
        <f t="shared" ca="1" si="6"/>
        <v>99.5078125</v>
      </c>
      <c r="F32" s="39">
        <f t="shared" ca="1" si="7"/>
        <v>-118828.125</v>
      </c>
      <c r="G32" s="40">
        <f t="shared" ca="1" si="8"/>
        <v>-7929.44140625</v>
      </c>
      <c r="H32" s="38">
        <f t="shared" ca="1" si="9"/>
        <v>111.04</v>
      </c>
      <c r="I32" s="39">
        <f t="shared" ca="1" si="10"/>
        <v>-440332.69581461453</v>
      </c>
      <c r="J32" s="40">
        <f t="shared" ca="1" si="11"/>
        <v>-101519.99999999999</v>
      </c>
      <c r="K32" s="38">
        <f t="shared" ca="1" si="12"/>
        <v>99.5078125</v>
      </c>
      <c r="L32" s="39">
        <f t="shared" ca="1" si="13"/>
        <v>-103593.75</v>
      </c>
      <c r="M32" s="40">
        <f t="shared" ca="1" si="14"/>
        <v>-6912.8463541666642</v>
      </c>
      <c r="N32" s="38">
        <f t="shared" ca="1" si="15"/>
        <v>100.875</v>
      </c>
      <c r="O32" s="39">
        <f t="shared" ca="1" si="16"/>
        <v>-67382.8125</v>
      </c>
      <c r="P32" s="40">
        <f t="shared" ca="1" si="17"/>
        <v>-275.08203124999636</v>
      </c>
      <c r="Q32" s="38">
        <f t="shared" ca="1" si="18"/>
        <v>100.390625</v>
      </c>
      <c r="R32" s="39">
        <f t="shared" ca="1" si="19"/>
        <v>-132070.3125</v>
      </c>
      <c r="S32" s="40">
        <f t="shared" ca="1" si="20"/>
        <v>3151.8976562500029</v>
      </c>
      <c r="T32" s="66">
        <f t="shared" ca="1" si="22"/>
        <v>-24155.0882194898</v>
      </c>
      <c r="V32" s="59">
        <v>45849.625</v>
      </c>
      <c r="W32" s="44">
        <v>80.03</v>
      </c>
      <c r="X32" s="59">
        <v>45937.625</v>
      </c>
      <c r="Y32" s="44">
        <v>99.625</v>
      </c>
      <c r="Z32" s="59">
        <v>45849.625</v>
      </c>
      <c r="AA32" s="44">
        <v>108.08</v>
      </c>
      <c r="AB32" s="59">
        <v>45937.625</v>
      </c>
      <c r="AC32" s="44">
        <v>99.625</v>
      </c>
      <c r="AD32" s="59">
        <v>45916.625</v>
      </c>
      <c r="AE32" s="44">
        <v>101.765625</v>
      </c>
      <c r="AF32" s="59">
        <v>45917.625</v>
      </c>
      <c r="AG32" s="44">
        <v>101.375</v>
      </c>
      <c r="AH32" s="150" t="str">
        <f t="shared" si="1"/>
        <v/>
      </c>
      <c r="AI32" s="150" t="str">
        <f t="shared" si="0"/>
        <v/>
      </c>
      <c r="AJ32" s="150">
        <v>45954.625</v>
      </c>
    </row>
    <row r="33" spans="1:36">
      <c r="A33" s="151">
        <f t="shared" ca="1" si="2"/>
        <v>45940.625</v>
      </c>
      <c r="B33" s="38">
        <f t="shared" ca="1" si="3"/>
        <v>79.984999999999999</v>
      </c>
      <c r="C33" s="39">
        <f t="shared" ca="1" si="4"/>
        <v>-508840.0172488172</v>
      </c>
      <c r="D33" s="39">
        <f t="shared" ca="1" si="5"/>
        <v>-102812.5</v>
      </c>
      <c r="E33" s="38">
        <f t="shared" ca="1" si="6"/>
        <v>99.890625</v>
      </c>
      <c r="F33" s="39">
        <f t="shared" ca="1" si="7"/>
        <v>-44179.6875</v>
      </c>
      <c r="G33" s="40">
        <f t="shared" ca="1" si="8"/>
        <v>-8259.8347981770858</v>
      </c>
      <c r="H33" s="38">
        <f t="shared" ca="1" si="9"/>
        <v>111.36</v>
      </c>
      <c r="I33" s="39">
        <f t="shared" ca="1" si="10"/>
        <v>-337855.26842503535</v>
      </c>
      <c r="J33" s="40">
        <f t="shared" ca="1" si="11"/>
        <v>-105750</v>
      </c>
      <c r="K33" s="38">
        <f t="shared" ca="1" si="12"/>
        <v>99.890625</v>
      </c>
      <c r="L33" s="39">
        <f t="shared" ca="1" si="13"/>
        <v>-38515.625</v>
      </c>
      <c r="M33" s="40">
        <f t="shared" ca="1" si="14"/>
        <v>-7200.8816189236168</v>
      </c>
      <c r="N33" s="38">
        <f t="shared" ca="1" si="15"/>
        <v>101.578125</v>
      </c>
      <c r="O33" s="39">
        <f t="shared" ca="1" si="16"/>
        <v>-14648.4375</v>
      </c>
      <c r="P33" s="40">
        <f t="shared" ca="1" si="17"/>
        <v>-286.54378255208212</v>
      </c>
      <c r="Q33" s="38">
        <f t="shared" ca="1" si="18"/>
        <v>101.875</v>
      </c>
      <c r="R33" s="39">
        <f t="shared" ca="1" si="19"/>
        <v>23789.0625</v>
      </c>
      <c r="S33" s="40">
        <f t="shared" ca="1" si="20"/>
        <v>3283.2267252604142</v>
      </c>
      <c r="T33" s="66">
        <f t="shared" ca="1" si="22"/>
        <v>-114910.20648049098</v>
      </c>
      <c r="V33" s="59">
        <v>45852.625</v>
      </c>
      <c r="W33" s="44">
        <v>80.09</v>
      </c>
      <c r="X33" s="59">
        <v>45938.625</v>
      </c>
      <c r="Y33" s="44">
        <v>99.5625</v>
      </c>
      <c r="Z33" s="59">
        <v>45852.625</v>
      </c>
      <c r="AA33" s="44">
        <v>108.05</v>
      </c>
      <c r="AB33" s="59">
        <v>45938.625</v>
      </c>
      <c r="AC33" s="44">
        <v>99.5625</v>
      </c>
      <c r="AD33" s="59">
        <v>45917.625</v>
      </c>
      <c r="AE33" s="44">
        <v>101.5</v>
      </c>
      <c r="AF33" s="59">
        <v>45918.625</v>
      </c>
      <c r="AG33" s="44">
        <v>100.328125</v>
      </c>
      <c r="AH33" s="150" t="str">
        <f t="shared" si="1"/>
        <v/>
      </c>
      <c r="AI33" s="150" t="str">
        <f t="shared" si="0"/>
        <v/>
      </c>
      <c r="AJ33" s="150">
        <v>45957.625</v>
      </c>
    </row>
    <row r="34" spans="1:36">
      <c r="A34" s="151">
        <f t="shared" ca="1" si="2"/>
        <v>45943.625</v>
      </c>
      <c r="B34" s="38">
        <f t="shared" ca="1" si="3"/>
        <v>80.45</v>
      </c>
      <c r="C34" s="39">
        <f t="shared" ca="1" si="4"/>
        <v>-308322.55282449652</v>
      </c>
      <c r="D34" s="39">
        <f t="shared" ca="1" si="5"/>
        <v>-115150</v>
      </c>
      <c r="E34" s="38">
        <f t="shared" ca="1" si="6"/>
        <v>99.9921875</v>
      </c>
      <c r="F34" s="39">
        <f t="shared" ca="1" si="7"/>
        <v>-24375</v>
      </c>
      <c r="G34" s="40">
        <f t="shared" ca="1" si="8"/>
        <v>-9251.0149739583358</v>
      </c>
      <c r="H34" s="38">
        <f t="shared" ca="1" si="9"/>
        <v>111.73</v>
      </c>
      <c r="I34" s="39">
        <f t="shared" ca="1" si="10"/>
        <v>-219365.74300582911</v>
      </c>
      <c r="J34" s="40">
        <f t="shared" ca="1" si="11"/>
        <v>-118440</v>
      </c>
      <c r="K34" s="38">
        <f t="shared" ca="1" si="12"/>
        <v>99.9921875</v>
      </c>
      <c r="L34" s="39">
        <f t="shared" ca="1" si="13"/>
        <v>-21250</v>
      </c>
      <c r="M34" s="40">
        <f t="shared" ca="1" si="14"/>
        <v>-8064.9874131944453</v>
      </c>
      <c r="N34" s="38">
        <f t="shared" ca="1" si="15"/>
        <v>101.75</v>
      </c>
      <c r="O34" s="39">
        <f t="shared" ca="1" si="16"/>
        <v>-1757.8125</v>
      </c>
      <c r="P34" s="40">
        <f t="shared" ca="1" si="17"/>
        <v>-320.92903645833212</v>
      </c>
      <c r="Q34" s="38">
        <f t="shared" ca="1" si="18"/>
        <v>102.109375</v>
      </c>
      <c r="R34" s="39">
        <f t="shared" ca="1" si="19"/>
        <v>48398.4375</v>
      </c>
      <c r="S34" s="40">
        <f t="shared" ca="1" si="20"/>
        <v>3677.2139322916701</v>
      </c>
      <c r="T34" s="66">
        <f t="shared" ca="1" si="22"/>
        <v>2917.8463592589178</v>
      </c>
      <c r="V34" s="59">
        <v>45853.625</v>
      </c>
      <c r="W34" s="44">
        <v>79.849999999999994</v>
      </c>
      <c r="X34" s="59">
        <v>45939.625</v>
      </c>
      <c r="Y34" s="44">
        <v>99.5078125</v>
      </c>
      <c r="Z34" s="59">
        <v>45853.625</v>
      </c>
      <c r="AA34" s="44">
        <v>107.66</v>
      </c>
      <c r="AB34" s="59">
        <v>45939.625</v>
      </c>
      <c r="AC34" s="44">
        <v>99.5078125</v>
      </c>
      <c r="AD34" s="59">
        <v>45918.625</v>
      </c>
      <c r="AE34" s="44">
        <v>101.09375</v>
      </c>
      <c r="AF34" s="59">
        <v>45919.625</v>
      </c>
      <c r="AG34" s="44">
        <v>100.125</v>
      </c>
      <c r="AH34" s="150" t="str">
        <f t="shared" si="1"/>
        <v/>
      </c>
      <c r="AI34" s="150" t="str">
        <f t="shared" si="0"/>
        <v/>
      </c>
      <c r="AJ34" s="150">
        <v>45958.625</v>
      </c>
    </row>
    <row r="35" spans="1:36">
      <c r="A35" s="151">
        <f t="shared" ca="1" si="2"/>
        <v>45944.625</v>
      </c>
      <c r="B35" s="38">
        <f t="shared" ca="1" si="3"/>
        <v>80.540000000000006</v>
      </c>
      <c r="C35" s="39">
        <f t="shared" ca="1" si="4"/>
        <v>-269512.72100043169</v>
      </c>
      <c r="D35" s="39">
        <f t="shared" ca="1" si="5"/>
        <v>-119262.5</v>
      </c>
      <c r="E35" s="38">
        <f t="shared" ca="1" si="6"/>
        <v>100.1328125</v>
      </c>
      <c r="F35" s="39">
        <f t="shared" ca="1" si="7"/>
        <v>3046.875</v>
      </c>
      <c r="G35" s="40">
        <f t="shared" ca="1" si="8"/>
        <v>-9581.4083658854215</v>
      </c>
      <c r="H35" s="38">
        <f t="shared" ca="1" si="9"/>
        <v>112.1</v>
      </c>
      <c r="I35" s="39">
        <f t="shared" ca="1" si="10"/>
        <v>-100876.21758662291</v>
      </c>
      <c r="J35" s="40">
        <f t="shared" ca="1" si="11"/>
        <v>-122670</v>
      </c>
      <c r="K35" s="38">
        <f t="shared" ca="1" si="12"/>
        <v>100.1328125</v>
      </c>
      <c r="L35" s="39">
        <f t="shared" ca="1" si="13"/>
        <v>2656.25</v>
      </c>
      <c r="M35" s="40">
        <f t="shared" ca="1" si="14"/>
        <v>-8353.0226779513905</v>
      </c>
      <c r="N35" s="38">
        <f t="shared" ca="1" si="15"/>
        <v>101.859375</v>
      </c>
      <c r="O35" s="39">
        <f t="shared" ca="1" si="16"/>
        <v>6445.3125</v>
      </c>
      <c r="P35" s="40">
        <f t="shared" ca="1" si="17"/>
        <v>-332.39078776041424</v>
      </c>
      <c r="Q35" s="38">
        <f t="shared" ca="1" si="18"/>
        <v>102.140625</v>
      </c>
      <c r="R35" s="39">
        <f t="shared" ca="1" si="19"/>
        <v>51679.6875</v>
      </c>
      <c r="S35" s="40">
        <f t="shared" ca="1" si="20"/>
        <v>3808.5430013020887</v>
      </c>
      <c r="T35" s="66">
        <f t="shared" ca="1" si="22"/>
        <v>-68513.371791003912</v>
      </c>
      <c r="V35" s="59">
        <v>45854.625</v>
      </c>
      <c r="W35" s="44">
        <v>80.06</v>
      </c>
      <c r="X35" s="59">
        <v>45940.625</v>
      </c>
      <c r="Y35" s="44">
        <v>99.890625</v>
      </c>
      <c r="Z35" s="59">
        <v>45854.625</v>
      </c>
      <c r="AA35" s="44">
        <v>107.83</v>
      </c>
      <c r="AB35" s="59">
        <v>45940.625</v>
      </c>
      <c r="AC35" s="44">
        <v>99.890625</v>
      </c>
      <c r="AD35" s="59">
        <v>45919.625</v>
      </c>
      <c r="AE35" s="44">
        <v>101.015625</v>
      </c>
      <c r="AF35" s="59">
        <v>45922.625</v>
      </c>
      <c r="AG35" s="44">
        <v>99.734375</v>
      </c>
      <c r="AH35" s="150" t="str">
        <f t="shared" si="1"/>
        <v/>
      </c>
      <c r="AI35" s="150" t="str">
        <f t="shared" si="0"/>
        <v/>
      </c>
      <c r="AJ35" s="150">
        <v>45959.625</v>
      </c>
    </row>
    <row r="36" spans="1:36">
      <c r="A36" s="151">
        <f t="shared" ca="1" si="2"/>
        <v>45945.625</v>
      </c>
      <c r="B36" s="38">
        <f t="shared" ca="1" si="3"/>
        <v>80.8</v>
      </c>
      <c r="C36" s="39">
        <f t="shared" ca="1" si="4"/>
        <v>-157395.42906425431</v>
      </c>
      <c r="D36" s="39">
        <f t="shared" ca="1" si="5"/>
        <v>-123374.99999999999</v>
      </c>
      <c r="E36" s="38">
        <f t="shared" ca="1" si="6"/>
        <v>100.0234375</v>
      </c>
      <c r="F36" s="39">
        <f t="shared" ca="1" si="7"/>
        <v>-18281.25</v>
      </c>
      <c r="G36" s="40">
        <f t="shared" ca="1" si="8"/>
        <v>-9911.8017578124927</v>
      </c>
      <c r="H36" s="38">
        <f t="shared" ca="1" si="9"/>
        <v>112.1</v>
      </c>
      <c r="I36" s="39">
        <f t="shared" ca="1" si="10"/>
        <v>-100876.21758662291</v>
      </c>
      <c r="J36" s="40">
        <f t="shared" ca="1" si="11"/>
        <v>-126899.99999999999</v>
      </c>
      <c r="K36" s="38">
        <f t="shared" ca="1" si="12"/>
        <v>100.0234375</v>
      </c>
      <c r="L36" s="39">
        <f t="shared" ca="1" si="13"/>
        <v>-15937.5</v>
      </c>
      <c r="M36" s="40">
        <f t="shared" ca="1" si="14"/>
        <v>-8641.0579427083358</v>
      </c>
      <c r="N36" s="38">
        <f t="shared" ca="1" si="15"/>
        <v>101.734375</v>
      </c>
      <c r="O36" s="39">
        <f t="shared" ca="1" si="16"/>
        <v>-2929.6875</v>
      </c>
      <c r="P36" s="40">
        <f t="shared" ca="1" si="17"/>
        <v>-343.85253906249272</v>
      </c>
      <c r="Q36" s="38">
        <f t="shared" ca="1" si="18"/>
        <v>101.921875</v>
      </c>
      <c r="R36" s="39">
        <f t="shared" ca="1" si="19"/>
        <v>28710.937499999996</v>
      </c>
      <c r="S36" s="40">
        <f t="shared" ca="1" si="20"/>
        <v>3939.8720703125</v>
      </c>
      <c r="T36" s="66">
        <f t="shared" ca="1" si="22"/>
        <v>14274.270590051918</v>
      </c>
      <c r="V36" s="59">
        <v>45855.625</v>
      </c>
      <c r="W36" s="44">
        <v>80.14</v>
      </c>
      <c r="X36" s="59">
        <v>45943.625</v>
      </c>
      <c r="Y36" s="44">
        <v>99.9921875</v>
      </c>
      <c r="Z36" s="59">
        <v>45855.625</v>
      </c>
      <c r="AA36" s="44">
        <v>108.09</v>
      </c>
      <c r="AB36" s="59">
        <v>45943.625</v>
      </c>
      <c r="AC36" s="44">
        <v>99.9921875</v>
      </c>
      <c r="AD36" s="59">
        <v>45922.625</v>
      </c>
      <c r="AE36" s="44">
        <v>100.8125</v>
      </c>
      <c r="AF36" s="59">
        <v>45923.625</v>
      </c>
      <c r="AG36" s="44">
        <v>100.421875</v>
      </c>
      <c r="AH36" s="150" t="str">
        <f t="shared" si="1"/>
        <v/>
      </c>
      <c r="AI36" s="150" t="str">
        <f t="shared" si="0"/>
        <v/>
      </c>
      <c r="AJ36" s="150">
        <v>45960.625</v>
      </c>
    </row>
    <row r="37" spans="1:36">
      <c r="A37" s="151">
        <f t="shared" ca="1" si="2"/>
        <v>45946.625</v>
      </c>
      <c r="B37" s="38">
        <f t="shared" ca="1" si="3"/>
        <v>80.510000000000005</v>
      </c>
      <c r="C37" s="39">
        <f t="shared" ca="1" si="4"/>
        <v>-282449.33160845196</v>
      </c>
      <c r="D37" s="39">
        <f t="shared" ca="1" si="5"/>
        <v>-127487.5</v>
      </c>
      <c r="E37" s="38">
        <f t="shared" ca="1" si="6"/>
        <v>100.359375</v>
      </c>
      <c r="F37" s="39">
        <f t="shared" ca="1" si="7"/>
        <v>47226.5625</v>
      </c>
      <c r="G37" s="40">
        <f t="shared" ca="1" si="8"/>
        <v>-10242.195149739586</v>
      </c>
      <c r="H37" s="38">
        <f t="shared" ca="1" si="9"/>
        <v>112.42</v>
      </c>
      <c r="I37" s="39">
        <f t="shared" ca="1" si="10"/>
        <v>1601.2098029642984</v>
      </c>
      <c r="J37" s="40">
        <f t="shared" ca="1" si="11"/>
        <v>-131130</v>
      </c>
      <c r="K37" s="38">
        <f t="shared" ca="1" si="12"/>
        <v>100.359375</v>
      </c>
      <c r="L37" s="39">
        <f t="shared" ca="1" si="13"/>
        <v>41171.875</v>
      </c>
      <c r="M37" s="40">
        <f t="shared" ca="1" si="14"/>
        <v>-8929.093207465281</v>
      </c>
      <c r="N37" s="38">
        <f t="shared" ca="1" si="15"/>
        <v>102.234375</v>
      </c>
      <c r="O37" s="39">
        <f t="shared" ca="1" si="16"/>
        <v>34570.3125</v>
      </c>
      <c r="P37" s="40">
        <f t="shared" ca="1" si="17"/>
        <v>-355.31429036457848</v>
      </c>
      <c r="Q37" s="38">
        <f t="shared" ca="1" si="18"/>
        <v>102.671875</v>
      </c>
      <c r="R37" s="39">
        <f t="shared" ca="1" si="19"/>
        <v>107460.9375</v>
      </c>
      <c r="S37" s="40">
        <f t="shared" ca="1" si="20"/>
        <v>4071.2011393229113</v>
      </c>
      <c r="T37" s="66">
        <f t="shared" ca="1" si="22"/>
        <v>-105125.77139885453</v>
      </c>
      <c r="V37" s="59">
        <v>45856.625</v>
      </c>
      <c r="W37" s="44">
        <v>80.25</v>
      </c>
      <c r="X37" s="59">
        <v>45944.625</v>
      </c>
      <c r="Y37" s="44">
        <v>100.1328125</v>
      </c>
      <c r="Z37" s="59">
        <v>45856.625</v>
      </c>
      <c r="AA37" s="44">
        <v>108.29</v>
      </c>
      <c r="AB37" s="59">
        <v>45944.625</v>
      </c>
      <c r="AC37" s="44">
        <v>100.1328125</v>
      </c>
      <c r="AD37" s="59">
        <v>45923.625</v>
      </c>
      <c r="AE37" s="44">
        <v>101.140625</v>
      </c>
      <c r="AF37" s="59">
        <v>45924.625</v>
      </c>
      <c r="AG37" s="44">
        <v>100.015625</v>
      </c>
      <c r="AH37" s="150" t="str">
        <f t="shared" si="1"/>
        <v/>
      </c>
      <c r="AI37" s="150" t="str">
        <f t="shared" si="0"/>
        <v/>
      </c>
      <c r="AJ37" s="150">
        <v>45961.625</v>
      </c>
    </row>
    <row r="38" spans="1:36">
      <c r="A38" s="151">
        <f t="shared" ca="1" si="2"/>
        <v>45947.625</v>
      </c>
      <c r="B38" s="38">
        <f t="shared" ca="1" si="3"/>
        <v>80.72</v>
      </c>
      <c r="C38" s="39">
        <f t="shared" ca="1" si="4"/>
        <v>-191893.05735230978</v>
      </c>
      <c r="D38" s="39">
        <f t="shared" ca="1" si="5"/>
        <v>-131600</v>
      </c>
      <c r="E38" s="38">
        <f t="shared" ca="1" si="6"/>
        <v>100.1796875</v>
      </c>
      <c r="F38" s="39">
        <f t="shared" ca="1" si="7"/>
        <v>12187.5</v>
      </c>
      <c r="G38" s="40">
        <f t="shared" ca="1" si="8"/>
        <v>-10572.588541666664</v>
      </c>
      <c r="H38" s="38">
        <f t="shared" ca="1" si="9"/>
        <v>112.2</v>
      </c>
      <c r="I38" s="39">
        <f t="shared" ca="1" si="10"/>
        <v>-68852.021527376899</v>
      </c>
      <c r="J38" s="40">
        <f t="shared" ca="1" si="11"/>
        <v>-135360</v>
      </c>
      <c r="K38" s="38">
        <f t="shared" ca="1" si="12"/>
        <v>100.1796875</v>
      </c>
      <c r="L38" s="39">
        <f t="shared" ca="1" si="13"/>
        <v>10625</v>
      </c>
      <c r="M38" s="40">
        <f t="shared" ca="1" si="14"/>
        <v>-9217.128472222219</v>
      </c>
      <c r="N38" s="38">
        <f t="shared" ca="1" si="15"/>
        <v>102.015625</v>
      </c>
      <c r="O38" s="39">
        <f t="shared" ca="1" si="16"/>
        <v>18164.0625</v>
      </c>
      <c r="P38" s="40">
        <f t="shared" ca="1" si="17"/>
        <v>-366.77604166666424</v>
      </c>
      <c r="Q38" s="38">
        <f t="shared" ca="1" si="18"/>
        <v>102.46875</v>
      </c>
      <c r="R38" s="39">
        <f t="shared" ca="1" si="19"/>
        <v>86132.8125</v>
      </c>
      <c r="S38" s="40">
        <f t="shared" ca="1" si="20"/>
        <v>4202.5302083333372</v>
      </c>
      <c r="T38" s="66">
        <f t="shared" ca="1" si="22"/>
        <v>22921.272132507351</v>
      </c>
      <c r="V38" s="59">
        <v>45859.625</v>
      </c>
      <c r="W38" s="44">
        <v>80.36</v>
      </c>
      <c r="X38" s="59">
        <v>45945.625</v>
      </c>
      <c r="Y38" s="44">
        <v>100.0234375</v>
      </c>
      <c r="Z38" s="59">
        <v>45859.625</v>
      </c>
      <c r="AA38" s="44">
        <v>108.71</v>
      </c>
      <c r="AB38" s="59">
        <v>45945.625</v>
      </c>
      <c r="AC38" s="44">
        <v>100.0234375</v>
      </c>
      <c r="AD38" s="59">
        <v>45924.625</v>
      </c>
      <c r="AE38" s="44">
        <v>100.859375</v>
      </c>
      <c r="AF38" s="59">
        <v>45925.625</v>
      </c>
      <c r="AG38" s="44">
        <v>100.03125</v>
      </c>
      <c r="AH38" s="150" t="str">
        <f t="shared" si="1"/>
        <v/>
      </c>
      <c r="AI38" s="150" t="str">
        <f t="shared" si="0"/>
        <v/>
      </c>
      <c r="AJ38" s="150">
        <v>45964.625</v>
      </c>
    </row>
    <row r="39" spans="1:36">
      <c r="A39" s="151">
        <f t="shared" ca="1" si="2"/>
        <v>45950.625</v>
      </c>
      <c r="B39" s="38">
        <f t="shared" ca="1" si="3"/>
        <v>80.88</v>
      </c>
      <c r="C39" s="39">
        <f t="shared" ca="1" si="4"/>
        <v>-122897.80077620271</v>
      </c>
      <c r="D39" s="39">
        <f t="shared" ca="1" si="5"/>
        <v>-143937.5</v>
      </c>
      <c r="E39" s="38">
        <f t="shared" ca="1" si="6"/>
        <v>100.2421875</v>
      </c>
      <c r="F39" s="39">
        <f t="shared" ca="1" si="7"/>
        <v>24375</v>
      </c>
      <c r="G39" s="40">
        <f t="shared" ca="1" si="8"/>
        <v>-11563.768717447922</v>
      </c>
      <c r="H39" s="38">
        <f t="shared" ca="1" si="9"/>
        <v>112.54</v>
      </c>
      <c r="I39" s="39">
        <f t="shared" ca="1" si="10"/>
        <v>40030.245074059501</v>
      </c>
      <c r="J39" s="40">
        <f t="shared" ca="1" si="11"/>
        <v>-148050</v>
      </c>
      <c r="K39" s="38">
        <f t="shared" ca="1" si="12"/>
        <v>100.2421875</v>
      </c>
      <c r="L39" s="39">
        <f t="shared" ca="1" si="13"/>
        <v>21250</v>
      </c>
      <c r="M39" s="40">
        <f t="shared" ca="1" si="14"/>
        <v>-10081.234266493062</v>
      </c>
      <c r="N39" s="38">
        <f t="shared" ca="1" si="15"/>
        <v>102.171875</v>
      </c>
      <c r="O39" s="39">
        <f t="shared" ca="1" si="16"/>
        <v>29882.8125</v>
      </c>
      <c r="P39" s="40">
        <f t="shared" ca="1" si="17"/>
        <v>-401.1612955729106</v>
      </c>
      <c r="Q39" s="38">
        <f t="shared" ca="1" si="18"/>
        <v>102.859375</v>
      </c>
      <c r="R39" s="39">
        <f t="shared" ca="1" si="19"/>
        <v>127148.4375</v>
      </c>
      <c r="S39" s="40">
        <f t="shared" ca="1" si="20"/>
        <v>4596.5174153645858</v>
      </c>
      <c r="T39" s="66">
        <f t="shared" ca="1" si="22"/>
        <v>35045.31344181345</v>
      </c>
      <c r="V39" s="59">
        <v>45860.625</v>
      </c>
      <c r="W39" s="44">
        <v>80.5</v>
      </c>
      <c r="X39" s="59">
        <v>45946.625</v>
      </c>
      <c r="Y39" s="44">
        <v>100.359375</v>
      </c>
      <c r="Z39" s="59">
        <v>45860.625</v>
      </c>
      <c r="AA39" s="44">
        <v>108.97</v>
      </c>
      <c r="AB39" s="59">
        <v>45946.625</v>
      </c>
      <c r="AC39" s="44">
        <v>100.359375</v>
      </c>
      <c r="AD39" s="59">
        <v>45925.625</v>
      </c>
      <c r="AE39" s="44">
        <v>100.640625</v>
      </c>
      <c r="AF39" s="59">
        <v>45926.625</v>
      </c>
      <c r="AG39" s="44">
        <v>99.90625</v>
      </c>
      <c r="AH39" s="150" t="str">
        <f t="shared" si="1"/>
        <v/>
      </c>
      <c r="AI39" s="150" t="str">
        <f t="shared" si="0"/>
        <v/>
      </c>
      <c r="AJ39" s="150">
        <v>45965.625</v>
      </c>
    </row>
    <row r="40" spans="1:36">
      <c r="A40" s="151">
        <f t="shared" ca="1" si="2"/>
        <v>45951.625</v>
      </c>
      <c r="B40" s="38">
        <f t="shared" ca="1" si="3"/>
        <v>80.760000000000005</v>
      </c>
      <c r="C40" s="39">
        <f t="shared" ca="1" si="4"/>
        <v>-174644.2432082801</v>
      </c>
      <c r="D40" s="39">
        <f t="shared" ca="1" si="5"/>
        <v>-148050</v>
      </c>
      <c r="E40" s="38">
        <f t="shared" ca="1" si="6"/>
        <v>100.3125</v>
      </c>
      <c r="F40" s="39">
        <f t="shared" ca="1" si="7"/>
        <v>38085.9375</v>
      </c>
      <c r="G40" s="40">
        <f t="shared" ca="1" si="8"/>
        <v>-11894.162109375</v>
      </c>
      <c r="H40" s="38">
        <f t="shared" ca="1" si="9"/>
        <v>112.56</v>
      </c>
      <c r="I40" s="39">
        <f t="shared" ca="1" si="10"/>
        <v>46435.08428590071</v>
      </c>
      <c r="J40" s="40">
        <f t="shared" ca="1" si="11"/>
        <v>-152280</v>
      </c>
      <c r="K40" s="38">
        <f t="shared" ca="1" si="12"/>
        <v>100.3125</v>
      </c>
      <c r="L40" s="39">
        <f t="shared" ca="1" si="13"/>
        <v>33203.125</v>
      </c>
      <c r="M40" s="40">
        <f t="shared" ca="1" si="14"/>
        <v>-10369.269531250007</v>
      </c>
      <c r="N40" s="38">
        <f t="shared" ca="1" si="15"/>
        <v>102.359375</v>
      </c>
      <c r="O40" s="39">
        <f t="shared" ca="1" si="16"/>
        <v>43945.3125</v>
      </c>
      <c r="P40" s="40">
        <f t="shared" ca="1" si="17"/>
        <v>-412.623046875</v>
      </c>
      <c r="Q40" s="38">
        <f t="shared" ca="1" si="18"/>
        <v>103.359375</v>
      </c>
      <c r="R40" s="39">
        <f t="shared" ca="1" si="19"/>
        <v>179648.4375</v>
      </c>
      <c r="S40" s="40">
        <f t="shared" ca="1" si="20"/>
        <v>4727.8464843750044</v>
      </c>
      <c r="T40" s="66">
        <f t="shared" ca="1" si="22"/>
        <v>41978.444742773361</v>
      </c>
      <c r="V40" s="59">
        <v>45861.625</v>
      </c>
      <c r="W40" s="44">
        <v>80.540000000000006</v>
      </c>
      <c r="X40" s="59">
        <v>45947.625</v>
      </c>
      <c r="Y40" s="44">
        <v>100.1796875</v>
      </c>
      <c r="Z40" s="59">
        <v>45861.625</v>
      </c>
      <c r="AA40" s="44">
        <v>108.8</v>
      </c>
      <c r="AB40" s="59">
        <v>45947.625</v>
      </c>
      <c r="AC40" s="44">
        <v>100.1796875</v>
      </c>
      <c r="AD40" s="59">
        <v>45926.625</v>
      </c>
      <c r="AE40" s="44">
        <v>100.5625</v>
      </c>
      <c r="AF40" s="59">
        <v>45929.625</v>
      </c>
      <c r="AG40" s="44">
        <v>100.65625</v>
      </c>
      <c r="AH40" s="150" t="str">
        <f t="shared" si="1"/>
        <v/>
      </c>
      <c r="AI40" s="150" t="str">
        <f t="shared" si="0"/>
        <v/>
      </c>
      <c r="AJ40" s="150">
        <v>45966.625</v>
      </c>
    </row>
    <row r="41" spans="1:36">
      <c r="A41" s="151">
        <f t="shared" ca="1" si="2"/>
        <v>45952.625</v>
      </c>
      <c r="B41" s="38">
        <f t="shared" ca="1" si="3"/>
        <v>80.680000000000007</v>
      </c>
      <c r="C41" s="39">
        <f t="shared" ca="1" si="4"/>
        <v>-209141.87149633557</v>
      </c>
      <c r="D41" s="39">
        <f t="shared" ca="1" si="5"/>
        <v>-152162.5</v>
      </c>
      <c r="E41" s="38">
        <f t="shared" ca="1" si="6"/>
        <v>100.3125</v>
      </c>
      <c r="F41" s="39">
        <f t="shared" ca="1" si="7"/>
        <v>38085.9375</v>
      </c>
      <c r="G41" s="40">
        <f t="shared" ca="1" si="8"/>
        <v>-12224.555501302093</v>
      </c>
      <c r="H41" s="38">
        <f t="shared" ca="1" si="9"/>
        <v>112.67</v>
      </c>
      <c r="I41" s="39">
        <f t="shared" ca="1" si="10"/>
        <v>81661.699951075308</v>
      </c>
      <c r="J41" s="40">
        <f t="shared" ca="1" si="11"/>
        <v>-156510</v>
      </c>
      <c r="K41" s="38">
        <f t="shared" ca="1" si="12"/>
        <v>100.3125</v>
      </c>
      <c r="L41" s="39">
        <f t="shared" ca="1" si="13"/>
        <v>33203.125</v>
      </c>
      <c r="M41" s="40">
        <f t="shared" ca="1" si="14"/>
        <v>-10657.304796006945</v>
      </c>
      <c r="N41" s="38">
        <f t="shared" ca="1" si="15"/>
        <v>102.390625</v>
      </c>
      <c r="O41" s="39">
        <f t="shared" ca="1" si="16"/>
        <v>46289.0625</v>
      </c>
      <c r="P41" s="40">
        <f t="shared" ca="1" si="17"/>
        <v>-424.08479817708212</v>
      </c>
      <c r="Q41" s="38">
        <f t="shared" ca="1" si="18"/>
        <v>103.4375</v>
      </c>
      <c r="R41" s="39">
        <f t="shared" ca="1" si="19"/>
        <v>187851.5625</v>
      </c>
      <c r="S41" s="40">
        <f t="shared" ca="1" si="20"/>
        <v>4859.1755533854157</v>
      </c>
      <c r="T41" s="66">
        <f t="shared" ca="1" si="22"/>
        <v>-16919.198765578287</v>
      </c>
      <c r="V41" s="59">
        <v>45862.625</v>
      </c>
      <c r="W41" s="44">
        <v>80.44</v>
      </c>
      <c r="X41" s="59">
        <v>45950.625</v>
      </c>
      <c r="Y41" s="44">
        <v>100.2421875</v>
      </c>
      <c r="Z41" s="59">
        <v>45862.625</v>
      </c>
      <c r="AA41" s="44">
        <v>108.64</v>
      </c>
      <c r="AB41" s="59">
        <v>45950.625</v>
      </c>
      <c r="AC41" s="44">
        <v>100.2421875</v>
      </c>
      <c r="AD41" s="59">
        <v>45929.625</v>
      </c>
      <c r="AE41" s="44">
        <v>100.875</v>
      </c>
      <c r="AF41" s="59">
        <v>45930.625</v>
      </c>
      <c r="AG41" s="44">
        <v>100.390625</v>
      </c>
      <c r="AH41" s="150" t="str">
        <f t="shared" si="1"/>
        <v/>
      </c>
      <c r="AI41" s="150" t="str">
        <f t="shared" si="0"/>
        <v/>
      </c>
      <c r="AJ41" s="150">
        <v>45967.625</v>
      </c>
    </row>
    <row r="42" spans="1:36">
      <c r="A42" s="151">
        <f t="shared" ca="1" si="2"/>
        <v>45953.625</v>
      </c>
      <c r="B42" s="38">
        <f t="shared" ca="1" si="3"/>
        <v>80.849999999999994</v>
      </c>
      <c r="C42" s="39">
        <f t="shared" ca="1" si="4"/>
        <v>-135834.41138422303</v>
      </c>
      <c r="D42" s="39">
        <f t="shared" ca="1" si="5"/>
        <v>-156274.99999999997</v>
      </c>
      <c r="E42" s="38">
        <f t="shared" ca="1" si="6"/>
        <v>100.0859375</v>
      </c>
      <c r="F42" s="39">
        <f t="shared" ca="1" si="7"/>
        <v>-6093.75</v>
      </c>
      <c r="G42" s="40">
        <f t="shared" ca="1" si="8"/>
        <v>-12554.948893229157</v>
      </c>
      <c r="H42" s="38">
        <f t="shared" ca="1" si="9"/>
        <v>112.53</v>
      </c>
      <c r="I42" s="39">
        <f t="shared" ca="1" si="10"/>
        <v>36827.825468130904</v>
      </c>
      <c r="J42" s="40">
        <f t="shared" ca="1" si="11"/>
        <v>-160739.99999999997</v>
      </c>
      <c r="K42" s="38">
        <f t="shared" ca="1" si="12"/>
        <v>100.0859375</v>
      </c>
      <c r="L42" s="39">
        <f t="shared" ca="1" si="13"/>
        <v>-5312.5</v>
      </c>
      <c r="M42" s="40">
        <f t="shared" ca="1" si="14"/>
        <v>-10945.340060763876</v>
      </c>
      <c r="N42" s="38">
        <f t="shared" ca="1" si="15"/>
        <v>102.015625</v>
      </c>
      <c r="O42" s="39">
        <f t="shared" ca="1" si="16"/>
        <v>18164.0625</v>
      </c>
      <c r="P42" s="40">
        <f t="shared" ca="1" si="17"/>
        <v>-435.54654947915697</v>
      </c>
      <c r="Q42" s="38">
        <f t="shared" ca="1" si="18"/>
        <v>102.75</v>
      </c>
      <c r="R42" s="39">
        <f t="shared" ca="1" si="19"/>
        <v>115664.0625</v>
      </c>
      <c r="S42" s="40">
        <f t="shared" ca="1" si="20"/>
        <v>4990.5046223958416</v>
      </c>
      <c r="T42" s="66">
        <f t="shared" ca="1" si="22"/>
        <v>6853.4237743571211</v>
      </c>
      <c r="V42" s="59">
        <v>45863.625</v>
      </c>
      <c r="W42" s="44">
        <v>80.489999999999995</v>
      </c>
      <c r="X42" s="59">
        <v>45951.625</v>
      </c>
      <c r="Y42" s="44">
        <v>100.3125</v>
      </c>
      <c r="Z42" s="59">
        <v>45863.625</v>
      </c>
      <c r="AA42" s="44">
        <v>108.99</v>
      </c>
      <c r="AB42" s="59">
        <v>45951.625</v>
      </c>
      <c r="AC42" s="44">
        <v>100.3125</v>
      </c>
      <c r="AD42" s="59">
        <v>45930.625</v>
      </c>
      <c r="AE42" s="44">
        <v>100.828125</v>
      </c>
      <c r="AF42" s="59">
        <v>45931.625</v>
      </c>
      <c r="AG42" s="44">
        <v>100.578125</v>
      </c>
      <c r="AH42" s="150" t="str">
        <f t="shared" si="1"/>
        <v/>
      </c>
      <c r="AI42" s="150" t="str">
        <f t="shared" si="0"/>
        <v/>
      </c>
      <c r="AJ42" s="150">
        <v>45968.625</v>
      </c>
    </row>
    <row r="43" spans="1:36">
      <c r="A43" s="151">
        <f t="shared" ca="1" si="2"/>
        <v>45954.625</v>
      </c>
      <c r="B43" s="38">
        <f t="shared" ca="1" si="3"/>
        <v>81.08</v>
      </c>
      <c r="C43" s="39">
        <f t="shared" ca="1" si="4"/>
        <v>-36653.730056062093</v>
      </c>
      <c r="D43" s="39">
        <f t="shared" ca="1" si="5"/>
        <v>-160387.5</v>
      </c>
      <c r="E43" s="38">
        <f t="shared" ca="1" si="6"/>
        <v>100.125</v>
      </c>
      <c r="F43" s="39">
        <f t="shared" ca="1" si="7"/>
        <v>1523.4375</v>
      </c>
      <c r="G43" s="40">
        <f t="shared" ca="1" si="8"/>
        <v>-12885.342285156265</v>
      </c>
      <c r="H43" s="38">
        <f t="shared" ca="1" si="9"/>
        <v>112.72</v>
      </c>
      <c r="I43" s="39">
        <f t="shared" ca="1" si="10"/>
        <v>97673.797980694304</v>
      </c>
      <c r="J43" s="40">
        <f t="shared" ca="1" si="11"/>
        <v>-164970</v>
      </c>
      <c r="K43" s="38">
        <f t="shared" ca="1" si="12"/>
        <v>100.125</v>
      </c>
      <c r="L43" s="39">
        <f t="shared" ca="1" si="13"/>
        <v>1328.125</v>
      </c>
      <c r="M43" s="40">
        <f t="shared" ca="1" si="14"/>
        <v>-11233.375325520843</v>
      </c>
      <c r="N43" s="38">
        <f t="shared" ca="1" si="15"/>
        <v>102.0625</v>
      </c>
      <c r="O43" s="39">
        <f t="shared" ca="1" si="16"/>
        <v>21679.6875</v>
      </c>
      <c r="P43" s="40">
        <f t="shared" ca="1" si="17"/>
        <v>-447.00830078125</v>
      </c>
      <c r="Q43" s="38">
        <f t="shared" ca="1" si="18"/>
        <v>102.6875</v>
      </c>
      <c r="R43" s="39">
        <f t="shared" ca="1" si="19"/>
        <v>109101.5625</v>
      </c>
      <c r="S43" s="40">
        <f t="shared" ca="1" si="20"/>
        <v>5121.8336914062602</v>
      </c>
      <c r="T43" s="66">
        <f t="shared" ca="1" si="22"/>
        <v>41444.420534833094</v>
      </c>
      <c r="V43" s="59">
        <v>45866.625</v>
      </c>
      <c r="W43" s="44">
        <v>80.45</v>
      </c>
      <c r="X43" s="59">
        <v>45952.625</v>
      </c>
      <c r="Y43" s="44">
        <v>100.3125</v>
      </c>
      <c r="Z43" s="59">
        <v>45866.625</v>
      </c>
      <c r="AA43" s="44">
        <v>108.77</v>
      </c>
      <c r="AB43" s="59">
        <v>45952.625</v>
      </c>
      <c r="AC43" s="44">
        <v>100.3125</v>
      </c>
      <c r="AD43" s="59">
        <v>45931.625</v>
      </c>
      <c r="AE43" s="44">
        <v>101.171875</v>
      </c>
      <c r="AF43" s="59">
        <v>45932.625</v>
      </c>
      <c r="AG43" s="44">
        <v>100.875</v>
      </c>
      <c r="AH43" s="150" t="str">
        <f t="shared" si="1"/>
        <v/>
      </c>
      <c r="AI43" s="150" t="str">
        <f t="shared" si="0"/>
        <v/>
      </c>
      <c r="AJ43" s="150">
        <v>45971.625</v>
      </c>
    </row>
    <row r="44" spans="1:36">
      <c r="A44" s="151">
        <f t="shared" ca="1" si="2"/>
        <v>45957.625</v>
      </c>
      <c r="B44" s="38">
        <f t="shared" ca="1" si="3"/>
        <v>81.28</v>
      </c>
      <c r="C44" s="39">
        <f t="shared" ca="1" si="4"/>
        <v>49590.340664078525</v>
      </c>
      <c r="D44" s="39">
        <f t="shared" ca="1" si="5"/>
        <v>-172725</v>
      </c>
      <c r="E44" s="38">
        <f t="shared" ca="1" si="6"/>
        <v>100.0625</v>
      </c>
      <c r="F44" s="39">
        <f t="shared" ca="1" si="7"/>
        <v>-10664.062500000002</v>
      </c>
      <c r="G44" s="40">
        <f t="shared" ca="1" si="8"/>
        <v>-13876.5224609375</v>
      </c>
      <c r="H44" s="38">
        <f t="shared" ca="1" si="9"/>
        <v>112.91</v>
      </c>
      <c r="I44" s="39">
        <f t="shared" ca="1" si="10"/>
        <v>158519.7704932577</v>
      </c>
      <c r="J44" s="40">
        <f t="shared" ca="1" si="11"/>
        <v>-177660</v>
      </c>
      <c r="K44" s="38">
        <f t="shared" ca="1" si="12"/>
        <v>100.0625</v>
      </c>
      <c r="L44" s="39">
        <f t="shared" ca="1" si="13"/>
        <v>-9296.875</v>
      </c>
      <c r="M44" s="40">
        <f t="shared" ca="1" si="14"/>
        <v>-12097.481119791672</v>
      </c>
      <c r="N44" s="38">
        <f t="shared" ca="1" si="15"/>
        <v>102.09375</v>
      </c>
      <c r="O44" s="39">
        <f t="shared" ca="1" si="16"/>
        <v>24023.4375</v>
      </c>
      <c r="P44" s="40">
        <f t="shared" ca="1" si="17"/>
        <v>-481.3935546875</v>
      </c>
      <c r="Q44" s="38">
        <f t="shared" ca="1" si="18"/>
        <v>103.046875</v>
      </c>
      <c r="R44" s="39">
        <f t="shared" ca="1" si="19"/>
        <v>146835.9375</v>
      </c>
      <c r="S44" s="40">
        <f t="shared" ca="1" si="20"/>
        <v>5515.8208984375015</v>
      </c>
      <c r="T44" s="66">
        <f t="shared" ca="1" si="22"/>
        <v>109322.32007704576</v>
      </c>
      <c r="V44" s="59">
        <v>45867.625</v>
      </c>
      <c r="W44" s="44">
        <v>80.5</v>
      </c>
      <c r="X44" s="59">
        <v>45953.625</v>
      </c>
      <c r="Y44" s="44">
        <v>100.0859375</v>
      </c>
      <c r="Z44" s="59">
        <v>45867.625</v>
      </c>
      <c r="AA44" s="44">
        <v>109.49</v>
      </c>
      <c r="AB44" s="59">
        <v>45953.625</v>
      </c>
      <c r="AC44" s="44">
        <v>100.0859375</v>
      </c>
      <c r="AD44" s="59">
        <v>45932.625</v>
      </c>
      <c r="AE44" s="44">
        <v>101.3125</v>
      </c>
      <c r="AF44" s="59">
        <v>45933.625</v>
      </c>
      <c r="AG44" s="44">
        <v>100.609375</v>
      </c>
      <c r="AH44" s="150" t="str">
        <f t="shared" si="1"/>
        <v/>
      </c>
      <c r="AI44" s="150" t="str">
        <f t="shared" si="0"/>
        <v/>
      </c>
      <c r="AJ44" s="150">
        <v>45972.625</v>
      </c>
    </row>
    <row r="45" spans="1:36">
      <c r="A45" s="151">
        <f t="shared" ca="1" si="2"/>
        <v>45958.625</v>
      </c>
      <c r="B45" s="38">
        <f t="shared" ca="1" si="3"/>
        <v>81.2</v>
      </c>
      <c r="C45" s="39">
        <f t="shared" ca="1" si="4"/>
        <v>15092.712376019168</v>
      </c>
      <c r="D45" s="39">
        <f t="shared" ca="1" si="5"/>
        <v>-176837.5</v>
      </c>
      <c r="E45" s="38">
        <f t="shared" ca="1" si="6"/>
        <v>100.109375</v>
      </c>
      <c r="F45" s="39">
        <f t="shared" ca="1" si="7"/>
        <v>-1523.4375</v>
      </c>
      <c r="G45" s="40">
        <f t="shared" ca="1" si="8"/>
        <v>-14206.915852864593</v>
      </c>
      <c r="H45" s="38">
        <f t="shared" ca="1" si="9"/>
        <v>112.92</v>
      </c>
      <c r="I45" s="39">
        <f t="shared" ca="1" si="10"/>
        <v>161722.19009918632</v>
      </c>
      <c r="J45" s="40">
        <f t="shared" ca="1" si="11"/>
        <v>-181890</v>
      </c>
      <c r="K45" s="38">
        <f t="shared" ca="1" si="12"/>
        <v>100.109375</v>
      </c>
      <c r="L45" s="39">
        <f t="shared" ca="1" si="13"/>
        <v>-1328.125</v>
      </c>
      <c r="M45" s="40">
        <f t="shared" ca="1" si="14"/>
        <v>-12385.516384548624</v>
      </c>
      <c r="N45" s="38">
        <f t="shared" ca="1" si="15"/>
        <v>102.1875</v>
      </c>
      <c r="O45" s="39">
        <f t="shared" ca="1" si="16"/>
        <v>31054.6875</v>
      </c>
      <c r="P45" s="40">
        <f t="shared" ca="1" si="17"/>
        <v>-492.85530598957848</v>
      </c>
      <c r="Q45" s="38">
        <f t="shared" ca="1" si="18"/>
        <v>103.3125</v>
      </c>
      <c r="R45" s="39">
        <f t="shared" ca="1" si="19"/>
        <v>174726.5625</v>
      </c>
      <c r="S45" s="40">
        <f t="shared" ca="1" si="20"/>
        <v>5647.1499674479128</v>
      </c>
      <c r="T45" s="66">
        <f t="shared" ca="1" si="22"/>
        <v>105651.99762793629</v>
      </c>
      <c r="V45" s="59">
        <v>45868.625</v>
      </c>
      <c r="W45" s="44">
        <v>80.33</v>
      </c>
      <c r="X45" s="59">
        <v>45954.625</v>
      </c>
      <c r="Y45" s="44">
        <v>100.125</v>
      </c>
      <c r="Z45" s="59">
        <v>45868.625</v>
      </c>
      <c r="AA45" s="44">
        <v>109.08</v>
      </c>
      <c r="AB45" s="59">
        <v>45954.625</v>
      </c>
      <c r="AC45" s="44">
        <v>100.125</v>
      </c>
      <c r="AD45" s="59">
        <v>45933.625</v>
      </c>
      <c r="AE45" s="44">
        <v>101.046875</v>
      </c>
      <c r="AF45" s="59">
        <v>45936.625</v>
      </c>
      <c r="AG45" s="44">
        <v>99.859375</v>
      </c>
      <c r="AH45" s="150" t="str">
        <f t="shared" si="1"/>
        <v/>
      </c>
      <c r="AI45" s="150" t="str">
        <f t="shared" si="0"/>
        <v/>
      </c>
      <c r="AJ45" s="150">
        <v>45973.625</v>
      </c>
    </row>
    <row r="46" spans="1:36">
      <c r="A46" s="151">
        <f t="shared" ca="1" si="2"/>
        <v>45959.625</v>
      </c>
      <c r="B46" s="38">
        <f t="shared" ca="1" si="3"/>
        <v>80.95</v>
      </c>
      <c r="C46" s="39">
        <f t="shared" ca="1" si="4"/>
        <v>-92712.376024148834</v>
      </c>
      <c r="D46" s="39">
        <f t="shared" ca="1" si="5"/>
        <v>-180949.99999999997</v>
      </c>
      <c r="E46" s="38">
        <f t="shared" ca="1" si="6"/>
        <v>99.65625</v>
      </c>
      <c r="F46" s="39">
        <f t="shared" ca="1" si="7"/>
        <v>-89882.8125</v>
      </c>
      <c r="G46" s="40">
        <f t="shared" ca="1" si="8"/>
        <v>-14537.309244791672</v>
      </c>
      <c r="H46" s="38">
        <f t="shared" ca="1" si="9"/>
        <v>112.28</v>
      </c>
      <c r="I46" s="39">
        <f t="shared" ca="1" si="10"/>
        <v>-43232.664679980102</v>
      </c>
      <c r="J46" s="40">
        <f t="shared" ca="1" si="11"/>
        <v>-186119.99999999997</v>
      </c>
      <c r="K46" s="38">
        <f t="shared" ca="1" si="12"/>
        <v>99.65625</v>
      </c>
      <c r="L46" s="39">
        <f t="shared" ca="1" si="13"/>
        <v>-78359.375</v>
      </c>
      <c r="M46" s="40">
        <f t="shared" ca="1" si="14"/>
        <v>-12673.551649305547</v>
      </c>
      <c r="N46" s="38">
        <f t="shared" ca="1" si="15"/>
        <v>101.453125</v>
      </c>
      <c r="O46" s="39">
        <f t="shared" ca="1" si="16"/>
        <v>-24023.4375</v>
      </c>
      <c r="P46" s="40">
        <f t="shared" ca="1" si="17"/>
        <v>-504.31705729166424</v>
      </c>
      <c r="Q46" s="38">
        <f t="shared" ca="1" si="18"/>
        <v>102.265625</v>
      </c>
      <c r="R46" s="39">
        <f t="shared" ca="1" si="19"/>
        <v>64804.6875</v>
      </c>
      <c r="S46" s="40">
        <f t="shared" ca="1" si="20"/>
        <v>5778.4790364583387</v>
      </c>
      <c r="T46" s="66">
        <f t="shared" ca="1" si="22"/>
        <v>49409.614451813235</v>
      </c>
      <c r="V46" s="59">
        <v>45869.625</v>
      </c>
      <c r="W46" s="44">
        <v>80.38</v>
      </c>
      <c r="X46" s="59">
        <v>45957.625</v>
      </c>
      <c r="Y46" s="44">
        <v>100.0625</v>
      </c>
      <c r="Z46" s="59">
        <v>45869.625</v>
      </c>
      <c r="AA46" s="44">
        <v>109.11</v>
      </c>
      <c r="AB46" s="59">
        <v>45957.625</v>
      </c>
      <c r="AC46" s="44">
        <v>100.0625</v>
      </c>
      <c r="AD46" s="59">
        <v>45936.625</v>
      </c>
      <c r="AE46" s="44">
        <v>100.6875</v>
      </c>
      <c r="AF46" s="59">
        <v>45937.625</v>
      </c>
      <c r="AG46" s="44">
        <v>100.390625</v>
      </c>
      <c r="AH46" s="150" t="str">
        <f t="shared" si="1"/>
        <v/>
      </c>
      <c r="AI46" s="150" t="str">
        <f t="shared" si="0"/>
        <v/>
      </c>
      <c r="AJ46" s="150">
        <v>45974.625</v>
      </c>
    </row>
    <row r="47" spans="1:36">
      <c r="A47" s="151">
        <f t="shared" ca="1" si="2"/>
        <v>45960.625</v>
      </c>
      <c r="B47" s="38">
        <f t="shared" ca="1" si="3"/>
        <v>80.8</v>
      </c>
      <c r="C47" s="39">
        <f t="shared" ca="1" si="4"/>
        <v>-157395.42906425431</v>
      </c>
      <c r="D47" s="39">
        <f t="shared" ca="1" si="5"/>
        <v>-185062.5</v>
      </c>
      <c r="E47" s="38">
        <f t="shared" ca="1" si="6"/>
        <v>99.6171875</v>
      </c>
      <c r="F47" s="39">
        <f t="shared" ca="1" si="7"/>
        <v>-97500</v>
      </c>
      <c r="G47" s="40">
        <f t="shared" ca="1" si="8"/>
        <v>-14867.70263671875</v>
      </c>
      <c r="H47" s="38">
        <f t="shared" ca="1" si="9"/>
        <v>111.68</v>
      </c>
      <c r="I47" s="39">
        <f t="shared" ca="1" si="10"/>
        <v>-235377.84103544813</v>
      </c>
      <c r="J47" s="40">
        <f t="shared" ca="1" si="11"/>
        <v>-190350</v>
      </c>
      <c r="K47" s="38">
        <f t="shared" ca="1" si="12"/>
        <v>99.6171875</v>
      </c>
      <c r="L47" s="39">
        <f t="shared" ca="1" si="13"/>
        <v>-85000</v>
      </c>
      <c r="M47" s="40">
        <f t="shared" ca="1" si="14"/>
        <v>-12961.5869140625</v>
      </c>
      <c r="N47" s="38">
        <f t="shared" ca="1" si="15"/>
        <v>101.28125</v>
      </c>
      <c r="O47" s="39">
        <f t="shared" ca="1" si="16"/>
        <v>-36914.0625</v>
      </c>
      <c r="P47" s="40">
        <f t="shared" ca="1" si="17"/>
        <v>-515.77880859375</v>
      </c>
      <c r="Q47" s="38">
        <f t="shared" ca="1" si="18"/>
        <v>101.703125</v>
      </c>
      <c r="R47" s="39">
        <f t="shared" ca="1" si="19"/>
        <v>5742.1875000000009</v>
      </c>
      <c r="S47" s="40">
        <f t="shared" ca="1" si="20"/>
        <v>5909.80810546875</v>
      </c>
      <c r="T47" s="66">
        <f t="shared" ca="1" si="22"/>
        <v>106174.90071205422</v>
      </c>
      <c r="V47" s="59">
        <v>45870.625</v>
      </c>
      <c r="W47" s="44">
        <v>79.98</v>
      </c>
      <c r="X47" s="59">
        <v>45958.625</v>
      </c>
      <c r="Y47" s="44">
        <v>100.109375</v>
      </c>
      <c r="Z47" s="59">
        <v>45870.625</v>
      </c>
      <c r="AA47" s="44">
        <v>109.63</v>
      </c>
      <c r="AB47" s="59">
        <v>45958.625</v>
      </c>
      <c r="AC47" s="44">
        <v>100.109375</v>
      </c>
      <c r="AD47" s="59">
        <v>45937.625</v>
      </c>
      <c r="AE47" s="44">
        <v>100.96875</v>
      </c>
      <c r="AF47" s="59">
        <v>45938.625</v>
      </c>
      <c r="AG47" s="44">
        <v>100.4375</v>
      </c>
      <c r="AH47" s="150" t="str">
        <f t="shared" si="1"/>
        <v/>
      </c>
      <c r="AI47" s="150" t="str">
        <f t="shared" si="0"/>
        <v/>
      </c>
      <c r="AJ47" s="150">
        <v>45975.625</v>
      </c>
    </row>
    <row r="48" spans="1:36">
      <c r="A48" s="151">
        <f t="shared" ca="1" si="2"/>
        <v>45961.625</v>
      </c>
      <c r="B48" s="38">
        <f t="shared" ca="1" si="3"/>
        <v>80.8</v>
      </c>
      <c r="C48" s="39">
        <f t="shared" ca="1" si="4"/>
        <v>-157395.42906425431</v>
      </c>
      <c r="D48" s="39">
        <f t="shared" ca="1" si="5"/>
        <v>-189174.99999999997</v>
      </c>
      <c r="E48" s="38">
        <f t="shared" ca="1" si="6"/>
        <v>99.671875</v>
      </c>
      <c r="F48" s="39">
        <f t="shared" ca="1" si="7"/>
        <v>-86835.937499999985</v>
      </c>
      <c r="G48" s="40">
        <f t="shared" ca="1" si="8"/>
        <v>-15198.096028645828</v>
      </c>
      <c r="H48" s="38">
        <f t="shared" ca="1" si="9"/>
        <v>111.23</v>
      </c>
      <c r="I48" s="39">
        <f t="shared" ca="1" si="10"/>
        <v>-379486.72330205113</v>
      </c>
      <c r="J48" s="40">
        <f t="shared" ca="1" si="11"/>
        <v>-194579.99999999997</v>
      </c>
      <c r="K48" s="38">
        <f t="shared" ca="1" si="12"/>
        <v>99.671875</v>
      </c>
      <c r="L48" s="39">
        <f t="shared" ca="1" si="13"/>
        <v>-75703.125</v>
      </c>
      <c r="M48" s="40">
        <f t="shared" ca="1" si="14"/>
        <v>-13249.622178819438</v>
      </c>
      <c r="N48" s="38">
        <f t="shared" ca="1" si="15"/>
        <v>101.25</v>
      </c>
      <c r="O48" s="39">
        <f t="shared" ca="1" si="16"/>
        <v>-39257.8125</v>
      </c>
      <c r="P48" s="40">
        <f t="shared" ca="1" si="17"/>
        <v>-527.24055989582848</v>
      </c>
      <c r="Q48" s="38">
        <f t="shared" ca="1" si="18"/>
        <v>101.375</v>
      </c>
      <c r="R48" s="39">
        <f t="shared" ca="1" si="19"/>
        <v>-28710.937499999996</v>
      </c>
      <c r="S48" s="40">
        <f t="shared" ca="1" si="20"/>
        <v>6041.1371744791759</v>
      </c>
      <c r="T48" s="66">
        <f t="shared" ca="1" si="22"/>
        <v>212399.44592353571</v>
      </c>
      <c r="V48" s="59">
        <v>45873.625</v>
      </c>
      <c r="W48" s="44">
        <v>80.25</v>
      </c>
      <c r="X48" s="59">
        <v>45959.625</v>
      </c>
      <c r="Y48" s="44">
        <v>99.65625</v>
      </c>
      <c r="Z48" s="59">
        <v>45873.625</v>
      </c>
      <c r="AA48" s="44">
        <v>109.82</v>
      </c>
      <c r="AB48" s="59">
        <v>45959.625</v>
      </c>
      <c r="AC48" s="44">
        <v>99.65625</v>
      </c>
      <c r="AD48" s="59">
        <v>45938.625</v>
      </c>
      <c r="AE48" s="44">
        <v>100.953125</v>
      </c>
      <c r="AF48" s="59">
        <v>45939.625</v>
      </c>
      <c r="AG48" s="44">
        <v>100.390625</v>
      </c>
      <c r="AH48" s="150" t="str">
        <f t="shared" si="1"/>
        <v/>
      </c>
      <c r="AI48" s="150" t="str">
        <f t="shared" si="0"/>
        <v/>
      </c>
      <c r="AJ48" s="150">
        <v>45978.625</v>
      </c>
    </row>
    <row r="49" spans="1:36">
      <c r="A49" s="151">
        <f t="shared" ref="A49:A112" ca="1" si="23">IF(AND(ISBLANK(AJ38), A48 = $AJ$1),NOW(),IF(ISBLANK(AJ38),"",AJ38))</f>
        <v>45964.625</v>
      </c>
      <c r="B49" s="38">
        <f t="shared" ref="B49:B112" ca="1" si="24">IF(COUNTIF(V:V,A49)=1,VLOOKUP(A49,V:W,2), IF(COUNTIF(V:V,A49)=0,$B$10,""))</f>
        <v>80.14</v>
      </c>
      <c r="C49" s="39">
        <f t="shared" ca="1" si="4"/>
        <v>-442000.86244070902</v>
      </c>
      <c r="D49" s="39">
        <f t="shared" ca="1" si="5"/>
        <v>-201512.49999999994</v>
      </c>
      <c r="E49" s="38">
        <f t="shared" ref="E49:E112" ca="1" si="25">IF(COUNTIF(V:V,A49)=1,VLOOKUP(A49,X:Y,2), IF(COUNTIF(V:V,A49)=0,$C$10,""))</f>
        <v>99.640625</v>
      </c>
      <c r="F49" s="39">
        <f t="shared" ref="F49:F112" ca="1" si="26">IF(ISERROR(B49-2),"",(E49-$E$14)/100*$C$5)</f>
        <v>-92929.6875</v>
      </c>
      <c r="G49" s="40">
        <f t="shared" ca="1" si="8"/>
        <v>-16189.276204427064</v>
      </c>
      <c r="H49" s="38">
        <f t="shared" ref="H49:H112" ca="1" si="27">IF(COUNTIF(V:V,A49)=1,VLOOKUP(A49,Z:AA,2), IF(COUNTIF(V:V,A49)=0,$D$10,""))</f>
        <v>110.53</v>
      </c>
      <c r="I49" s="39">
        <f t="shared" ref="I49:I112" ca="1" si="28">IF(ISERROR(B49-2),"",(H49/$H$14-1)*$D$5)</f>
        <v>-603656.09571676515</v>
      </c>
      <c r="J49" s="40">
        <f t="shared" ca="1" si="11"/>
        <v>-207269.99999999994</v>
      </c>
      <c r="K49" s="38">
        <f t="shared" ref="K49:K112" ca="1" si="29">IF(COUNTIF(V:V,A49)=1,VLOOKUP(A49,AB:AC,2), IF(COUNTIF(V:V,A49)=0,$E$10,""))</f>
        <v>99.640625</v>
      </c>
      <c r="L49" s="39">
        <f t="shared" ref="L49:L112" ca="1" si="30">IF(ISERROR(B49-2),"",(K49-$K$14)/100*$E$5)</f>
        <v>-81015.625</v>
      </c>
      <c r="M49" s="40">
        <f t="shared" ca="1" si="14"/>
        <v>-14113.727973090281</v>
      </c>
      <c r="N49" s="38">
        <f t="shared" ref="N49:N112" ca="1" si="31">IF(COUNTIF(V:V,A49)=1,VLOOKUP(A49,AD:AE,2), IF(COUNTIF(V:V,A49)=0,$F$10,""))</f>
        <v>101.1875</v>
      </c>
      <c r="O49" s="39">
        <f t="shared" ref="O49:O112" ca="1" si="32">IF(ISERROR(B49-2),"",(N49-$N$14)/100*$F$5)</f>
        <v>-43945.3125</v>
      </c>
      <c r="P49" s="40">
        <f t="shared" ca="1" si="17"/>
        <v>-561.62581380207848</v>
      </c>
      <c r="Q49" s="38">
        <f t="shared" ref="Q49:Q112" ca="1" si="33">IF(COUNTIF(V:V,A49)=1,VLOOKUP(A49,AF:AG,2), IF(COUNTIF(V:V,A49)=0,$G$10,""))</f>
        <v>101.0625</v>
      </c>
      <c r="R49" s="39">
        <f t="shared" ref="R49:R112" ca="1" si="34">IF(ISERROR(B49-2),"",(Q49-$Q$14)/100*$G$5)</f>
        <v>-61523.4375</v>
      </c>
      <c r="S49" s="40">
        <f t="shared" ca="1" si="20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V49" s="59">
        <v>45874.625</v>
      </c>
      <c r="W49" s="44">
        <v>80.209999999999994</v>
      </c>
      <c r="X49" s="59">
        <v>45960.625</v>
      </c>
      <c r="Y49" s="44">
        <v>99.6171875</v>
      </c>
      <c r="Z49" s="59">
        <v>45874.625</v>
      </c>
      <c r="AA49" s="44">
        <v>109.9</v>
      </c>
      <c r="AB49" s="59">
        <v>45960.625</v>
      </c>
      <c r="AC49" s="44">
        <v>99.6171875</v>
      </c>
      <c r="AD49" s="59">
        <v>45939.625</v>
      </c>
      <c r="AE49" s="44">
        <v>100.875</v>
      </c>
      <c r="AF49" s="59">
        <v>45940.625</v>
      </c>
      <c r="AG49" s="44">
        <v>101.875</v>
      </c>
      <c r="AH49" s="150" t="str">
        <f t="shared" si="1"/>
        <v/>
      </c>
      <c r="AI49" s="150" t="str">
        <f t="shared" si="0"/>
        <v/>
      </c>
      <c r="AJ49" s="150">
        <v>45979.625</v>
      </c>
    </row>
    <row r="50" spans="1:36">
      <c r="A50" s="151">
        <f t="shared" ca="1" si="23"/>
        <v>45965.625</v>
      </c>
      <c r="B50" s="38">
        <f t="shared" ca="1" si="24"/>
        <v>80.150000000000006</v>
      </c>
      <c r="C50" s="39">
        <f t="shared" ca="1" si="4"/>
        <v>-437688.65890469967</v>
      </c>
      <c r="D50" s="39">
        <f t="shared" ca="1" si="5"/>
        <v>-205625</v>
      </c>
      <c r="E50" s="38">
        <f t="shared" ca="1" si="25"/>
        <v>99.7109375</v>
      </c>
      <c r="F50" s="39">
        <f t="shared" ca="1" si="26"/>
        <v>-79218.75</v>
      </c>
      <c r="G50" s="40">
        <f t="shared" ca="1" si="8"/>
        <v>-16519.669596354172</v>
      </c>
      <c r="H50" s="38">
        <f t="shared" ca="1" si="27"/>
        <v>110.68</v>
      </c>
      <c r="I50" s="39">
        <f t="shared" ca="1" si="28"/>
        <v>-555619.80162789614</v>
      </c>
      <c r="J50" s="40">
        <f t="shared" ca="1" si="11"/>
        <v>-211500</v>
      </c>
      <c r="K50" s="38">
        <f t="shared" ca="1" si="29"/>
        <v>99.7109375</v>
      </c>
      <c r="L50" s="39">
        <f t="shared" ca="1" si="30"/>
        <v>-69062.5</v>
      </c>
      <c r="M50" s="40">
        <f t="shared" ca="1" si="14"/>
        <v>-14401.763237847234</v>
      </c>
      <c r="N50" s="38">
        <f t="shared" ca="1" si="31"/>
        <v>101.328125</v>
      </c>
      <c r="O50" s="39">
        <f t="shared" ca="1" si="32"/>
        <v>-33398.4375</v>
      </c>
      <c r="P50" s="40">
        <f t="shared" ca="1" si="17"/>
        <v>-573.08756510416424</v>
      </c>
      <c r="Q50" s="38">
        <f t="shared" ca="1" si="33"/>
        <v>101.3125</v>
      </c>
      <c r="R50" s="39">
        <f t="shared" ca="1" si="34"/>
        <v>-35273.4375</v>
      </c>
      <c r="S50" s="40">
        <f t="shared" ca="1" si="20"/>
        <v>6566.4534505208285</v>
      </c>
      <c r="T50" s="66">
        <f t="shared" ca="1" si="22"/>
        <v>107678.5086884492</v>
      </c>
      <c r="V50" s="59">
        <v>45875.625</v>
      </c>
      <c r="W50" s="44">
        <v>80.290000000000006</v>
      </c>
      <c r="X50" s="59">
        <v>45961.625</v>
      </c>
      <c r="Y50" s="44">
        <v>99.671875</v>
      </c>
      <c r="Z50" s="59">
        <v>45875.625</v>
      </c>
      <c r="AA50" s="44">
        <v>109.87</v>
      </c>
      <c r="AB50" s="59">
        <v>45961.625</v>
      </c>
      <c r="AC50" s="44">
        <v>99.671875</v>
      </c>
      <c r="AD50" s="59">
        <v>45940.625</v>
      </c>
      <c r="AE50" s="44">
        <v>101.578125</v>
      </c>
      <c r="AF50" s="59">
        <v>45943.625</v>
      </c>
      <c r="AG50" s="44">
        <v>102.109375</v>
      </c>
      <c r="AH50" s="150" t="str">
        <f t="shared" si="1"/>
        <v/>
      </c>
      <c r="AI50" s="150" t="str">
        <f t="shared" si="0"/>
        <v/>
      </c>
      <c r="AJ50" s="150">
        <v>45980.625</v>
      </c>
    </row>
    <row r="51" spans="1:36">
      <c r="A51" s="151">
        <f t="shared" ca="1" si="23"/>
        <v>45966.625</v>
      </c>
      <c r="B51" s="38">
        <f t="shared" ca="1" si="24"/>
        <v>80.23</v>
      </c>
      <c r="C51" s="39">
        <f t="shared" ca="1" si="4"/>
        <v>-403191.03061664419</v>
      </c>
      <c r="D51" s="39">
        <f t="shared" ca="1" si="5"/>
        <v>-209737.49999999997</v>
      </c>
      <c r="E51" s="38">
        <f t="shared" ca="1" si="25"/>
        <v>99.4140625</v>
      </c>
      <c r="F51" s="39">
        <f t="shared" ca="1" si="26"/>
        <v>-137109.375</v>
      </c>
      <c r="G51" s="40">
        <f t="shared" ca="1" si="8"/>
        <v>-16850.062988281235</v>
      </c>
      <c r="H51" s="38">
        <f t="shared" ca="1" si="27"/>
        <v>110.35</v>
      </c>
      <c r="I51" s="39">
        <f t="shared" ca="1" si="28"/>
        <v>-661299.64862340793</v>
      </c>
      <c r="J51" s="40">
        <f t="shared" ca="1" si="11"/>
        <v>-215729.99999999997</v>
      </c>
      <c r="K51" s="38">
        <f t="shared" ca="1" si="29"/>
        <v>99.4140625</v>
      </c>
      <c r="L51" s="39">
        <f t="shared" ca="1" si="30"/>
        <v>-119531.25</v>
      </c>
      <c r="M51" s="40">
        <f t="shared" ca="1" si="14"/>
        <v>-14689.798502604157</v>
      </c>
      <c r="N51" s="38">
        <f t="shared" ca="1" si="31"/>
        <v>100.734375</v>
      </c>
      <c r="O51" s="39">
        <f t="shared" ca="1" si="32"/>
        <v>-77929.6875</v>
      </c>
      <c r="P51" s="40">
        <f t="shared" ca="1" si="17"/>
        <v>-584.54931640625</v>
      </c>
      <c r="Q51" s="38">
        <f t="shared" ca="1" si="33"/>
        <v>100.203125</v>
      </c>
      <c r="R51" s="39">
        <f t="shared" ca="1" si="34"/>
        <v>-151757.8125</v>
      </c>
      <c r="S51" s="40">
        <f t="shared" ca="1" si="20"/>
        <v>6697.7825195312616</v>
      </c>
      <c r="T51" s="66">
        <f t="shared" ca="1" si="22"/>
        <v>94541.959416894999</v>
      </c>
      <c r="V51" s="59">
        <v>45876.625</v>
      </c>
      <c r="W51" s="44">
        <v>80.209999999999994</v>
      </c>
      <c r="X51" s="59">
        <v>45964.625</v>
      </c>
      <c r="Y51" s="44">
        <v>99.640625</v>
      </c>
      <c r="Z51" s="59">
        <v>45876.625</v>
      </c>
      <c r="AA51" s="44">
        <v>109.76</v>
      </c>
      <c r="AB51" s="59">
        <v>45964.625</v>
      </c>
      <c r="AC51" s="44">
        <v>99.640625</v>
      </c>
      <c r="AD51" s="59">
        <v>45943.625</v>
      </c>
      <c r="AE51" s="44">
        <v>101.75</v>
      </c>
      <c r="AF51" s="59">
        <v>45944.625</v>
      </c>
      <c r="AG51" s="44">
        <v>102.140625</v>
      </c>
      <c r="AH51" s="150" t="str">
        <f t="shared" si="1"/>
        <v/>
      </c>
      <c r="AI51" s="150" t="str">
        <f t="shared" si="0"/>
        <v/>
      </c>
      <c r="AJ51" s="150">
        <v>45981.625</v>
      </c>
    </row>
    <row r="52" spans="1:36">
      <c r="A52" s="151">
        <f t="shared" ca="1" si="23"/>
        <v>45967.625</v>
      </c>
      <c r="B52" s="38">
        <f t="shared" ca="1" si="24"/>
        <v>80.260000000000005</v>
      </c>
      <c r="C52" s="39">
        <f t="shared" ca="1" si="4"/>
        <v>-390254.42000862386</v>
      </c>
      <c r="D52" s="39">
        <f t="shared" ca="1" si="5"/>
        <v>-213849.99999999997</v>
      </c>
      <c r="E52" s="38">
        <f t="shared" ca="1" si="25"/>
        <v>99.7578125</v>
      </c>
      <c r="F52" s="39">
        <f t="shared" ca="1" si="26"/>
        <v>-70078.125</v>
      </c>
      <c r="G52" s="40">
        <f t="shared" ca="1" si="8"/>
        <v>-17180.456380208328</v>
      </c>
      <c r="H52" s="38">
        <f t="shared" ca="1" si="27"/>
        <v>110.93</v>
      </c>
      <c r="I52" s="39">
        <f t="shared" ca="1" si="28"/>
        <v>-475559.31147978513</v>
      </c>
      <c r="J52" s="40">
        <f t="shared" ca="1" si="11"/>
        <v>-219959.99999999997</v>
      </c>
      <c r="K52" s="38">
        <f t="shared" ca="1" si="29"/>
        <v>99.7578125</v>
      </c>
      <c r="L52" s="39">
        <f t="shared" ca="1" si="30"/>
        <v>-61093.75</v>
      </c>
      <c r="M52" s="40">
        <f t="shared" ca="1" si="14"/>
        <v>-14977.833767361109</v>
      </c>
      <c r="N52" s="38">
        <f t="shared" ca="1" si="31"/>
        <v>101.296875</v>
      </c>
      <c r="O52" s="39">
        <f t="shared" ca="1" si="32"/>
        <v>-35742.1875</v>
      </c>
      <c r="P52" s="40">
        <f t="shared" ca="1" si="17"/>
        <v>-596.01106770832848</v>
      </c>
      <c r="Q52" s="38">
        <f t="shared" ca="1" si="33"/>
        <v>101.109375</v>
      </c>
      <c r="R52" s="39">
        <f t="shared" ca="1" si="34"/>
        <v>-56601.562499999993</v>
      </c>
      <c r="S52" s="40">
        <f t="shared" ca="1" si="20"/>
        <v>6829.1115885416657</v>
      </c>
      <c r="T52" s="66">
        <f t="shared" ca="1" si="22"/>
        <v>50767.958326170912</v>
      </c>
      <c r="V52" s="59">
        <v>45877.625</v>
      </c>
      <c r="W52" s="44">
        <v>80.22</v>
      </c>
      <c r="X52" s="59">
        <v>45965.625</v>
      </c>
      <c r="Y52" s="44">
        <v>99.7109375</v>
      </c>
      <c r="Z52" s="59">
        <v>45877.625</v>
      </c>
      <c r="AA52" s="44">
        <v>109.41</v>
      </c>
      <c r="AB52" s="59">
        <v>45965.625</v>
      </c>
      <c r="AC52" s="44">
        <v>99.7109375</v>
      </c>
      <c r="AD52" s="59">
        <v>45944.625</v>
      </c>
      <c r="AE52" s="44">
        <v>101.859375</v>
      </c>
      <c r="AF52" s="59">
        <v>45945.625</v>
      </c>
      <c r="AG52" s="44">
        <v>101.921875</v>
      </c>
      <c r="AH52" s="150" t="str">
        <f t="shared" si="1"/>
        <v/>
      </c>
      <c r="AI52" s="150" t="str">
        <f t="shared" si="0"/>
        <v/>
      </c>
      <c r="AJ52" s="150">
        <v>45982.625</v>
      </c>
    </row>
    <row r="53" spans="1:36">
      <c r="A53" s="151">
        <f t="shared" ca="1" si="23"/>
        <v>45968.625</v>
      </c>
      <c r="B53" s="38">
        <f t="shared" ca="1" si="24"/>
        <v>80.33</v>
      </c>
      <c r="C53" s="39">
        <f t="shared" ca="1" si="4"/>
        <v>-360068.99525657773</v>
      </c>
      <c r="D53" s="39">
        <f t="shared" ca="1" si="5"/>
        <v>-217962.49999999997</v>
      </c>
      <c r="E53" s="38">
        <f t="shared" ca="1" si="25"/>
        <v>99.7890625</v>
      </c>
      <c r="F53" s="39">
        <f t="shared" ca="1" si="26"/>
        <v>-63984.375</v>
      </c>
      <c r="G53" s="40">
        <f t="shared" ca="1" si="8"/>
        <v>-17510.849772135407</v>
      </c>
      <c r="H53" s="38">
        <f t="shared" ca="1" si="27"/>
        <v>110.71</v>
      </c>
      <c r="I53" s="39">
        <f t="shared" ca="1" si="28"/>
        <v>-546012.54281012632</v>
      </c>
      <c r="J53" s="40">
        <f t="shared" ca="1" si="11"/>
        <v>-224189.99999999997</v>
      </c>
      <c r="K53" s="38">
        <f t="shared" ca="1" si="29"/>
        <v>99.7890625</v>
      </c>
      <c r="L53" s="39">
        <f t="shared" ca="1" si="30"/>
        <v>-55781.25</v>
      </c>
      <c r="M53" s="40">
        <f t="shared" ca="1" si="14"/>
        <v>-15265.869032118047</v>
      </c>
      <c r="N53" s="38">
        <f t="shared" ca="1" si="31"/>
        <v>101.265625</v>
      </c>
      <c r="O53" s="39">
        <f t="shared" ca="1" si="32"/>
        <v>-38085.9375</v>
      </c>
      <c r="P53" s="40">
        <f t="shared" ca="1" si="17"/>
        <v>-607.47281901041424</v>
      </c>
      <c r="Q53" s="38">
        <f t="shared" ca="1" si="33"/>
        <v>100.859375</v>
      </c>
      <c r="R53" s="39">
        <f t="shared" ca="1" si="34"/>
        <v>-82851.5625</v>
      </c>
      <c r="S53" s="40">
        <f t="shared" ca="1" si="20"/>
        <v>6960.4406575520989</v>
      </c>
      <c r="T53" s="66">
        <f t="shared" ca="1" si="22"/>
        <v>122311.33985343672</v>
      </c>
      <c r="V53" s="59">
        <v>45880.625</v>
      </c>
      <c r="W53" s="44">
        <v>80.22</v>
      </c>
      <c r="X53" s="59">
        <v>45966.625</v>
      </c>
      <c r="Y53" s="44">
        <v>99.4140625</v>
      </c>
      <c r="Z53" s="59">
        <v>45880.625</v>
      </c>
      <c r="AA53" s="44">
        <v>109.58499999999999</v>
      </c>
      <c r="AB53" s="59">
        <v>45966.625</v>
      </c>
      <c r="AC53" s="44">
        <v>99.4140625</v>
      </c>
      <c r="AD53" s="59">
        <v>45945.625</v>
      </c>
      <c r="AE53" s="44">
        <v>101.734375</v>
      </c>
      <c r="AF53" s="59">
        <v>45946.625</v>
      </c>
      <c r="AG53" s="44">
        <v>102.671875</v>
      </c>
      <c r="AH53" s="150" t="str">
        <f t="shared" si="1"/>
        <v/>
      </c>
      <c r="AI53" s="150" t="str">
        <f t="shared" si="0"/>
        <v/>
      </c>
      <c r="AJ53" s="150">
        <v>45985.625</v>
      </c>
    </row>
    <row r="54" spans="1:36">
      <c r="A54" s="151">
        <f t="shared" ca="1" si="23"/>
        <v>45971.625</v>
      </c>
      <c r="B54" s="38">
        <f t="shared" ca="1" si="24"/>
        <v>80.599999999999994</v>
      </c>
      <c r="C54" s="39">
        <f t="shared" ca="1" si="4"/>
        <v>-243639.49978439492</v>
      </c>
      <c r="D54" s="39">
        <f t="shared" ca="1" si="5"/>
        <v>-230300</v>
      </c>
      <c r="E54" s="38">
        <f t="shared" ca="1" si="25"/>
        <v>99.6484375</v>
      </c>
      <c r="F54" s="39">
        <f t="shared" ca="1" si="26"/>
        <v>-91406.25</v>
      </c>
      <c r="G54" s="40">
        <f t="shared" ca="1" si="8"/>
        <v>-18502.029947916672</v>
      </c>
      <c r="H54" s="38">
        <f t="shared" ca="1" si="27"/>
        <v>110.77</v>
      </c>
      <c r="I54" s="39">
        <f t="shared" ca="1" si="28"/>
        <v>-526798.02517457877</v>
      </c>
      <c r="J54" s="40">
        <f t="shared" ca="1" si="11"/>
        <v>-236880</v>
      </c>
      <c r="K54" s="38">
        <f t="shared" ca="1" si="29"/>
        <v>99.6484375</v>
      </c>
      <c r="L54" s="39">
        <f t="shared" ca="1" si="30"/>
        <v>-79687.5</v>
      </c>
      <c r="M54" s="40">
        <f t="shared" ca="1" si="14"/>
        <v>-16129.974826388891</v>
      </c>
      <c r="N54" s="38">
        <f t="shared" ca="1" si="31"/>
        <v>101.109375</v>
      </c>
      <c r="O54" s="39">
        <f t="shared" ca="1" si="32"/>
        <v>-49804.6875</v>
      </c>
      <c r="P54" s="40">
        <f t="shared" ca="1" si="17"/>
        <v>-641.85807291666424</v>
      </c>
      <c r="Q54" s="38">
        <f t="shared" ca="1" si="33"/>
        <v>100.796875</v>
      </c>
      <c r="R54" s="39">
        <f t="shared" ca="1" si="34"/>
        <v>-89414.0625</v>
      </c>
      <c r="S54" s="40">
        <f t="shared" ca="1" si="20"/>
        <v>7354.4278645833401</v>
      </c>
      <c r="T54" s="66">
        <f t="shared" ca="1" si="22"/>
        <v>205599.86902470747</v>
      </c>
      <c r="V54" s="59">
        <v>45881.625</v>
      </c>
      <c r="W54" s="44">
        <v>80.400000000000006</v>
      </c>
      <c r="X54" s="59">
        <v>45967.625</v>
      </c>
      <c r="Y54" s="44">
        <v>99.7578125</v>
      </c>
      <c r="Z54" s="59">
        <v>45881.625</v>
      </c>
      <c r="AA54" s="44">
        <v>109.68</v>
      </c>
      <c r="AB54" s="59">
        <v>45967.625</v>
      </c>
      <c r="AC54" s="44">
        <v>99.7578125</v>
      </c>
      <c r="AD54" s="59">
        <v>45946.625</v>
      </c>
      <c r="AE54" s="44">
        <v>102.234375</v>
      </c>
      <c r="AF54" s="59">
        <v>45947.625</v>
      </c>
      <c r="AG54" s="44">
        <v>102.46875</v>
      </c>
      <c r="AH54" s="150" t="str">
        <f t="shared" si="1"/>
        <v/>
      </c>
      <c r="AI54" s="150" t="str">
        <f t="shared" si="0"/>
        <v/>
      </c>
      <c r="AJ54" s="150">
        <v>45986.625</v>
      </c>
    </row>
    <row r="55" spans="1:36">
      <c r="A55" s="151">
        <f t="shared" ca="1" si="23"/>
        <v>45972.625</v>
      </c>
      <c r="B55" s="38">
        <f t="shared" ca="1" si="24"/>
        <v>80.69</v>
      </c>
      <c r="C55" s="39">
        <f t="shared" ca="1" si="4"/>
        <v>-204829.66796033009</v>
      </c>
      <c r="D55" s="39">
        <f t="shared" ca="1" si="5"/>
        <v>-234412.49999999997</v>
      </c>
      <c r="E55" s="38">
        <f t="shared" ca="1" si="25"/>
        <v>99.625</v>
      </c>
      <c r="F55" s="39">
        <f t="shared" ca="1" si="26"/>
        <v>-95976.5625</v>
      </c>
      <c r="G55" s="40">
        <f t="shared" ca="1" si="8"/>
        <v>-18832.42333984375</v>
      </c>
      <c r="H55" s="38">
        <f t="shared" ca="1" si="27"/>
        <v>111.21</v>
      </c>
      <c r="I55" s="39">
        <f t="shared" ca="1" si="28"/>
        <v>-385891.56251390436</v>
      </c>
      <c r="J55" s="40">
        <f t="shared" ca="1" si="11"/>
        <v>-241109.99999999997</v>
      </c>
      <c r="K55" s="38">
        <f t="shared" ca="1" si="29"/>
        <v>99.625</v>
      </c>
      <c r="L55" s="39">
        <f t="shared" ca="1" si="30"/>
        <v>-83671.875</v>
      </c>
      <c r="M55" s="40">
        <f t="shared" ca="1" si="14"/>
        <v>-16418.010091145828</v>
      </c>
      <c r="N55" s="38">
        <f t="shared" ca="1" si="31"/>
        <v>101.0625</v>
      </c>
      <c r="O55" s="39">
        <f t="shared" ca="1" si="32"/>
        <v>-53320.3125</v>
      </c>
      <c r="P55" s="40">
        <f t="shared" ca="1" si="17"/>
        <v>-653.31982421874272</v>
      </c>
      <c r="Q55" s="38">
        <f t="shared" ca="1" si="33"/>
        <v>100.703125</v>
      </c>
      <c r="R55" s="39">
        <f t="shared" ca="1" si="34"/>
        <v>-99257.8125</v>
      </c>
      <c r="S55" s="40">
        <f t="shared" ca="1" si="20"/>
        <v>7485.7569335937442</v>
      </c>
      <c r="T55" s="66">
        <f t="shared" ca="1" si="22"/>
        <v>91009.526132976316</v>
      </c>
      <c r="V55" s="59">
        <v>45882.625</v>
      </c>
      <c r="W55" s="44">
        <v>80.61</v>
      </c>
      <c r="X55" s="59">
        <v>45968.625</v>
      </c>
      <c r="Y55" s="44">
        <v>99.7890625</v>
      </c>
      <c r="Z55" s="59">
        <v>45882.625</v>
      </c>
      <c r="AA55" s="44">
        <v>110.26</v>
      </c>
      <c r="AB55" s="59">
        <v>45968.625</v>
      </c>
      <c r="AC55" s="44">
        <v>99.7890625</v>
      </c>
      <c r="AD55" s="59">
        <v>45947.625</v>
      </c>
      <c r="AE55" s="44">
        <v>102.015625</v>
      </c>
      <c r="AF55" s="59">
        <v>45950.625</v>
      </c>
      <c r="AG55" s="44">
        <v>102.859375</v>
      </c>
      <c r="AH55" s="150" t="str">
        <f t="shared" si="1"/>
        <v/>
      </c>
      <c r="AI55" s="150" t="str">
        <f t="shared" si="0"/>
        <v/>
      </c>
      <c r="AJ55" s="150">
        <v>45987.625</v>
      </c>
    </row>
    <row r="56" spans="1:36">
      <c r="A56" s="151">
        <f t="shared" ca="1" si="23"/>
        <v>45973.625</v>
      </c>
      <c r="B56" s="38">
        <f t="shared" ca="1" si="24"/>
        <v>80.53</v>
      </c>
      <c r="C56" s="39">
        <f t="shared" ca="1" si="4"/>
        <v>-273824.92453644105</v>
      </c>
      <c r="D56" s="39">
        <f t="shared" ca="1" si="5"/>
        <v>-238525</v>
      </c>
      <c r="E56" s="38">
        <f t="shared" ca="1" si="25"/>
        <v>99.8515625</v>
      </c>
      <c r="F56" s="39">
        <f t="shared" ca="1" si="26"/>
        <v>-51796.875000000007</v>
      </c>
      <c r="G56" s="40">
        <f t="shared" ca="1" si="8"/>
        <v>-19162.816731770843</v>
      </c>
      <c r="H56" s="38">
        <f t="shared" ca="1" si="27"/>
        <v>111.1</v>
      </c>
      <c r="I56" s="39">
        <f t="shared" ca="1" si="28"/>
        <v>-421118.17817907094</v>
      </c>
      <c r="J56" s="40">
        <f t="shared" ca="1" si="11"/>
        <v>-245340</v>
      </c>
      <c r="K56" s="38">
        <f t="shared" ca="1" si="29"/>
        <v>99.8515625</v>
      </c>
      <c r="L56" s="39">
        <f t="shared" ca="1" si="30"/>
        <v>-45156.25</v>
      </c>
      <c r="M56" s="40">
        <f t="shared" ca="1" si="14"/>
        <v>-16706.045355902781</v>
      </c>
      <c r="N56" s="38">
        <f t="shared" ca="1" si="31"/>
        <v>101.46875</v>
      </c>
      <c r="O56" s="39">
        <f t="shared" ca="1" si="32"/>
        <v>-22851.5625</v>
      </c>
      <c r="P56" s="40">
        <f t="shared" ca="1" si="17"/>
        <v>-664.78157552082848</v>
      </c>
      <c r="Q56" s="38">
        <f t="shared" ca="1" si="33"/>
        <v>101.40625</v>
      </c>
      <c r="R56" s="39">
        <f t="shared" ca="1" si="34"/>
        <v>-25429.6875</v>
      </c>
      <c r="S56" s="40">
        <f t="shared" ca="1" si="20"/>
        <v>7617.0860026041773</v>
      </c>
      <c r="T56" s="66">
        <f t="shared" ca="1" si="22"/>
        <v>156153.42316691036</v>
      </c>
      <c r="V56" s="59">
        <v>45883.625</v>
      </c>
      <c r="W56" s="44">
        <v>80.400000000000006</v>
      </c>
      <c r="X56" s="59">
        <v>45971.625</v>
      </c>
      <c r="Y56" s="44">
        <v>99.6484375</v>
      </c>
      <c r="Z56" s="59">
        <v>45883.625</v>
      </c>
      <c r="AA56" s="44">
        <v>109.88</v>
      </c>
      <c r="AB56" s="59">
        <v>45971.625</v>
      </c>
      <c r="AC56" s="44">
        <v>99.6484375</v>
      </c>
      <c r="AD56" s="59">
        <v>45950.625</v>
      </c>
      <c r="AE56" s="44">
        <v>102.171875</v>
      </c>
      <c r="AF56" s="59">
        <v>45951.625</v>
      </c>
      <c r="AG56" s="44">
        <v>103.359375</v>
      </c>
      <c r="AH56" s="150" t="str">
        <f t="shared" si="1"/>
        <v/>
      </c>
      <c r="AI56" s="150" t="str">
        <f t="shared" si="0"/>
        <v/>
      </c>
      <c r="AJ56" s="150">
        <v>45992.625</v>
      </c>
    </row>
    <row r="57" spans="1:36">
      <c r="A57" s="151">
        <f t="shared" ca="1" si="23"/>
        <v>45974.625</v>
      </c>
      <c r="B57" s="38">
        <f t="shared" ca="1" si="24"/>
        <v>80.2</v>
      </c>
      <c r="C57" s="39">
        <f t="shared" ca="1" si="4"/>
        <v>-416127.64122466836</v>
      </c>
      <c r="D57" s="39">
        <f t="shared" ca="1" si="5"/>
        <v>-242637.49999999997</v>
      </c>
      <c r="E57" s="38">
        <f t="shared" ca="1" si="25"/>
        <v>99.6640625</v>
      </c>
      <c r="F57" s="39">
        <f t="shared" ca="1" si="26"/>
        <v>-88359.375</v>
      </c>
      <c r="G57" s="40">
        <f t="shared" ca="1" si="8"/>
        <v>-19493.210123697922</v>
      </c>
      <c r="H57" s="38">
        <f t="shared" ca="1" si="27"/>
        <v>110.55</v>
      </c>
      <c r="I57" s="39">
        <f t="shared" ca="1" si="28"/>
        <v>-597251.256504916</v>
      </c>
      <c r="J57" s="40">
        <f t="shared" ca="1" si="11"/>
        <v>-249569.99999999997</v>
      </c>
      <c r="K57" s="38">
        <f t="shared" ca="1" si="29"/>
        <v>99.6640625</v>
      </c>
      <c r="L57" s="39">
        <f t="shared" ca="1" si="30"/>
        <v>-77031.25</v>
      </c>
      <c r="M57" s="40">
        <f t="shared" ca="1" si="14"/>
        <v>-16994.080620659719</v>
      </c>
      <c r="N57" s="38">
        <f t="shared" ca="1" si="31"/>
        <v>101.171875</v>
      </c>
      <c r="O57" s="39">
        <f t="shared" ca="1" si="32"/>
        <v>-45117.1875</v>
      </c>
      <c r="P57" s="40">
        <f t="shared" ca="1" si="17"/>
        <v>-676.24332682290697</v>
      </c>
      <c r="Q57" s="38">
        <f t="shared" ca="1" si="33"/>
        <v>100.59375</v>
      </c>
      <c r="R57" s="39">
        <f t="shared" ca="1" si="34"/>
        <v>-110742.18750000001</v>
      </c>
      <c r="S57" s="40">
        <f t="shared" ca="1" si="20"/>
        <v>7748.4150716145814</v>
      </c>
      <c r="T57" s="66">
        <f t="shared" ca="1" si="22"/>
        <v>87372.88524940658</v>
      </c>
      <c r="V57" s="59">
        <v>45884.625</v>
      </c>
      <c r="W57" s="44">
        <v>80.459999999999994</v>
      </c>
      <c r="X57" s="59">
        <v>45972.625</v>
      </c>
      <c r="Y57" s="44">
        <v>99.625</v>
      </c>
      <c r="Z57" s="59">
        <v>45884.625</v>
      </c>
      <c r="AA57" s="44">
        <v>109.74</v>
      </c>
      <c r="AB57" s="59">
        <v>45972.625</v>
      </c>
      <c r="AC57" s="44">
        <v>99.625</v>
      </c>
      <c r="AD57" s="59">
        <v>45951.625</v>
      </c>
      <c r="AE57" s="44">
        <v>102.359375</v>
      </c>
      <c r="AF57" s="59">
        <v>45952.625</v>
      </c>
      <c r="AG57" s="44">
        <v>103.4375</v>
      </c>
      <c r="AH57" s="150" t="str">
        <f t="shared" si="1"/>
        <v/>
      </c>
      <c r="AI57" s="150" t="str">
        <f t="shared" si="0"/>
        <v/>
      </c>
      <c r="AJ57" s="150">
        <v>45993.625</v>
      </c>
    </row>
    <row r="58" spans="1:36">
      <c r="A58" s="151">
        <f t="shared" ca="1" si="23"/>
        <v>45975.625</v>
      </c>
      <c r="B58" s="38">
        <f t="shared" ca="1" si="24"/>
        <v>80.22</v>
      </c>
      <c r="C58" s="39">
        <f t="shared" ca="1" si="4"/>
        <v>-407503.23415265355</v>
      </c>
      <c r="D58" s="39">
        <f t="shared" ca="1" si="5"/>
        <v>-246749.99999999997</v>
      </c>
      <c r="E58" s="38">
        <f t="shared" ca="1" si="25"/>
        <v>99.5625</v>
      </c>
      <c r="F58" s="39">
        <f t="shared" ca="1" si="26"/>
        <v>-108164.0625</v>
      </c>
      <c r="G58" s="40">
        <f t="shared" ca="1" si="8"/>
        <v>-19823.603515624985</v>
      </c>
      <c r="H58" s="38">
        <f t="shared" ca="1" si="27"/>
        <v>110.25</v>
      </c>
      <c r="I58" s="39">
        <f t="shared" ca="1" si="28"/>
        <v>-693323.84468264994</v>
      </c>
      <c r="J58" s="40">
        <f t="shared" ca="1" si="11"/>
        <v>-253799.99999999997</v>
      </c>
      <c r="K58" s="38">
        <f t="shared" ca="1" si="29"/>
        <v>99.5625</v>
      </c>
      <c r="L58" s="39">
        <f t="shared" ca="1" si="30"/>
        <v>-94296.875</v>
      </c>
      <c r="M58" s="40">
        <f t="shared" ca="1" si="14"/>
        <v>-17282.115885416672</v>
      </c>
      <c r="N58" s="38">
        <f t="shared" ca="1" si="31"/>
        <v>100.9375</v>
      </c>
      <c r="O58" s="39">
        <f t="shared" ca="1" si="32"/>
        <v>-62695.312500000007</v>
      </c>
      <c r="P58" s="40">
        <f t="shared" ca="1" si="17"/>
        <v>-687.70507812498545</v>
      </c>
      <c r="Q58" s="38">
        <f t="shared" ca="1" si="33"/>
        <v>100.015625</v>
      </c>
      <c r="R58" s="39">
        <f t="shared" ca="1" si="34"/>
        <v>-171445.3125</v>
      </c>
      <c r="S58" s="40">
        <f t="shared" ca="1" si="20"/>
        <v>7879.744140625</v>
      </c>
      <c r="T58" s="66">
        <f t="shared" ca="1" si="22"/>
        <v>116607.41844403389</v>
      </c>
      <c r="V58" s="59">
        <v>45887.625</v>
      </c>
      <c r="W58" s="44">
        <v>80.400000000000006</v>
      </c>
      <c r="X58" s="59">
        <v>45973.625</v>
      </c>
      <c r="Y58" s="44">
        <v>99.8515625</v>
      </c>
      <c r="Z58" s="59">
        <v>45887.625</v>
      </c>
      <c r="AA58" s="44">
        <v>109.54</v>
      </c>
      <c r="AB58" s="59">
        <v>45973.625</v>
      </c>
      <c r="AC58" s="44">
        <v>99.8515625</v>
      </c>
      <c r="AD58" s="59">
        <v>45952.625</v>
      </c>
      <c r="AE58" s="44">
        <v>102.390625</v>
      </c>
      <c r="AF58" s="59">
        <v>45953.625</v>
      </c>
      <c r="AG58" s="44">
        <v>102.75</v>
      </c>
      <c r="AH58" s="150" t="str">
        <f t="shared" si="1"/>
        <v/>
      </c>
      <c r="AI58" s="150" t="str">
        <f t="shared" si="0"/>
        <v/>
      </c>
      <c r="AJ58" s="150">
        <v>45994.625</v>
      </c>
    </row>
    <row r="59" spans="1:36">
      <c r="A59" s="151">
        <f t="shared" ca="1" si="23"/>
        <v>45978.625</v>
      </c>
      <c r="B59" s="38">
        <f t="shared" ca="1" si="24"/>
        <v>80.09</v>
      </c>
      <c r="C59" s="39">
        <f t="shared" ca="1" si="4"/>
        <v>-463561.88012074417</v>
      </c>
      <c r="D59" s="39">
        <f t="shared" ca="1" si="5"/>
        <v>-259087.49999999997</v>
      </c>
      <c r="E59" s="38">
        <f t="shared" ca="1" si="25"/>
        <v>99.59375</v>
      </c>
      <c r="F59" s="39">
        <f t="shared" ca="1" si="26"/>
        <v>-102070.3125</v>
      </c>
      <c r="G59" s="40">
        <f t="shared" ca="1" si="8"/>
        <v>-20814.783691406265</v>
      </c>
      <c r="H59" s="38">
        <f t="shared" ca="1" si="27"/>
        <v>110.32</v>
      </c>
      <c r="I59" s="39">
        <f t="shared" ca="1" si="28"/>
        <v>-670906.90744118171</v>
      </c>
      <c r="J59" s="40">
        <f t="shared" ca="1" si="11"/>
        <v>-266490</v>
      </c>
      <c r="K59" s="38">
        <f t="shared" ca="1" si="29"/>
        <v>99.59375</v>
      </c>
      <c r="L59" s="39">
        <f t="shared" ca="1" si="30"/>
        <v>-88984.375</v>
      </c>
      <c r="M59" s="40">
        <f t="shared" ca="1" si="14"/>
        <v>-18146.2216796875</v>
      </c>
      <c r="N59" s="38">
        <f t="shared" ca="1" si="31"/>
        <v>101.046875</v>
      </c>
      <c r="O59" s="39">
        <f t="shared" ca="1" si="32"/>
        <v>-54492.1875</v>
      </c>
      <c r="P59" s="40">
        <f t="shared" ca="1" si="17"/>
        <v>-722.09033203124272</v>
      </c>
      <c r="Q59" s="38">
        <f t="shared" ca="1" si="33"/>
        <v>100.234375</v>
      </c>
      <c r="R59" s="39">
        <f t="shared" ca="1" si="34"/>
        <v>-148476.5625</v>
      </c>
      <c r="S59" s="40">
        <f t="shared" ca="1" si="20"/>
        <v>8273.7313476562413</v>
      </c>
      <c r="T59" s="66">
        <f t="shared" ca="1" si="22"/>
        <v>69361.636569110458</v>
      </c>
      <c r="V59" s="59">
        <v>45888.625</v>
      </c>
      <c r="W59" s="44">
        <v>80.38</v>
      </c>
      <c r="X59" s="59">
        <v>45974.625</v>
      </c>
      <c r="Y59" s="44">
        <v>99.6640625</v>
      </c>
      <c r="Z59" s="59">
        <v>45888.625</v>
      </c>
      <c r="AA59" s="44">
        <v>109.71</v>
      </c>
      <c r="AB59" s="59">
        <v>45974.625</v>
      </c>
      <c r="AC59" s="44">
        <v>99.6640625</v>
      </c>
      <c r="AD59" s="59">
        <v>45953.625</v>
      </c>
      <c r="AE59" s="44">
        <v>102.015625</v>
      </c>
      <c r="AF59" s="59">
        <v>45954.625</v>
      </c>
      <c r="AG59" s="44">
        <v>102.6875</v>
      </c>
      <c r="AH59" s="150" t="str">
        <f t="shared" si="1"/>
        <v/>
      </c>
      <c r="AI59" s="150" t="str">
        <f t="shared" si="0"/>
        <v/>
      </c>
      <c r="AJ59" s="150">
        <v>45995.625</v>
      </c>
    </row>
    <row r="60" spans="1:36">
      <c r="A60" s="151">
        <f t="shared" ca="1" si="23"/>
        <v>45979.625</v>
      </c>
      <c r="B60" s="38">
        <f t="shared" ca="1" si="24"/>
        <v>80.11</v>
      </c>
      <c r="C60" s="39">
        <f t="shared" ca="1" si="4"/>
        <v>-454937.47304872936</v>
      </c>
      <c r="D60" s="39">
        <f t="shared" ca="1" si="5"/>
        <v>-263200</v>
      </c>
      <c r="E60" s="38">
        <f t="shared" ca="1" si="25"/>
        <v>99.734375</v>
      </c>
      <c r="F60" s="39">
        <f t="shared" ca="1" si="26"/>
        <v>-74648.4375</v>
      </c>
      <c r="G60" s="40">
        <f t="shared" ca="1" si="8"/>
        <v>-21145.177083333328</v>
      </c>
      <c r="H60" s="38">
        <f t="shared" ca="1" si="27"/>
        <v>110.37</v>
      </c>
      <c r="I60" s="39">
        <f t="shared" ca="1" si="28"/>
        <v>-654894.80941155471</v>
      </c>
      <c r="J60" s="40">
        <f t="shared" ca="1" si="11"/>
        <v>-270720</v>
      </c>
      <c r="K60" s="38">
        <f t="shared" ca="1" si="29"/>
        <v>99.734375</v>
      </c>
      <c r="L60" s="39">
        <f t="shared" ca="1" si="30"/>
        <v>-65078.125</v>
      </c>
      <c r="M60" s="40">
        <f t="shared" ca="1" si="14"/>
        <v>-18434.256944444438</v>
      </c>
      <c r="N60" s="38">
        <f t="shared" ca="1" si="31"/>
        <v>101.15625</v>
      </c>
      <c r="O60" s="39">
        <f t="shared" ca="1" si="32"/>
        <v>-46289.0625</v>
      </c>
      <c r="P60" s="40">
        <f t="shared" ca="1" si="17"/>
        <v>-733.55208333332848</v>
      </c>
      <c r="Q60" s="38">
        <f t="shared" ca="1" si="33"/>
        <v>100.15625</v>
      </c>
      <c r="R60" s="39">
        <f t="shared" ca="1" si="34"/>
        <v>-156679.6875</v>
      </c>
      <c r="S60" s="40">
        <f t="shared" ca="1" si="20"/>
        <v>8405.0604166666744</v>
      </c>
      <c r="T60" s="66">
        <f t="shared" ca="1" si="22"/>
        <v>58738.04605637677</v>
      </c>
      <c r="V60" s="59">
        <v>45889.625</v>
      </c>
      <c r="W60" s="44">
        <v>80.349999999999994</v>
      </c>
      <c r="X60" s="59">
        <v>45975.625</v>
      </c>
      <c r="Y60" s="44">
        <v>99.5625</v>
      </c>
      <c r="Z60" s="59">
        <v>45889.625</v>
      </c>
      <c r="AA60" s="44">
        <v>109.76</v>
      </c>
      <c r="AB60" s="59">
        <v>45975.625</v>
      </c>
      <c r="AC60" s="44">
        <v>99.5625</v>
      </c>
      <c r="AD60" s="59">
        <v>45954.625</v>
      </c>
      <c r="AE60" s="44">
        <v>102.0625</v>
      </c>
      <c r="AF60" s="59">
        <v>45957.625</v>
      </c>
      <c r="AG60" s="44">
        <v>103.046875</v>
      </c>
      <c r="AH60" s="150" t="str">
        <f t="shared" si="1"/>
        <v/>
      </c>
      <c r="AI60" s="150" t="str">
        <f t="shared" si="0"/>
        <v/>
      </c>
      <c r="AJ60" s="150">
        <v>45996.625</v>
      </c>
    </row>
    <row r="61" spans="1:36">
      <c r="A61" s="151">
        <f t="shared" ca="1" si="23"/>
        <v>45980.625</v>
      </c>
      <c r="B61" s="38">
        <f t="shared" ca="1" si="24"/>
        <v>80.150000000000006</v>
      </c>
      <c r="C61" s="39">
        <f t="shared" ca="1" si="4"/>
        <v>-437688.65890469967</v>
      </c>
      <c r="D61" s="39">
        <f t="shared" ca="1" si="5"/>
        <v>-267312.5</v>
      </c>
      <c r="E61" s="38">
        <f t="shared" ca="1" si="25"/>
        <v>99.6875</v>
      </c>
      <c r="F61" s="39">
        <f t="shared" ca="1" si="26"/>
        <v>-83789.0625</v>
      </c>
      <c r="G61" s="40">
        <f t="shared" ca="1" si="8"/>
        <v>-21475.570475260422</v>
      </c>
      <c r="H61" s="38">
        <f t="shared" ca="1" si="27"/>
        <v>110.38</v>
      </c>
      <c r="I61" s="39">
        <f t="shared" ca="1" si="28"/>
        <v>-651692.38980563416</v>
      </c>
      <c r="J61" s="40">
        <f t="shared" ca="1" si="11"/>
        <v>-274950</v>
      </c>
      <c r="K61" s="38">
        <f t="shared" ca="1" si="29"/>
        <v>99.6875</v>
      </c>
      <c r="L61" s="39">
        <f t="shared" ca="1" si="30"/>
        <v>-73046.875</v>
      </c>
      <c r="M61" s="40">
        <f t="shared" ca="1" si="14"/>
        <v>-18722.292209201376</v>
      </c>
      <c r="N61" s="38">
        <f t="shared" ca="1" si="31"/>
        <v>101.09375</v>
      </c>
      <c r="O61" s="39">
        <f t="shared" ca="1" si="32"/>
        <v>-50976.5625</v>
      </c>
      <c r="P61" s="40">
        <f t="shared" ca="1" si="17"/>
        <v>-745.01383463539969</v>
      </c>
      <c r="Q61" s="38">
        <f t="shared" ca="1" si="33"/>
        <v>100</v>
      </c>
      <c r="R61" s="39">
        <f t="shared" ca="1" si="34"/>
        <v>-173085.9375</v>
      </c>
      <c r="S61" s="40">
        <f t="shared" ca="1" si="20"/>
        <v>8536.3894856770785</v>
      </c>
      <c r="T61" s="66">
        <f t="shared" ca="1" si="22"/>
        <v>53142.29103936434</v>
      </c>
      <c r="V61" s="59">
        <v>45890.625</v>
      </c>
      <c r="W61" s="44">
        <v>80.2</v>
      </c>
      <c r="X61" s="59">
        <v>45978.625</v>
      </c>
      <c r="Y61" s="44">
        <v>99.59375</v>
      </c>
      <c r="Z61" s="59">
        <v>45890.625</v>
      </c>
      <c r="AA61" s="44">
        <v>109.34</v>
      </c>
      <c r="AB61" s="59">
        <v>45978.625</v>
      </c>
      <c r="AC61" s="44">
        <v>99.59375</v>
      </c>
      <c r="AD61" s="59">
        <v>45957.625</v>
      </c>
      <c r="AE61" s="44">
        <v>102.09375</v>
      </c>
      <c r="AF61" s="59">
        <v>45958.625</v>
      </c>
      <c r="AG61" s="44">
        <v>103.3125</v>
      </c>
      <c r="AH61" s="150" t="str">
        <f t="shared" si="1"/>
        <v/>
      </c>
      <c r="AI61" s="150" t="str">
        <f t="shared" si="0"/>
        <v/>
      </c>
      <c r="AJ61" s="150">
        <v>45999.625</v>
      </c>
    </row>
    <row r="62" spans="1:36">
      <c r="A62" s="151">
        <f t="shared" ca="1" si="23"/>
        <v>45981.625</v>
      </c>
      <c r="B62" s="38">
        <f t="shared" ca="1" si="24"/>
        <v>80.099999999999994</v>
      </c>
      <c r="C62" s="39">
        <f t="shared" ca="1" si="4"/>
        <v>-459249.67658473871</v>
      </c>
      <c r="D62" s="39">
        <f t="shared" ca="1" si="5"/>
        <v>-271424.99999999994</v>
      </c>
      <c r="E62" s="38">
        <f t="shared" ca="1" si="25"/>
        <v>99.8671875</v>
      </c>
      <c r="F62" s="39">
        <f t="shared" ca="1" si="26"/>
        <v>-48750</v>
      </c>
      <c r="G62" s="40">
        <f t="shared" ca="1" si="8"/>
        <v>-21805.963867187485</v>
      </c>
      <c r="H62" s="38">
        <f t="shared" ca="1" si="27"/>
        <v>110.53</v>
      </c>
      <c r="I62" s="39">
        <f t="shared" ca="1" si="28"/>
        <v>-603656.09571676515</v>
      </c>
      <c r="J62" s="40">
        <f t="shared" ca="1" si="11"/>
        <v>-279179.99999999994</v>
      </c>
      <c r="K62" s="38">
        <f t="shared" ca="1" si="29"/>
        <v>99.8671875</v>
      </c>
      <c r="L62" s="39">
        <f t="shared" ca="1" si="30"/>
        <v>-42500</v>
      </c>
      <c r="M62" s="40">
        <f t="shared" ca="1" si="14"/>
        <v>-19010.327473958314</v>
      </c>
      <c r="N62" s="38">
        <f t="shared" ca="1" si="31"/>
        <v>101.359375</v>
      </c>
      <c r="O62" s="39">
        <f t="shared" ca="1" si="32"/>
        <v>-31054.6875</v>
      </c>
      <c r="P62" s="40">
        <f t="shared" ca="1" si="17"/>
        <v>-756.47558593749272</v>
      </c>
      <c r="Q62" s="38">
        <f t="shared" ca="1" si="33"/>
        <v>100.34375</v>
      </c>
      <c r="R62" s="39">
        <f t="shared" ca="1" si="34"/>
        <v>-136992.1875</v>
      </c>
      <c r="S62" s="40">
        <f t="shared" ca="1" si="20"/>
        <v>8667.7185546875116</v>
      </c>
      <c r="T62" s="66">
        <f t="shared" ca="1" si="22"/>
        <v>35348.142215334752</v>
      </c>
      <c r="V62" s="59">
        <v>45891.625</v>
      </c>
      <c r="W62" s="44">
        <v>80.849999999999994</v>
      </c>
      <c r="X62" s="59">
        <v>45979.625</v>
      </c>
      <c r="Y62" s="44">
        <v>99.734375</v>
      </c>
      <c r="Z62" s="59">
        <v>45891.625</v>
      </c>
      <c r="AA62" s="44">
        <v>110.2</v>
      </c>
      <c r="AB62" s="59">
        <v>45979.625</v>
      </c>
      <c r="AC62" s="44">
        <v>99.734375</v>
      </c>
      <c r="AD62" s="59">
        <v>45958.625</v>
      </c>
      <c r="AE62" s="44">
        <v>102.1875</v>
      </c>
      <c r="AF62" s="59">
        <v>45959.625</v>
      </c>
      <c r="AG62" s="44">
        <v>102.265625</v>
      </c>
      <c r="AH62" s="150" t="str">
        <f t="shared" si="1"/>
        <v/>
      </c>
      <c r="AI62" s="150" t="str">
        <f t="shared" si="0"/>
        <v/>
      </c>
      <c r="AJ62" s="150">
        <v>46000.625</v>
      </c>
    </row>
    <row r="63" spans="1:36">
      <c r="A63" s="151">
        <f t="shared" ca="1" si="23"/>
        <v>45982.625</v>
      </c>
      <c r="B63" s="38">
        <f t="shared" ca="1" si="24"/>
        <v>80.37</v>
      </c>
      <c r="C63" s="39">
        <f t="shared" ca="1" si="4"/>
        <v>-342820.1811125481</v>
      </c>
      <c r="D63" s="39">
        <f t="shared" ca="1" si="5"/>
        <v>-275537.5</v>
      </c>
      <c r="E63" s="38">
        <f t="shared" ca="1" si="25"/>
        <v>100.0625</v>
      </c>
      <c r="F63" s="39">
        <f t="shared" ca="1" si="26"/>
        <v>-10664.062500000002</v>
      </c>
      <c r="G63" s="40">
        <f t="shared" ca="1" si="8"/>
        <v>-22136.357259114593</v>
      </c>
      <c r="H63" s="38">
        <f t="shared" ca="1" si="27"/>
        <v>110.92</v>
      </c>
      <c r="I63" s="39">
        <f t="shared" ca="1" si="28"/>
        <v>-478761.73108570976</v>
      </c>
      <c r="J63" s="40">
        <f t="shared" ca="1" si="11"/>
        <v>-283410</v>
      </c>
      <c r="K63" s="38">
        <f t="shared" ca="1" si="29"/>
        <v>100.0625</v>
      </c>
      <c r="L63" s="39">
        <f t="shared" ca="1" si="30"/>
        <v>-9296.875</v>
      </c>
      <c r="M63" s="40">
        <f t="shared" ca="1" si="14"/>
        <v>-19298.362738715281</v>
      </c>
      <c r="N63" s="38">
        <f t="shared" ca="1" si="31"/>
        <v>101.640625</v>
      </c>
      <c r="O63" s="39">
        <f t="shared" ca="1" si="32"/>
        <v>-9960.9375</v>
      </c>
      <c r="P63" s="40">
        <f t="shared" ca="1" si="17"/>
        <v>-767.93733723957121</v>
      </c>
      <c r="Q63" s="38">
        <f t="shared" ca="1" si="33"/>
        <v>100.578125</v>
      </c>
      <c r="R63" s="39">
        <f t="shared" ca="1" si="34"/>
        <v>-112382.81250000001</v>
      </c>
      <c r="S63" s="40">
        <f t="shared" ca="1" si="20"/>
        <v>8799.0476236979448</v>
      </c>
      <c r="T63" s="66">
        <f t="shared" ca="1" si="22"/>
        <v>67983.311001348484</v>
      </c>
      <c r="V63" s="59">
        <v>45894.625</v>
      </c>
      <c r="W63" s="44">
        <v>80.69</v>
      </c>
      <c r="X63" s="59">
        <v>45980.625</v>
      </c>
      <c r="Y63" s="44">
        <v>99.6875</v>
      </c>
      <c r="Z63" s="59">
        <v>45894.625</v>
      </c>
      <c r="AA63" s="44">
        <v>109.91</v>
      </c>
      <c r="AB63" s="59">
        <v>45980.625</v>
      </c>
      <c r="AC63" s="44">
        <v>99.6875</v>
      </c>
      <c r="AD63" s="59">
        <v>45959.625</v>
      </c>
      <c r="AE63" s="44">
        <v>101.453125</v>
      </c>
      <c r="AF63" s="59">
        <v>45960.625</v>
      </c>
      <c r="AG63" s="44">
        <v>101.703125</v>
      </c>
      <c r="AH63" s="150" t="str">
        <f t="shared" si="1"/>
        <v/>
      </c>
      <c r="AI63" s="150" t="str">
        <f t="shared" si="0"/>
        <v/>
      </c>
      <c r="AJ63" s="150">
        <v>46001.625</v>
      </c>
    </row>
    <row r="64" spans="1:36">
      <c r="A64" s="151">
        <f t="shared" ca="1" si="23"/>
        <v>45985.625</v>
      </c>
      <c r="B64" s="38">
        <f t="shared" ca="1" si="24"/>
        <v>80.59</v>
      </c>
      <c r="C64" s="39">
        <f t="shared" ca="1" si="4"/>
        <v>-247951.70332039651</v>
      </c>
      <c r="D64" s="39">
        <f t="shared" ca="1" si="5"/>
        <v>-287875</v>
      </c>
      <c r="E64" s="38">
        <f t="shared" ca="1" si="25"/>
        <v>100.1015625</v>
      </c>
      <c r="F64" s="39">
        <f t="shared" ca="1" si="26"/>
        <v>-3046.875</v>
      </c>
      <c r="G64" s="40">
        <f t="shared" ca="1" si="8"/>
        <v>-23127.537434895843</v>
      </c>
      <c r="H64" s="38">
        <f t="shared" ca="1" si="27"/>
        <v>111.36</v>
      </c>
      <c r="I64" s="39">
        <f t="shared" ca="1" si="28"/>
        <v>-337855.26842503535</v>
      </c>
      <c r="J64" s="40">
        <f t="shared" ca="1" si="11"/>
        <v>-296100</v>
      </c>
      <c r="K64" s="38">
        <f t="shared" ca="1" si="29"/>
        <v>100.1015625</v>
      </c>
      <c r="L64" s="39">
        <f t="shared" ca="1" si="30"/>
        <v>-2656.25</v>
      </c>
      <c r="M64" s="40">
        <f t="shared" ca="1" si="14"/>
        <v>-20162.468532986124</v>
      </c>
      <c r="N64" s="38">
        <f t="shared" ca="1" si="31"/>
        <v>101.84375</v>
      </c>
      <c r="O64" s="39">
        <f t="shared" ca="1" si="32"/>
        <v>5273.4375</v>
      </c>
      <c r="P64" s="40">
        <f t="shared" ca="1" si="17"/>
        <v>-802.32259114582121</v>
      </c>
      <c r="Q64" s="38">
        <f t="shared" ca="1" si="33"/>
        <v>101.125</v>
      </c>
      <c r="R64" s="39">
        <f t="shared" ca="1" si="34"/>
        <v>-54960.9375</v>
      </c>
      <c r="S64" s="40">
        <f t="shared" ca="1" si="20"/>
        <v>9193.0348307291715</v>
      </c>
      <c r="T64" s="66">
        <f t="shared" ca="1" si="22"/>
        <v>94464.18996746109</v>
      </c>
      <c r="V64" s="59">
        <v>45895.625</v>
      </c>
      <c r="W64" s="44">
        <v>80.87</v>
      </c>
      <c r="X64" s="59">
        <v>45981.625</v>
      </c>
      <c r="Y64" s="44">
        <v>99.8671875</v>
      </c>
      <c r="Z64" s="59">
        <v>45895.625</v>
      </c>
      <c r="AA64" s="44">
        <v>109.99</v>
      </c>
      <c r="AB64" s="59">
        <v>45981.625</v>
      </c>
      <c r="AC64" s="44">
        <v>99.8671875</v>
      </c>
      <c r="AD64" s="59">
        <v>45960.625</v>
      </c>
      <c r="AE64" s="44">
        <v>101.28125</v>
      </c>
      <c r="AF64" s="59">
        <v>45961.625</v>
      </c>
      <c r="AG64" s="44">
        <v>101.375</v>
      </c>
      <c r="AH64" s="150" t="str">
        <f t="shared" si="1"/>
        <v/>
      </c>
      <c r="AI64" s="150" t="str">
        <f t="shared" si="0"/>
        <v/>
      </c>
      <c r="AJ64" s="150">
        <v>46002.625</v>
      </c>
    </row>
    <row r="65" spans="1:35">
      <c r="A65" s="151">
        <f t="shared" ca="1" si="23"/>
        <v>45986.625</v>
      </c>
      <c r="B65" s="38">
        <f t="shared" ca="1" si="24"/>
        <v>80.87</v>
      </c>
      <c r="C65" s="39">
        <f t="shared" ca="1" si="4"/>
        <v>-127210.0043122043</v>
      </c>
      <c r="D65" s="39">
        <f t="shared" ca="1" si="5"/>
        <v>-291987.5</v>
      </c>
      <c r="E65" s="38">
        <f t="shared" ca="1" si="25"/>
        <v>100.28125</v>
      </c>
      <c r="F65" s="39">
        <f t="shared" ca="1" si="26"/>
        <v>31992.1875</v>
      </c>
      <c r="G65" s="40">
        <f t="shared" ca="1" si="8"/>
        <v>-23457.930826822907</v>
      </c>
      <c r="H65" s="38">
        <f t="shared" ca="1" si="27"/>
        <v>111.67</v>
      </c>
      <c r="I65" s="39">
        <f t="shared" ca="1" si="28"/>
        <v>-238580.26064137672</v>
      </c>
      <c r="J65" s="40">
        <f t="shared" ca="1" si="11"/>
        <v>-300330</v>
      </c>
      <c r="K65" s="38">
        <f t="shared" ca="1" si="29"/>
        <v>100.28125</v>
      </c>
      <c r="L65" s="39">
        <f t="shared" ca="1" si="30"/>
        <v>27890.625</v>
      </c>
      <c r="M65" s="40">
        <f t="shared" ca="1" si="14"/>
        <v>-20450.503797743077</v>
      </c>
      <c r="N65" s="38">
        <f t="shared" ca="1" si="31"/>
        <v>102.109375</v>
      </c>
      <c r="O65" s="39">
        <f t="shared" ca="1" si="32"/>
        <v>25195.3125</v>
      </c>
      <c r="P65" s="40">
        <f t="shared" ca="1" si="17"/>
        <v>-813.78434244789969</v>
      </c>
      <c r="Q65" s="38">
        <f t="shared" ca="1" si="33"/>
        <v>101.390625</v>
      </c>
      <c r="R65" s="39">
        <f t="shared" ca="1" si="34"/>
        <v>-27070.3125</v>
      </c>
      <c r="S65" s="40">
        <f t="shared" ca="1" si="20"/>
        <v>9324.3638997395901</v>
      </c>
      <c r="T65" s="66">
        <f t="shared" ca="1" si="22"/>
        <v>159530.91913687304</v>
      </c>
      <c r="V65" s="59">
        <v>45896.625</v>
      </c>
      <c r="W65" s="44">
        <v>80.97</v>
      </c>
      <c r="X65" s="59">
        <v>45982.625</v>
      </c>
      <c r="Y65" s="44">
        <v>100.0625</v>
      </c>
      <c r="Z65" s="59">
        <v>45896.625</v>
      </c>
      <c r="AA65" s="44">
        <v>110.03</v>
      </c>
      <c r="AB65" s="59">
        <v>45982.625</v>
      </c>
      <c r="AC65" s="44">
        <v>100.0625</v>
      </c>
      <c r="AD65" s="59">
        <v>45961.625</v>
      </c>
      <c r="AE65" s="44">
        <v>101.25</v>
      </c>
      <c r="AF65" s="59">
        <v>45964.625</v>
      </c>
      <c r="AG65" s="44">
        <v>101.0625</v>
      </c>
      <c r="AH65" s="150">
        <f t="shared" si="1"/>
        <v>45896.625</v>
      </c>
      <c r="AI65" s="150" t="str">
        <f t="shared" si="0"/>
        <v/>
      </c>
    </row>
    <row r="66" spans="1:35">
      <c r="A66" s="151">
        <f t="shared" ca="1" si="23"/>
        <v>45987.625</v>
      </c>
      <c r="B66" s="38">
        <f t="shared" ca="1" si="24"/>
        <v>80.95</v>
      </c>
      <c r="C66" s="39">
        <f t="shared" ca="1" si="4"/>
        <v>-92712.376024148834</v>
      </c>
      <c r="D66" s="39">
        <f t="shared" ca="1" si="5"/>
        <v>-296100</v>
      </c>
      <c r="E66" s="38">
        <f t="shared" ca="1" si="25"/>
        <v>100.265625</v>
      </c>
      <c r="F66" s="39">
        <f t="shared" ca="1" si="26"/>
        <v>28945.3125</v>
      </c>
      <c r="G66" s="40">
        <f t="shared" ca="1" si="8"/>
        <v>-23788.32421875</v>
      </c>
      <c r="H66" s="38">
        <f t="shared" ca="1" si="27"/>
        <v>112.05</v>
      </c>
      <c r="I66" s="39">
        <f t="shared" ca="1" si="28"/>
        <v>-116888.31561624591</v>
      </c>
      <c r="J66" s="40">
        <f t="shared" ca="1" si="11"/>
        <v>-304560</v>
      </c>
      <c r="K66" s="38">
        <f t="shared" ca="1" si="29"/>
        <v>100.265625</v>
      </c>
      <c r="L66" s="39">
        <f t="shared" ca="1" si="30"/>
        <v>25234.375</v>
      </c>
      <c r="M66" s="40">
        <f t="shared" ca="1" si="14"/>
        <v>-20738.539062500015</v>
      </c>
      <c r="N66" s="38">
        <f t="shared" ca="1" si="31"/>
        <v>102.21875</v>
      </c>
      <c r="O66" s="39">
        <f t="shared" ca="1" si="32"/>
        <v>33398.4375</v>
      </c>
      <c r="P66" s="40">
        <f t="shared" ca="1" si="17"/>
        <v>-825.24609375</v>
      </c>
      <c r="Q66" s="38">
        <f t="shared" ca="1" si="33"/>
        <v>101.796875</v>
      </c>
      <c r="R66" s="39">
        <f t="shared" ca="1" si="34"/>
        <v>15585.9375</v>
      </c>
      <c r="S66" s="40">
        <f t="shared" ca="1" si="20"/>
        <v>9455.6929687500087</v>
      </c>
      <c r="T66" s="66">
        <f t="shared" ca="1" si="22"/>
        <v>123866.32784467618</v>
      </c>
      <c r="V66" s="59">
        <v>45897.625</v>
      </c>
      <c r="W66" s="44">
        <v>81.010000000000005</v>
      </c>
      <c r="X66" s="59">
        <v>45985.625</v>
      </c>
      <c r="Y66" s="44">
        <v>100.1015625</v>
      </c>
      <c r="Z66" s="59">
        <v>45897.625</v>
      </c>
      <c r="AA66" s="44">
        <v>110.2</v>
      </c>
      <c r="AB66" s="59">
        <v>45985.625</v>
      </c>
      <c r="AC66" s="44">
        <v>100.1015625</v>
      </c>
      <c r="AD66" s="59">
        <v>45964.625</v>
      </c>
      <c r="AE66" s="44">
        <v>101.1875</v>
      </c>
      <c r="AF66" s="59">
        <v>45965.625</v>
      </c>
      <c r="AG66" s="44">
        <v>101.3125</v>
      </c>
      <c r="AH66" s="150">
        <f t="shared" si="1"/>
        <v>45897.625</v>
      </c>
      <c r="AI66" s="150" t="str">
        <f t="shared" si="0"/>
        <v/>
      </c>
    </row>
    <row r="67" spans="1:35">
      <c r="A67" s="151">
        <f t="shared" ca="1" si="23"/>
        <v>45992.625</v>
      </c>
      <c r="B67" s="38">
        <f t="shared" ca="1" si="24"/>
        <v>80.47</v>
      </c>
      <c r="C67" s="39">
        <f t="shared" ca="1" si="4"/>
        <v>-299698.14575248165</v>
      </c>
      <c r="D67" s="39">
        <f t="shared" ca="1" si="5"/>
        <v>-316662.49999999994</v>
      </c>
      <c r="E67" s="38">
        <f t="shared" ca="1" si="25"/>
        <v>99.8359375</v>
      </c>
      <c r="F67" s="39">
        <f t="shared" ca="1" si="26"/>
        <v>-54843.75</v>
      </c>
      <c r="G67" s="40">
        <f t="shared" ca="1" si="8"/>
        <v>-25440.291178385407</v>
      </c>
      <c r="H67" s="38">
        <f t="shared" ca="1" si="27"/>
        <v>110.86</v>
      </c>
      <c r="I67" s="39">
        <f t="shared" ca="1" si="28"/>
        <v>-497976.24872125732</v>
      </c>
      <c r="J67" s="40">
        <f t="shared" ca="1" si="11"/>
        <v>-325709.99999999994</v>
      </c>
      <c r="K67" s="38">
        <f t="shared" ca="1" si="29"/>
        <v>99.8359375</v>
      </c>
      <c r="L67" s="39">
        <f t="shared" ca="1" si="30"/>
        <v>-47812.5</v>
      </c>
      <c r="M67" s="40">
        <f t="shared" ca="1" si="14"/>
        <v>-22178.715386284719</v>
      </c>
      <c r="N67" s="38">
        <f t="shared" ca="1" si="31"/>
        <v>101.375</v>
      </c>
      <c r="O67" s="39">
        <f t="shared" ca="1" si="32"/>
        <v>-29882.8125</v>
      </c>
      <c r="P67" s="40">
        <f t="shared" ca="1" si="17"/>
        <v>-882.55485026039241</v>
      </c>
      <c r="Q67" s="38">
        <f t="shared" ca="1" si="33"/>
        <v>100.078125</v>
      </c>
      <c r="R67" s="39">
        <f t="shared" ca="1" si="34"/>
        <v>-164882.81249999997</v>
      </c>
      <c r="S67" s="40">
        <f t="shared" ca="1" si="20"/>
        <v>10112.338313802087</v>
      </c>
      <c r="T67" s="66">
        <f t="shared" ca="1" si="22"/>
        <v>66359.305945747095</v>
      </c>
      <c r="V67" s="59">
        <v>45898.625</v>
      </c>
      <c r="W67" s="44">
        <v>80.86</v>
      </c>
      <c r="X67" s="59">
        <v>45986.625</v>
      </c>
      <c r="Y67" s="44">
        <v>100.28125</v>
      </c>
      <c r="Z67" s="59">
        <v>45898.625</v>
      </c>
      <c r="AA67" s="44">
        <v>109.83</v>
      </c>
      <c r="AB67" s="59">
        <v>45986.625</v>
      </c>
      <c r="AC67" s="44">
        <v>100.28125</v>
      </c>
      <c r="AD67" s="59">
        <v>45965.625</v>
      </c>
      <c r="AE67" s="44">
        <v>101.328125</v>
      </c>
      <c r="AF67" s="59">
        <v>45966.625</v>
      </c>
      <c r="AG67" s="44">
        <v>100.203125</v>
      </c>
      <c r="AH67" s="150">
        <f t="shared" si="1"/>
        <v>45898.625</v>
      </c>
      <c r="AI67" s="150" t="str">
        <f t="shared" si="0"/>
        <v/>
      </c>
    </row>
    <row r="68" spans="1:35">
      <c r="A68" s="151">
        <f t="shared" ca="1" si="23"/>
        <v>45993.625</v>
      </c>
      <c r="B68" s="38">
        <f t="shared" ca="1" si="24"/>
        <v>80.62</v>
      </c>
      <c r="C68" s="39">
        <f t="shared" ca="1" si="4"/>
        <v>-235015.09271237621</v>
      </c>
      <c r="D68" s="39">
        <f t="shared" ca="1" si="5"/>
        <v>-320775</v>
      </c>
      <c r="E68" s="38">
        <f t="shared" ca="1" si="25"/>
        <v>99.90625</v>
      </c>
      <c r="F68" s="39">
        <f t="shared" ca="1" si="26"/>
        <v>-41132.8125</v>
      </c>
      <c r="G68" s="40">
        <f t="shared" ca="1" si="8"/>
        <v>-25770.684570312529</v>
      </c>
      <c r="H68" s="38">
        <f t="shared" ca="1" si="27"/>
        <v>110.92</v>
      </c>
      <c r="I68" s="39">
        <f t="shared" ca="1" si="28"/>
        <v>-478761.73108570976</v>
      </c>
      <c r="J68" s="40">
        <f t="shared" ca="1" si="11"/>
        <v>-329940</v>
      </c>
      <c r="K68" s="38">
        <f t="shared" ca="1" si="29"/>
        <v>99.90625</v>
      </c>
      <c r="L68" s="39">
        <f t="shared" ca="1" si="30"/>
        <v>-35859.375</v>
      </c>
      <c r="M68" s="40">
        <f t="shared" ca="1" si="14"/>
        <v>-22466.750651041686</v>
      </c>
      <c r="N68" s="38">
        <f t="shared" ca="1" si="31"/>
        <v>101.453125</v>
      </c>
      <c r="O68" s="39">
        <f t="shared" ca="1" si="32"/>
        <v>-24023.4375</v>
      </c>
      <c r="P68" s="40">
        <f t="shared" ca="1" si="17"/>
        <v>-894.0166015625</v>
      </c>
      <c r="Q68" s="38">
        <f t="shared" ca="1" si="33"/>
        <v>100.109375</v>
      </c>
      <c r="R68" s="39">
        <f t="shared" ca="1" si="34"/>
        <v>-161601.5625</v>
      </c>
      <c r="S68" s="40">
        <f t="shared" ca="1" si="20"/>
        <v>10243.66738281252</v>
      </c>
      <c r="T68" s="66">
        <f t="shared" ca="1" si="22"/>
        <v>119490.37929518345</v>
      </c>
      <c r="V68" s="59">
        <v>45902.625</v>
      </c>
      <c r="W68" s="44">
        <v>80.39</v>
      </c>
      <c r="X68" s="59">
        <v>45987.625</v>
      </c>
      <c r="Y68" s="44">
        <v>100.265625</v>
      </c>
      <c r="Z68" s="59">
        <v>45902.625</v>
      </c>
      <c r="AA68" s="44">
        <v>109.05</v>
      </c>
      <c r="AB68" s="59">
        <v>45987.625</v>
      </c>
      <c r="AC68" s="44">
        <v>100.265625</v>
      </c>
      <c r="AD68" s="59">
        <v>45966.625</v>
      </c>
      <c r="AE68" s="44">
        <v>100.734375</v>
      </c>
      <c r="AF68" s="59">
        <v>45967.625</v>
      </c>
      <c r="AG68" s="44">
        <v>101.109375</v>
      </c>
      <c r="AH68" s="150">
        <f t="shared" si="1"/>
        <v>45902.625</v>
      </c>
      <c r="AI68" s="150" t="str">
        <f t="shared" ref="AI68:AI131" si="35">IF(AH68&gt;$A$14,AH68,"")</f>
        <v/>
      </c>
    </row>
    <row r="69" spans="1:35">
      <c r="A69" s="151">
        <f t="shared" ca="1" si="23"/>
        <v>45994.625</v>
      </c>
      <c r="B69" s="38">
        <f t="shared" ca="1" si="24"/>
        <v>80.69</v>
      </c>
      <c r="C69" s="39">
        <f t="shared" ca="1" si="4"/>
        <v>-204829.66796033009</v>
      </c>
      <c r="D69" s="39">
        <f t="shared" ca="1" si="5"/>
        <v>-324887.49999999994</v>
      </c>
      <c r="E69" s="38">
        <f t="shared" ca="1" si="25"/>
        <v>100.03125</v>
      </c>
      <c r="F69" s="39">
        <f t="shared" ca="1" si="26"/>
        <v>-16757.8125</v>
      </c>
      <c r="G69" s="40">
        <f t="shared" ca="1" si="8"/>
        <v>-26101.077962239564</v>
      </c>
      <c r="H69" s="38">
        <f t="shared" ca="1" si="27"/>
        <v>111.17</v>
      </c>
      <c r="I69" s="39">
        <f t="shared" ca="1" si="28"/>
        <v>-398701.24093759875</v>
      </c>
      <c r="J69" s="40">
        <f t="shared" ca="1" si="11"/>
        <v>-334169.99999999994</v>
      </c>
      <c r="K69" s="38">
        <f t="shared" ca="1" si="29"/>
        <v>100.03125</v>
      </c>
      <c r="L69" s="39">
        <f t="shared" ca="1" si="30"/>
        <v>-14609.375</v>
      </c>
      <c r="M69" s="40">
        <f t="shared" ca="1" si="14"/>
        <v>-22754.785915798595</v>
      </c>
      <c r="N69" s="38">
        <f t="shared" ca="1" si="31"/>
        <v>101.65625</v>
      </c>
      <c r="O69" s="39">
        <f t="shared" ca="1" si="32"/>
        <v>-8789.0625</v>
      </c>
      <c r="P69" s="40">
        <f t="shared" ca="1" si="17"/>
        <v>-905.47835286457848</v>
      </c>
      <c r="Q69" s="38">
        <f t="shared" ca="1" si="33"/>
        <v>100.34375</v>
      </c>
      <c r="R69" s="39">
        <f t="shared" ca="1" si="34"/>
        <v>-136992.1875</v>
      </c>
      <c r="S69" s="40">
        <f t="shared" ca="1" si="20"/>
        <v>10374.996451822939</v>
      </c>
      <c r="T69" s="66">
        <f t="shared" ca="1" si="22"/>
        <v>106613.78934399709</v>
      </c>
      <c r="V69" s="59">
        <v>45903.625</v>
      </c>
      <c r="W69" s="44">
        <v>80.61</v>
      </c>
      <c r="X69" s="59">
        <v>45988.625</v>
      </c>
      <c r="Y69" s="44">
        <v>100.265625</v>
      </c>
      <c r="Z69" s="59">
        <v>45903.625</v>
      </c>
      <c r="AA69" s="44">
        <v>109.7</v>
      </c>
      <c r="AB69" s="59">
        <v>45988.625</v>
      </c>
      <c r="AC69" s="44">
        <v>100.265625</v>
      </c>
      <c r="AD69" s="59">
        <v>45967.625</v>
      </c>
      <c r="AE69" s="44">
        <v>101.296875</v>
      </c>
      <c r="AF69" s="59">
        <v>45968.625</v>
      </c>
      <c r="AG69" s="44">
        <v>100.859375</v>
      </c>
      <c r="AH69" s="150">
        <f t="shared" ref="AH69:AH132" si="36">IF(COUNTIF(X:X,V69)*COUNTIF(Z:Z,V69)*COUNTIF(AB:AB,V69)*COUNTIF(AD:AD,V69)*COUNTIF(AF:AF,V69),V69,"")</f>
        <v>45903.625</v>
      </c>
      <c r="AI69" s="150" t="str">
        <f t="shared" si="35"/>
        <v/>
      </c>
    </row>
    <row r="70" spans="1:35">
      <c r="A70" s="151">
        <f t="shared" ca="1" si="23"/>
        <v>45995.625</v>
      </c>
      <c r="B70" s="38">
        <f t="shared" ca="1" si="24"/>
        <v>80.75</v>
      </c>
      <c r="C70" s="39">
        <f t="shared" ca="1" si="4"/>
        <v>-178956.44674428945</v>
      </c>
      <c r="D70" s="39">
        <f t="shared" ca="1" si="5"/>
        <v>-328999.99999999994</v>
      </c>
      <c r="E70" s="38">
        <f t="shared" ca="1" si="25"/>
        <v>99.8203125</v>
      </c>
      <c r="F70" s="39">
        <f t="shared" ca="1" si="26"/>
        <v>-57890.625</v>
      </c>
      <c r="G70" s="40">
        <f t="shared" ca="1" si="8"/>
        <v>-26431.471354166628</v>
      </c>
      <c r="H70" s="38">
        <f t="shared" ca="1" si="27"/>
        <v>110.97</v>
      </c>
      <c r="I70" s="39">
        <f t="shared" ca="1" si="28"/>
        <v>-462749.63305609074</v>
      </c>
      <c r="J70" s="40">
        <f t="shared" ca="1" si="11"/>
        <v>-338399.99999999994</v>
      </c>
      <c r="K70" s="38">
        <f t="shared" ca="1" si="29"/>
        <v>99.8203125</v>
      </c>
      <c r="L70" s="39">
        <f t="shared" ca="1" si="30"/>
        <v>-50468.75</v>
      </c>
      <c r="M70" s="40">
        <f t="shared" ca="1" si="14"/>
        <v>-23042.821180555533</v>
      </c>
      <c r="N70" s="38">
        <f t="shared" ca="1" si="31"/>
        <v>101.328125</v>
      </c>
      <c r="O70" s="39">
        <f t="shared" ca="1" si="32"/>
        <v>-33398.4375</v>
      </c>
      <c r="P70" s="40">
        <f t="shared" ca="1" si="17"/>
        <v>-916.94010416665697</v>
      </c>
      <c r="Q70" s="38">
        <f t="shared" ca="1" si="33"/>
        <v>99.84375</v>
      </c>
      <c r="R70" s="39">
        <f t="shared" ca="1" si="34"/>
        <v>-189492.1875</v>
      </c>
      <c r="S70" s="40">
        <f t="shared" ca="1" si="20"/>
        <v>10506.325520833358</v>
      </c>
      <c r="T70" s="66">
        <f t="shared" ca="1" si="22"/>
        <v>124979.19062340829</v>
      </c>
      <c r="V70" s="59">
        <v>45904.625</v>
      </c>
      <c r="W70" s="44">
        <v>80.819999999999993</v>
      </c>
      <c r="X70" s="59">
        <v>45992.625</v>
      </c>
      <c r="Y70" s="44">
        <v>99.8359375</v>
      </c>
      <c r="Z70" s="59">
        <v>45904.625</v>
      </c>
      <c r="AA70" s="44">
        <v>110.45</v>
      </c>
      <c r="AB70" s="59">
        <v>45992.625</v>
      </c>
      <c r="AC70" s="44">
        <v>99.8359375</v>
      </c>
      <c r="AD70" s="59">
        <v>45968.625</v>
      </c>
      <c r="AE70" s="44">
        <v>101.265625</v>
      </c>
      <c r="AF70" s="59">
        <v>45971.625</v>
      </c>
      <c r="AG70" s="44">
        <v>100.796875</v>
      </c>
      <c r="AH70" s="150">
        <f t="shared" si="36"/>
        <v>45904.625</v>
      </c>
      <c r="AI70" s="150" t="str">
        <f t="shared" si="35"/>
        <v/>
      </c>
    </row>
    <row r="71" spans="1:35">
      <c r="A71" s="151">
        <f t="shared" ca="1" si="23"/>
        <v>45996.625</v>
      </c>
      <c r="B71" s="38">
        <f t="shared" ca="1" si="24"/>
        <v>80.75</v>
      </c>
      <c r="C71" s="39">
        <f t="shared" ca="1" si="4"/>
        <v>-178956.44674428945</v>
      </c>
      <c r="D71" s="39">
        <f t="shared" ca="1" si="5"/>
        <v>-333112.5</v>
      </c>
      <c r="E71" s="38">
        <f t="shared" ca="1" si="25"/>
        <v>99.65625</v>
      </c>
      <c r="F71" s="39">
        <f t="shared" ca="1" si="26"/>
        <v>-89882.8125</v>
      </c>
      <c r="G71" s="40">
        <f t="shared" ca="1" si="8"/>
        <v>-26761.86474609375</v>
      </c>
      <c r="H71" s="38">
        <f t="shared" ca="1" si="27"/>
        <v>110.86</v>
      </c>
      <c r="I71" s="39">
        <f t="shared" ca="1" si="28"/>
        <v>-497976.24872125732</v>
      </c>
      <c r="J71" s="40">
        <f t="shared" ca="1" si="11"/>
        <v>-342630</v>
      </c>
      <c r="K71" s="38">
        <f t="shared" ca="1" si="29"/>
        <v>99.65625</v>
      </c>
      <c r="L71" s="39">
        <f t="shared" ca="1" si="30"/>
        <v>-78359.375</v>
      </c>
      <c r="M71" s="40">
        <f t="shared" ca="1" si="14"/>
        <v>-23330.8564453125</v>
      </c>
      <c r="N71" s="38">
        <f t="shared" ca="1" si="31"/>
        <v>101.03125</v>
      </c>
      <c r="O71" s="39">
        <f t="shared" ca="1" si="32"/>
        <v>-55664.0625</v>
      </c>
      <c r="P71" s="40">
        <f t="shared" ca="1" si="17"/>
        <v>-928.40185546873545</v>
      </c>
      <c r="Q71" s="38">
        <f t="shared" ca="1" si="33"/>
        <v>99.34375</v>
      </c>
      <c r="R71" s="39">
        <f t="shared" ca="1" si="34"/>
        <v>-241992.18750000003</v>
      </c>
      <c r="S71" s="40">
        <f t="shared" ca="1" si="20"/>
        <v>10637.654589843762</v>
      </c>
      <c r="T71" s="66">
        <f t="shared" ca="1" si="22"/>
        <v>89821.469233453186</v>
      </c>
      <c r="V71" s="59">
        <v>45905.625</v>
      </c>
      <c r="W71" s="44">
        <v>80.87</v>
      </c>
      <c r="X71" s="59">
        <v>45993.625</v>
      </c>
      <c r="Y71" s="44">
        <v>99.90625</v>
      </c>
      <c r="Z71" s="59">
        <v>45905.625</v>
      </c>
      <c r="AA71" s="44">
        <v>111.17</v>
      </c>
      <c r="AB71" s="59">
        <v>45993.625</v>
      </c>
      <c r="AC71" s="44">
        <v>99.90625</v>
      </c>
      <c r="AD71" s="59">
        <v>45971.625</v>
      </c>
      <c r="AE71" s="44">
        <v>101.109375</v>
      </c>
      <c r="AF71" s="59">
        <v>45972.625</v>
      </c>
      <c r="AG71" s="44">
        <v>100.703125</v>
      </c>
      <c r="AH71" s="150">
        <f t="shared" si="36"/>
        <v>45905.625</v>
      </c>
      <c r="AI71" s="150" t="str">
        <f t="shared" si="35"/>
        <v/>
      </c>
    </row>
    <row r="72" spans="1:35">
      <c r="A72" s="151">
        <f t="shared" ca="1" si="23"/>
        <v>45999.625</v>
      </c>
      <c r="B72" s="38">
        <f t="shared" ca="1" si="24"/>
        <v>80.55</v>
      </c>
      <c r="C72" s="39">
        <f t="shared" ca="1" si="4"/>
        <v>-265200.51746443007</v>
      </c>
      <c r="D72" s="39">
        <f t="shared" ca="1" si="5"/>
        <v>-345450</v>
      </c>
      <c r="E72" s="38">
        <f t="shared" ca="1" si="25"/>
        <v>99.5078125</v>
      </c>
      <c r="F72" s="39">
        <f t="shared" ca="1" si="26"/>
        <v>-118828.125</v>
      </c>
      <c r="G72" s="40">
        <f t="shared" ca="1" si="8"/>
        <v>-27753.044921875</v>
      </c>
      <c r="H72" s="38">
        <f t="shared" ca="1" si="27"/>
        <v>110.63</v>
      </c>
      <c r="I72" s="39">
        <f t="shared" ca="1" si="28"/>
        <v>-571631.89965752314</v>
      </c>
      <c r="J72" s="40">
        <f t="shared" ca="1" si="11"/>
        <v>-355320</v>
      </c>
      <c r="K72" s="38">
        <f t="shared" ca="1" si="29"/>
        <v>99.5078125</v>
      </c>
      <c r="L72" s="39">
        <f t="shared" ca="1" si="30"/>
        <v>-103593.75</v>
      </c>
      <c r="M72" s="40">
        <f t="shared" ca="1" si="14"/>
        <v>-24194.962239583343</v>
      </c>
      <c r="N72" s="38">
        <f t="shared" ca="1" si="31"/>
        <v>100.796875</v>
      </c>
      <c r="O72" s="39">
        <f t="shared" ca="1" si="32"/>
        <v>-73242.1875</v>
      </c>
      <c r="P72" s="40">
        <f t="shared" ca="1" si="17"/>
        <v>-962.787109375</v>
      </c>
      <c r="Q72" s="38">
        <f t="shared" ca="1" si="33"/>
        <v>99.046875</v>
      </c>
      <c r="R72" s="39">
        <f t="shared" ca="1" si="34"/>
        <v>-273164.0625</v>
      </c>
      <c r="S72" s="40">
        <f t="shared" ca="1" si="20"/>
        <v>11031.641796875003</v>
      </c>
      <c r="T72" s="66">
        <f t="shared" ca="1" si="22"/>
        <v>33033.163284213821</v>
      </c>
      <c r="V72" s="59">
        <v>45908.625</v>
      </c>
      <c r="W72" s="44">
        <v>80.87</v>
      </c>
      <c r="X72" s="59">
        <v>45994.625</v>
      </c>
      <c r="Y72" s="44">
        <v>100.03125</v>
      </c>
      <c r="Z72" s="59">
        <v>45908.625</v>
      </c>
      <c r="AA72" s="44">
        <v>111.56</v>
      </c>
      <c r="AB72" s="59">
        <v>45994.625</v>
      </c>
      <c r="AC72" s="44">
        <v>100.03125</v>
      </c>
      <c r="AD72" s="59">
        <v>45972.625</v>
      </c>
      <c r="AE72" s="44">
        <v>101.0625</v>
      </c>
      <c r="AF72" s="59">
        <v>45973.625</v>
      </c>
      <c r="AG72" s="44">
        <v>101.40625</v>
      </c>
      <c r="AH72" s="150">
        <f t="shared" si="36"/>
        <v>45908.625</v>
      </c>
      <c r="AI72" s="150" t="str">
        <f t="shared" si="35"/>
        <v/>
      </c>
    </row>
    <row r="73" spans="1:35">
      <c r="A73" s="151">
        <f t="shared" ca="1" si="23"/>
        <v>46000.625</v>
      </c>
      <c r="B73" s="38">
        <f t="shared" ca="1" si="24"/>
        <v>80.459999999999994</v>
      </c>
      <c r="C73" s="39">
        <f t="shared" ca="1" si="4"/>
        <v>-304010.34928849101</v>
      </c>
      <c r="D73" s="39">
        <f t="shared" ca="1" si="5"/>
        <v>-349562.5</v>
      </c>
      <c r="E73" s="38">
        <f t="shared" ca="1" si="25"/>
        <v>99.3828125</v>
      </c>
      <c r="F73" s="39">
        <f t="shared" ca="1" si="26"/>
        <v>-143203.125</v>
      </c>
      <c r="G73" s="40">
        <f t="shared" ca="1" si="8"/>
        <v>-28083.438313802122</v>
      </c>
      <c r="H73" s="38">
        <f t="shared" ca="1" si="27"/>
        <v>110.49</v>
      </c>
      <c r="I73" s="39">
        <f t="shared" ca="1" si="28"/>
        <v>-616465.77414046356</v>
      </c>
      <c r="J73" s="40">
        <f t="shared" ca="1" si="11"/>
        <v>-359550</v>
      </c>
      <c r="K73" s="38">
        <f t="shared" ca="1" si="29"/>
        <v>99.3828125</v>
      </c>
      <c r="L73" s="39">
        <f t="shared" ca="1" si="30"/>
        <v>-124843.75</v>
      </c>
      <c r="M73" s="40">
        <f t="shared" ca="1" si="14"/>
        <v>-24482.99750434031</v>
      </c>
      <c r="N73" s="38">
        <f t="shared" ca="1" si="31"/>
        <v>100.65625</v>
      </c>
      <c r="O73" s="39">
        <f t="shared" ca="1" si="32"/>
        <v>-83789.0625</v>
      </c>
      <c r="P73" s="40">
        <f t="shared" ca="1" si="17"/>
        <v>-974.24886067707848</v>
      </c>
      <c r="Q73" s="38">
        <f t="shared" ca="1" si="33"/>
        <v>99.109375</v>
      </c>
      <c r="R73" s="39">
        <f t="shared" ca="1" si="34"/>
        <v>-266601.5625</v>
      </c>
      <c r="S73" s="40">
        <f t="shared" ca="1" si="20"/>
        <v>11162.970865885407</v>
      </c>
      <c r="T73" s="66">
        <f t="shared" ca="1" si="22"/>
        <v>38477.556387971767</v>
      </c>
      <c r="V73" s="59">
        <v>45909.625</v>
      </c>
      <c r="W73" s="44">
        <v>80.78</v>
      </c>
      <c r="X73" s="59">
        <v>45995.625</v>
      </c>
      <c r="Y73" s="44">
        <v>99.8203125</v>
      </c>
      <c r="Z73" s="59">
        <v>45909.625</v>
      </c>
      <c r="AA73" s="44">
        <v>111.36</v>
      </c>
      <c r="AB73" s="59">
        <v>45995.625</v>
      </c>
      <c r="AC73" s="44">
        <v>99.8203125</v>
      </c>
      <c r="AD73" s="59">
        <v>45973.625</v>
      </c>
      <c r="AE73" s="44">
        <v>101.46875</v>
      </c>
      <c r="AF73" s="59">
        <v>45974.625</v>
      </c>
      <c r="AG73" s="44">
        <v>100.59375</v>
      </c>
      <c r="AH73" s="150">
        <f t="shared" si="36"/>
        <v>45909.625</v>
      </c>
      <c r="AI73" s="150" t="str">
        <f t="shared" si="35"/>
        <v/>
      </c>
    </row>
    <row r="74" spans="1:35">
      <c r="A74" s="151">
        <f t="shared" ca="1" si="23"/>
        <v>46001.625</v>
      </c>
      <c r="B74" s="38">
        <f t="shared" ca="1" si="24"/>
        <v>80.73</v>
      </c>
      <c r="C74" s="39">
        <f t="shared" ca="1" si="4"/>
        <v>-187580.8538163004</v>
      </c>
      <c r="D74" s="39">
        <f t="shared" ca="1" si="5"/>
        <v>-353675</v>
      </c>
      <c r="E74" s="38">
        <f t="shared" ca="1" si="25"/>
        <v>99.640625</v>
      </c>
      <c r="F74" s="39">
        <f t="shared" ca="1" si="26"/>
        <v>-92929.6875</v>
      </c>
      <c r="G74" s="40">
        <f t="shared" ca="1" si="8"/>
        <v>-28413.831705729186</v>
      </c>
      <c r="H74" s="38">
        <f t="shared" ca="1" si="27"/>
        <v>111</v>
      </c>
      <c r="I74" s="39">
        <f t="shared" ca="1" si="28"/>
        <v>-453142.37423831696</v>
      </c>
      <c r="J74" s="40">
        <f t="shared" ca="1" si="11"/>
        <v>-363780</v>
      </c>
      <c r="K74" s="38">
        <f t="shared" ca="1" si="29"/>
        <v>99.640625</v>
      </c>
      <c r="L74" s="39">
        <f t="shared" ca="1" si="30"/>
        <v>-81015.625</v>
      </c>
      <c r="M74" s="40">
        <f t="shared" ca="1" si="14"/>
        <v>-24771.032769097248</v>
      </c>
      <c r="N74" s="38">
        <f t="shared" ca="1" si="31"/>
        <v>100.96875</v>
      </c>
      <c r="O74" s="39">
        <f t="shared" ca="1" si="32"/>
        <v>-60351.5625</v>
      </c>
      <c r="P74" s="40">
        <f t="shared" ca="1" si="17"/>
        <v>-985.71061197915697</v>
      </c>
      <c r="Q74" s="38">
        <f t="shared" ca="1" si="33"/>
        <v>99.4375</v>
      </c>
      <c r="R74" s="39">
        <f t="shared" ca="1" si="34"/>
        <v>-232148.4375</v>
      </c>
      <c r="S74" s="40">
        <f t="shared" ca="1" si="20"/>
        <v>11294.299934895826</v>
      </c>
      <c r="T74" s="66">
        <f t="shared" ca="1" si="22"/>
        <v>43308.689902894286</v>
      </c>
      <c r="V74" s="59">
        <v>45910.625</v>
      </c>
      <c r="W74" s="44">
        <v>80.84</v>
      </c>
      <c r="X74" s="59">
        <v>45996.625</v>
      </c>
      <c r="Y74" s="44">
        <v>99.65625</v>
      </c>
      <c r="Z74" s="59">
        <v>45910.625</v>
      </c>
      <c r="AA74" s="44">
        <v>111.69</v>
      </c>
      <c r="AB74" s="59">
        <v>45996.625</v>
      </c>
      <c r="AC74" s="44">
        <v>99.65625</v>
      </c>
      <c r="AD74" s="59">
        <v>45974.625</v>
      </c>
      <c r="AE74" s="44">
        <v>101.171875</v>
      </c>
      <c r="AF74" s="59">
        <v>45975.625</v>
      </c>
      <c r="AG74" s="44">
        <v>100.015625</v>
      </c>
      <c r="AH74" s="150">
        <f t="shared" si="36"/>
        <v>45910.625</v>
      </c>
      <c r="AI74" s="150" t="str">
        <f t="shared" si="35"/>
        <v/>
      </c>
    </row>
    <row r="75" spans="1:35">
      <c r="A75" s="151">
        <f t="shared" ca="1" si="23"/>
        <v>46002.625</v>
      </c>
      <c r="B75" s="38">
        <f t="shared" ca="1" si="24"/>
        <v>80.7</v>
      </c>
      <c r="C75" s="39">
        <f t="shared" ca="1" si="4"/>
        <v>-200517.46442432073</v>
      </c>
      <c r="D75" s="39">
        <f t="shared" ca="1" si="5"/>
        <v>-357787.49999999994</v>
      </c>
      <c r="E75" s="38">
        <f t="shared" ca="1" si="25"/>
        <v>99.6875</v>
      </c>
      <c r="F75" s="39">
        <f t="shared" ca="1" si="26"/>
        <v>-83789.0625</v>
      </c>
      <c r="G75" s="40">
        <f t="shared" ca="1" si="8"/>
        <v>-28744.225097656221</v>
      </c>
      <c r="H75" s="38">
        <f t="shared" ca="1" si="27"/>
        <v>110.82</v>
      </c>
      <c r="I75" s="39">
        <f t="shared" ca="1" si="28"/>
        <v>-510785.92714495974</v>
      </c>
      <c r="J75" s="40">
        <f t="shared" ca="1" si="11"/>
        <v>-368009.99999999994</v>
      </c>
      <c r="K75" s="38">
        <f t="shared" ca="1" si="29"/>
        <v>99.6875</v>
      </c>
      <c r="L75" s="39">
        <f t="shared" ca="1" si="30"/>
        <v>-73046.875</v>
      </c>
      <c r="M75" s="40">
        <f t="shared" ca="1" si="14"/>
        <v>-25059.068033854157</v>
      </c>
      <c r="N75" s="38">
        <f t="shared" ca="1" si="31"/>
        <v>101</v>
      </c>
      <c r="O75" s="39">
        <f t="shared" ca="1" si="32"/>
        <v>-58007.8125</v>
      </c>
      <c r="P75" s="40">
        <f t="shared" ca="1" si="17"/>
        <v>-997.1723632812209</v>
      </c>
      <c r="Q75" s="38">
        <f t="shared" ca="1" si="33"/>
        <v>99.375</v>
      </c>
      <c r="R75" s="39">
        <f t="shared" ca="1" si="34"/>
        <v>-238710.9375</v>
      </c>
      <c r="S75" s="40">
        <f t="shared" ca="1" si="20"/>
        <v>11425.629003906273</v>
      </c>
      <c r="T75" s="66">
        <f t="shared" ca="1" si="22"/>
        <v>82904.732646395219</v>
      </c>
      <c r="V75" s="59">
        <v>45911.625</v>
      </c>
      <c r="W75" s="44">
        <v>81.040000000000006</v>
      </c>
      <c r="X75" s="59">
        <v>45999.625</v>
      </c>
      <c r="Y75" s="44">
        <v>99.5078125</v>
      </c>
      <c r="Z75" s="59">
        <v>45911.625</v>
      </c>
      <c r="AA75" s="44">
        <v>112.21</v>
      </c>
      <c r="AB75" s="59">
        <v>45999.625</v>
      </c>
      <c r="AC75" s="44">
        <v>99.5078125</v>
      </c>
      <c r="AD75" s="59">
        <v>45975.625</v>
      </c>
      <c r="AE75" s="44">
        <v>100.9375</v>
      </c>
      <c r="AF75" s="59">
        <v>45978.625</v>
      </c>
      <c r="AG75" s="44">
        <v>100.234375</v>
      </c>
      <c r="AH75" s="150">
        <f t="shared" si="36"/>
        <v>45911.625</v>
      </c>
      <c r="AI75" s="150" t="str">
        <f t="shared" si="35"/>
        <v/>
      </c>
    </row>
    <row r="76" spans="1:35">
      <c r="A76" s="151">
        <f t="shared" ca="1" si="23"/>
        <v>46002.652505555554</v>
      </c>
      <c r="B76" s="38">
        <f t="shared" ca="1" si="24"/>
        <v>80.696799999999996</v>
      </c>
      <c r="C76" s="39">
        <f t="shared" ca="1" si="4"/>
        <v>-201897.36955584792</v>
      </c>
      <c r="D76" s="39">
        <f t="shared" ca="1" si="5"/>
        <v>-357787.49999999994</v>
      </c>
      <c r="E76" s="38">
        <f t="shared" ca="1" si="25"/>
        <v>99.6875</v>
      </c>
      <c r="F76" s="39">
        <f t="shared" ca="1" si="26"/>
        <v>-83789.0625</v>
      </c>
      <c r="G76" s="40">
        <f t="shared" ca="1" si="8"/>
        <v>-28744.225097656221</v>
      </c>
      <c r="H76" s="38">
        <f t="shared" ca="1" si="27"/>
        <v>110.815</v>
      </c>
      <c r="I76" s="39">
        <f t="shared" ca="1" si="28"/>
        <v>-512387.13694792002</v>
      </c>
      <c r="J76" s="40">
        <f t="shared" ca="1" si="11"/>
        <v>-368009.99999999994</v>
      </c>
      <c r="K76" s="38">
        <f t="shared" ca="1" si="29"/>
        <v>99.6875</v>
      </c>
      <c r="L76" s="39">
        <f t="shared" ca="1" si="30"/>
        <v>-73046.875</v>
      </c>
      <c r="M76" s="40">
        <f t="shared" ca="1" si="14"/>
        <v>-25059.068033854157</v>
      </c>
      <c r="N76" s="38">
        <f t="shared" ca="1" si="31"/>
        <v>101</v>
      </c>
      <c r="O76" s="39">
        <f t="shared" ca="1" si="32"/>
        <v>-58007.8125</v>
      </c>
      <c r="P76" s="40">
        <f t="shared" ca="1" si="17"/>
        <v>-997.1723632812209</v>
      </c>
      <c r="Q76" s="38">
        <f t="shared" ca="1" si="33"/>
        <v>99.375</v>
      </c>
      <c r="R76" s="39">
        <f t="shared" ca="1" si="34"/>
        <v>-238710.9375</v>
      </c>
      <c r="S76" s="40">
        <f t="shared" ca="1" si="20"/>
        <v>11425.629003906273</v>
      </c>
      <c r="T76" s="66">
        <f t="shared" ca="1" si="22"/>
        <v>83126.037317828392</v>
      </c>
      <c r="V76" s="59">
        <v>45912.625</v>
      </c>
      <c r="W76" s="44">
        <v>80.959999999999994</v>
      </c>
      <c r="X76" s="59">
        <v>46000.625</v>
      </c>
      <c r="Y76" s="44">
        <v>99.3828125</v>
      </c>
      <c r="Z76" s="59">
        <v>45912.625</v>
      </c>
      <c r="AA76" s="44">
        <v>112.01</v>
      </c>
      <c r="AB76" s="59">
        <v>46000.625</v>
      </c>
      <c r="AC76" s="44">
        <v>99.3828125</v>
      </c>
      <c r="AD76" s="59">
        <v>45978.625</v>
      </c>
      <c r="AE76" s="44">
        <v>101.046875</v>
      </c>
      <c r="AF76" s="59">
        <v>45979.625</v>
      </c>
      <c r="AG76" s="44">
        <v>100.15625</v>
      </c>
      <c r="AH76" s="150">
        <f t="shared" si="36"/>
        <v>45912.625</v>
      </c>
      <c r="AI76" s="150" t="str">
        <f t="shared" si="35"/>
        <v/>
      </c>
    </row>
    <row r="77" spans="1:35">
      <c r="A77" s="151" t="str">
        <f t="shared" ca="1" si="23"/>
        <v/>
      </c>
      <c r="B77" s="38" t="str">
        <f t="shared" ca="1" si="24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25"/>
        <v/>
      </c>
      <c r="F77" s="39" t="str">
        <f t="shared" ca="1" si="26"/>
        <v/>
      </c>
      <c r="G77" s="40" t="str">
        <f t="shared" ca="1" si="8"/>
        <v/>
      </c>
      <c r="H77" s="38" t="str">
        <f t="shared" ca="1" si="27"/>
        <v/>
      </c>
      <c r="I77" s="39" t="str">
        <f t="shared" ca="1" si="28"/>
        <v/>
      </c>
      <c r="J77" s="40" t="str">
        <f t="shared" ca="1" si="11"/>
        <v/>
      </c>
      <c r="K77" s="38" t="str">
        <f t="shared" ca="1" si="29"/>
        <v/>
      </c>
      <c r="L77" s="39" t="str">
        <f t="shared" ca="1" si="30"/>
        <v/>
      </c>
      <c r="M77" s="40" t="str">
        <f t="shared" ca="1" si="14"/>
        <v/>
      </c>
      <c r="N77" s="38" t="str">
        <f t="shared" ca="1" si="31"/>
        <v/>
      </c>
      <c r="O77" s="39" t="str">
        <f t="shared" ca="1" si="32"/>
        <v/>
      </c>
      <c r="P77" s="40" t="str">
        <f t="shared" ca="1" si="17"/>
        <v/>
      </c>
      <c r="Q77" s="38" t="str">
        <f t="shared" ca="1" si="33"/>
        <v/>
      </c>
      <c r="R77" s="39" t="str">
        <f t="shared" ca="1" si="34"/>
        <v/>
      </c>
      <c r="S77" s="40" t="str">
        <f t="shared" ca="1" si="20"/>
        <v/>
      </c>
      <c r="T77" s="66" t="str">
        <f t="shared" ca="1" si="22"/>
        <v/>
      </c>
      <c r="V77" s="59">
        <v>45915.625</v>
      </c>
      <c r="W77" s="44">
        <v>81.19</v>
      </c>
      <c r="X77" s="59">
        <v>46001.625</v>
      </c>
      <c r="Y77" s="44">
        <v>99.640625</v>
      </c>
      <c r="Z77" s="59">
        <v>45915.625</v>
      </c>
      <c r="AA77" s="44">
        <v>112.36</v>
      </c>
      <c r="AB77" s="59">
        <v>46001.625</v>
      </c>
      <c r="AC77" s="44">
        <v>99.640625</v>
      </c>
      <c r="AD77" s="59">
        <v>45979.625</v>
      </c>
      <c r="AE77" s="44">
        <v>101.15625</v>
      </c>
      <c r="AF77" s="59">
        <v>45980.625</v>
      </c>
      <c r="AG77" s="44">
        <v>100</v>
      </c>
      <c r="AH77" s="150">
        <f t="shared" si="36"/>
        <v>45915.625</v>
      </c>
      <c r="AI77" s="150" t="str">
        <f t="shared" si="35"/>
        <v/>
      </c>
    </row>
    <row r="78" spans="1:35">
      <c r="A78" s="151" t="str">
        <f t="shared" ca="1" si="23"/>
        <v/>
      </c>
      <c r="B78" s="38" t="str">
        <f t="shared" ca="1" si="24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25"/>
        <v/>
      </c>
      <c r="F78" s="39" t="str">
        <f t="shared" ca="1" si="26"/>
        <v/>
      </c>
      <c r="G78" s="40" t="str">
        <f t="shared" ca="1" si="8"/>
        <v/>
      </c>
      <c r="H78" s="38" t="str">
        <f t="shared" ca="1" si="27"/>
        <v/>
      </c>
      <c r="I78" s="39" t="str">
        <f t="shared" ca="1" si="28"/>
        <v/>
      </c>
      <c r="J78" s="40" t="str">
        <f t="shared" ca="1" si="11"/>
        <v/>
      </c>
      <c r="K78" s="38" t="str">
        <f t="shared" ca="1" si="29"/>
        <v/>
      </c>
      <c r="L78" s="39" t="str">
        <f t="shared" ca="1" si="30"/>
        <v/>
      </c>
      <c r="M78" s="40" t="str">
        <f t="shared" ca="1" si="14"/>
        <v/>
      </c>
      <c r="N78" s="38" t="str">
        <f t="shared" ca="1" si="31"/>
        <v/>
      </c>
      <c r="O78" s="39" t="str">
        <f t="shared" ca="1" si="32"/>
        <v/>
      </c>
      <c r="P78" s="40" t="str">
        <f t="shared" ca="1" si="17"/>
        <v/>
      </c>
      <c r="Q78" s="38" t="str">
        <f t="shared" ca="1" si="33"/>
        <v/>
      </c>
      <c r="R78" s="39" t="str">
        <f t="shared" ca="1" si="34"/>
        <v/>
      </c>
      <c r="S78" s="40" t="str">
        <f t="shared" ca="1" si="20"/>
        <v/>
      </c>
      <c r="T78" s="66" t="str">
        <f t="shared" ca="1" si="22"/>
        <v/>
      </c>
      <c r="V78" s="59">
        <v>45916.625</v>
      </c>
      <c r="W78" s="44">
        <v>81.13</v>
      </c>
      <c r="X78" s="59">
        <v>46002.625</v>
      </c>
      <c r="Y78" s="44">
        <v>99.6875</v>
      </c>
      <c r="Z78" s="59">
        <v>45916.625</v>
      </c>
      <c r="AA78" s="44">
        <v>112.26</v>
      </c>
      <c r="AB78" s="59">
        <v>46002.625</v>
      </c>
      <c r="AC78" s="44">
        <v>99.6875</v>
      </c>
      <c r="AD78" s="59">
        <v>45980.625</v>
      </c>
      <c r="AE78" s="44">
        <v>101.09375</v>
      </c>
      <c r="AF78" s="59">
        <v>45981.625</v>
      </c>
      <c r="AG78" s="44">
        <v>100.34375</v>
      </c>
      <c r="AH78" s="150">
        <f t="shared" si="36"/>
        <v>45916.625</v>
      </c>
      <c r="AI78" s="150">
        <f t="shared" si="35"/>
        <v>45916.625</v>
      </c>
    </row>
    <row r="79" spans="1:35">
      <c r="A79" s="151" t="str">
        <f t="shared" ca="1" si="23"/>
        <v/>
      </c>
      <c r="B79" s="38" t="str">
        <f t="shared" ca="1" si="24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25"/>
        <v/>
      </c>
      <c r="F79" s="39" t="str">
        <f t="shared" ca="1" si="26"/>
        <v/>
      </c>
      <c r="G79" s="40" t="str">
        <f t="shared" ca="1" si="8"/>
        <v/>
      </c>
      <c r="H79" s="38" t="str">
        <f t="shared" ca="1" si="27"/>
        <v/>
      </c>
      <c r="I79" s="39" t="str">
        <f t="shared" ca="1" si="28"/>
        <v/>
      </c>
      <c r="J79" s="40" t="str">
        <f t="shared" ca="1" si="11"/>
        <v/>
      </c>
      <c r="K79" s="38" t="str">
        <f t="shared" ca="1" si="29"/>
        <v/>
      </c>
      <c r="L79" s="39" t="str">
        <f t="shared" ca="1" si="30"/>
        <v/>
      </c>
      <c r="M79" s="40" t="str">
        <f t="shared" ca="1" si="14"/>
        <v/>
      </c>
      <c r="N79" s="38" t="str">
        <f t="shared" ca="1" si="31"/>
        <v/>
      </c>
      <c r="O79" s="39" t="str">
        <f t="shared" ca="1" si="32"/>
        <v/>
      </c>
      <c r="P79" s="40" t="str">
        <f t="shared" ca="1" si="17"/>
        <v/>
      </c>
      <c r="Q79" s="38" t="str">
        <f t="shared" ca="1" si="33"/>
        <v/>
      </c>
      <c r="R79" s="39" t="str">
        <f t="shared" ca="1" si="34"/>
        <v/>
      </c>
      <c r="S79" s="40" t="str">
        <f t="shared" ca="1" si="20"/>
        <v/>
      </c>
      <c r="T79" s="66" t="str">
        <f t="shared" ca="1" si="22"/>
        <v/>
      </c>
      <c r="V79" s="59">
        <v>45917.625</v>
      </c>
      <c r="W79" s="44">
        <v>81.05</v>
      </c>
      <c r="Z79" s="59">
        <v>45917.625</v>
      </c>
      <c r="AA79" s="44">
        <v>112.06</v>
      </c>
      <c r="AD79" s="59">
        <v>45981.625</v>
      </c>
      <c r="AE79" s="44">
        <v>101.359375</v>
      </c>
      <c r="AF79" s="59">
        <v>45982.625</v>
      </c>
      <c r="AG79" s="44">
        <v>100.578125</v>
      </c>
      <c r="AH79" s="150">
        <f t="shared" si="36"/>
        <v>45917.625</v>
      </c>
      <c r="AI79" s="150">
        <f t="shared" si="35"/>
        <v>45917.625</v>
      </c>
    </row>
    <row r="80" spans="1:35">
      <c r="A80" s="151" t="str">
        <f t="shared" ca="1" si="23"/>
        <v/>
      </c>
      <c r="B80" s="38" t="str">
        <f t="shared" ca="1" si="24"/>
        <v/>
      </c>
      <c r="C80" s="39" t="str">
        <f t="shared" ref="C80:C143" ca="1" si="37">IF(ISERROR(B80-2),"",(B80/$B$14-1)*$B$5)</f>
        <v/>
      </c>
      <c r="D80" s="39" t="str">
        <f t="shared" ref="D80:D143" ca="1" si="38">IF(ISERROR(B80-2),"",-1*(INT(A80)-INT($A$14))/360*$B$7*$B$5)</f>
        <v/>
      </c>
      <c r="E80" s="38" t="str">
        <f t="shared" ca="1" si="25"/>
        <v/>
      </c>
      <c r="F80" s="39" t="str">
        <f t="shared" ca="1" si="26"/>
        <v/>
      </c>
      <c r="G80" s="40" t="str">
        <f t="shared" ref="G80:G143" ca="1" si="39">IF(ISERROR(B80-2),"",(INT(A80)-INT($A$14))/360*$C$6*$C$5-(INT(A80)-INT($A$14))/360*$C$7*$C$5*$E$14/100)</f>
        <v/>
      </c>
      <c r="H80" s="38" t="str">
        <f t="shared" ca="1" si="27"/>
        <v/>
      </c>
      <c r="I80" s="39" t="str">
        <f t="shared" ca="1" si="28"/>
        <v/>
      </c>
      <c r="J80" s="40" t="str">
        <f t="shared" ref="J80:J143" ca="1" si="40">IF(ISERROR(B80-2),"",-1*(INT(A80)-INT($A$14))/360*$D$7*$D$5)</f>
        <v/>
      </c>
      <c r="K80" s="38" t="str">
        <f t="shared" ca="1" si="29"/>
        <v/>
      </c>
      <c r="L80" s="39" t="str">
        <f t="shared" ca="1" si="30"/>
        <v/>
      </c>
      <c r="M80" s="40" t="str">
        <f t="shared" ref="M80:M143" ca="1" si="41">IF(ISERROR(B80-2),"",(INT(A80)-INT($A$14))/360*$E$6*$E$5-(INT(A80)-INT($A$14))/360*$E$7*$E$5*$K$14/100)</f>
        <v/>
      </c>
      <c r="N80" s="38" t="str">
        <f t="shared" ca="1" si="31"/>
        <v/>
      </c>
      <c r="O80" s="39" t="str">
        <f t="shared" ca="1" si="32"/>
        <v/>
      </c>
      <c r="P80" s="40" t="str">
        <f t="shared" ref="P80:P143" ca="1" si="42">IF(ISERROR(B80-2),"",(INT(A80)-INT($A$14))/360*$F$6*$F$5-(INT(A80)-INT($A$14))/360*$F$7*$F$5*$N$14/100)</f>
        <v/>
      </c>
      <c r="Q80" s="38" t="str">
        <f t="shared" ca="1" si="33"/>
        <v/>
      </c>
      <c r="R80" s="39" t="str">
        <f t="shared" ca="1" si="34"/>
        <v/>
      </c>
      <c r="S80" s="40" t="str">
        <f t="shared" ref="S80:S143" ca="1" si="43">IF(ISERROR(B80-2),"",(INT(A80)-INT($A$14))/360*$G$6*$G$5-(INT(A80)-INT($A$14))/360*$G$7*$G$5*$Q$14/100)</f>
        <v/>
      </c>
      <c r="T80" s="66" t="str">
        <f t="shared" ca="1" si="22"/>
        <v/>
      </c>
      <c r="V80" s="59">
        <v>45918.625</v>
      </c>
      <c r="W80" s="44">
        <v>81.23</v>
      </c>
      <c r="Z80" s="59">
        <v>45918.625</v>
      </c>
      <c r="AA80" s="44">
        <v>111.83</v>
      </c>
      <c r="AD80" s="59">
        <v>45982.625</v>
      </c>
      <c r="AE80" s="44">
        <v>101.640625</v>
      </c>
      <c r="AF80" s="59">
        <v>45985.625</v>
      </c>
      <c r="AG80" s="44">
        <v>101.125</v>
      </c>
      <c r="AH80" s="150">
        <f t="shared" si="36"/>
        <v>45918.625</v>
      </c>
      <c r="AI80" s="150">
        <f t="shared" si="35"/>
        <v>45918.625</v>
      </c>
    </row>
    <row r="81" spans="1:35">
      <c r="A81" s="151" t="str">
        <f t="shared" ca="1" si="23"/>
        <v/>
      </c>
      <c r="B81" s="38" t="str">
        <f t="shared" ca="1" si="24"/>
        <v/>
      </c>
      <c r="C81" s="39" t="str">
        <f t="shared" ca="1" si="37"/>
        <v/>
      </c>
      <c r="D81" s="39" t="str">
        <f t="shared" ca="1" si="38"/>
        <v/>
      </c>
      <c r="E81" s="38" t="str">
        <f t="shared" ca="1" si="25"/>
        <v/>
      </c>
      <c r="F81" s="39" t="str">
        <f t="shared" ca="1" si="26"/>
        <v/>
      </c>
      <c r="G81" s="40" t="str">
        <f t="shared" ca="1" si="39"/>
        <v/>
      </c>
      <c r="H81" s="38" t="str">
        <f t="shared" ca="1" si="27"/>
        <v/>
      </c>
      <c r="I81" s="39" t="str">
        <f t="shared" ca="1" si="28"/>
        <v/>
      </c>
      <c r="J81" s="40" t="str">
        <f t="shared" ca="1" si="40"/>
        <v/>
      </c>
      <c r="K81" s="38" t="str">
        <f t="shared" ca="1" si="29"/>
        <v/>
      </c>
      <c r="L81" s="39" t="str">
        <f t="shared" ca="1" si="30"/>
        <v/>
      </c>
      <c r="M81" s="40" t="str">
        <f t="shared" ca="1" si="41"/>
        <v/>
      </c>
      <c r="N81" s="38" t="str">
        <f t="shared" ca="1" si="31"/>
        <v/>
      </c>
      <c r="O81" s="39" t="str">
        <f t="shared" ca="1" si="32"/>
        <v/>
      </c>
      <c r="P81" s="40" t="str">
        <f t="shared" ca="1" si="42"/>
        <v/>
      </c>
      <c r="Q81" s="38" t="str">
        <f t="shared" ca="1" si="33"/>
        <v/>
      </c>
      <c r="R81" s="39" t="str">
        <f t="shared" ca="1" si="34"/>
        <v/>
      </c>
      <c r="S81" s="40" t="str">
        <f t="shared" ca="1" si="43"/>
        <v/>
      </c>
      <c r="T81" s="66" t="str">
        <f t="shared" ca="1" si="22"/>
        <v/>
      </c>
      <c r="V81" s="59">
        <v>45919.625</v>
      </c>
      <c r="W81" s="44">
        <v>81.260000000000005</v>
      </c>
      <c r="Z81" s="59">
        <v>45919.625</v>
      </c>
      <c r="AA81" s="44">
        <v>111.74</v>
      </c>
      <c r="AD81" s="59">
        <v>45985.625</v>
      </c>
      <c r="AE81" s="44">
        <v>101.84375</v>
      </c>
      <c r="AF81" s="59">
        <v>45986.625</v>
      </c>
      <c r="AG81" s="44">
        <v>101.390625</v>
      </c>
      <c r="AH81" s="150">
        <f t="shared" si="36"/>
        <v>45919.625</v>
      </c>
      <c r="AI81" s="150">
        <f t="shared" si="35"/>
        <v>45919.625</v>
      </c>
    </row>
    <row r="82" spans="1:35">
      <c r="A82" s="151" t="str">
        <f t="shared" ca="1" si="23"/>
        <v/>
      </c>
      <c r="B82" s="38" t="str">
        <f t="shared" ca="1" si="24"/>
        <v/>
      </c>
      <c r="C82" s="39" t="str">
        <f t="shared" ca="1" si="37"/>
        <v/>
      </c>
      <c r="D82" s="39" t="str">
        <f t="shared" ca="1" si="38"/>
        <v/>
      </c>
      <c r="E82" s="38" t="str">
        <f t="shared" ca="1" si="25"/>
        <v/>
      </c>
      <c r="F82" s="39" t="str">
        <f t="shared" ca="1" si="26"/>
        <v/>
      </c>
      <c r="G82" s="40" t="str">
        <f t="shared" ca="1" si="39"/>
        <v/>
      </c>
      <c r="H82" s="38" t="str">
        <f t="shared" ca="1" si="27"/>
        <v/>
      </c>
      <c r="I82" s="39" t="str">
        <f t="shared" ca="1" si="28"/>
        <v/>
      </c>
      <c r="J82" s="40" t="str">
        <f t="shared" ca="1" si="40"/>
        <v/>
      </c>
      <c r="K82" s="38" t="str">
        <f t="shared" ca="1" si="29"/>
        <v/>
      </c>
      <c r="L82" s="39" t="str">
        <f t="shared" ca="1" si="30"/>
        <v/>
      </c>
      <c r="M82" s="40" t="str">
        <f t="shared" ca="1" si="41"/>
        <v/>
      </c>
      <c r="N82" s="38" t="str">
        <f t="shared" ca="1" si="31"/>
        <v/>
      </c>
      <c r="O82" s="39" t="str">
        <f t="shared" ca="1" si="32"/>
        <v/>
      </c>
      <c r="P82" s="40" t="str">
        <f t="shared" ca="1" si="42"/>
        <v/>
      </c>
      <c r="Q82" s="38" t="str">
        <f t="shared" ca="1" si="33"/>
        <v/>
      </c>
      <c r="R82" s="39" t="str">
        <f t="shared" ca="1" si="34"/>
        <v/>
      </c>
      <c r="S82" s="40" t="str">
        <f t="shared" ca="1" si="43"/>
        <v/>
      </c>
      <c r="T82" s="66" t="str">
        <f t="shared" ca="1" si="22"/>
        <v/>
      </c>
      <c r="V82" s="59">
        <v>45922.625</v>
      </c>
      <c r="W82" s="44">
        <v>81.319999999999993</v>
      </c>
      <c r="Z82" s="59">
        <v>45922.625</v>
      </c>
      <c r="AA82" s="44">
        <v>111.48</v>
      </c>
      <c r="AD82" s="59">
        <v>45986.625</v>
      </c>
      <c r="AE82" s="44">
        <v>102.109375</v>
      </c>
      <c r="AF82" s="59">
        <v>45987.625</v>
      </c>
      <c r="AG82" s="44">
        <v>101.796875</v>
      </c>
      <c r="AH82" s="150">
        <f t="shared" si="36"/>
        <v>45922.625</v>
      </c>
      <c r="AI82" s="150">
        <f t="shared" si="35"/>
        <v>45922.625</v>
      </c>
    </row>
    <row r="83" spans="1:35">
      <c r="A83" s="151" t="str">
        <f t="shared" ca="1" si="23"/>
        <v/>
      </c>
      <c r="B83" s="38" t="str">
        <f t="shared" ca="1" si="24"/>
        <v/>
      </c>
      <c r="C83" s="39" t="str">
        <f t="shared" ca="1" si="37"/>
        <v/>
      </c>
      <c r="D83" s="39" t="str">
        <f t="shared" ca="1" si="38"/>
        <v/>
      </c>
      <c r="E83" s="38" t="str">
        <f t="shared" ca="1" si="25"/>
        <v/>
      </c>
      <c r="F83" s="39" t="str">
        <f t="shared" ca="1" si="26"/>
        <v/>
      </c>
      <c r="G83" s="40" t="str">
        <f t="shared" ca="1" si="39"/>
        <v/>
      </c>
      <c r="H83" s="38" t="str">
        <f t="shared" ca="1" si="27"/>
        <v/>
      </c>
      <c r="I83" s="39" t="str">
        <f t="shared" ca="1" si="28"/>
        <v/>
      </c>
      <c r="J83" s="40" t="str">
        <f t="shared" ca="1" si="40"/>
        <v/>
      </c>
      <c r="K83" s="38" t="str">
        <f t="shared" ca="1" si="29"/>
        <v/>
      </c>
      <c r="L83" s="39" t="str">
        <f t="shared" ca="1" si="30"/>
        <v/>
      </c>
      <c r="M83" s="40" t="str">
        <f t="shared" ca="1" si="41"/>
        <v/>
      </c>
      <c r="N83" s="38" t="str">
        <f t="shared" ca="1" si="31"/>
        <v/>
      </c>
      <c r="O83" s="39" t="str">
        <f t="shared" ca="1" si="32"/>
        <v/>
      </c>
      <c r="P83" s="40" t="str">
        <f t="shared" ca="1" si="42"/>
        <v/>
      </c>
      <c r="Q83" s="38" t="str">
        <f t="shared" ca="1" si="33"/>
        <v/>
      </c>
      <c r="R83" s="39" t="str">
        <f t="shared" ca="1" si="34"/>
        <v/>
      </c>
      <c r="S83" s="40" t="str">
        <f t="shared" ca="1" si="43"/>
        <v/>
      </c>
      <c r="T83" s="66" t="str">
        <f t="shared" ca="1" si="22"/>
        <v/>
      </c>
      <c r="V83" s="59">
        <v>45923.625</v>
      </c>
      <c r="W83" s="44">
        <v>81.260000000000005</v>
      </c>
      <c r="Z83" s="59">
        <v>45923.625</v>
      </c>
      <c r="AA83" s="44">
        <v>111.71</v>
      </c>
      <c r="AD83" s="59">
        <v>45987.625</v>
      </c>
      <c r="AE83" s="44">
        <v>102.21875</v>
      </c>
      <c r="AF83" s="59">
        <v>45988.625</v>
      </c>
      <c r="AG83" s="44">
        <v>101.71875</v>
      </c>
      <c r="AH83" s="150">
        <f t="shared" si="36"/>
        <v>45923.625</v>
      </c>
      <c r="AI83" s="150">
        <f t="shared" si="35"/>
        <v>45923.625</v>
      </c>
    </row>
    <row r="84" spans="1:35">
      <c r="A84" s="151" t="str">
        <f t="shared" ca="1" si="23"/>
        <v/>
      </c>
      <c r="B84" s="38" t="str">
        <f t="shared" ca="1" si="24"/>
        <v/>
      </c>
      <c r="C84" s="39" t="str">
        <f t="shared" ca="1" si="37"/>
        <v/>
      </c>
      <c r="D84" s="39" t="str">
        <f t="shared" ca="1" si="38"/>
        <v/>
      </c>
      <c r="E84" s="38" t="str">
        <f t="shared" ca="1" si="25"/>
        <v/>
      </c>
      <c r="F84" s="39" t="str">
        <f t="shared" ca="1" si="26"/>
        <v/>
      </c>
      <c r="G84" s="40" t="str">
        <f t="shared" ca="1" si="39"/>
        <v/>
      </c>
      <c r="H84" s="38" t="str">
        <f t="shared" ca="1" si="27"/>
        <v/>
      </c>
      <c r="I84" s="39" t="str">
        <f t="shared" ca="1" si="28"/>
        <v/>
      </c>
      <c r="J84" s="40" t="str">
        <f t="shared" ca="1" si="40"/>
        <v/>
      </c>
      <c r="K84" s="38" t="str">
        <f t="shared" ca="1" si="29"/>
        <v/>
      </c>
      <c r="L84" s="39" t="str">
        <f t="shared" ca="1" si="30"/>
        <v/>
      </c>
      <c r="M84" s="40" t="str">
        <f t="shared" ca="1" si="41"/>
        <v/>
      </c>
      <c r="N84" s="38" t="str">
        <f t="shared" ca="1" si="31"/>
        <v/>
      </c>
      <c r="O84" s="39" t="str">
        <f t="shared" ca="1" si="32"/>
        <v/>
      </c>
      <c r="P84" s="40" t="str">
        <f t="shared" ca="1" si="42"/>
        <v/>
      </c>
      <c r="Q84" s="38" t="str">
        <f t="shared" ca="1" si="33"/>
        <v/>
      </c>
      <c r="R84" s="39" t="str">
        <f t="shared" ca="1" si="34"/>
        <v/>
      </c>
      <c r="S84" s="40" t="str">
        <f t="shared" ca="1" si="43"/>
        <v/>
      </c>
      <c r="T84" s="66" t="str">
        <f t="shared" ca="1" si="22"/>
        <v/>
      </c>
      <c r="V84" s="59">
        <v>45924.625</v>
      </c>
      <c r="W84" s="44">
        <v>81.150000000000006</v>
      </c>
      <c r="Z84" s="59">
        <v>45924.625</v>
      </c>
      <c r="AA84" s="44">
        <v>111.26</v>
      </c>
      <c r="AD84" s="59">
        <v>45988.625</v>
      </c>
      <c r="AE84" s="44">
        <v>102.1875</v>
      </c>
      <c r="AF84" s="59">
        <v>45992.625</v>
      </c>
      <c r="AG84" s="44">
        <v>100.078125</v>
      </c>
      <c r="AH84" s="150">
        <f t="shared" si="36"/>
        <v>45924.625</v>
      </c>
      <c r="AI84" s="150">
        <f t="shared" si="35"/>
        <v>45924.625</v>
      </c>
    </row>
    <row r="85" spans="1:35">
      <c r="A85" s="151" t="str">
        <f t="shared" ca="1" si="23"/>
        <v/>
      </c>
      <c r="B85" s="38" t="str">
        <f t="shared" ca="1" si="24"/>
        <v/>
      </c>
      <c r="C85" s="39" t="str">
        <f t="shared" ca="1" si="37"/>
        <v/>
      </c>
      <c r="D85" s="39" t="str">
        <f t="shared" ca="1" si="38"/>
        <v/>
      </c>
      <c r="E85" s="38" t="str">
        <f t="shared" ca="1" si="25"/>
        <v/>
      </c>
      <c r="F85" s="39" t="str">
        <f t="shared" ca="1" si="26"/>
        <v/>
      </c>
      <c r="G85" s="40" t="str">
        <f t="shared" ca="1" si="39"/>
        <v/>
      </c>
      <c r="H85" s="38" t="str">
        <f t="shared" ca="1" si="27"/>
        <v/>
      </c>
      <c r="I85" s="39" t="str">
        <f t="shared" ca="1" si="28"/>
        <v/>
      </c>
      <c r="J85" s="40" t="str">
        <f t="shared" ca="1" si="40"/>
        <v/>
      </c>
      <c r="K85" s="38" t="str">
        <f t="shared" ca="1" si="29"/>
        <v/>
      </c>
      <c r="L85" s="39" t="str">
        <f t="shared" ca="1" si="30"/>
        <v/>
      </c>
      <c r="M85" s="40" t="str">
        <f t="shared" ca="1" si="41"/>
        <v/>
      </c>
      <c r="N85" s="38" t="str">
        <f t="shared" ca="1" si="31"/>
        <v/>
      </c>
      <c r="O85" s="39" t="str">
        <f t="shared" ca="1" si="32"/>
        <v/>
      </c>
      <c r="P85" s="40" t="str">
        <f t="shared" ca="1" si="42"/>
        <v/>
      </c>
      <c r="Q85" s="38" t="str">
        <f t="shared" ca="1" si="33"/>
        <v/>
      </c>
      <c r="R85" s="39" t="str">
        <f t="shared" ca="1" si="34"/>
        <v/>
      </c>
      <c r="S85" s="40" t="str">
        <f t="shared" ca="1" si="43"/>
        <v/>
      </c>
      <c r="T85" s="66" t="str">
        <f t="shared" ca="1" si="22"/>
        <v/>
      </c>
      <c r="V85" s="59">
        <v>45925.625</v>
      </c>
      <c r="W85" s="44">
        <v>80.92</v>
      </c>
      <c r="Z85" s="59">
        <v>45925.625</v>
      </c>
      <c r="AA85" s="44">
        <v>111.06</v>
      </c>
      <c r="AD85" s="59">
        <v>45992.625</v>
      </c>
      <c r="AE85" s="44">
        <v>101.375</v>
      </c>
      <c r="AF85" s="59">
        <v>45993.625</v>
      </c>
      <c r="AG85" s="44">
        <v>100.109375</v>
      </c>
      <c r="AH85" s="150">
        <f t="shared" si="36"/>
        <v>45925.625</v>
      </c>
      <c r="AI85" s="150">
        <f t="shared" si="35"/>
        <v>45925.625</v>
      </c>
    </row>
    <row r="86" spans="1:35">
      <c r="A86" s="151" t="str">
        <f t="shared" ca="1" si="23"/>
        <v/>
      </c>
      <c r="B86" s="38" t="str">
        <f t="shared" ca="1" si="24"/>
        <v/>
      </c>
      <c r="C86" s="39" t="str">
        <f t="shared" ca="1" si="37"/>
        <v/>
      </c>
      <c r="D86" s="39" t="str">
        <f t="shared" ca="1" si="38"/>
        <v/>
      </c>
      <c r="E86" s="38" t="str">
        <f t="shared" ca="1" si="25"/>
        <v/>
      </c>
      <c r="F86" s="39" t="str">
        <f t="shared" ca="1" si="26"/>
        <v/>
      </c>
      <c r="G86" s="40" t="str">
        <f t="shared" ca="1" si="39"/>
        <v/>
      </c>
      <c r="H86" s="38" t="str">
        <f t="shared" ca="1" si="27"/>
        <v/>
      </c>
      <c r="I86" s="39" t="str">
        <f t="shared" ca="1" si="28"/>
        <v/>
      </c>
      <c r="J86" s="40" t="str">
        <f t="shared" ca="1" si="40"/>
        <v/>
      </c>
      <c r="K86" s="38" t="str">
        <f t="shared" ca="1" si="29"/>
        <v/>
      </c>
      <c r="L86" s="39" t="str">
        <f t="shared" ca="1" si="30"/>
        <v/>
      </c>
      <c r="M86" s="40" t="str">
        <f t="shared" ca="1" si="41"/>
        <v/>
      </c>
      <c r="N86" s="38" t="str">
        <f t="shared" ca="1" si="31"/>
        <v/>
      </c>
      <c r="O86" s="39" t="str">
        <f t="shared" ca="1" si="32"/>
        <v/>
      </c>
      <c r="P86" s="40" t="str">
        <f t="shared" ca="1" si="42"/>
        <v/>
      </c>
      <c r="Q86" s="38" t="str">
        <f t="shared" ca="1" si="33"/>
        <v/>
      </c>
      <c r="R86" s="39" t="str">
        <f t="shared" ca="1" si="34"/>
        <v/>
      </c>
      <c r="S86" s="40" t="str">
        <f t="shared" ca="1" si="43"/>
        <v/>
      </c>
      <c r="T86" s="66" t="str">
        <f t="shared" ca="1" si="22"/>
        <v/>
      </c>
      <c r="V86" s="59">
        <v>45926.625</v>
      </c>
      <c r="W86" s="44">
        <v>81.08</v>
      </c>
      <c r="Z86" s="59">
        <v>45926.625</v>
      </c>
      <c r="AA86" s="44">
        <v>111.21</v>
      </c>
      <c r="AD86" s="59">
        <v>45993.625</v>
      </c>
      <c r="AE86" s="44">
        <v>101.453125</v>
      </c>
      <c r="AF86" s="59">
        <v>45994.625</v>
      </c>
      <c r="AG86" s="44">
        <v>100.34375</v>
      </c>
      <c r="AH86" s="150">
        <f t="shared" si="36"/>
        <v>45926.625</v>
      </c>
      <c r="AI86" s="150">
        <f t="shared" si="35"/>
        <v>45926.625</v>
      </c>
    </row>
    <row r="87" spans="1:35">
      <c r="A87" s="151" t="str">
        <f t="shared" ca="1" si="23"/>
        <v/>
      </c>
      <c r="B87" s="38" t="str">
        <f t="shared" ca="1" si="24"/>
        <v/>
      </c>
      <c r="C87" s="39" t="str">
        <f t="shared" ca="1" si="37"/>
        <v/>
      </c>
      <c r="D87" s="39" t="str">
        <f t="shared" ca="1" si="38"/>
        <v/>
      </c>
      <c r="E87" s="38" t="str">
        <f t="shared" ca="1" si="25"/>
        <v/>
      </c>
      <c r="F87" s="39" t="str">
        <f t="shared" ca="1" si="26"/>
        <v/>
      </c>
      <c r="G87" s="40" t="str">
        <f t="shared" ca="1" si="39"/>
        <v/>
      </c>
      <c r="H87" s="38" t="str">
        <f t="shared" ca="1" si="27"/>
        <v/>
      </c>
      <c r="I87" s="39" t="str">
        <f t="shared" ca="1" si="28"/>
        <v/>
      </c>
      <c r="J87" s="40" t="str">
        <f t="shared" ca="1" si="40"/>
        <v/>
      </c>
      <c r="K87" s="38" t="str">
        <f t="shared" ca="1" si="29"/>
        <v/>
      </c>
      <c r="L87" s="39" t="str">
        <f t="shared" ca="1" si="30"/>
        <v/>
      </c>
      <c r="M87" s="40" t="str">
        <f t="shared" ca="1" si="41"/>
        <v/>
      </c>
      <c r="N87" s="38" t="str">
        <f t="shared" ca="1" si="31"/>
        <v/>
      </c>
      <c r="O87" s="39" t="str">
        <f t="shared" ca="1" si="32"/>
        <v/>
      </c>
      <c r="P87" s="40" t="str">
        <f t="shared" ca="1" si="42"/>
        <v/>
      </c>
      <c r="Q87" s="38" t="str">
        <f t="shared" ca="1" si="33"/>
        <v/>
      </c>
      <c r="R87" s="39" t="str">
        <f t="shared" ca="1" si="34"/>
        <v/>
      </c>
      <c r="S87" s="40" t="str">
        <f t="shared" ca="1" si="43"/>
        <v/>
      </c>
      <c r="T87" s="66" t="str">
        <f t="shared" ca="1" si="22"/>
        <v/>
      </c>
      <c r="V87" s="59">
        <v>45929.625</v>
      </c>
      <c r="W87" s="44">
        <v>81.22</v>
      </c>
      <c r="Z87" s="59">
        <v>45929.625</v>
      </c>
      <c r="AA87" s="44">
        <v>111.58</v>
      </c>
      <c r="AD87" s="59">
        <v>45994.625</v>
      </c>
      <c r="AE87" s="44">
        <v>101.65625</v>
      </c>
      <c r="AF87" s="59">
        <v>45995.625</v>
      </c>
      <c r="AG87" s="44">
        <v>99.84375</v>
      </c>
      <c r="AH87" s="150">
        <f t="shared" si="36"/>
        <v>45929.625</v>
      </c>
      <c r="AI87" s="150">
        <f t="shared" si="35"/>
        <v>45929.625</v>
      </c>
    </row>
    <row r="88" spans="1:35">
      <c r="A88" s="151" t="str">
        <f t="shared" ca="1" si="23"/>
        <v/>
      </c>
      <c r="B88" s="38" t="str">
        <f t="shared" ca="1" si="24"/>
        <v/>
      </c>
      <c r="C88" s="39" t="str">
        <f t="shared" ca="1" si="37"/>
        <v/>
      </c>
      <c r="D88" s="39" t="str">
        <f t="shared" ca="1" si="38"/>
        <v/>
      </c>
      <c r="E88" s="38" t="str">
        <f t="shared" ca="1" si="25"/>
        <v/>
      </c>
      <c r="F88" s="39" t="str">
        <f t="shared" ca="1" si="26"/>
        <v/>
      </c>
      <c r="G88" s="40" t="str">
        <f t="shared" ca="1" si="39"/>
        <v/>
      </c>
      <c r="H88" s="38" t="str">
        <f t="shared" ca="1" si="27"/>
        <v/>
      </c>
      <c r="I88" s="39" t="str">
        <f t="shared" ca="1" si="28"/>
        <v/>
      </c>
      <c r="J88" s="40" t="str">
        <f t="shared" ca="1" si="40"/>
        <v/>
      </c>
      <c r="K88" s="38" t="str">
        <f t="shared" ca="1" si="29"/>
        <v/>
      </c>
      <c r="L88" s="39" t="str">
        <f t="shared" ca="1" si="30"/>
        <v/>
      </c>
      <c r="M88" s="40" t="str">
        <f t="shared" ca="1" si="41"/>
        <v/>
      </c>
      <c r="N88" s="38" t="str">
        <f t="shared" ca="1" si="31"/>
        <v/>
      </c>
      <c r="O88" s="39" t="str">
        <f t="shared" ca="1" si="32"/>
        <v/>
      </c>
      <c r="P88" s="40" t="str">
        <f t="shared" ca="1" si="42"/>
        <v/>
      </c>
      <c r="Q88" s="38" t="str">
        <f t="shared" ca="1" si="33"/>
        <v/>
      </c>
      <c r="R88" s="39" t="str">
        <f t="shared" ca="1" si="34"/>
        <v/>
      </c>
      <c r="S88" s="40" t="str">
        <f t="shared" ca="1" si="43"/>
        <v/>
      </c>
      <c r="T88" s="66" t="str">
        <f t="shared" ca="1" si="22"/>
        <v/>
      </c>
      <c r="V88" s="59">
        <v>45930.625</v>
      </c>
      <c r="W88" s="44">
        <v>81.19</v>
      </c>
      <c r="Z88" s="59">
        <v>45930.625</v>
      </c>
      <c r="AA88" s="44">
        <v>111.47</v>
      </c>
      <c r="AD88" s="59">
        <v>45995.625</v>
      </c>
      <c r="AE88" s="44">
        <v>101.328125</v>
      </c>
      <c r="AF88" s="59">
        <v>45996.625</v>
      </c>
      <c r="AG88" s="44">
        <v>99.34375</v>
      </c>
      <c r="AH88" s="150">
        <f t="shared" si="36"/>
        <v>45930.625</v>
      </c>
      <c r="AI88" s="150">
        <f t="shared" si="35"/>
        <v>45930.625</v>
      </c>
    </row>
    <row r="89" spans="1:35">
      <c r="A89" s="151" t="str">
        <f t="shared" ca="1" si="23"/>
        <v/>
      </c>
      <c r="B89" s="38" t="str">
        <f t="shared" ca="1" si="24"/>
        <v/>
      </c>
      <c r="C89" s="39" t="str">
        <f t="shared" ca="1" si="37"/>
        <v/>
      </c>
      <c r="D89" s="39" t="str">
        <f t="shared" ca="1" si="38"/>
        <v/>
      </c>
      <c r="E89" s="38" t="str">
        <f t="shared" ca="1" si="25"/>
        <v/>
      </c>
      <c r="F89" s="39" t="str">
        <f t="shared" ca="1" si="26"/>
        <v/>
      </c>
      <c r="G89" s="40" t="str">
        <f t="shared" ca="1" si="39"/>
        <v/>
      </c>
      <c r="H89" s="38" t="str">
        <f t="shared" ca="1" si="27"/>
        <v/>
      </c>
      <c r="I89" s="39" t="str">
        <f t="shared" ca="1" si="28"/>
        <v/>
      </c>
      <c r="J89" s="40" t="str">
        <f t="shared" ca="1" si="40"/>
        <v/>
      </c>
      <c r="K89" s="38" t="str">
        <f t="shared" ca="1" si="29"/>
        <v/>
      </c>
      <c r="L89" s="39" t="str">
        <f t="shared" ca="1" si="30"/>
        <v/>
      </c>
      <c r="M89" s="40" t="str">
        <f t="shared" ca="1" si="41"/>
        <v/>
      </c>
      <c r="N89" s="38" t="str">
        <f t="shared" ca="1" si="31"/>
        <v/>
      </c>
      <c r="O89" s="39" t="str">
        <f t="shared" ca="1" si="32"/>
        <v/>
      </c>
      <c r="P89" s="40" t="str">
        <f t="shared" ca="1" si="42"/>
        <v/>
      </c>
      <c r="Q89" s="38" t="str">
        <f t="shared" ca="1" si="33"/>
        <v/>
      </c>
      <c r="R89" s="39" t="str">
        <f t="shared" ca="1" si="34"/>
        <v/>
      </c>
      <c r="S89" s="40" t="str">
        <f t="shared" ca="1" si="43"/>
        <v/>
      </c>
      <c r="T89" s="66" t="str">
        <f t="shared" ca="1" si="22"/>
        <v/>
      </c>
      <c r="V89" s="59">
        <v>45931.625</v>
      </c>
      <c r="W89" s="44">
        <v>80.959999999999994</v>
      </c>
      <c r="Z89" s="59">
        <v>45931.625</v>
      </c>
      <c r="AA89" s="44">
        <v>111.51</v>
      </c>
      <c r="AD89" s="59">
        <v>45996.625</v>
      </c>
      <c r="AE89" s="44">
        <v>101.03125</v>
      </c>
      <c r="AF89" s="59">
        <v>45999.625</v>
      </c>
      <c r="AG89" s="44">
        <v>99.046875</v>
      </c>
      <c r="AH89" s="150">
        <f t="shared" si="36"/>
        <v>45931.625</v>
      </c>
      <c r="AI89" s="150">
        <f t="shared" si="35"/>
        <v>45931.625</v>
      </c>
    </row>
    <row r="90" spans="1:35">
      <c r="A90" s="151" t="str">
        <f t="shared" ca="1" si="23"/>
        <v/>
      </c>
      <c r="B90" s="38" t="str">
        <f t="shared" ca="1" si="24"/>
        <v/>
      </c>
      <c r="C90" s="39" t="str">
        <f t="shared" ca="1" si="37"/>
        <v/>
      </c>
      <c r="D90" s="39" t="str">
        <f t="shared" ca="1" si="38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39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0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1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2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3"/>
        <v/>
      </c>
      <c r="T90" s="66" t="str">
        <f t="shared" ca="1" si="22"/>
        <v/>
      </c>
      <c r="V90" s="59">
        <v>45932.625</v>
      </c>
      <c r="W90" s="44">
        <v>80.930000000000007</v>
      </c>
      <c r="Z90" s="59">
        <v>45932.625</v>
      </c>
      <c r="AA90" s="44">
        <v>111.69</v>
      </c>
      <c r="AD90" s="59">
        <v>45999.625</v>
      </c>
      <c r="AE90" s="44">
        <v>100.796875</v>
      </c>
      <c r="AF90" s="59">
        <v>46000.625</v>
      </c>
      <c r="AG90" s="44">
        <v>99.109375</v>
      </c>
      <c r="AH90" s="150">
        <f t="shared" si="36"/>
        <v>45932.625</v>
      </c>
      <c r="AI90" s="150">
        <f t="shared" si="35"/>
        <v>45932.625</v>
      </c>
    </row>
    <row r="91" spans="1:35">
      <c r="A91" s="151" t="str">
        <f t="shared" ca="1" si="23"/>
        <v/>
      </c>
      <c r="B91" s="38" t="str">
        <f t="shared" ca="1" si="24"/>
        <v/>
      </c>
      <c r="C91" s="39" t="str">
        <f t="shared" ca="1" si="37"/>
        <v/>
      </c>
      <c r="D91" s="39" t="str">
        <f t="shared" ca="1" si="38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39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0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1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2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3"/>
        <v/>
      </c>
      <c r="T91" s="66" t="str">
        <f t="shared" ref="T91:T150" ca="1" si="44">IF(ISERROR(B91-2),"",C91+D91-F91-G91-I91-J91+L91+M91+O91+P91+R91+S91+$J$9)</f>
        <v/>
      </c>
      <c r="V91" s="59">
        <v>45933.625</v>
      </c>
      <c r="W91" s="44">
        <v>80.84</v>
      </c>
      <c r="Z91" s="59">
        <v>45933.625</v>
      </c>
      <c r="AA91" s="44">
        <v>111.55</v>
      </c>
      <c r="AD91" s="59">
        <v>46000.625</v>
      </c>
      <c r="AE91" s="44">
        <v>100.65625</v>
      </c>
      <c r="AF91" s="59">
        <v>46001.625</v>
      </c>
      <c r="AG91" s="44">
        <v>99.4375</v>
      </c>
      <c r="AH91" s="150">
        <f t="shared" si="36"/>
        <v>45933.625</v>
      </c>
      <c r="AI91" s="150">
        <f t="shared" si="35"/>
        <v>45933.625</v>
      </c>
    </row>
    <row r="92" spans="1:35">
      <c r="A92" s="151" t="str">
        <f t="shared" ca="1" si="23"/>
        <v/>
      </c>
      <c r="B92" s="38" t="str">
        <f t="shared" ca="1" si="24"/>
        <v/>
      </c>
      <c r="C92" s="39" t="str">
        <f t="shared" ca="1" si="37"/>
        <v/>
      </c>
      <c r="D92" s="39" t="str">
        <f t="shared" ca="1" si="38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39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0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1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2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3"/>
        <v/>
      </c>
      <c r="T92" s="66" t="str">
        <f t="shared" ca="1" si="44"/>
        <v/>
      </c>
      <c r="V92" s="59">
        <v>45936.625</v>
      </c>
      <c r="W92" s="44">
        <v>80.86</v>
      </c>
      <c r="Z92" s="59">
        <v>45936.625</v>
      </c>
      <c r="AA92" s="44">
        <v>111.19</v>
      </c>
      <c r="AD92" s="59">
        <v>46001.625</v>
      </c>
      <c r="AE92" s="44">
        <v>100.96875</v>
      </c>
      <c r="AF92" s="59">
        <v>46002.625</v>
      </c>
      <c r="AG92" s="44">
        <v>99.375</v>
      </c>
      <c r="AH92" s="150">
        <f t="shared" si="36"/>
        <v>45936.625</v>
      </c>
      <c r="AI92" s="150">
        <f t="shared" si="35"/>
        <v>45936.625</v>
      </c>
    </row>
    <row r="93" spans="1:35">
      <c r="A93" s="151" t="str">
        <f t="shared" ca="1" si="23"/>
        <v/>
      </c>
      <c r="B93" s="38" t="str">
        <f t="shared" ca="1" si="24"/>
        <v/>
      </c>
      <c r="C93" s="39" t="str">
        <f t="shared" ca="1" si="37"/>
        <v/>
      </c>
      <c r="D93" s="39" t="str">
        <f t="shared" ca="1" si="38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39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0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1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2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3"/>
        <v/>
      </c>
      <c r="T93" s="66" t="str">
        <f t="shared" ca="1" si="44"/>
        <v/>
      </c>
      <c r="V93" s="59">
        <v>45937.625</v>
      </c>
      <c r="W93" s="44">
        <v>80.77</v>
      </c>
      <c r="Z93" s="59">
        <v>45937.625</v>
      </c>
      <c r="AA93" s="44">
        <v>111.4</v>
      </c>
      <c r="AD93" s="59">
        <v>46002.625</v>
      </c>
      <c r="AE93" s="44">
        <v>101</v>
      </c>
      <c r="AH93" s="150">
        <f t="shared" si="36"/>
        <v>45937.625</v>
      </c>
      <c r="AI93" s="150">
        <f t="shared" si="35"/>
        <v>45937.625</v>
      </c>
    </row>
    <row r="94" spans="1:35">
      <c r="A94" s="151" t="str">
        <f t="shared" ca="1" si="23"/>
        <v/>
      </c>
      <c r="B94" s="38" t="str">
        <f t="shared" ca="1" si="24"/>
        <v/>
      </c>
      <c r="C94" s="39" t="str">
        <f t="shared" ca="1" si="37"/>
        <v/>
      </c>
      <c r="D94" s="39" t="str">
        <f t="shared" ca="1" si="38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39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0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1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2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3"/>
        <v/>
      </c>
      <c r="T94" s="66" t="str">
        <f t="shared" ca="1" si="44"/>
        <v/>
      </c>
      <c r="V94" s="59">
        <v>45938.625</v>
      </c>
      <c r="W94" s="44">
        <v>80.650000000000006</v>
      </c>
      <c r="Z94" s="59">
        <v>45938.625</v>
      </c>
      <c r="AA94" s="44">
        <v>111.26</v>
      </c>
      <c r="AH94" s="150">
        <f t="shared" si="36"/>
        <v>45938.625</v>
      </c>
      <c r="AI94" s="150">
        <f t="shared" si="35"/>
        <v>45938.625</v>
      </c>
    </row>
    <row r="95" spans="1:35">
      <c r="A95" s="151" t="str">
        <f t="shared" ca="1" si="23"/>
        <v/>
      </c>
      <c r="B95" s="38" t="str">
        <f t="shared" ca="1" si="24"/>
        <v/>
      </c>
      <c r="C95" s="39" t="str">
        <f t="shared" ca="1" si="37"/>
        <v/>
      </c>
      <c r="D95" s="39" t="str">
        <f t="shared" ca="1" si="38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39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0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1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2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3"/>
        <v/>
      </c>
      <c r="T95" s="66" t="str">
        <f t="shared" ca="1" si="44"/>
        <v/>
      </c>
      <c r="V95" s="59">
        <v>45939.625</v>
      </c>
      <c r="W95" s="44">
        <v>80.42</v>
      </c>
      <c r="Z95" s="59">
        <v>45939.625</v>
      </c>
      <c r="AA95" s="44">
        <v>111.04</v>
      </c>
      <c r="AH95" s="150">
        <f t="shared" si="36"/>
        <v>45939.625</v>
      </c>
      <c r="AI95" s="150">
        <f t="shared" si="35"/>
        <v>45939.625</v>
      </c>
    </row>
    <row r="96" spans="1:35">
      <c r="A96" s="151" t="str">
        <f t="shared" ca="1" si="23"/>
        <v/>
      </c>
      <c r="B96" s="38" t="str">
        <f t="shared" ca="1" si="24"/>
        <v/>
      </c>
      <c r="C96" s="39" t="str">
        <f t="shared" ca="1" si="37"/>
        <v/>
      </c>
      <c r="D96" s="39" t="str">
        <f t="shared" ca="1" si="38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39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0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1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2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3"/>
        <v/>
      </c>
      <c r="T96" s="66" t="str">
        <f t="shared" ca="1" si="44"/>
        <v/>
      </c>
      <c r="V96" s="59">
        <v>45940.625</v>
      </c>
      <c r="W96" s="44">
        <v>79.984999999999999</v>
      </c>
      <c r="Z96" s="59">
        <v>45940.625</v>
      </c>
      <c r="AA96" s="44">
        <v>111.36</v>
      </c>
      <c r="AH96" s="150">
        <f t="shared" si="36"/>
        <v>45940.625</v>
      </c>
      <c r="AI96" s="150">
        <f t="shared" si="35"/>
        <v>45940.625</v>
      </c>
    </row>
    <row r="97" spans="1:35">
      <c r="A97" s="151" t="str">
        <f t="shared" ca="1" si="23"/>
        <v/>
      </c>
      <c r="B97" s="38" t="str">
        <f t="shared" ca="1" si="24"/>
        <v/>
      </c>
      <c r="C97" s="39" t="str">
        <f t="shared" ca="1" si="37"/>
        <v/>
      </c>
      <c r="D97" s="39" t="str">
        <f t="shared" ca="1" si="38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39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0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1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2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3"/>
        <v/>
      </c>
      <c r="T97" s="66" t="str">
        <f t="shared" ca="1" si="44"/>
        <v/>
      </c>
      <c r="V97" s="59">
        <v>45943.625</v>
      </c>
      <c r="W97" s="44">
        <v>80.45</v>
      </c>
      <c r="Z97" s="59">
        <v>45943.625</v>
      </c>
      <c r="AA97" s="44">
        <v>111.73</v>
      </c>
      <c r="AH97" s="150">
        <f t="shared" si="36"/>
        <v>45943.625</v>
      </c>
      <c r="AI97" s="150">
        <f t="shared" si="35"/>
        <v>45943.625</v>
      </c>
    </row>
    <row r="98" spans="1:35">
      <c r="A98" s="151" t="str">
        <f t="shared" ca="1" si="23"/>
        <v/>
      </c>
      <c r="B98" s="38" t="str">
        <f t="shared" ca="1" si="24"/>
        <v/>
      </c>
      <c r="C98" s="39" t="str">
        <f t="shared" ca="1" si="37"/>
        <v/>
      </c>
      <c r="D98" s="39" t="str">
        <f t="shared" ca="1" si="38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39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0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1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2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3"/>
        <v/>
      </c>
      <c r="T98" s="66" t="str">
        <f t="shared" ca="1" si="44"/>
        <v/>
      </c>
      <c r="V98" s="59">
        <v>45944.625</v>
      </c>
      <c r="W98" s="44">
        <v>80.540000000000006</v>
      </c>
      <c r="Z98" s="59">
        <v>45944.625</v>
      </c>
      <c r="AA98" s="44">
        <v>112.1</v>
      </c>
      <c r="AH98" s="150">
        <f t="shared" si="36"/>
        <v>45944.625</v>
      </c>
      <c r="AI98" s="150">
        <f t="shared" si="35"/>
        <v>45944.625</v>
      </c>
    </row>
    <row r="99" spans="1:35">
      <c r="A99" s="151" t="str">
        <f t="shared" ca="1" si="23"/>
        <v/>
      </c>
      <c r="B99" s="38" t="str">
        <f t="shared" ca="1" si="24"/>
        <v/>
      </c>
      <c r="C99" s="39" t="str">
        <f t="shared" ca="1" si="37"/>
        <v/>
      </c>
      <c r="D99" s="39" t="str">
        <f t="shared" ca="1" si="38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39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0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1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2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3"/>
        <v/>
      </c>
      <c r="T99" s="66" t="str">
        <f t="shared" ca="1" si="44"/>
        <v/>
      </c>
      <c r="V99" s="59">
        <v>45945.625</v>
      </c>
      <c r="W99" s="44">
        <v>80.8</v>
      </c>
      <c r="Z99" s="59">
        <v>45945.625</v>
      </c>
      <c r="AA99" s="44">
        <v>112.1</v>
      </c>
      <c r="AH99" s="150">
        <f t="shared" si="36"/>
        <v>45945.625</v>
      </c>
      <c r="AI99" s="150">
        <f t="shared" si="35"/>
        <v>45945.625</v>
      </c>
    </row>
    <row r="100" spans="1:35">
      <c r="A100" s="151" t="str">
        <f t="shared" ca="1" si="23"/>
        <v/>
      </c>
      <c r="B100" s="38" t="str">
        <f t="shared" ca="1" si="24"/>
        <v/>
      </c>
      <c r="C100" s="39" t="str">
        <f t="shared" ca="1" si="37"/>
        <v/>
      </c>
      <c r="D100" s="39" t="str">
        <f t="shared" ca="1" si="38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39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0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1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2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3"/>
        <v/>
      </c>
      <c r="T100" s="66" t="str">
        <f t="shared" ca="1" si="44"/>
        <v/>
      </c>
      <c r="V100" s="59">
        <v>45946.625</v>
      </c>
      <c r="W100" s="44">
        <v>80.510000000000005</v>
      </c>
      <c r="Z100" s="59">
        <v>45946.625</v>
      </c>
      <c r="AA100" s="44">
        <v>112.42</v>
      </c>
      <c r="AH100" s="150">
        <f t="shared" si="36"/>
        <v>45946.625</v>
      </c>
      <c r="AI100" s="150">
        <f t="shared" si="35"/>
        <v>45946.625</v>
      </c>
    </row>
    <row r="101" spans="1:35">
      <c r="A101" s="151" t="str">
        <f t="shared" ca="1" si="23"/>
        <v/>
      </c>
      <c r="B101" s="38" t="str">
        <f t="shared" ca="1" si="24"/>
        <v/>
      </c>
      <c r="C101" s="39" t="str">
        <f t="shared" ca="1" si="37"/>
        <v/>
      </c>
      <c r="D101" s="39" t="str">
        <f t="shared" ca="1" si="38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39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0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1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2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3"/>
        <v/>
      </c>
      <c r="T101" s="66" t="str">
        <f t="shared" ca="1" si="44"/>
        <v/>
      </c>
      <c r="V101" s="59">
        <v>45947.625</v>
      </c>
      <c r="W101" s="44">
        <v>80.72</v>
      </c>
      <c r="Z101" s="59">
        <v>45947.625</v>
      </c>
      <c r="AA101" s="44">
        <v>112.2</v>
      </c>
      <c r="AH101" s="150">
        <f t="shared" si="36"/>
        <v>45947.625</v>
      </c>
      <c r="AI101" s="150">
        <f t="shared" si="35"/>
        <v>45947.625</v>
      </c>
    </row>
    <row r="102" spans="1:35">
      <c r="A102" s="151" t="str">
        <f t="shared" ca="1" si="23"/>
        <v/>
      </c>
      <c r="B102" s="38" t="str">
        <f t="shared" ca="1" si="24"/>
        <v/>
      </c>
      <c r="C102" s="39" t="str">
        <f t="shared" ca="1" si="37"/>
        <v/>
      </c>
      <c r="D102" s="39" t="str">
        <f t="shared" ca="1" si="38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39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0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1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2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3"/>
        <v/>
      </c>
      <c r="T102" s="66" t="str">
        <f t="shared" ca="1" si="44"/>
        <v/>
      </c>
      <c r="V102" s="59">
        <v>45950.625</v>
      </c>
      <c r="W102" s="44">
        <v>80.88</v>
      </c>
      <c r="Z102" s="59">
        <v>45950.625</v>
      </c>
      <c r="AA102" s="44">
        <v>112.54</v>
      </c>
      <c r="AH102" s="150">
        <f t="shared" si="36"/>
        <v>45950.625</v>
      </c>
      <c r="AI102" s="150">
        <f t="shared" si="35"/>
        <v>45950.625</v>
      </c>
    </row>
    <row r="103" spans="1:35">
      <c r="A103" s="151" t="str">
        <f t="shared" ca="1" si="23"/>
        <v/>
      </c>
      <c r="B103" s="38" t="str">
        <f t="shared" ca="1" si="24"/>
        <v/>
      </c>
      <c r="C103" s="39" t="str">
        <f t="shared" ca="1" si="37"/>
        <v/>
      </c>
      <c r="D103" s="39" t="str">
        <f t="shared" ca="1" si="38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39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0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1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2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3"/>
        <v/>
      </c>
      <c r="T103" s="66" t="str">
        <f t="shared" ca="1" si="44"/>
        <v/>
      </c>
      <c r="V103" s="59">
        <v>45951.625</v>
      </c>
      <c r="W103" s="44">
        <v>80.760000000000005</v>
      </c>
      <c r="Z103" s="59">
        <v>45951.625</v>
      </c>
      <c r="AA103" s="44">
        <v>112.56</v>
      </c>
      <c r="AH103" s="150">
        <f t="shared" si="36"/>
        <v>45951.625</v>
      </c>
      <c r="AI103" s="150">
        <f t="shared" si="35"/>
        <v>45951.625</v>
      </c>
    </row>
    <row r="104" spans="1:35">
      <c r="A104" s="151" t="str">
        <f t="shared" ca="1" si="23"/>
        <v/>
      </c>
      <c r="B104" s="38" t="str">
        <f t="shared" ca="1" si="24"/>
        <v/>
      </c>
      <c r="C104" s="39" t="str">
        <f t="shared" ca="1" si="37"/>
        <v/>
      </c>
      <c r="D104" s="39" t="str">
        <f t="shared" ca="1" si="38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39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0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1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2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3"/>
        <v/>
      </c>
      <c r="T104" s="66" t="str">
        <f t="shared" ca="1" si="44"/>
        <v/>
      </c>
      <c r="V104" s="59">
        <v>45952.625</v>
      </c>
      <c r="W104" s="44">
        <v>80.680000000000007</v>
      </c>
      <c r="Z104" s="59">
        <v>45952.625</v>
      </c>
      <c r="AA104" s="44">
        <v>112.67</v>
      </c>
      <c r="AH104" s="150">
        <f t="shared" si="36"/>
        <v>45952.625</v>
      </c>
      <c r="AI104" s="150">
        <f t="shared" si="35"/>
        <v>45952.625</v>
      </c>
    </row>
    <row r="105" spans="1:35">
      <c r="A105" s="151" t="str">
        <f t="shared" ca="1" si="23"/>
        <v/>
      </c>
      <c r="B105" s="38" t="str">
        <f t="shared" ca="1" si="24"/>
        <v/>
      </c>
      <c r="C105" s="39" t="str">
        <f t="shared" ca="1" si="37"/>
        <v/>
      </c>
      <c r="D105" s="39" t="str">
        <f t="shared" ca="1" si="38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39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0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1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2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3"/>
        <v/>
      </c>
      <c r="T105" s="66" t="str">
        <f t="shared" ca="1" si="44"/>
        <v/>
      </c>
      <c r="V105" s="59">
        <v>45953.625</v>
      </c>
      <c r="W105" s="44">
        <v>80.849999999999994</v>
      </c>
      <c r="Z105" s="59">
        <v>45953.625</v>
      </c>
      <c r="AA105" s="44">
        <v>112.53</v>
      </c>
      <c r="AH105" s="150">
        <f t="shared" si="36"/>
        <v>45953.625</v>
      </c>
      <c r="AI105" s="150">
        <f t="shared" si="35"/>
        <v>45953.625</v>
      </c>
    </row>
    <row r="106" spans="1:35">
      <c r="A106" s="151" t="str">
        <f t="shared" ca="1" si="23"/>
        <v/>
      </c>
      <c r="B106" s="38" t="str">
        <f t="shared" ca="1" si="24"/>
        <v/>
      </c>
      <c r="C106" s="39" t="str">
        <f t="shared" ca="1" si="37"/>
        <v/>
      </c>
      <c r="D106" s="39" t="str">
        <f t="shared" ca="1" si="38"/>
        <v/>
      </c>
      <c r="E106" s="38" t="str">
        <f t="shared" ca="1" si="25"/>
        <v/>
      </c>
      <c r="F106" s="39" t="str">
        <f t="shared" ca="1" si="26"/>
        <v/>
      </c>
      <c r="G106" s="40" t="str">
        <f t="shared" ca="1" si="39"/>
        <v/>
      </c>
      <c r="H106" s="38" t="str">
        <f t="shared" ca="1" si="27"/>
        <v/>
      </c>
      <c r="I106" s="39" t="str">
        <f t="shared" ca="1" si="28"/>
        <v/>
      </c>
      <c r="J106" s="40" t="str">
        <f t="shared" ca="1" si="40"/>
        <v/>
      </c>
      <c r="K106" s="38" t="str">
        <f t="shared" ca="1" si="29"/>
        <v/>
      </c>
      <c r="L106" s="39" t="str">
        <f t="shared" ca="1" si="30"/>
        <v/>
      </c>
      <c r="M106" s="40" t="str">
        <f t="shared" ca="1" si="41"/>
        <v/>
      </c>
      <c r="N106" s="38" t="str">
        <f t="shared" ca="1" si="31"/>
        <v/>
      </c>
      <c r="O106" s="39" t="str">
        <f t="shared" ca="1" si="32"/>
        <v/>
      </c>
      <c r="P106" s="40" t="str">
        <f t="shared" ca="1" si="42"/>
        <v/>
      </c>
      <c r="Q106" s="38" t="str">
        <f t="shared" ca="1" si="33"/>
        <v/>
      </c>
      <c r="R106" s="39" t="str">
        <f t="shared" ca="1" si="34"/>
        <v/>
      </c>
      <c r="S106" s="40" t="str">
        <f t="shared" ca="1" si="43"/>
        <v/>
      </c>
      <c r="T106" s="66" t="str">
        <f t="shared" ca="1" si="44"/>
        <v/>
      </c>
      <c r="V106" s="59">
        <v>45954.625</v>
      </c>
      <c r="W106" s="44">
        <v>81.08</v>
      </c>
      <c r="Z106" s="59">
        <v>45954.625</v>
      </c>
      <c r="AA106" s="44">
        <v>112.72</v>
      </c>
      <c r="AH106" s="150">
        <f t="shared" si="36"/>
        <v>45954.625</v>
      </c>
      <c r="AI106" s="150">
        <f t="shared" si="35"/>
        <v>45954.625</v>
      </c>
    </row>
    <row r="107" spans="1:35">
      <c r="A107" s="151" t="str">
        <f t="shared" ca="1" si="23"/>
        <v/>
      </c>
      <c r="B107" s="38" t="str">
        <f t="shared" ca="1" si="24"/>
        <v/>
      </c>
      <c r="C107" s="39" t="str">
        <f t="shared" ca="1" si="37"/>
        <v/>
      </c>
      <c r="D107" s="39" t="str">
        <f t="shared" ca="1" si="38"/>
        <v/>
      </c>
      <c r="E107" s="38" t="str">
        <f t="shared" ca="1" si="25"/>
        <v/>
      </c>
      <c r="F107" s="39" t="str">
        <f t="shared" ca="1" si="26"/>
        <v/>
      </c>
      <c r="G107" s="40" t="str">
        <f t="shared" ca="1" si="39"/>
        <v/>
      </c>
      <c r="H107" s="38" t="str">
        <f t="shared" ca="1" si="27"/>
        <v/>
      </c>
      <c r="I107" s="39" t="str">
        <f t="shared" ca="1" si="28"/>
        <v/>
      </c>
      <c r="J107" s="40" t="str">
        <f t="shared" ca="1" si="40"/>
        <v/>
      </c>
      <c r="K107" s="38" t="str">
        <f t="shared" ca="1" si="29"/>
        <v/>
      </c>
      <c r="L107" s="39" t="str">
        <f t="shared" ca="1" si="30"/>
        <v/>
      </c>
      <c r="M107" s="40" t="str">
        <f t="shared" ca="1" si="41"/>
        <v/>
      </c>
      <c r="N107" s="38" t="str">
        <f t="shared" ca="1" si="31"/>
        <v/>
      </c>
      <c r="O107" s="39" t="str">
        <f t="shared" ca="1" si="32"/>
        <v/>
      </c>
      <c r="P107" s="40" t="str">
        <f t="shared" ca="1" si="42"/>
        <v/>
      </c>
      <c r="Q107" s="38" t="str">
        <f t="shared" ca="1" si="33"/>
        <v/>
      </c>
      <c r="R107" s="39" t="str">
        <f t="shared" ca="1" si="34"/>
        <v/>
      </c>
      <c r="S107" s="40" t="str">
        <f t="shared" ca="1" si="43"/>
        <v/>
      </c>
      <c r="T107" s="66" t="str">
        <f t="shared" ca="1" si="44"/>
        <v/>
      </c>
      <c r="V107" s="59">
        <v>45957.625</v>
      </c>
      <c r="W107" s="44">
        <v>81.28</v>
      </c>
      <c r="Z107" s="59">
        <v>45957.625</v>
      </c>
      <c r="AA107" s="44">
        <v>112.91</v>
      </c>
      <c r="AH107" s="150">
        <f t="shared" si="36"/>
        <v>45957.625</v>
      </c>
      <c r="AI107" s="150">
        <f t="shared" si="35"/>
        <v>45957.625</v>
      </c>
    </row>
    <row r="108" spans="1:35">
      <c r="A108" s="151" t="str">
        <f t="shared" ca="1" si="23"/>
        <v/>
      </c>
      <c r="B108" s="38" t="str">
        <f t="shared" ca="1" si="24"/>
        <v/>
      </c>
      <c r="C108" s="39" t="str">
        <f t="shared" ca="1" si="37"/>
        <v/>
      </c>
      <c r="D108" s="39" t="str">
        <f t="shared" ca="1" si="38"/>
        <v/>
      </c>
      <c r="E108" s="38" t="str">
        <f t="shared" ca="1" si="25"/>
        <v/>
      </c>
      <c r="F108" s="39" t="str">
        <f t="shared" ca="1" si="26"/>
        <v/>
      </c>
      <c r="G108" s="40" t="str">
        <f t="shared" ca="1" si="39"/>
        <v/>
      </c>
      <c r="H108" s="38" t="str">
        <f t="shared" ca="1" si="27"/>
        <v/>
      </c>
      <c r="I108" s="39" t="str">
        <f t="shared" ca="1" si="28"/>
        <v/>
      </c>
      <c r="J108" s="40" t="str">
        <f t="shared" ca="1" si="40"/>
        <v/>
      </c>
      <c r="K108" s="38" t="str">
        <f t="shared" ca="1" si="29"/>
        <v/>
      </c>
      <c r="L108" s="39" t="str">
        <f t="shared" ca="1" si="30"/>
        <v/>
      </c>
      <c r="M108" s="40" t="str">
        <f t="shared" ca="1" si="41"/>
        <v/>
      </c>
      <c r="N108" s="38" t="str">
        <f t="shared" ca="1" si="31"/>
        <v/>
      </c>
      <c r="O108" s="39" t="str">
        <f t="shared" ca="1" si="32"/>
        <v/>
      </c>
      <c r="P108" s="40" t="str">
        <f t="shared" ca="1" si="42"/>
        <v/>
      </c>
      <c r="Q108" s="38" t="str">
        <f t="shared" ca="1" si="33"/>
        <v/>
      </c>
      <c r="R108" s="39" t="str">
        <f t="shared" ca="1" si="34"/>
        <v/>
      </c>
      <c r="S108" s="40" t="str">
        <f t="shared" ca="1" si="43"/>
        <v/>
      </c>
      <c r="T108" s="66" t="str">
        <f t="shared" ca="1" si="44"/>
        <v/>
      </c>
      <c r="V108" s="59">
        <v>45958.625</v>
      </c>
      <c r="W108" s="44">
        <v>81.2</v>
      </c>
      <c r="Z108" s="59">
        <v>45958.625</v>
      </c>
      <c r="AA108" s="44">
        <v>112.92</v>
      </c>
      <c r="AH108" s="150">
        <f t="shared" si="36"/>
        <v>45958.625</v>
      </c>
      <c r="AI108" s="150">
        <f t="shared" si="35"/>
        <v>45958.625</v>
      </c>
    </row>
    <row r="109" spans="1:35">
      <c r="A109" s="151" t="str">
        <f t="shared" ca="1" si="23"/>
        <v/>
      </c>
      <c r="B109" s="38" t="str">
        <f t="shared" ca="1" si="24"/>
        <v/>
      </c>
      <c r="C109" s="39" t="str">
        <f t="shared" ca="1" si="37"/>
        <v/>
      </c>
      <c r="D109" s="39" t="str">
        <f t="shared" ca="1" si="38"/>
        <v/>
      </c>
      <c r="E109" s="38" t="str">
        <f t="shared" ca="1" si="25"/>
        <v/>
      </c>
      <c r="F109" s="39" t="str">
        <f t="shared" ca="1" si="26"/>
        <v/>
      </c>
      <c r="G109" s="40" t="str">
        <f t="shared" ca="1" si="39"/>
        <v/>
      </c>
      <c r="H109" s="38" t="str">
        <f t="shared" ca="1" si="27"/>
        <v/>
      </c>
      <c r="I109" s="39" t="str">
        <f t="shared" ca="1" si="28"/>
        <v/>
      </c>
      <c r="J109" s="40" t="str">
        <f t="shared" ca="1" si="40"/>
        <v/>
      </c>
      <c r="K109" s="38" t="str">
        <f t="shared" ca="1" si="29"/>
        <v/>
      </c>
      <c r="L109" s="39" t="str">
        <f t="shared" ca="1" si="30"/>
        <v/>
      </c>
      <c r="M109" s="40" t="str">
        <f t="shared" ca="1" si="41"/>
        <v/>
      </c>
      <c r="N109" s="38" t="str">
        <f t="shared" ca="1" si="31"/>
        <v/>
      </c>
      <c r="O109" s="39" t="str">
        <f t="shared" ca="1" si="32"/>
        <v/>
      </c>
      <c r="P109" s="40" t="str">
        <f t="shared" ca="1" si="42"/>
        <v/>
      </c>
      <c r="Q109" s="38" t="str">
        <f t="shared" ca="1" si="33"/>
        <v/>
      </c>
      <c r="R109" s="39" t="str">
        <f t="shared" ca="1" si="34"/>
        <v/>
      </c>
      <c r="S109" s="40" t="str">
        <f t="shared" ca="1" si="43"/>
        <v/>
      </c>
      <c r="T109" s="66" t="str">
        <f t="shared" ca="1" si="44"/>
        <v/>
      </c>
      <c r="V109" s="59">
        <v>45959.625</v>
      </c>
      <c r="W109" s="44">
        <v>80.95</v>
      </c>
      <c r="Z109" s="59">
        <v>45959.625</v>
      </c>
      <c r="AA109" s="44">
        <v>112.28</v>
      </c>
      <c r="AH109" s="150">
        <f t="shared" si="36"/>
        <v>45959.625</v>
      </c>
      <c r="AI109" s="150">
        <f t="shared" si="35"/>
        <v>45959.625</v>
      </c>
    </row>
    <row r="110" spans="1:35">
      <c r="A110" s="151" t="str">
        <f t="shared" ca="1" si="23"/>
        <v/>
      </c>
      <c r="B110" s="38" t="str">
        <f t="shared" ca="1" si="24"/>
        <v/>
      </c>
      <c r="C110" s="39" t="str">
        <f t="shared" ca="1" si="37"/>
        <v/>
      </c>
      <c r="D110" s="39" t="str">
        <f t="shared" ca="1" si="38"/>
        <v/>
      </c>
      <c r="E110" s="38" t="str">
        <f t="shared" ca="1" si="25"/>
        <v/>
      </c>
      <c r="F110" s="39" t="str">
        <f t="shared" ca="1" si="26"/>
        <v/>
      </c>
      <c r="G110" s="40" t="str">
        <f t="shared" ca="1" si="39"/>
        <v/>
      </c>
      <c r="H110" s="38" t="str">
        <f t="shared" ca="1" si="27"/>
        <v/>
      </c>
      <c r="I110" s="39" t="str">
        <f t="shared" ca="1" si="28"/>
        <v/>
      </c>
      <c r="J110" s="40" t="str">
        <f t="shared" ca="1" si="40"/>
        <v/>
      </c>
      <c r="K110" s="38" t="str">
        <f t="shared" ca="1" si="29"/>
        <v/>
      </c>
      <c r="L110" s="39" t="str">
        <f t="shared" ca="1" si="30"/>
        <v/>
      </c>
      <c r="M110" s="40" t="str">
        <f t="shared" ca="1" si="41"/>
        <v/>
      </c>
      <c r="N110" s="38" t="str">
        <f t="shared" ca="1" si="31"/>
        <v/>
      </c>
      <c r="O110" s="39" t="str">
        <f t="shared" ca="1" si="32"/>
        <v/>
      </c>
      <c r="P110" s="40" t="str">
        <f t="shared" ca="1" si="42"/>
        <v/>
      </c>
      <c r="Q110" s="38" t="str">
        <f t="shared" ca="1" si="33"/>
        <v/>
      </c>
      <c r="R110" s="39" t="str">
        <f t="shared" ca="1" si="34"/>
        <v/>
      </c>
      <c r="S110" s="40" t="str">
        <f t="shared" ca="1" si="43"/>
        <v/>
      </c>
      <c r="T110" s="66" t="str">
        <f t="shared" ca="1" si="44"/>
        <v/>
      </c>
      <c r="V110" s="59">
        <v>45960.625</v>
      </c>
      <c r="W110" s="44">
        <v>80.8</v>
      </c>
      <c r="Z110" s="59">
        <v>45960.625</v>
      </c>
      <c r="AA110" s="44">
        <v>111.68</v>
      </c>
      <c r="AH110" s="150">
        <f t="shared" si="36"/>
        <v>45960.625</v>
      </c>
      <c r="AI110" s="150">
        <f t="shared" si="35"/>
        <v>45960.625</v>
      </c>
    </row>
    <row r="111" spans="1:35">
      <c r="A111" s="151" t="str">
        <f t="shared" ca="1" si="23"/>
        <v/>
      </c>
      <c r="B111" s="38" t="str">
        <f t="shared" ca="1" si="24"/>
        <v/>
      </c>
      <c r="C111" s="39" t="str">
        <f t="shared" ca="1" si="37"/>
        <v/>
      </c>
      <c r="D111" s="39" t="str">
        <f t="shared" ca="1" si="38"/>
        <v/>
      </c>
      <c r="E111" s="38" t="str">
        <f t="shared" ca="1" si="25"/>
        <v/>
      </c>
      <c r="F111" s="39" t="str">
        <f t="shared" ca="1" si="26"/>
        <v/>
      </c>
      <c r="G111" s="40" t="str">
        <f t="shared" ca="1" si="39"/>
        <v/>
      </c>
      <c r="H111" s="38" t="str">
        <f t="shared" ca="1" si="27"/>
        <v/>
      </c>
      <c r="I111" s="39" t="str">
        <f t="shared" ca="1" si="28"/>
        <v/>
      </c>
      <c r="J111" s="40" t="str">
        <f t="shared" ca="1" si="40"/>
        <v/>
      </c>
      <c r="K111" s="38" t="str">
        <f t="shared" ca="1" si="29"/>
        <v/>
      </c>
      <c r="L111" s="39" t="str">
        <f t="shared" ca="1" si="30"/>
        <v/>
      </c>
      <c r="M111" s="40" t="str">
        <f t="shared" ca="1" si="41"/>
        <v/>
      </c>
      <c r="N111" s="38" t="str">
        <f t="shared" ca="1" si="31"/>
        <v/>
      </c>
      <c r="O111" s="39" t="str">
        <f t="shared" ca="1" si="32"/>
        <v/>
      </c>
      <c r="P111" s="40" t="str">
        <f t="shared" ca="1" si="42"/>
        <v/>
      </c>
      <c r="Q111" s="38" t="str">
        <f t="shared" ca="1" si="33"/>
        <v/>
      </c>
      <c r="R111" s="39" t="str">
        <f t="shared" ca="1" si="34"/>
        <v/>
      </c>
      <c r="S111" s="40" t="str">
        <f t="shared" ca="1" si="43"/>
        <v/>
      </c>
      <c r="T111" s="66" t="str">
        <f t="shared" ca="1" si="44"/>
        <v/>
      </c>
      <c r="V111" s="59">
        <v>45961.625</v>
      </c>
      <c r="W111" s="44">
        <v>80.8</v>
      </c>
      <c r="Z111" s="59">
        <v>45961.625</v>
      </c>
      <c r="AA111" s="44">
        <v>111.23</v>
      </c>
      <c r="AH111" s="150">
        <f t="shared" si="36"/>
        <v>45961.625</v>
      </c>
      <c r="AI111" s="150">
        <f t="shared" si="35"/>
        <v>45961.625</v>
      </c>
    </row>
    <row r="112" spans="1:35">
      <c r="A112" s="151" t="str">
        <f t="shared" ca="1" si="23"/>
        <v/>
      </c>
      <c r="B112" s="38" t="str">
        <f t="shared" ca="1" si="24"/>
        <v/>
      </c>
      <c r="C112" s="39" t="str">
        <f t="shared" ca="1" si="37"/>
        <v/>
      </c>
      <c r="D112" s="39" t="str">
        <f t="shared" ca="1" si="38"/>
        <v/>
      </c>
      <c r="E112" s="38" t="str">
        <f t="shared" ca="1" si="25"/>
        <v/>
      </c>
      <c r="F112" s="39" t="str">
        <f t="shared" ca="1" si="26"/>
        <v/>
      </c>
      <c r="G112" s="40" t="str">
        <f t="shared" ca="1" si="39"/>
        <v/>
      </c>
      <c r="H112" s="38" t="str">
        <f t="shared" ca="1" si="27"/>
        <v/>
      </c>
      <c r="I112" s="39" t="str">
        <f t="shared" ca="1" si="28"/>
        <v/>
      </c>
      <c r="J112" s="40" t="str">
        <f t="shared" ca="1" si="40"/>
        <v/>
      </c>
      <c r="K112" s="38" t="str">
        <f t="shared" ca="1" si="29"/>
        <v/>
      </c>
      <c r="L112" s="39" t="str">
        <f t="shared" ca="1" si="30"/>
        <v/>
      </c>
      <c r="M112" s="40" t="str">
        <f t="shared" ca="1" si="41"/>
        <v/>
      </c>
      <c r="N112" s="38" t="str">
        <f t="shared" ca="1" si="31"/>
        <v/>
      </c>
      <c r="O112" s="39" t="str">
        <f t="shared" ca="1" si="32"/>
        <v/>
      </c>
      <c r="P112" s="40" t="str">
        <f t="shared" ca="1" si="42"/>
        <v/>
      </c>
      <c r="Q112" s="38" t="str">
        <f t="shared" ca="1" si="33"/>
        <v/>
      </c>
      <c r="R112" s="39" t="str">
        <f t="shared" ca="1" si="34"/>
        <v/>
      </c>
      <c r="S112" s="40" t="str">
        <f t="shared" ca="1" si="43"/>
        <v/>
      </c>
      <c r="T112" s="66" t="str">
        <f t="shared" ca="1" si="44"/>
        <v/>
      </c>
      <c r="V112" s="59">
        <v>45964.625</v>
      </c>
      <c r="W112" s="44">
        <v>80.14</v>
      </c>
      <c r="Z112" s="59">
        <v>45964.625</v>
      </c>
      <c r="AA112" s="44">
        <v>110.53</v>
      </c>
      <c r="AH112" s="150">
        <f t="shared" si="36"/>
        <v>45964.625</v>
      </c>
      <c r="AI112" s="150">
        <f t="shared" si="35"/>
        <v>45964.625</v>
      </c>
    </row>
    <row r="113" spans="1:35">
      <c r="A113" s="151" t="str">
        <f t="shared" ref="A113:A150" ca="1" si="45">IF(AND(ISBLANK(AJ102), A112 = $AJ$1),NOW(),IF(ISBLANK(AJ102),"",AJ102))</f>
        <v/>
      </c>
      <c r="B113" s="38" t="str">
        <f t="shared" ref="B113:B150" ca="1" si="46">IF(COUNTIF(V:V,A113)=1,VLOOKUP(A113,V:W,2), IF(COUNTIF(V:V,A113)=0,$B$10,""))</f>
        <v/>
      </c>
      <c r="C113" s="39" t="str">
        <f t="shared" ca="1" si="37"/>
        <v/>
      </c>
      <c r="D113" s="39" t="str">
        <f t="shared" ca="1" si="38"/>
        <v/>
      </c>
      <c r="E113" s="38" t="str">
        <f t="shared" ref="E113:E150" ca="1" si="47">IF(COUNTIF(V:V,A113)=1,VLOOKUP(A113,X:Y,2), IF(COUNTIF(V:V,A113)=0,$C$10,""))</f>
        <v/>
      </c>
      <c r="F113" s="39" t="str">
        <f t="shared" ref="F113:F150" ca="1" si="48">IF(ISERROR(B113-2),"",(E113-$E$14)/100*$C$5)</f>
        <v/>
      </c>
      <c r="G113" s="40" t="str">
        <f t="shared" ca="1" si="39"/>
        <v/>
      </c>
      <c r="H113" s="38" t="str">
        <f t="shared" ref="H113:H150" ca="1" si="49">IF(COUNTIF(V:V,A113)=1,VLOOKUP(A113,Z:AA,2), IF(COUNTIF(V:V,A113)=0,$D$10,""))</f>
        <v/>
      </c>
      <c r="I113" s="39" t="str">
        <f t="shared" ref="I113:I150" ca="1" si="50">IF(ISERROR(B113-2),"",(H113/$H$14-1)*$D$5)</f>
        <v/>
      </c>
      <c r="J113" s="40" t="str">
        <f t="shared" ca="1" si="40"/>
        <v/>
      </c>
      <c r="K113" s="38" t="str">
        <f t="shared" ref="K113:K150" ca="1" si="51">IF(COUNTIF(V:V,A113)=1,VLOOKUP(A113,AB:AC,2), IF(COUNTIF(V:V,A113)=0,$E$10,""))</f>
        <v/>
      </c>
      <c r="L113" s="39" t="str">
        <f t="shared" ref="L113:L150" ca="1" si="52">IF(ISERROR(B113-2),"",(K113-$K$14)/100*$E$5)</f>
        <v/>
      </c>
      <c r="M113" s="40" t="str">
        <f t="shared" ca="1" si="41"/>
        <v/>
      </c>
      <c r="N113" s="38" t="str">
        <f t="shared" ref="N113:N150" ca="1" si="53">IF(COUNTIF(V:V,A113)=1,VLOOKUP(A113,AD:AE,2), IF(COUNTIF(V:V,A113)=0,$F$10,""))</f>
        <v/>
      </c>
      <c r="O113" s="39" t="str">
        <f t="shared" ref="O113:O150" ca="1" si="54">IF(ISERROR(B113-2),"",(N113-$N$14)/100*$F$5)</f>
        <v/>
      </c>
      <c r="P113" s="40" t="str">
        <f t="shared" ca="1" si="42"/>
        <v/>
      </c>
      <c r="Q113" s="38" t="str">
        <f t="shared" ref="Q113:Q150" ca="1" si="55">IF(COUNTIF(V:V,A113)=1,VLOOKUP(A113,AF:AG,2), IF(COUNTIF(V:V,A113)=0,$G$10,""))</f>
        <v/>
      </c>
      <c r="R113" s="39" t="str">
        <f t="shared" ref="R113:R150" ca="1" si="56">IF(ISERROR(B113-2),"",(Q113-$Q$14)/100*$G$5)</f>
        <v/>
      </c>
      <c r="S113" s="40" t="str">
        <f t="shared" ca="1" si="43"/>
        <v/>
      </c>
      <c r="T113" s="66" t="str">
        <f t="shared" ca="1" si="44"/>
        <v/>
      </c>
      <c r="V113" s="59">
        <v>45965.625</v>
      </c>
      <c r="W113" s="44">
        <v>80.150000000000006</v>
      </c>
      <c r="Z113" s="59">
        <v>45965.625</v>
      </c>
      <c r="AA113" s="44">
        <v>110.68</v>
      </c>
      <c r="AH113" s="150">
        <f t="shared" si="36"/>
        <v>45965.625</v>
      </c>
      <c r="AI113" s="150">
        <f t="shared" si="35"/>
        <v>45965.625</v>
      </c>
    </row>
    <row r="114" spans="1:35">
      <c r="A114" s="151" t="str">
        <f t="shared" ca="1" si="45"/>
        <v/>
      </c>
      <c r="B114" s="38" t="str">
        <f t="shared" ca="1" si="46"/>
        <v/>
      </c>
      <c r="C114" s="39" t="str">
        <f t="shared" ca="1" si="37"/>
        <v/>
      </c>
      <c r="D114" s="39" t="str">
        <f t="shared" ca="1" si="38"/>
        <v/>
      </c>
      <c r="E114" s="38" t="str">
        <f t="shared" ca="1" si="47"/>
        <v/>
      </c>
      <c r="F114" s="39" t="str">
        <f t="shared" ca="1" si="48"/>
        <v/>
      </c>
      <c r="G114" s="40" t="str">
        <f t="shared" ca="1" si="39"/>
        <v/>
      </c>
      <c r="H114" s="38" t="str">
        <f t="shared" ca="1" si="49"/>
        <v/>
      </c>
      <c r="I114" s="39" t="str">
        <f t="shared" ca="1" si="50"/>
        <v/>
      </c>
      <c r="J114" s="40" t="str">
        <f t="shared" ca="1" si="40"/>
        <v/>
      </c>
      <c r="K114" s="38" t="str">
        <f t="shared" ca="1" si="51"/>
        <v/>
      </c>
      <c r="L114" s="39" t="str">
        <f t="shared" ca="1" si="52"/>
        <v/>
      </c>
      <c r="M114" s="40" t="str">
        <f t="shared" ca="1" si="41"/>
        <v/>
      </c>
      <c r="N114" s="38" t="str">
        <f t="shared" ca="1" si="53"/>
        <v/>
      </c>
      <c r="O114" s="39" t="str">
        <f t="shared" ca="1" si="54"/>
        <v/>
      </c>
      <c r="P114" s="40" t="str">
        <f t="shared" ca="1" si="42"/>
        <v/>
      </c>
      <c r="Q114" s="38" t="str">
        <f t="shared" ca="1" si="55"/>
        <v/>
      </c>
      <c r="R114" s="39" t="str">
        <f t="shared" ca="1" si="56"/>
        <v/>
      </c>
      <c r="S114" s="40" t="str">
        <f t="shared" ca="1" si="43"/>
        <v/>
      </c>
      <c r="T114" s="66" t="str">
        <f t="shared" ca="1" si="44"/>
        <v/>
      </c>
      <c r="V114" s="59">
        <v>45966.625</v>
      </c>
      <c r="W114" s="44">
        <v>80.23</v>
      </c>
      <c r="Z114" s="59">
        <v>45966.625</v>
      </c>
      <c r="AA114" s="44">
        <v>110.35</v>
      </c>
      <c r="AH114" s="150">
        <f t="shared" si="36"/>
        <v>45966.625</v>
      </c>
      <c r="AI114" s="150">
        <f t="shared" si="35"/>
        <v>45966.625</v>
      </c>
    </row>
    <row r="115" spans="1:35">
      <c r="A115" s="151" t="str">
        <f t="shared" ca="1" si="45"/>
        <v/>
      </c>
      <c r="B115" s="38" t="str">
        <f t="shared" ca="1" si="46"/>
        <v/>
      </c>
      <c r="C115" s="39" t="str">
        <f t="shared" ca="1" si="37"/>
        <v/>
      </c>
      <c r="D115" s="39" t="str">
        <f t="shared" ca="1" si="38"/>
        <v/>
      </c>
      <c r="E115" s="38" t="str">
        <f t="shared" ca="1" si="47"/>
        <v/>
      </c>
      <c r="F115" s="39" t="str">
        <f t="shared" ca="1" si="48"/>
        <v/>
      </c>
      <c r="G115" s="40" t="str">
        <f t="shared" ca="1" si="39"/>
        <v/>
      </c>
      <c r="H115" s="38" t="str">
        <f t="shared" ca="1" si="49"/>
        <v/>
      </c>
      <c r="I115" s="39" t="str">
        <f t="shared" ca="1" si="50"/>
        <v/>
      </c>
      <c r="J115" s="40" t="str">
        <f t="shared" ca="1" si="40"/>
        <v/>
      </c>
      <c r="K115" s="38" t="str">
        <f t="shared" ca="1" si="51"/>
        <v/>
      </c>
      <c r="L115" s="39" t="str">
        <f t="shared" ca="1" si="52"/>
        <v/>
      </c>
      <c r="M115" s="40" t="str">
        <f t="shared" ca="1" si="41"/>
        <v/>
      </c>
      <c r="N115" s="38" t="str">
        <f t="shared" ca="1" si="53"/>
        <v/>
      </c>
      <c r="O115" s="39" t="str">
        <f t="shared" ca="1" si="54"/>
        <v/>
      </c>
      <c r="P115" s="40" t="str">
        <f t="shared" ca="1" si="42"/>
        <v/>
      </c>
      <c r="Q115" s="38" t="str">
        <f t="shared" ca="1" si="55"/>
        <v/>
      </c>
      <c r="R115" s="39" t="str">
        <f t="shared" ca="1" si="56"/>
        <v/>
      </c>
      <c r="S115" s="40" t="str">
        <f t="shared" ca="1" si="43"/>
        <v/>
      </c>
      <c r="T115" s="66" t="str">
        <f t="shared" ca="1" si="44"/>
        <v/>
      </c>
      <c r="V115" s="59">
        <v>45967.625</v>
      </c>
      <c r="W115" s="44">
        <v>80.260000000000005</v>
      </c>
      <c r="Z115" s="59">
        <v>45967.625</v>
      </c>
      <c r="AA115" s="44">
        <v>110.93</v>
      </c>
      <c r="AH115" s="150">
        <f t="shared" si="36"/>
        <v>45967.625</v>
      </c>
      <c r="AI115" s="150">
        <f t="shared" si="35"/>
        <v>45967.625</v>
      </c>
    </row>
    <row r="116" spans="1:35">
      <c r="A116" s="151" t="str">
        <f t="shared" ca="1" si="45"/>
        <v/>
      </c>
      <c r="B116" s="38" t="str">
        <f t="shared" ca="1" si="46"/>
        <v/>
      </c>
      <c r="C116" s="39" t="str">
        <f t="shared" ca="1" si="37"/>
        <v/>
      </c>
      <c r="D116" s="39" t="str">
        <f t="shared" ca="1" si="38"/>
        <v/>
      </c>
      <c r="E116" s="38" t="str">
        <f t="shared" ca="1" si="47"/>
        <v/>
      </c>
      <c r="F116" s="39" t="str">
        <f t="shared" ca="1" si="48"/>
        <v/>
      </c>
      <c r="G116" s="40" t="str">
        <f t="shared" ca="1" si="39"/>
        <v/>
      </c>
      <c r="H116" s="38" t="str">
        <f t="shared" ca="1" si="49"/>
        <v/>
      </c>
      <c r="I116" s="39" t="str">
        <f t="shared" ca="1" si="50"/>
        <v/>
      </c>
      <c r="J116" s="40" t="str">
        <f t="shared" ca="1" si="40"/>
        <v/>
      </c>
      <c r="K116" s="38" t="str">
        <f t="shared" ca="1" si="51"/>
        <v/>
      </c>
      <c r="L116" s="39" t="str">
        <f t="shared" ca="1" si="52"/>
        <v/>
      </c>
      <c r="M116" s="40" t="str">
        <f t="shared" ca="1" si="41"/>
        <v/>
      </c>
      <c r="N116" s="38" t="str">
        <f t="shared" ca="1" si="53"/>
        <v/>
      </c>
      <c r="O116" s="39" t="str">
        <f t="shared" ca="1" si="54"/>
        <v/>
      </c>
      <c r="P116" s="40" t="str">
        <f t="shared" ca="1" si="42"/>
        <v/>
      </c>
      <c r="Q116" s="38" t="str">
        <f t="shared" ca="1" si="55"/>
        <v/>
      </c>
      <c r="R116" s="39" t="str">
        <f t="shared" ca="1" si="56"/>
        <v/>
      </c>
      <c r="S116" s="40" t="str">
        <f t="shared" ca="1" si="43"/>
        <v/>
      </c>
      <c r="T116" s="66" t="str">
        <f t="shared" ca="1" si="44"/>
        <v/>
      </c>
      <c r="V116" s="59">
        <v>45968.625</v>
      </c>
      <c r="W116" s="44">
        <v>80.33</v>
      </c>
      <c r="Z116" s="59">
        <v>45968.625</v>
      </c>
      <c r="AA116" s="44">
        <v>110.71</v>
      </c>
      <c r="AH116" s="150">
        <f t="shared" si="36"/>
        <v>45968.625</v>
      </c>
      <c r="AI116" s="150">
        <f t="shared" si="35"/>
        <v>45968.625</v>
      </c>
    </row>
    <row r="117" spans="1:35">
      <c r="A117" s="151" t="str">
        <f t="shared" ca="1" si="45"/>
        <v/>
      </c>
      <c r="B117" s="38" t="str">
        <f t="shared" ca="1" si="46"/>
        <v/>
      </c>
      <c r="C117" s="39" t="str">
        <f t="shared" ca="1" si="37"/>
        <v/>
      </c>
      <c r="D117" s="39" t="str">
        <f t="shared" ca="1" si="38"/>
        <v/>
      </c>
      <c r="E117" s="38" t="str">
        <f t="shared" ca="1" si="47"/>
        <v/>
      </c>
      <c r="F117" s="39" t="str">
        <f t="shared" ca="1" si="48"/>
        <v/>
      </c>
      <c r="G117" s="40" t="str">
        <f t="shared" ca="1" si="39"/>
        <v/>
      </c>
      <c r="H117" s="38" t="str">
        <f t="shared" ca="1" si="49"/>
        <v/>
      </c>
      <c r="I117" s="39" t="str">
        <f t="shared" ca="1" si="50"/>
        <v/>
      </c>
      <c r="J117" s="40" t="str">
        <f t="shared" ca="1" si="40"/>
        <v/>
      </c>
      <c r="K117" s="38" t="str">
        <f t="shared" ca="1" si="51"/>
        <v/>
      </c>
      <c r="L117" s="39" t="str">
        <f t="shared" ca="1" si="52"/>
        <v/>
      </c>
      <c r="M117" s="40" t="str">
        <f t="shared" ca="1" si="41"/>
        <v/>
      </c>
      <c r="N117" s="38" t="str">
        <f t="shared" ca="1" si="53"/>
        <v/>
      </c>
      <c r="O117" s="39" t="str">
        <f t="shared" ca="1" si="54"/>
        <v/>
      </c>
      <c r="P117" s="40" t="str">
        <f t="shared" ca="1" si="42"/>
        <v/>
      </c>
      <c r="Q117" s="38" t="str">
        <f t="shared" ca="1" si="55"/>
        <v/>
      </c>
      <c r="R117" s="39" t="str">
        <f t="shared" ca="1" si="56"/>
        <v/>
      </c>
      <c r="S117" s="40" t="str">
        <f t="shared" ca="1" si="43"/>
        <v/>
      </c>
      <c r="T117" s="66" t="str">
        <f t="shared" ca="1" si="44"/>
        <v/>
      </c>
      <c r="V117" s="59">
        <v>45971.625</v>
      </c>
      <c r="W117" s="44">
        <v>80.599999999999994</v>
      </c>
      <c r="Z117" s="59">
        <v>45971.625</v>
      </c>
      <c r="AA117" s="44">
        <v>110.77</v>
      </c>
      <c r="AH117" s="150">
        <f t="shared" si="36"/>
        <v>45971.625</v>
      </c>
      <c r="AI117" s="150">
        <f t="shared" si="35"/>
        <v>45971.625</v>
      </c>
    </row>
    <row r="118" spans="1:35">
      <c r="A118" s="151" t="str">
        <f t="shared" ca="1" si="45"/>
        <v/>
      </c>
      <c r="B118" s="38" t="str">
        <f t="shared" ca="1" si="46"/>
        <v/>
      </c>
      <c r="C118" s="39" t="str">
        <f t="shared" ca="1" si="37"/>
        <v/>
      </c>
      <c r="D118" s="39" t="str">
        <f t="shared" ca="1" si="38"/>
        <v/>
      </c>
      <c r="E118" s="38" t="str">
        <f t="shared" ca="1" si="47"/>
        <v/>
      </c>
      <c r="F118" s="39" t="str">
        <f t="shared" ca="1" si="48"/>
        <v/>
      </c>
      <c r="G118" s="40" t="str">
        <f t="shared" ca="1" si="39"/>
        <v/>
      </c>
      <c r="H118" s="38" t="str">
        <f t="shared" ca="1" si="49"/>
        <v/>
      </c>
      <c r="I118" s="39" t="str">
        <f t="shared" ca="1" si="50"/>
        <v/>
      </c>
      <c r="J118" s="40" t="str">
        <f t="shared" ca="1" si="40"/>
        <v/>
      </c>
      <c r="K118" s="38" t="str">
        <f t="shared" ca="1" si="51"/>
        <v/>
      </c>
      <c r="L118" s="39" t="str">
        <f t="shared" ca="1" si="52"/>
        <v/>
      </c>
      <c r="M118" s="40" t="str">
        <f t="shared" ca="1" si="41"/>
        <v/>
      </c>
      <c r="N118" s="38" t="str">
        <f t="shared" ca="1" si="53"/>
        <v/>
      </c>
      <c r="O118" s="39" t="str">
        <f t="shared" ca="1" si="54"/>
        <v/>
      </c>
      <c r="P118" s="40" t="str">
        <f t="shared" ca="1" si="42"/>
        <v/>
      </c>
      <c r="Q118" s="38" t="str">
        <f t="shared" ca="1" si="55"/>
        <v/>
      </c>
      <c r="R118" s="39" t="str">
        <f t="shared" ca="1" si="56"/>
        <v/>
      </c>
      <c r="S118" s="40" t="str">
        <f t="shared" ca="1" si="43"/>
        <v/>
      </c>
      <c r="T118" s="66" t="str">
        <f t="shared" ca="1" si="44"/>
        <v/>
      </c>
      <c r="V118" s="59">
        <v>45972.625</v>
      </c>
      <c r="W118" s="44">
        <v>80.69</v>
      </c>
      <c r="Z118" s="59">
        <v>45972.625</v>
      </c>
      <c r="AA118" s="44">
        <v>111.21</v>
      </c>
      <c r="AH118" s="150">
        <f t="shared" si="36"/>
        <v>45972.625</v>
      </c>
      <c r="AI118" s="150">
        <f t="shared" si="35"/>
        <v>45972.625</v>
      </c>
    </row>
    <row r="119" spans="1:35">
      <c r="A119" s="151" t="str">
        <f t="shared" ca="1" si="45"/>
        <v/>
      </c>
      <c r="B119" s="38" t="str">
        <f t="shared" ca="1" si="46"/>
        <v/>
      </c>
      <c r="C119" s="39" t="str">
        <f t="shared" ca="1" si="37"/>
        <v/>
      </c>
      <c r="D119" s="39" t="str">
        <f t="shared" ca="1" si="38"/>
        <v/>
      </c>
      <c r="E119" s="38" t="str">
        <f t="shared" ca="1" si="47"/>
        <v/>
      </c>
      <c r="F119" s="39" t="str">
        <f t="shared" ca="1" si="48"/>
        <v/>
      </c>
      <c r="G119" s="40" t="str">
        <f t="shared" ca="1" si="39"/>
        <v/>
      </c>
      <c r="H119" s="38" t="str">
        <f t="shared" ca="1" si="49"/>
        <v/>
      </c>
      <c r="I119" s="39" t="str">
        <f t="shared" ca="1" si="50"/>
        <v/>
      </c>
      <c r="J119" s="40" t="str">
        <f t="shared" ca="1" si="40"/>
        <v/>
      </c>
      <c r="K119" s="38" t="str">
        <f t="shared" ca="1" si="51"/>
        <v/>
      </c>
      <c r="L119" s="39" t="str">
        <f t="shared" ca="1" si="52"/>
        <v/>
      </c>
      <c r="M119" s="40" t="str">
        <f t="shared" ca="1" si="41"/>
        <v/>
      </c>
      <c r="N119" s="38" t="str">
        <f t="shared" ca="1" si="53"/>
        <v/>
      </c>
      <c r="O119" s="39" t="str">
        <f t="shared" ca="1" si="54"/>
        <v/>
      </c>
      <c r="P119" s="40" t="str">
        <f t="shared" ca="1" si="42"/>
        <v/>
      </c>
      <c r="Q119" s="38" t="str">
        <f t="shared" ca="1" si="55"/>
        <v/>
      </c>
      <c r="R119" s="39" t="str">
        <f t="shared" ca="1" si="56"/>
        <v/>
      </c>
      <c r="S119" s="40" t="str">
        <f t="shared" ca="1" si="43"/>
        <v/>
      </c>
      <c r="T119" s="66" t="str">
        <f t="shared" ca="1" si="44"/>
        <v/>
      </c>
      <c r="V119" s="59">
        <v>45973.625</v>
      </c>
      <c r="W119" s="44">
        <v>80.53</v>
      </c>
      <c r="Z119" s="59">
        <v>45973.625</v>
      </c>
      <c r="AA119" s="44">
        <v>111.1</v>
      </c>
      <c r="AH119" s="150">
        <f t="shared" si="36"/>
        <v>45973.625</v>
      </c>
      <c r="AI119" s="150">
        <f t="shared" si="35"/>
        <v>45973.625</v>
      </c>
    </row>
    <row r="120" spans="1:35">
      <c r="A120" s="151" t="str">
        <f t="shared" ca="1" si="45"/>
        <v/>
      </c>
      <c r="B120" s="38" t="str">
        <f t="shared" ca="1" si="46"/>
        <v/>
      </c>
      <c r="C120" s="39" t="str">
        <f t="shared" ca="1" si="37"/>
        <v/>
      </c>
      <c r="D120" s="39" t="str">
        <f t="shared" ca="1" si="38"/>
        <v/>
      </c>
      <c r="E120" s="38" t="str">
        <f t="shared" ca="1" si="47"/>
        <v/>
      </c>
      <c r="F120" s="39" t="str">
        <f t="shared" ca="1" si="48"/>
        <v/>
      </c>
      <c r="G120" s="40" t="str">
        <f t="shared" ca="1" si="39"/>
        <v/>
      </c>
      <c r="H120" s="38" t="str">
        <f t="shared" ca="1" si="49"/>
        <v/>
      </c>
      <c r="I120" s="39" t="str">
        <f t="shared" ca="1" si="50"/>
        <v/>
      </c>
      <c r="J120" s="40" t="str">
        <f t="shared" ca="1" si="40"/>
        <v/>
      </c>
      <c r="K120" s="38" t="str">
        <f t="shared" ca="1" si="51"/>
        <v/>
      </c>
      <c r="L120" s="39" t="str">
        <f t="shared" ca="1" si="52"/>
        <v/>
      </c>
      <c r="M120" s="40" t="str">
        <f t="shared" ca="1" si="41"/>
        <v/>
      </c>
      <c r="N120" s="38" t="str">
        <f t="shared" ca="1" si="53"/>
        <v/>
      </c>
      <c r="O120" s="39" t="str">
        <f t="shared" ca="1" si="54"/>
        <v/>
      </c>
      <c r="P120" s="40" t="str">
        <f t="shared" ca="1" si="42"/>
        <v/>
      </c>
      <c r="Q120" s="38" t="str">
        <f t="shared" ca="1" si="55"/>
        <v/>
      </c>
      <c r="R120" s="39" t="str">
        <f t="shared" ca="1" si="56"/>
        <v/>
      </c>
      <c r="S120" s="40" t="str">
        <f t="shared" ca="1" si="43"/>
        <v/>
      </c>
      <c r="T120" s="66" t="str">
        <f t="shared" ca="1" si="44"/>
        <v/>
      </c>
      <c r="V120" s="59">
        <v>45974.625</v>
      </c>
      <c r="W120" s="44">
        <v>80.2</v>
      </c>
      <c r="Z120" s="59">
        <v>45974.625</v>
      </c>
      <c r="AA120" s="44">
        <v>110.55</v>
      </c>
      <c r="AH120" s="150">
        <f t="shared" si="36"/>
        <v>45974.625</v>
      </c>
      <c r="AI120" s="150">
        <f t="shared" si="35"/>
        <v>45974.625</v>
      </c>
    </row>
    <row r="121" spans="1:35">
      <c r="A121" s="151" t="str">
        <f t="shared" ca="1" si="45"/>
        <v/>
      </c>
      <c r="B121" s="38" t="str">
        <f t="shared" ca="1" si="46"/>
        <v/>
      </c>
      <c r="C121" s="39" t="str">
        <f t="shared" ca="1" si="37"/>
        <v/>
      </c>
      <c r="D121" s="39" t="str">
        <f t="shared" ca="1" si="38"/>
        <v/>
      </c>
      <c r="E121" s="38" t="str">
        <f t="shared" ca="1" si="47"/>
        <v/>
      </c>
      <c r="F121" s="39" t="str">
        <f t="shared" ca="1" si="48"/>
        <v/>
      </c>
      <c r="G121" s="40" t="str">
        <f t="shared" ca="1" si="39"/>
        <v/>
      </c>
      <c r="H121" s="38" t="str">
        <f t="shared" ca="1" si="49"/>
        <v/>
      </c>
      <c r="I121" s="39" t="str">
        <f t="shared" ca="1" si="50"/>
        <v/>
      </c>
      <c r="J121" s="40" t="str">
        <f t="shared" ca="1" si="40"/>
        <v/>
      </c>
      <c r="K121" s="38" t="str">
        <f t="shared" ca="1" si="51"/>
        <v/>
      </c>
      <c r="L121" s="39" t="str">
        <f t="shared" ca="1" si="52"/>
        <v/>
      </c>
      <c r="M121" s="40" t="str">
        <f t="shared" ca="1" si="41"/>
        <v/>
      </c>
      <c r="N121" s="38" t="str">
        <f t="shared" ca="1" si="53"/>
        <v/>
      </c>
      <c r="O121" s="39" t="str">
        <f t="shared" ca="1" si="54"/>
        <v/>
      </c>
      <c r="P121" s="40" t="str">
        <f t="shared" ca="1" si="42"/>
        <v/>
      </c>
      <c r="Q121" s="38" t="str">
        <f t="shared" ca="1" si="55"/>
        <v/>
      </c>
      <c r="R121" s="39" t="str">
        <f t="shared" ca="1" si="56"/>
        <v/>
      </c>
      <c r="S121" s="40" t="str">
        <f t="shared" ca="1" si="43"/>
        <v/>
      </c>
      <c r="T121" s="66" t="str">
        <f t="shared" ca="1" si="44"/>
        <v/>
      </c>
      <c r="V121" s="59">
        <v>45975.625</v>
      </c>
      <c r="W121" s="44">
        <v>80.22</v>
      </c>
      <c r="Z121" s="59">
        <v>45975.625</v>
      </c>
      <c r="AA121" s="44">
        <v>110.25</v>
      </c>
      <c r="AH121" s="150">
        <f t="shared" si="36"/>
        <v>45975.625</v>
      </c>
      <c r="AI121" s="150">
        <f t="shared" si="35"/>
        <v>45975.625</v>
      </c>
    </row>
    <row r="122" spans="1:35">
      <c r="A122" s="151" t="str">
        <f t="shared" ca="1" si="45"/>
        <v/>
      </c>
      <c r="B122" s="38" t="str">
        <f t="shared" ca="1" si="46"/>
        <v/>
      </c>
      <c r="C122" s="39" t="str">
        <f t="shared" ca="1" si="37"/>
        <v/>
      </c>
      <c r="D122" s="39" t="str">
        <f t="shared" ca="1" si="38"/>
        <v/>
      </c>
      <c r="E122" s="38" t="str">
        <f t="shared" ca="1" si="47"/>
        <v/>
      </c>
      <c r="F122" s="39" t="str">
        <f t="shared" ca="1" si="48"/>
        <v/>
      </c>
      <c r="G122" s="40" t="str">
        <f t="shared" ca="1" si="39"/>
        <v/>
      </c>
      <c r="H122" s="38" t="str">
        <f t="shared" ca="1" si="49"/>
        <v/>
      </c>
      <c r="I122" s="39" t="str">
        <f t="shared" ca="1" si="50"/>
        <v/>
      </c>
      <c r="J122" s="40" t="str">
        <f t="shared" ca="1" si="40"/>
        <v/>
      </c>
      <c r="K122" s="38" t="str">
        <f t="shared" ca="1" si="51"/>
        <v/>
      </c>
      <c r="L122" s="39" t="str">
        <f t="shared" ca="1" si="52"/>
        <v/>
      </c>
      <c r="M122" s="40" t="str">
        <f t="shared" ca="1" si="41"/>
        <v/>
      </c>
      <c r="N122" s="38" t="str">
        <f t="shared" ca="1" si="53"/>
        <v/>
      </c>
      <c r="O122" s="39" t="str">
        <f t="shared" ca="1" si="54"/>
        <v/>
      </c>
      <c r="P122" s="40" t="str">
        <f t="shared" ca="1" si="42"/>
        <v/>
      </c>
      <c r="Q122" s="38" t="str">
        <f t="shared" ca="1" si="55"/>
        <v/>
      </c>
      <c r="R122" s="39" t="str">
        <f t="shared" ca="1" si="56"/>
        <v/>
      </c>
      <c r="S122" s="40" t="str">
        <f t="shared" ca="1" si="43"/>
        <v/>
      </c>
      <c r="T122" s="66" t="str">
        <f t="shared" ca="1" si="44"/>
        <v/>
      </c>
      <c r="V122" s="59">
        <v>45978.625</v>
      </c>
      <c r="W122" s="44">
        <v>80.09</v>
      </c>
      <c r="Z122" s="59">
        <v>45978.625</v>
      </c>
      <c r="AA122" s="44">
        <v>110.32</v>
      </c>
      <c r="AH122" s="150">
        <f t="shared" si="36"/>
        <v>45978.625</v>
      </c>
      <c r="AI122" s="150">
        <f t="shared" si="35"/>
        <v>45978.625</v>
      </c>
    </row>
    <row r="123" spans="1:35">
      <c r="A123" s="151" t="str">
        <f t="shared" ca="1" si="45"/>
        <v/>
      </c>
      <c r="B123" s="38" t="str">
        <f t="shared" ca="1" si="46"/>
        <v/>
      </c>
      <c r="C123" s="39" t="str">
        <f t="shared" ca="1" si="37"/>
        <v/>
      </c>
      <c r="D123" s="39" t="str">
        <f t="shared" ca="1" si="38"/>
        <v/>
      </c>
      <c r="E123" s="38" t="str">
        <f t="shared" ca="1" si="47"/>
        <v/>
      </c>
      <c r="F123" s="39" t="str">
        <f t="shared" ca="1" si="48"/>
        <v/>
      </c>
      <c r="G123" s="40" t="str">
        <f t="shared" ca="1" si="39"/>
        <v/>
      </c>
      <c r="H123" s="38" t="str">
        <f t="shared" ca="1" si="49"/>
        <v/>
      </c>
      <c r="I123" s="39" t="str">
        <f t="shared" ca="1" si="50"/>
        <v/>
      </c>
      <c r="J123" s="40" t="str">
        <f t="shared" ca="1" si="40"/>
        <v/>
      </c>
      <c r="K123" s="38" t="str">
        <f t="shared" ca="1" si="51"/>
        <v/>
      </c>
      <c r="L123" s="39" t="str">
        <f t="shared" ca="1" si="52"/>
        <v/>
      </c>
      <c r="M123" s="40" t="str">
        <f t="shared" ca="1" si="41"/>
        <v/>
      </c>
      <c r="N123" s="38" t="str">
        <f t="shared" ca="1" si="53"/>
        <v/>
      </c>
      <c r="O123" s="39" t="str">
        <f t="shared" ca="1" si="54"/>
        <v/>
      </c>
      <c r="P123" s="40" t="str">
        <f t="shared" ca="1" si="42"/>
        <v/>
      </c>
      <c r="Q123" s="38" t="str">
        <f t="shared" ca="1" si="55"/>
        <v/>
      </c>
      <c r="R123" s="39" t="str">
        <f t="shared" ca="1" si="56"/>
        <v/>
      </c>
      <c r="S123" s="40" t="str">
        <f t="shared" ca="1" si="43"/>
        <v/>
      </c>
      <c r="T123" s="66" t="str">
        <f t="shared" ca="1" si="44"/>
        <v/>
      </c>
      <c r="V123" s="59">
        <v>45979.625</v>
      </c>
      <c r="W123" s="44">
        <v>80.11</v>
      </c>
      <c r="Z123" s="59">
        <v>45979.625</v>
      </c>
      <c r="AA123" s="44">
        <v>110.37</v>
      </c>
      <c r="AH123" s="150">
        <f t="shared" si="36"/>
        <v>45979.625</v>
      </c>
      <c r="AI123" s="150">
        <f t="shared" si="35"/>
        <v>45979.625</v>
      </c>
    </row>
    <row r="124" spans="1:35">
      <c r="A124" s="151" t="str">
        <f t="shared" ca="1" si="45"/>
        <v/>
      </c>
      <c r="B124" s="38" t="str">
        <f t="shared" ca="1" si="46"/>
        <v/>
      </c>
      <c r="C124" s="39" t="str">
        <f t="shared" ca="1" si="37"/>
        <v/>
      </c>
      <c r="D124" s="39" t="str">
        <f t="shared" ca="1" si="38"/>
        <v/>
      </c>
      <c r="E124" s="38" t="str">
        <f t="shared" ca="1" si="47"/>
        <v/>
      </c>
      <c r="F124" s="39" t="str">
        <f t="shared" ca="1" si="48"/>
        <v/>
      </c>
      <c r="G124" s="40" t="str">
        <f t="shared" ca="1" si="39"/>
        <v/>
      </c>
      <c r="H124" s="38" t="str">
        <f t="shared" ca="1" si="49"/>
        <v/>
      </c>
      <c r="I124" s="39" t="str">
        <f t="shared" ca="1" si="50"/>
        <v/>
      </c>
      <c r="J124" s="40" t="str">
        <f t="shared" ca="1" si="40"/>
        <v/>
      </c>
      <c r="K124" s="38" t="str">
        <f t="shared" ca="1" si="51"/>
        <v/>
      </c>
      <c r="L124" s="39" t="str">
        <f t="shared" ca="1" si="52"/>
        <v/>
      </c>
      <c r="M124" s="40" t="str">
        <f t="shared" ca="1" si="41"/>
        <v/>
      </c>
      <c r="N124" s="38" t="str">
        <f t="shared" ca="1" si="53"/>
        <v/>
      </c>
      <c r="O124" s="39" t="str">
        <f t="shared" ca="1" si="54"/>
        <v/>
      </c>
      <c r="P124" s="40" t="str">
        <f t="shared" ca="1" si="42"/>
        <v/>
      </c>
      <c r="Q124" s="38" t="str">
        <f t="shared" ca="1" si="55"/>
        <v/>
      </c>
      <c r="R124" s="39" t="str">
        <f t="shared" ca="1" si="56"/>
        <v/>
      </c>
      <c r="S124" s="40" t="str">
        <f t="shared" ca="1" si="43"/>
        <v/>
      </c>
      <c r="T124" s="66" t="str">
        <f t="shared" ca="1" si="44"/>
        <v/>
      </c>
      <c r="V124" s="59">
        <v>45980.625</v>
      </c>
      <c r="W124" s="44">
        <v>80.150000000000006</v>
      </c>
      <c r="Z124" s="59">
        <v>45980.625</v>
      </c>
      <c r="AA124" s="44">
        <v>110.38</v>
      </c>
      <c r="AH124" s="150">
        <f t="shared" si="36"/>
        <v>45980.625</v>
      </c>
      <c r="AI124" s="150">
        <f t="shared" si="35"/>
        <v>45980.625</v>
      </c>
    </row>
    <row r="125" spans="1:35">
      <c r="A125" s="151" t="str">
        <f t="shared" ca="1" si="45"/>
        <v/>
      </c>
      <c r="B125" s="38" t="str">
        <f t="shared" ca="1" si="46"/>
        <v/>
      </c>
      <c r="C125" s="39" t="str">
        <f t="shared" ca="1" si="37"/>
        <v/>
      </c>
      <c r="D125" s="39" t="str">
        <f t="shared" ca="1" si="38"/>
        <v/>
      </c>
      <c r="E125" s="38" t="str">
        <f t="shared" ca="1" si="47"/>
        <v/>
      </c>
      <c r="F125" s="39" t="str">
        <f t="shared" ca="1" si="48"/>
        <v/>
      </c>
      <c r="G125" s="40" t="str">
        <f t="shared" ca="1" si="39"/>
        <v/>
      </c>
      <c r="H125" s="38" t="str">
        <f t="shared" ca="1" si="49"/>
        <v/>
      </c>
      <c r="I125" s="39" t="str">
        <f t="shared" ca="1" si="50"/>
        <v/>
      </c>
      <c r="J125" s="40" t="str">
        <f t="shared" ca="1" si="40"/>
        <v/>
      </c>
      <c r="K125" s="38" t="str">
        <f t="shared" ca="1" si="51"/>
        <v/>
      </c>
      <c r="L125" s="39" t="str">
        <f t="shared" ca="1" si="52"/>
        <v/>
      </c>
      <c r="M125" s="40" t="str">
        <f t="shared" ca="1" si="41"/>
        <v/>
      </c>
      <c r="N125" s="38" t="str">
        <f t="shared" ca="1" si="53"/>
        <v/>
      </c>
      <c r="O125" s="39" t="str">
        <f t="shared" ca="1" si="54"/>
        <v/>
      </c>
      <c r="P125" s="40" t="str">
        <f t="shared" ca="1" si="42"/>
        <v/>
      </c>
      <c r="Q125" s="38" t="str">
        <f t="shared" ca="1" si="55"/>
        <v/>
      </c>
      <c r="R125" s="39" t="str">
        <f t="shared" ca="1" si="56"/>
        <v/>
      </c>
      <c r="S125" s="40" t="str">
        <f t="shared" ca="1" si="43"/>
        <v/>
      </c>
      <c r="T125" s="66" t="str">
        <f t="shared" ca="1" si="44"/>
        <v/>
      </c>
      <c r="V125" s="59">
        <v>45981.625</v>
      </c>
      <c r="W125" s="44">
        <v>80.099999999999994</v>
      </c>
      <c r="Z125" s="59">
        <v>45981.625</v>
      </c>
      <c r="AA125" s="44">
        <v>110.53</v>
      </c>
      <c r="AH125" s="150">
        <f t="shared" si="36"/>
        <v>45981.625</v>
      </c>
      <c r="AI125" s="150">
        <f t="shared" si="35"/>
        <v>45981.625</v>
      </c>
    </row>
    <row r="126" spans="1:35">
      <c r="A126" s="151" t="str">
        <f t="shared" ca="1" si="45"/>
        <v/>
      </c>
      <c r="B126" s="38" t="str">
        <f t="shared" ca="1" si="46"/>
        <v/>
      </c>
      <c r="C126" s="39" t="str">
        <f t="shared" ca="1" si="37"/>
        <v/>
      </c>
      <c r="D126" s="39" t="str">
        <f t="shared" ca="1" si="38"/>
        <v/>
      </c>
      <c r="E126" s="38" t="str">
        <f t="shared" ca="1" si="47"/>
        <v/>
      </c>
      <c r="F126" s="39" t="str">
        <f t="shared" ca="1" si="48"/>
        <v/>
      </c>
      <c r="G126" s="40" t="str">
        <f t="shared" ca="1" si="39"/>
        <v/>
      </c>
      <c r="H126" s="38" t="str">
        <f t="shared" ca="1" si="49"/>
        <v/>
      </c>
      <c r="I126" s="39" t="str">
        <f t="shared" ca="1" si="50"/>
        <v/>
      </c>
      <c r="J126" s="40" t="str">
        <f t="shared" ca="1" si="40"/>
        <v/>
      </c>
      <c r="K126" s="38" t="str">
        <f t="shared" ca="1" si="51"/>
        <v/>
      </c>
      <c r="L126" s="39" t="str">
        <f t="shared" ca="1" si="52"/>
        <v/>
      </c>
      <c r="M126" s="40" t="str">
        <f t="shared" ca="1" si="41"/>
        <v/>
      </c>
      <c r="N126" s="38" t="str">
        <f t="shared" ca="1" si="53"/>
        <v/>
      </c>
      <c r="O126" s="39" t="str">
        <f t="shared" ca="1" si="54"/>
        <v/>
      </c>
      <c r="P126" s="40" t="str">
        <f t="shared" ca="1" si="42"/>
        <v/>
      </c>
      <c r="Q126" s="38" t="str">
        <f t="shared" ca="1" si="55"/>
        <v/>
      </c>
      <c r="R126" s="39" t="str">
        <f t="shared" ca="1" si="56"/>
        <v/>
      </c>
      <c r="S126" s="40" t="str">
        <f t="shared" ca="1" si="43"/>
        <v/>
      </c>
      <c r="T126" s="66" t="str">
        <f t="shared" ca="1" si="44"/>
        <v/>
      </c>
      <c r="V126" s="59">
        <v>45982.625</v>
      </c>
      <c r="W126" s="44">
        <v>80.37</v>
      </c>
      <c r="Z126" s="59">
        <v>45982.625</v>
      </c>
      <c r="AA126" s="44">
        <v>110.92</v>
      </c>
      <c r="AH126" s="150">
        <f t="shared" si="36"/>
        <v>45982.625</v>
      </c>
      <c r="AI126" s="150">
        <f t="shared" si="35"/>
        <v>45982.625</v>
      </c>
    </row>
    <row r="127" spans="1:35">
      <c r="A127" s="151" t="str">
        <f t="shared" ca="1" si="45"/>
        <v/>
      </c>
      <c r="B127" s="38" t="str">
        <f t="shared" ca="1" si="46"/>
        <v/>
      </c>
      <c r="C127" s="39" t="str">
        <f t="shared" ca="1" si="37"/>
        <v/>
      </c>
      <c r="D127" s="39" t="str">
        <f t="shared" ca="1" si="38"/>
        <v/>
      </c>
      <c r="E127" s="38" t="str">
        <f t="shared" ca="1" si="47"/>
        <v/>
      </c>
      <c r="F127" s="39" t="str">
        <f t="shared" ca="1" si="48"/>
        <v/>
      </c>
      <c r="G127" s="40" t="str">
        <f t="shared" ca="1" si="39"/>
        <v/>
      </c>
      <c r="H127" s="38" t="str">
        <f t="shared" ca="1" si="49"/>
        <v/>
      </c>
      <c r="I127" s="39" t="str">
        <f t="shared" ca="1" si="50"/>
        <v/>
      </c>
      <c r="J127" s="40" t="str">
        <f t="shared" ca="1" si="40"/>
        <v/>
      </c>
      <c r="K127" s="38" t="str">
        <f t="shared" ca="1" si="51"/>
        <v/>
      </c>
      <c r="L127" s="39" t="str">
        <f t="shared" ca="1" si="52"/>
        <v/>
      </c>
      <c r="M127" s="40" t="str">
        <f t="shared" ca="1" si="41"/>
        <v/>
      </c>
      <c r="N127" s="38" t="str">
        <f t="shared" ca="1" si="53"/>
        <v/>
      </c>
      <c r="O127" s="39" t="str">
        <f t="shared" ca="1" si="54"/>
        <v/>
      </c>
      <c r="P127" s="40" t="str">
        <f t="shared" ca="1" si="42"/>
        <v/>
      </c>
      <c r="Q127" s="38" t="str">
        <f t="shared" ca="1" si="55"/>
        <v/>
      </c>
      <c r="R127" s="39" t="str">
        <f t="shared" ca="1" si="56"/>
        <v/>
      </c>
      <c r="S127" s="40" t="str">
        <f t="shared" ca="1" si="43"/>
        <v/>
      </c>
      <c r="T127" s="66" t="str">
        <f t="shared" ca="1" si="44"/>
        <v/>
      </c>
      <c r="V127" s="59">
        <v>45985.625</v>
      </c>
      <c r="W127" s="44">
        <v>80.59</v>
      </c>
      <c r="Z127" s="59">
        <v>45985.625</v>
      </c>
      <c r="AA127" s="44">
        <v>111.36</v>
      </c>
      <c r="AH127" s="150">
        <f t="shared" si="36"/>
        <v>45985.625</v>
      </c>
      <c r="AI127" s="150">
        <f t="shared" si="35"/>
        <v>45985.625</v>
      </c>
    </row>
    <row r="128" spans="1:35">
      <c r="A128" s="151" t="str">
        <f t="shared" ca="1" si="45"/>
        <v/>
      </c>
      <c r="B128" s="38" t="str">
        <f t="shared" ca="1" si="46"/>
        <v/>
      </c>
      <c r="C128" s="39" t="str">
        <f t="shared" ca="1" si="37"/>
        <v/>
      </c>
      <c r="D128" s="39" t="str">
        <f t="shared" ca="1" si="38"/>
        <v/>
      </c>
      <c r="E128" s="38" t="str">
        <f t="shared" ca="1" si="47"/>
        <v/>
      </c>
      <c r="F128" s="39" t="str">
        <f t="shared" ca="1" si="48"/>
        <v/>
      </c>
      <c r="G128" s="40" t="str">
        <f t="shared" ca="1" si="39"/>
        <v/>
      </c>
      <c r="H128" s="38" t="str">
        <f t="shared" ca="1" si="49"/>
        <v/>
      </c>
      <c r="I128" s="39" t="str">
        <f t="shared" ca="1" si="50"/>
        <v/>
      </c>
      <c r="J128" s="40" t="str">
        <f t="shared" ca="1" si="40"/>
        <v/>
      </c>
      <c r="K128" s="38" t="str">
        <f t="shared" ca="1" si="51"/>
        <v/>
      </c>
      <c r="L128" s="39" t="str">
        <f t="shared" ca="1" si="52"/>
        <v/>
      </c>
      <c r="M128" s="40" t="str">
        <f t="shared" ca="1" si="41"/>
        <v/>
      </c>
      <c r="N128" s="38" t="str">
        <f t="shared" ca="1" si="53"/>
        <v/>
      </c>
      <c r="O128" s="39" t="str">
        <f t="shared" ca="1" si="54"/>
        <v/>
      </c>
      <c r="P128" s="40" t="str">
        <f t="shared" ca="1" si="42"/>
        <v/>
      </c>
      <c r="Q128" s="38" t="str">
        <f t="shared" ca="1" si="55"/>
        <v/>
      </c>
      <c r="R128" s="39" t="str">
        <f t="shared" ca="1" si="56"/>
        <v/>
      </c>
      <c r="S128" s="40" t="str">
        <f t="shared" ca="1" si="43"/>
        <v/>
      </c>
      <c r="T128" s="66" t="str">
        <f t="shared" ca="1" si="44"/>
        <v/>
      </c>
      <c r="V128" s="59">
        <v>45986.625</v>
      </c>
      <c r="W128" s="44">
        <v>80.87</v>
      </c>
      <c r="Z128" s="59">
        <v>45986.625</v>
      </c>
      <c r="AA128" s="44">
        <v>111.67</v>
      </c>
      <c r="AH128" s="150">
        <f t="shared" si="36"/>
        <v>45986.625</v>
      </c>
      <c r="AI128" s="150">
        <f t="shared" si="35"/>
        <v>45986.625</v>
      </c>
    </row>
    <row r="129" spans="1:35">
      <c r="A129" s="151" t="str">
        <f t="shared" ca="1" si="45"/>
        <v/>
      </c>
      <c r="B129" s="38" t="str">
        <f t="shared" ca="1" si="46"/>
        <v/>
      </c>
      <c r="C129" s="39" t="str">
        <f t="shared" ca="1" si="37"/>
        <v/>
      </c>
      <c r="D129" s="39" t="str">
        <f t="shared" ca="1" si="38"/>
        <v/>
      </c>
      <c r="E129" s="38" t="str">
        <f t="shared" ca="1" si="47"/>
        <v/>
      </c>
      <c r="F129" s="39" t="str">
        <f t="shared" ca="1" si="48"/>
        <v/>
      </c>
      <c r="G129" s="40" t="str">
        <f t="shared" ca="1" si="39"/>
        <v/>
      </c>
      <c r="H129" s="38" t="str">
        <f t="shared" ca="1" si="49"/>
        <v/>
      </c>
      <c r="I129" s="39" t="str">
        <f t="shared" ca="1" si="50"/>
        <v/>
      </c>
      <c r="J129" s="40" t="str">
        <f t="shared" ca="1" si="40"/>
        <v/>
      </c>
      <c r="K129" s="38" t="str">
        <f t="shared" ca="1" si="51"/>
        <v/>
      </c>
      <c r="L129" s="39" t="str">
        <f t="shared" ca="1" si="52"/>
        <v/>
      </c>
      <c r="M129" s="40" t="str">
        <f t="shared" ca="1" si="41"/>
        <v/>
      </c>
      <c r="N129" s="38" t="str">
        <f t="shared" ca="1" si="53"/>
        <v/>
      </c>
      <c r="O129" s="39" t="str">
        <f t="shared" ca="1" si="54"/>
        <v/>
      </c>
      <c r="P129" s="40" t="str">
        <f t="shared" ca="1" si="42"/>
        <v/>
      </c>
      <c r="Q129" s="38" t="str">
        <f t="shared" ca="1" si="55"/>
        <v/>
      </c>
      <c r="R129" s="39" t="str">
        <f t="shared" ca="1" si="56"/>
        <v/>
      </c>
      <c r="S129" s="40" t="str">
        <f t="shared" ca="1" si="43"/>
        <v/>
      </c>
      <c r="T129" s="66" t="str">
        <f t="shared" ca="1" si="44"/>
        <v/>
      </c>
      <c r="V129" s="59">
        <v>45987.625</v>
      </c>
      <c r="W129" s="44">
        <v>80.95</v>
      </c>
      <c r="Z129" s="59">
        <v>45987.625</v>
      </c>
      <c r="AA129" s="44">
        <v>112.05</v>
      </c>
      <c r="AH129" s="150">
        <f t="shared" si="36"/>
        <v>45987.625</v>
      </c>
      <c r="AI129" s="150">
        <f t="shared" si="35"/>
        <v>45987.625</v>
      </c>
    </row>
    <row r="130" spans="1:35">
      <c r="A130" s="151" t="str">
        <f t="shared" ca="1" si="45"/>
        <v/>
      </c>
      <c r="B130" s="38" t="str">
        <f t="shared" ca="1" si="46"/>
        <v/>
      </c>
      <c r="C130" s="39" t="str">
        <f t="shared" ca="1" si="37"/>
        <v/>
      </c>
      <c r="D130" s="39" t="str">
        <f t="shared" ca="1" si="38"/>
        <v/>
      </c>
      <c r="E130" s="38" t="str">
        <f t="shared" ca="1" si="47"/>
        <v/>
      </c>
      <c r="F130" s="39" t="str">
        <f t="shared" ca="1" si="48"/>
        <v/>
      </c>
      <c r="G130" s="40" t="str">
        <f t="shared" ca="1" si="39"/>
        <v/>
      </c>
      <c r="H130" s="38" t="str">
        <f t="shared" ca="1" si="49"/>
        <v/>
      </c>
      <c r="I130" s="39" t="str">
        <f t="shared" ca="1" si="50"/>
        <v/>
      </c>
      <c r="J130" s="40" t="str">
        <f t="shared" ca="1" si="40"/>
        <v/>
      </c>
      <c r="K130" s="38" t="str">
        <f t="shared" ca="1" si="51"/>
        <v/>
      </c>
      <c r="L130" s="39" t="str">
        <f t="shared" ca="1" si="52"/>
        <v/>
      </c>
      <c r="M130" s="40" t="str">
        <f t="shared" ca="1" si="41"/>
        <v/>
      </c>
      <c r="N130" s="38" t="str">
        <f t="shared" ca="1" si="53"/>
        <v/>
      </c>
      <c r="O130" s="39" t="str">
        <f t="shared" ca="1" si="54"/>
        <v/>
      </c>
      <c r="P130" s="40" t="str">
        <f t="shared" ca="1" si="42"/>
        <v/>
      </c>
      <c r="Q130" s="38" t="str">
        <f t="shared" ca="1" si="55"/>
        <v/>
      </c>
      <c r="R130" s="39" t="str">
        <f t="shared" ca="1" si="56"/>
        <v/>
      </c>
      <c r="S130" s="40" t="str">
        <f t="shared" ca="1" si="43"/>
        <v/>
      </c>
      <c r="T130" s="66" t="str">
        <f t="shared" ca="1" si="44"/>
        <v/>
      </c>
      <c r="V130" s="59">
        <v>45989.625</v>
      </c>
      <c r="W130" s="44">
        <v>80.989999999999995</v>
      </c>
      <c r="Z130" s="59">
        <v>45989.625</v>
      </c>
      <c r="AA130" s="44">
        <v>111.86</v>
      </c>
      <c r="AH130" s="150" t="str">
        <f t="shared" si="36"/>
        <v/>
      </c>
      <c r="AI130" s="150" t="str">
        <f t="shared" si="35"/>
        <v/>
      </c>
    </row>
    <row r="131" spans="1:35">
      <c r="A131" s="151" t="str">
        <f t="shared" ca="1" si="45"/>
        <v/>
      </c>
      <c r="B131" s="38" t="str">
        <f t="shared" ca="1" si="46"/>
        <v/>
      </c>
      <c r="C131" s="39" t="str">
        <f t="shared" ca="1" si="37"/>
        <v/>
      </c>
      <c r="D131" s="39" t="str">
        <f t="shared" ca="1" si="38"/>
        <v/>
      </c>
      <c r="E131" s="38" t="str">
        <f t="shared" ca="1" si="47"/>
        <v/>
      </c>
      <c r="F131" s="39" t="str">
        <f t="shared" ca="1" si="48"/>
        <v/>
      </c>
      <c r="G131" s="40" t="str">
        <f t="shared" ca="1" si="39"/>
        <v/>
      </c>
      <c r="H131" s="38" t="str">
        <f t="shared" ca="1" si="49"/>
        <v/>
      </c>
      <c r="I131" s="39" t="str">
        <f t="shared" ca="1" si="50"/>
        <v/>
      </c>
      <c r="J131" s="40" t="str">
        <f t="shared" ca="1" si="40"/>
        <v/>
      </c>
      <c r="K131" s="38" t="str">
        <f t="shared" ca="1" si="51"/>
        <v/>
      </c>
      <c r="L131" s="39" t="str">
        <f t="shared" ca="1" si="52"/>
        <v/>
      </c>
      <c r="M131" s="40" t="str">
        <f t="shared" ca="1" si="41"/>
        <v/>
      </c>
      <c r="N131" s="38" t="str">
        <f t="shared" ca="1" si="53"/>
        <v/>
      </c>
      <c r="O131" s="39" t="str">
        <f t="shared" ca="1" si="54"/>
        <v/>
      </c>
      <c r="P131" s="40" t="str">
        <f t="shared" ca="1" si="42"/>
        <v/>
      </c>
      <c r="Q131" s="38" t="str">
        <f t="shared" ca="1" si="55"/>
        <v/>
      </c>
      <c r="R131" s="39" t="str">
        <f t="shared" ca="1" si="56"/>
        <v/>
      </c>
      <c r="S131" s="40" t="str">
        <f t="shared" ca="1" si="43"/>
        <v/>
      </c>
      <c r="T131" s="66" t="str">
        <f t="shared" ca="1" si="44"/>
        <v/>
      </c>
      <c r="V131" s="59">
        <v>45992.625</v>
      </c>
      <c r="W131" s="44">
        <v>80.47</v>
      </c>
      <c r="Z131" s="59">
        <v>45992.625</v>
      </c>
      <c r="AA131" s="44">
        <v>110.86</v>
      </c>
      <c r="AH131" s="150">
        <f t="shared" si="36"/>
        <v>45992.625</v>
      </c>
      <c r="AI131" s="150">
        <f t="shared" si="35"/>
        <v>45992.625</v>
      </c>
    </row>
    <row r="132" spans="1:35">
      <c r="A132" s="151" t="str">
        <f t="shared" ca="1" si="45"/>
        <v/>
      </c>
      <c r="B132" s="38" t="str">
        <f t="shared" ca="1" si="46"/>
        <v/>
      </c>
      <c r="C132" s="39" t="str">
        <f t="shared" ca="1" si="37"/>
        <v/>
      </c>
      <c r="D132" s="39" t="str">
        <f t="shared" ca="1" si="38"/>
        <v/>
      </c>
      <c r="E132" s="38" t="str">
        <f t="shared" ca="1" si="47"/>
        <v/>
      </c>
      <c r="F132" s="39" t="str">
        <f t="shared" ca="1" si="48"/>
        <v/>
      </c>
      <c r="G132" s="40" t="str">
        <f t="shared" ca="1" si="39"/>
        <v/>
      </c>
      <c r="H132" s="38" t="str">
        <f t="shared" ca="1" si="49"/>
        <v/>
      </c>
      <c r="I132" s="39" t="str">
        <f t="shared" ca="1" si="50"/>
        <v/>
      </c>
      <c r="J132" s="40" t="str">
        <f t="shared" ca="1" si="40"/>
        <v/>
      </c>
      <c r="K132" s="38" t="str">
        <f t="shared" ca="1" si="51"/>
        <v/>
      </c>
      <c r="L132" s="39" t="str">
        <f t="shared" ca="1" si="52"/>
        <v/>
      </c>
      <c r="M132" s="40" t="str">
        <f t="shared" ca="1" si="41"/>
        <v/>
      </c>
      <c r="N132" s="38" t="str">
        <f t="shared" ca="1" si="53"/>
        <v/>
      </c>
      <c r="O132" s="39" t="str">
        <f t="shared" ca="1" si="54"/>
        <v/>
      </c>
      <c r="P132" s="40" t="str">
        <f t="shared" ca="1" si="42"/>
        <v/>
      </c>
      <c r="Q132" s="38" t="str">
        <f t="shared" ca="1" si="55"/>
        <v/>
      </c>
      <c r="R132" s="39" t="str">
        <f t="shared" ca="1" si="56"/>
        <v/>
      </c>
      <c r="S132" s="40" t="str">
        <f t="shared" ca="1" si="43"/>
        <v/>
      </c>
      <c r="T132" s="66" t="str">
        <f t="shared" ca="1" si="44"/>
        <v/>
      </c>
      <c r="V132" s="59">
        <v>45993.625</v>
      </c>
      <c r="W132" s="44">
        <v>80.62</v>
      </c>
      <c r="Z132" s="59">
        <v>45993.625</v>
      </c>
      <c r="AA132" s="44">
        <v>110.92</v>
      </c>
      <c r="AH132" s="150">
        <f t="shared" si="36"/>
        <v>45993.625</v>
      </c>
      <c r="AI132" s="150">
        <f t="shared" ref="AI132:AI195" si="57">IF(AH132&gt;$A$14,AH132,"")</f>
        <v>45993.625</v>
      </c>
    </row>
    <row r="133" spans="1:35">
      <c r="A133" s="151" t="str">
        <f t="shared" ca="1" si="45"/>
        <v/>
      </c>
      <c r="B133" s="38" t="str">
        <f t="shared" ca="1" si="46"/>
        <v/>
      </c>
      <c r="C133" s="39" t="str">
        <f t="shared" ca="1" si="37"/>
        <v/>
      </c>
      <c r="D133" s="39" t="str">
        <f t="shared" ca="1" si="38"/>
        <v/>
      </c>
      <c r="E133" s="38" t="str">
        <f t="shared" ca="1" si="47"/>
        <v/>
      </c>
      <c r="F133" s="39" t="str">
        <f t="shared" ca="1" si="48"/>
        <v/>
      </c>
      <c r="G133" s="40" t="str">
        <f t="shared" ca="1" si="39"/>
        <v/>
      </c>
      <c r="H133" s="38" t="str">
        <f t="shared" ca="1" si="49"/>
        <v/>
      </c>
      <c r="I133" s="39" t="str">
        <f t="shared" ca="1" si="50"/>
        <v/>
      </c>
      <c r="J133" s="40" t="str">
        <f t="shared" ca="1" si="40"/>
        <v/>
      </c>
      <c r="K133" s="38" t="str">
        <f t="shared" ca="1" si="51"/>
        <v/>
      </c>
      <c r="L133" s="39" t="str">
        <f t="shared" ca="1" si="52"/>
        <v/>
      </c>
      <c r="M133" s="40" t="str">
        <f t="shared" ca="1" si="41"/>
        <v/>
      </c>
      <c r="N133" s="38" t="str">
        <f t="shared" ca="1" si="53"/>
        <v/>
      </c>
      <c r="O133" s="39" t="str">
        <f t="shared" ca="1" si="54"/>
        <v/>
      </c>
      <c r="P133" s="40" t="str">
        <f t="shared" ca="1" si="42"/>
        <v/>
      </c>
      <c r="Q133" s="38" t="str">
        <f t="shared" ca="1" si="55"/>
        <v/>
      </c>
      <c r="R133" s="39" t="str">
        <f t="shared" ca="1" si="56"/>
        <v/>
      </c>
      <c r="S133" s="40" t="str">
        <f t="shared" ca="1" si="43"/>
        <v/>
      </c>
      <c r="T133" s="66" t="str">
        <f t="shared" ca="1" si="44"/>
        <v/>
      </c>
      <c r="V133" s="59">
        <v>45994.625</v>
      </c>
      <c r="W133" s="44">
        <v>80.69</v>
      </c>
      <c r="Z133" s="59">
        <v>45994.625</v>
      </c>
      <c r="AA133" s="44">
        <v>111.17</v>
      </c>
      <c r="AH133" s="150">
        <f t="shared" ref="AH133:AH196" si="58">IF(COUNTIF(X:X,V133)*COUNTIF(Z:Z,V133)*COUNTIF(AB:AB,V133)*COUNTIF(AD:AD,V133)*COUNTIF(AF:AF,V133),V133,"")</f>
        <v>45994.625</v>
      </c>
      <c r="AI133" s="150">
        <f t="shared" si="57"/>
        <v>45994.625</v>
      </c>
    </row>
    <row r="134" spans="1:35">
      <c r="A134" s="151" t="str">
        <f t="shared" ca="1" si="45"/>
        <v/>
      </c>
      <c r="B134" s="38" t="str">
        <f t="shared" ca="1" si="46"/>
        <v/>
      </c>
      <c r="C134" s="39" t="str">
        <f t="shared" ca="1" si="37"/>
        <v/>
      </c>
      <c r="D134" s="39" t="str">
        <f t="shared" ca="1" si="38"/>
        <v/>
      </c>
      <c r="E134" s="38" t="str">
        <f t="shared" ca="1" si="47"/>
        <v/>
      </c>
      <c r="F134" s="39" t="str">
        <f t="shared" ca="1" si="48"/>
        <v/>
      </c>
      <c r="G134" s="40" t="str">
        <f t="shared" ca="1" si="39"/>
        <v/>
      </c>
      <c r="H134" s="38" t="str">
        <f t="shared" ca="1" si="49"/>
        <v/>
      </c>
      <c r="I134" s="39" t="str">
        <f t="shared" ca="1" si="50"/>
        <v/>
      </c>
      <c r="J134" s="40" t="str">
        <f t="shared" ca="1" si="40"/>
        <v/>
      </c>
      <c r="K134" s="38" t="str">
        <f t="shared" ca="1" si="51"/>
        <v/>
      </c>
      <c r="L134" s="39" t="str">
        <f t="shared" ca="1" si="52"/>
        <v/>
      </c>
      <c r="M134" s="40" t="str">
        <f t="shared" ca="1" si="41"/>
        <v/>
      </c>
      <c r="N134" s="38" t="str">
        <f t="shared" ca="1" si="53"/>
        <v/>
      </c>
      <c r="O134" s="39" t="str">
        <f t="shared" ca="1" si="54"/>
        <v/>
      </c>
      <c r="P134" s="40" t="str">
        <f t="shared" ca="1" si="42"/>
        <v/>
      </c>
      <c r="Q134" s="38" t="str">
        <f t="shared" ca="1" si="55"/>
        <v/>
      </c>
      <c r="R134" s="39" t="str">
        <f t="shared" ca="1" si="56"/>
        <v/>
      </c>
      <c r="S134" s="40" t="str">
        <f t="shared" ca="1" si="43"/>
        <v/>
      </c>
      <c r="T134" s="66" t="str">
        <f t="shared" ca="1" si="44"/>
        <v/>
      </c>
      <c r="V134" s="59">
        <v>45995.625</v>
      </c>
      <c r="W134" s="44">
        <v>80.75</v>
      </c>
      <c r="Z134" s="59">
        <v>45995.625</v>
      </c>
      <c r="AA134" s="44">
        <v>110.97</v>
      </c>
      <c r="AH134" s="150">
        <f t="shared" si="58"/>
        <v>45995.625</v>
      </c>
      <c r="AI134" s="150">
        <f t="shared" si="57"/>
        <v>45995.625</v>
      </c>
    </row>
    <row r="135" spans="1:35">
      <c r="A135" s="151" t="str">
        <f t="shared" ca="1" si="45"/>
        <v/>
      </c>
      <c r="B135" s="38" t="str">
        <f t="shared" ca="1" si="46"/>
        <v/>
      </c>
      <c r="C135" s="39" t="str">
        <f t="shared" ca="1" si="37"/>
        <v/>
      </c>
      <c r="D135" s="39" t="str">
        <f t="shared" ca="1" si="38"/>
        <v/>
      </c>
      <c r="E135" s="38" t="str">
        <f t="shared" ca="1" si="47"/>
        <v/>
      </c>
      <c r="F135" s="39" t="str">
        <f t="shared" ca="1" si="48"/>
        <v/>
      </c>
      <c r="G135" s="40" t="str">
        <f t="shared" ca="1" si="39"/>
        <v/>
      </c>
      <c r="H135" s="38" t="str">
        <f t="shared" ca="1" si="49"/>
        <v/>
      </c>
      <c r="I135" s="39" t="str">
        <f t="shared" ca="1" si="50"/>
        <v/>
      </c>
      <c r="J135" s="40" t="str">
        <f t="shared" ca="1" si="40"/>
        <v/>
      </c>
      <c r="K135" s="38" t="str">
        <f t="shared" ca="1" si="51"/>
        <v/>
      </c>
      <c r="L135" s="39" t="str">
        <f t="shared" ca="1" si="52"/>
        <v/>
      </c>
      <c r="M135" s="40" t="str">
        <f t="shared" ca="1" si="41"/>
        <v/>
      </c>
      <c r="N135" s="38" t="str">
        <f t="shared" ca="1" si="53"/>
        <v/>
      </c>
      <c r="O135" s="39" t="str">
        <f t="shared" ca="1" si="54"/>
        <v/>
      </c>
      <c r="P135" s="40" t="str">
        <f t="shared" ca="1" si="42"/>
        <v/>
      </c>
      <c r="Q135" s="38" t="str">
        <f t="shared" ca="1" si="55"/>
        <v/>
      </c>
      <c r="R135" s="39" t="str">
        <f t="shared" ca="1" si="56"/>
        <v/>
      </c>
      <c r="S135" s="40" t="str">
        <f t="shared" ca="1" si="43"/>
        <v/>
      </c>
      <c r="T135" s="66" t="str">
        <f t="shared" ca="1" si="44"/>
        <v/>
      </c>
      <c r="V135" s="59">
        <v>45996.625</v>
      </c>
      <c r="W135" s="44">
        <v>80.75</v>
      </c>
      <c r="Z135" s="59">
        <v>45996.625</v>
      </c>
      <c r="AA135" s="44">
        <v>110.86</v>
      </c>
      <c r="AH135" s="150">
        <f t="shared" si="58"/>
        <v>45996.625</v>
      </c>
      <c r="AI135" s="150">
        <f t="shared" si="57"/>
        <v>45996.625</v>
      </c>
    </row>
    <row r="136" spans="1:35">
      <c r="A136" s="151" t="str">
        <f t="shared" ca="1" si="45"/>
        <v/>
      </c>
      <c r="B136" s="38" t="str">
        <f t="shared" ca="1" si="46"/>
        <v/>
      </c>
      <c r="C136" s="39" t="str">
        <f t="shared" ca="1" si="37"/>
        <v/>
      </c>
      <c r="D136" s="39" t="str">
        <f t="shared" ca="1" si="38"/>
        <v/>
      </c>
      <c r="E136" s="38" t="str">
        <f t="shared" ca="1" si="47"/>
        <v/>
      </c>
      <c r="F136" s="39" t="str">
        <f t="shared" ca="1" si="48"/>
        <v/>
      </c>
      <c r="G136" s="40" t="str">
        <f t="shared" ca="1" si="39"/>
        <v/>
      </c>
      <c r="H136" s="38" t="str">
        <f t="shared" ca="1" si="49"/>
        <v/>
      </c>
      <c r="I136" s="39" t="str">
        <f t="shared" ca="1" si="50"/>
        <v/>
      </c>
      <c r="J136" s="40" t="str">
        <f t="shared" ca="1" si="40"/>
        <v/>
      </c>
      <c r="K136" s="38" t="str">
        <f t="shared" ca="1" si="51"/>
        <v/>
      </c>
      <c r="L136" s="39" t="str">
        <f t="shared" ca="1" si="52"/>
        <v/>
      </c>
      <c r="M136" s="40" t="str">
        <f t="shared" ca="1" si="41"/>
        <v/>
      </c>
      <c r="N136" s="38" t="str">
        <f t="shared" ca="1" si="53"/>
        <v/>
      </c>
      <c r="O136" s="39" t="str">
        <f t="shared" ca="1" si="54"/>
        <v/>
      </c>
      <c r="P136" s="40" t="str">
        <f t="shared" ca="1" si="42"/>
        <v/>
      </c>
      <c r="Q136" s="38" t="str">
        <f t="shared" ca="1" si="55"/>
        <v/>
      </c>
      <c r="R136" s="39" t="str">
        <f t="shared" ca="1" si="56"/>
        <v/>
      </c>
      <c r="S136" s="40" t="str">
        <f t="shared" ca="1" si="43"/>
        <v/>
      </c>
      <c r="T136" s="66" t="str">
        <f t="shared" ca="1" si="44"/>
        <v/>
      </c>
      <c r="V136" s="59">
        <v>45999.625</v>
      </c>
      <c r="W136" s="44">
        <v>80.55</v>
      </c>
      <c r="Z136" s="59">
        <v>45999.625</v>
      </c>
      <c r="AA136" s="44">
        <v>110.63</v>
      </c>
      <c r="AH136" s="150">
        <f t="shared" si="58"/>
        <v>45999.625</v>
      </c>
      <c r="AI136" s="150">
        <f t="shared" si="57"/>
        <v>45999.625</v>
      </c>
    </row>
    <row r="137" spans="1:35">
      <c r="A137" s="151" t="str">
        <f t="shared" ca="1" si="45"/>
        <v/>
      </c>
      <c r="B137" s="38" t="str">
        <f t="shared" ca="1" si="46"/>
        <v/>
      </c>
      <c r="C137" s="39" t="str">
        <f t="shared" ca="1" si="37"/>
        <v/>
      </c>
      <c r="D137" s="39" t="str">
        <f t="shared" ca="1" si="38"/>
        <v/>
      </c>
      <c r="E137" s="38" t="str">
        <f t="shared" ca="1" si="47"/>
        <v/>
      </c>
      <c r="F137" s="39" t="str">
        <f t="shared" ca="1" si="48"/>
        <v/>
      </c>
      <c r="G137" s="40" t="str">
        <f t="shared" ca="1" si="39"/>
        <v/>
      </c>
      <c r="H137" s="38" t="str">
        <f t="shared" ca="1" si="49"/>
        <v/>
      </c>
      <c r="I137" s="39" t="str">
        <f t="shared" ca="1" si="50"/>
        <v/>
      </c>
      <c r="J137" s="40" t="str">
        <f t="shared" ca="1" si="40"/>
        <v/>
      </c>
      <c r="K137" s="38" t="str">
        <f t="shared" ca="1" si="51"/>
        <v/>
      </c>
      <c r="L137" s="39" t="str">
        <f t="shared" ca="1" si="52"/>
        <v/>
      </c>
      <c r="M137" s="40" t="str">
        <f t="shared" ca="1" si="41"/>
        <v/>
      </c>
      <c r="N137" s="38" t="str">
        <f t="shared" ca="1" si="53"/>
        <v/>
      </c>
      <c r="O137" s="39" t="str">
        <f t="shared" ca="1" si="54"/>
        <v/>
      </c>
      <c r="P137" s="40" t="str">
        <f t="shared" ca="1" si="42"/>
        <v/>
      </c>
      <c r="Q137" s="38" t="str">
        <f t="shared" ca="1" si="55"/>
        <v/>
      </c>
      <c r="R137" s="39" t="str">
        <f t="shared" ca="1" si="56"/>
        <v/>
      </c>
      <c r="S137" s="40" t="str">
        <f t="shared" ca="1" si="43"/>
        <v/>
      </c>
      <c r="T137" s="66" t="str">
        <f t="shared" ca="1" si="44"/>
        <v/>
      </c>
      <c r="V137" s="59">
        <v>46000.625</v>
      </c>
      <c r="W137" s="44">
        <v>80.459999999999994</v>
      </c>
      <c r="Z137" s="59">
        <v>46000.625</v>
      </c>
      <c r="AA137" s="44">
        <v>110.49</v>
      </c>
      <c r="AH137" s="150">
        <f t="shared" si="58"/>
        <v>46000.625</v>
      </c>
      <c r="AI137" s="150">
        <f t="shared" si="57"/>
        <v>46000.625</v>
      </c>
    </row>
    <row r="138" spans="1:35">
      <c r="A138" s="151" t="str">
        <f t="shared" ca="1" si="45"/>
        <v/>
      </c>
      <c r="B138" s="38" t="str">
        <f t="shared" ca="1" si="46"/>
        <v/>
      </c>
      <c r="C138" s="39" t="str">
        <f t="shared" ca="1" si="37"/>
        <v/>
      </c>
      <c r="D138" s="39" t="str">
        <f t="shared" ca="1" si="38"/>
        <v/>
      </c>
      <c r="E138" s="38" t="str">
        <f t="shared" ca="1" si="47"/>
        <v/>
      </c>
      <c r="F138" s="39" t="str">
        <f t="shared" ca="1" si="48"/>
        <v/>
      </c>
      <c r="G138" s="40" t="str">
        <f t="shared" ca="1" si="39"/>
        <v/>
      </c>
      <c r="H138" s="38" t="str">
        <f t="shared" ca="1" si="49"/>
        <v/>
      </c>
      <c r="I138" s="39" t="str">
        <f t="shared" ca="1" si="50"/>
        <v/>
      </c>
      <c r="J138" s="40" t="str">
        <f t="shared" ca="1" si="40"/>
        <v/>
      </c>
      <c r="K138" s="38" t="str">
        <f t="shared" ca="1" si="51"/>
        <v/>
      </c>
      <c r="L138" s="39" t="str">
        <f t="shared" ca="1" si="52"/>
        <v/>
      </c>
      <c r="M138" s="40" t="str">
        <f t="shared" ca="1" si="41"/>
        <v/>
      </c>
      <c r="N138" s="38" t="str">
        <f t="shared" ca="1" si="53"/>
        <v/>
      </c>
      <c r="O138" s="39" t="str">
        <f t="shared" ca="1" si="54"/>
        <v/>
      </c>
      <c r="P138" s="40" t="str">
        <f t="shared" ca="1" si="42"/>
        <v/>
      </c>
      <c r="Q138" s="38" t="str">
        <f t="shared" ca="1" si="55"/>
        <v/>
      </c>
      <c r="R138" s="39" t="str">
        <f t="shared" ca="1" si="56"/>
        <v/>
      </c>
      <c r="S138" s="40" t="str">
        <f t="shared" ca="1" si="43"/>
        <v/>
      </c>
      <c r="T138" s="66" t="str">
        <f t="shared" ca="1" si="44"/>
        <v/>
      </c>
      <c r="V138" s="59">
        <v>46001.625</v>
      </c>
      <c r="W138" s="44">
        <v>80.73</v>
      </c>
      <c r="Z138" s="59">
        <v>46001.625</v>
      </c>
      <c r="AA138" s="44">
        <v>111</v>
      </c>
      <c r="AH138" s="150">
        <f t="shared" si="58"/>
        <v>46001.625</v>
      </c>
      <c r="AI138" s="150">
        <f t="shared" si="57"/>
        <v>46001.625</v>
      </c>
    </row>
    <row r="139" spans="1:35">
      <c r="A139" s="151" t="str">
        <f t="shared" ca="1" si="45"/>
        <v/>
      </c>
      <c r="B139" s="38" t="str">
        <f t="shared" ca="1" si="46"/>
        <v/>
      </c>
      <c r="C139" s="39" t="str">
        <f t="shared" ca="1" si="37"/>
        <v/>
      </c>
      <c r="D139" s="39" t="str">
        <f t="shared" ca="1" si="38"/>
        <v/>
      </c>
      <c r="E139" s="38" t="str">
        <f t="shared" ca="1" si="47"/>
        <v/>
      </c>
      <c r="F139" s="39" t="str">
        <f t="shared" ca="1" si="48"/>
        <v/>
      </c>
      <c r="G139" s="40" t="str">
        <f t="shared" ca="1" si="39"/>
        <v/>
      </c>
      <c r="H139" s="38" t="str">
        <f t="shared" ca="1" si="49"/>
        <v/>
      </c>
      <c r="I139" s="39" t="str">
        <f t="shared" ca="1" si="50"/>
        <v/>
      </c>
      <c r="J139" s="40" t="str">
        <f t="shared" ca="1" si="40"/>
        <v/>
      </c>
      <c r="K139" s="38" t="str">
        <f t="shared" ca="1" si="51"/>
        <v/>
      </c>
      <c r="L139" s="39" t="str">
        <f t="shared" ca="1" si="52"/>
        <v/>
      </c>
      <c r="M139" s="40" t="str">
        <f t="shared" ca="1" si="41"/>
        <v/>
      </c>
      <c r="N139" s="38" t="str">
        <f t="shared" ca="1" si="53"/>
        <v/>
      </c>
      <c r="O139" s="39" t="str">
        <f t="shared" ca="1" si="54"/>
        <v/>
      </c>
      <c r="P139" s="40" t="str">
        <f t="shared" ca="1" si="42"/>
        <v/>
      </c>
      <c r="Q139" s="38" t="str">
        <f t="shared" ca="1" si="55"/>
        <v/>
      </c>
      <c r="R139" s="39" t="str">
        <f t="shared" ca="1" si="56"/>
        <v/>
      </c>
      <c r="S139" s="40" t="str">
        <f t="shared" ca="1" si="43"/>
        <v/>
      </c>
      <c r="T139" s="66" t="str">
        <f t="shared" ca="1" si="44"/>
        <v/>
      </c>
      <c r="V139" s="59">
        <v>46002.625</v>
      </c>
      <c r="W139" s="44">
        <v>80.7</v>
      </c>
      <c r="Z139" s="59">
        <v>46002.625</v>
      </c>
      <c r="AA139" s="44">
        <v>110.82</v>
      </c>
      <c r="AH139" s="150">
        <f t="shared" si="58"/>
        <v>46002.625</v>
      </c>
      <c r="AI139" s="150">
        <f t="shared" si="57"/>
        <v>46002.625</v>
      </c>
    </row>
    <row r="140" spans="1:35">
      <c r="A140" s="151" t="str">
        <f t="shared" ca="1" si="45"/>
        <v/>
      </c>
      <c r="B140" s="38" t="str">
        <f t="shared" ca="1" si="46"/>
        <v/>
      </c>
      <c r="C140" s="39" t="str">
        <f t="shared" ca="1" si="37"/>
        <v/>
      </c>
      <c r="D140" s="39" t="str">
        <f t="shared" ca="1" si="38"/>
        <v/>
      </c>
      <c r="E140" s="38" t="str">
        <f t="shared" ca="1" si="47"/>
        <v/>
      </c>
      <c r="F140" s="39" t="str">
        <f t="shared" ca="1" si="48"/>
        <v/>
      </c>
      <c r="G140" s="40" t="str">
        <f t="shared" ca="1" si="39"/>
        <v/>
      </c>
      <c r="H140" s="38" t="str">
        <f t="shared" ca="1" si="49"/>
        <v/>
      </c>
      <c r="I140" s="39" t="str">
        <f t="shared" ca="1" si="50"/>
        <v/>
      </c>
      <c r="J140" s="40" t="str">
        <f t="shared" ca="1" si="40"/>
        <v/>
      </c>
      <c r="K140" s="38" t="str">
        <f t="shared" ca="1" si="51"/>
        <v/>
      </c>
      <c r="L140" s="39" t="str">
        <f t="shared" ca="1" si="52"/>
        <v/>
      </c>
      <c r="M140" s="40" t="str">
        <f t="shared" ca="1" si="41"/>
        <v/>
      </c>
      <c r="N140" s="38" t="str">
        <f t="shared" ca="1" si="53"/>
        <v/>
      </c>
      <c r="O140" s="39" t="str">
        <f t="shared" ca="1" si="54"/>
        <v/>
      </c>
      <c r="P140" s="40" t="str">
        <f t="shared" ca="1" si="42"/>
        <v/>
      </c>
      <c r="Q140" s="38" t="str">
        <f t="shared" ca="1" si="55"/>
        <v/>
      </c>
      <c r="R140" s="39" t="str">
        <f t="shared" ca="1" si="56"/>
        <v/>
      </c>
      <c r="S140" s="40" t="str">
        <f t="shared" ca="1" si="43"/>
        <v/>
      </c>
      <c r="T140" s="66" t="str">
        <f t="shared" ca="1" si="44"/>
        <v/>
      </c>
      <c r="AH140" s="150" t="str">
        <f t="shared" si="58"/>
        <v/>
      </c>
      <c r="AI140" s="150" t="str">
        <f t="shared" si="57"/>
        <v/>
      </c>
    </row>
    <row r="141" spans="1:35">
      <c r="A141" s="151" t="str">
        <f t="shared" ca="1" si="45"/>
        <v/>
      </c>
      <c r="B141" s="38" t="str">
        <f t="shared" ca="1" si="46"/>
        <v/>
      </c>
      <c r="C141" s="39" t="str">
        <f t="shared" ca="1" si="37"/>
        <v/>
      </c>
      <c r="D141" s="39" t="str">
        <f t="shared" ca="1" si="38"/>
        <v/>
      </c>
      <c r="E141" s="38" t="str">
        <f t="shared" ca="1" si="47"/>
        <v/>
      </c>
      <c r="F141" s="39" t="str">
        <f t="shared" ca="1" si="48"/>
        <v/>
      </c>
      <c r="G141" s="40" t="str">
        <f t="shared" ca="1" si="39"/>
        <v/>
      </c>
      <c r="H141" s="38" t="str">
        <f t="shared" ca="1" si="49"/>
        <v/>
      </c>
      <c r="I141" s="39" t="str">
        <f t="shared" ca="1" si="50"/>
        <v/>
      </c>
      <c r="J141" s="40" t="str">
        <f t="shared" ca="1" si="40"/>
        <v/>
      </c>
      <c r="K141" s="38" t="str">
        <f t="shared" ca="1" si="51"/>
        <v/>
      </c>
      <c r="L141" s="39" t="str">
        <f t="shared" ca="1" si="52"/>
        <v/>
      </c>
      <c r="M141" s="40" t="str">
        <f t="shared" ca="1" si="41"/>
        <v/>
      </c>
      <c r="N141" s="38" t="str">
        <f t="shared" ca="1" si="53"/>
        <v/>
      </c>
      <c r="O141" s="39" t="str">
        <f t="shared" ca="1" si="54"/>
        <v/>
      </c>
      <c r="P141" s="40" t="str">
        <f t="shared" ca="1" si="42"/>
        <v/>
      </c>
      <c r="Q141" s="38" t="str">
        <f t="shared" ca="1" si="55"/>
        <v/>
      </c>
      <c r="R141" s="39" t="str">
        <f t="shared" ca="1" si="56"/>
        <v/>
      </c>
      <c r="S141" s="40" t="str">
        <f t="shared" ca="1" si="43"/>
        <v/>
      </c>
      <c r="T141" s="66" t="str">
        <f t="shared" ca="1" si="44"/>
        <v/>
      </c>
      <c r="AH141" s="150" t="str">
        <f t="shared" si="58"/>
        <v/>
      </c>
      <c r="AI141" s="150" t="str">
        <f t="shared" si="57"/>
        <v/>
      </c>
    </row>
    <row r="142" spans="1:35">
      <c r="A142" s="151" t="str">
        <f t="shared" ca="1" si="45"/>
        <v/>
      </c>
      <c r="B142" s="38" t="str">
        <f t="shared" ca="1" si="46"/>
        <v/>
      </c>
      <c r="C142" s="39" t="str">
        <f t="shared" ca="1" si="37"/>
        <v/>
      </c>
      <c r="D142" s="39" t="str">
        <f t="shared" ca="1" si="38"/>
        <v/>
      </c>
      <c r="E142" s="38" t="str">
        <f t="shared" ca="1" si="47"/>
        <v/>
      </c>
      <c r="F142" s="39" t="str">
        <f t="shared" ca="1" si="48"/>
        <v/>
      </c>
      <c r="G142" s="40" t="str">
        <f t="shared" ca="1" si="39"/>
        <v/>
      </c>
      <c r="H142" s="38" t="str">
        <f t="shared" ca="1" si="49"/>
        <v/>
      </c>
      <c r="I142" s="39" t="str">
        <f t="shared" ca="1" si="50"/>
        <v/>
      </c>
      <c r="J142" s="40" t="str">
        <f t="shared" ca="1" si="40"/>
        <v/>
      </c>
      <c r="K142" s="38" t="str">
        <f t="shared" ca="1" si="51"/>
        <v/>
      </c>
      <c r="L142" s="39" t="str">
        <f t="shared" ca="1" si="52"/>
        <v/>
      </c>
      <c r="M142" s="40" t="str">
        <f t="shared" ca="1" si="41"/>
        <v/>
      </c>
      <c r="N142" s="38" t="str">
        <f t="shared" ca="1" si="53"/>
        <v/>
      </c>
      <c r="O142" s="39" t="str">
        <f t="shared" ca="1" si="54"/>
        <v/>
      </c>
      <c r="P142" s="40" t="str">
        <f t="shared" ca="1" si="42"/>
        <v/>
      </c>
      <c r="Q142" s="38" t="str">
        <f t="shared" ca="1" si="55"/>
        <v/>
      </c>
      <c r="R142" s="39" t="str">
        <f t="shared" ca="1" si="56"/>
        <v/>
      </c>
      <c r="S142" s="40" t="str">
        <f t="shared" ca="1" si="43"/>
        <v/>
      </c>
      <c r="T142" s="66" t="str">
        <f t="shared" ca="1" si="44"/>
        <v/>
      </c>
      <c r="AH142" s="150" t="str">
        <f t="shared" si="58"/>
        <v/>
      </c>
      <c r="AI142" s="150" t="str">
        <f t="shared" si="57"/>
        <v/>
      </c>
    </row>
    <row r="143" spans="1:35">
      <c r="A143" s="151" t="str">
        <f t="shared" ca="1" si="45"/>
        <v/>
      </c>
      <c r="B143" s="38" t="str">
        <f t="shared" ca="1" si="46"/>
        <v/>
      </c>
      <c r="C143" s="39" t="str">
        <f t="shared" ca="1" si="37"/>
        <v/>
      </c>
      <c r="D143" s="39" t="str">
        <f t="shared" ca="1" si="38"/>
        <v/>
      </c>
      <c r="E143" s="38" t="str">
        <f t="shared" ca="1" si="47"/>
        <v/>
      </c>
      <c r="F143" s="39" t="str">
        <f t="shared" ca="1" si="48"/>
        <v/>
      </c>
      <c r="G143" s="40" t="str">
        <f t="shared" ca="1" si="39"/>
        <v/>
      </c>
      <c r="H143" s="38" t="str">
        <f t="shared" ca="1" si="49"/>
        <v/>
      </c>
      <c r="I143" s="39" t="str">
        <f t="shared" ca="1" si="50"/>
        <v/>
      </c>
      <c r="J143" s="40" t="str">
        <f t="shared" ca="1" si="40"/>
        <v/>
      </c>
      <c r="K143" s="38" t="str">
        <f t="shared" ca="1" si="51"/>
        <v/>
      </c>
      <c r="L143" s="39" t="str">
        <f t="shared" ca="1" si="52"/>
        <v/>
      </c>
      <c r="M143" s="40" t="str">
        <f t="shared" ca="1" si="41"/>
        <v/>
      </c>
      <c r="N143" s="38" t="str">
        <f t="shared" ca="1" si="53"/>
        <v/>
      </c>
      <c r="O143" s="39" t="str">
        <f t="shared" ca="1" si="54"/>
        <v/>
      </c>
      <c r="P143" s="40" t="str">
        <f t="shared" ca="1" si="42"/>
        <v/>
      </c>
      <c r="Q143" s="38" t="str">
        <f t="shared" ca="1" si="55"/>
        <v/>
      </c>
      <c r="R143" s="39" t="str">
        <f t="shared" ca="1" si="56"/>
        <v/>
      </c>
      <c r="S143" s="40" t="str">
        <f t="shared" ca="1" si="43"/>
        <v/>
      </c>
      <c r="T143" s="66" t="str">
        <f t="shared" ca="1" si="44"/>
        <v/>
      </c>
      <c r="AH143" s="150" t="str">
        <f t="shared" si="58"/>
        <v/>
      </c>
      <c r="AI143" s="150" t="str">
        <f t="shared" si="57"/>
        <v/>
      </c>
    </row>
    <row r="144" spans="1:35">
      <c r="A144" s="151" t="str">
        <f t="shared" ca="1" si="45"/>
        <v/>
      </c>
      <c r="B144" s="38" t="str">
        <f t="shared" ca="1" si="46"/>
        <v/>
      </c>
      <c r="C144" s="39" t="str">
        <f t="shared" ref="C144:C150" ca="1" si="59">IF(ISERROR(B144-2),"",(B144/$B$14-1)*$B$5)</f>
        <v/>
      </c>
      <c r="D144" s="39" t="str">
        <f t="shared" ref="D144:D150" ca="1" si="60">IF(ISERROR(B144-2),"",-1*(INT(A144)-INT($A$14))/360*$B$7*$B$5)</f>
        <v/>
      </c>
      <c r="E144" s="38" t="str">
        <f t="shared" ca="1" si="47"/>
        <v/>
      </c>
      <c r="F144" s="39" t="str">
        <f t="shared" ca="1" si="48"/>
        <v/>
      </c>
      <c r="G144" s="40" t="str">
        <f t="shared" ref="G144:G150" ca="1" si="61">IF(ISERROR(B144-2),"",(INT(A144)-INT($A$14))/360*$C$6*$C$5-(INT(A144)-INT($A$14))/360*$C$7*$C$5*$E$14/100)</f>
        <v/>
      </c>
      <c r="H144" s="38" t="str">
        <f t="shared" ca="1" si="49"/>
        <v/>
      </c>
      <c r="I144" s="39" t="str">
        <f t="shared" ca="1" si="50"/>
        <v/>
      </c>
      <c r="J144" s="40" t="str">
        <f t="shared" ref="J144:J150" ca="1" si="62">IF(ISERROR(B144-2),"",-1*(INT(A144)-INT($A$14))/360*$D$7*$D$5)</f>
        <v/>
      </c>
      <c r="K144" s="38" t="str">
        <f t="shared" ca="1" si="51"/>
        <v/>
      </c>
      <c r="L144" s="39" t="str">
        <f t="shared" ca="1" si="52"/>
        <v/>
      </c>
      <c r="M144" s="40" t="str">
        <f t="shared" ref="M144:M150" ca="1" si="63">IF(ISERROR(B144-2),"",(INT(A144)-INT($A$14))/360*$E$6*$E$5-(INT(A144)-INT($A$14))/360*$E$7*$E$5*$K$14/100)</f>
        <v/>
      </c>
      <c r="N144" s="38" t="str">
        <f t="shared" ca="1" si="53"/>
        <v/>
      </c>
      <c r="O144" s="39" t="str">
        <f t="shared" ca="1" si="54"/>
        <v/>
      </c>
      <c r="P144" s="40" t="str">
        <f t="shared" ref="P144:P150" ca="1" si="64">IF(ISERROR(B144-2),"",(INT(A144)-INT($A$14))/360*$F$6*$F$5-(INT(A144)-INT($A$14))/360*$F$7*$F$5*$N$14/100)</f>
        <v/>
      </c>
      <c r="Q144" s="38" t="str">
        <f t="shared" ca="1" si="55"/>
        <v/>
      </c>
      <c r="R144" s="39" t="str">
        <f t="shared" ca="1" si="56"/>
        <v/>
      </c>
      <c r="S144" s="40" t="str">
        <f t="shared" ref="S144:S150" ca="1" si="65">IF(ISERROR(B144-2),"",(INT(A144)-INT($A$14))/360*$G$6*$G$5-(INT(A144)-INT($A$14))/360*$G$7*$G$5*$Q$14/100)</f>
        <v/>
      </c>
      <c r="T144" s="66" t="str">
        <f t="shared" ca="1" si="44"/>
        <v/>
      </c>
      <c r="AH144" s="150" t="str">
        <f t="shared" si="58"/>
        <v/>
      </c>
      <c r="AI144" s="150" t="str">
        <f t="shared" si="57"/>
        <v/>
      </c>
    </row>
    <row r="145" spans="1:35">
      <c r="A145" s="151" t="str">
        <f t="shared" ca="1" si="45"/>
        <v/>
      </c>
      <c r="B145" s="38" t="str">
        <f t="shared" ca="1" si="46"/>
        <v/>
      </c>
      <c r="C145" s="39" t="str">
        <f t="shared" ca="1" si="59"/>
        <v/>
      </c>
      <c r="D145" s="39" t="str">
        <f t="shared" ca="1" si="60"/>
        <v/>
      </c>
      <c r="E145" s="38" t="str">
        <f t="shared" ca="1" si="47"/>
        <v/>
      </c>
      <c r="F145" s="39" t="str">
        <f t="shared" ca="1" si="48"/>
        <v/>
      </c>
      <c r="G145" s="40" t="str">
        <f t="shared" ca="1" si="61"/>
        <v/>
      </c>
      <c r="H145" s="38" t="str">
        <f t="shared" ca="1" si="49"/>
        <v/>
      </c>
      <c r="I145" s="39" t="str">
        <f t="shared" ca="1" si="50"/>
        <v/>
      </c>
      <c r="J145" s="40" t="str">
        <f t="shared" ca="1" si="62"/>
        <v/>
      </c>
      <c r="K145" s="38" t="str">
        <f t="shared" ca="1" si="51"/>
        <v/>
      </c>
      <c r="L145" s="39" t="str">
        <f t="shared" ca="1" si="52"/>
        <v/>
      </c>
      <c r="M145" s="40" t="str">
        <f t="shared" ca="1" si="63"/>
        <v/>
      </c>
      <c r="N145" s="38" t="str">
        <f t="shared" ca="1" si="53"/>
        <v/>
      </c>
      <c r="O145" s="39" t="str">
        <f t="shared" ca="1" si="54"/>
        <v/>
      </c>
      <c r="P145" s="40" t="str">
        <f t="shared" ca="1" si="64"/>
        <v/>
      </c>
      <c r="Q145" s="38" t="str">
        <f t="shared" ca="1" si="55"/>
        <v/>
      </c>
      <c r="R145" s="39" t="str">
        <f t="shared" ca="1" si="56"/>
        <v/>
      </c>
      <c r="S145" s="40" t="str">
        <f t="shared" ca="1" si="65"/>
        <v/>
      </c>
      <c r="T145" s="66" t="str">
        <f t="shared" ca="1" si="44"/>
        <v/>
      </c>
      <c r="AH145" s="150" t="str">
        <f t="shared" si="58"/>
        <v/>
      </c>
      <c r="AI145" s="150" t="str">
        <f t="shared" si="57"/>
        <v/>
      </c>
    </row>
    <row r="146" spans="1:35">
      <c r="A146" s="151" t="str">
        <f t="shared" ca="1" si="45"/>
        <v/>
      </c>
      <c r="B146" s="38" t="str">
        <f t="shared" ca="1" si="46"/>
        <v/>
      </c>
      <c r="C146" s="39" t="str">
        <f t="shared" ca="1" si="59"/>
        <v/>
      </c>
      <c r="D146" s="39" t="str">
        <f t="shared" ca="1" si="60"/>
        <v/>
      </c>
      <c r="E146" s="38" t="str">
        <f t="shared" ca="1" si="47"/>
        <v/>
      </c>
      <c r="F146" s="39" t="str">
        <f t="shared" ca="1" si="48"/>
        <v/>
      </c>
      <c r="G146" s="40" t="str">
        <f t="shared" ca="1" si="61"/>
        <v/>
      </c>
      <c r="H146" s="38" t="str">
        <f t="shared" ca="1" si="49"/>
        <v/>
      </c>
      <c r="I146" s="39" t="str">
        <f t="shared" ca="1" si="50"/>
        <v/>
      </c>
      <c r="J146" s="40" t="str">
        <f t="shared" ca="1" si="62"/>
        <v/>
      </c>
      <c r="K146" s="38" t="str">
        <f t="shared" ca="1" si="51"/>
        <v/>
      </c>
      <c r="L146" s="39" t="str">
        <f t="shared" ca="1" si="52"/>
        <v/>
      </c>
      <c r="M146" s="40" t="str">
        <f t="shared" ca="1" si="63"/>
        <v/>
      </c>
      <c r="N146" s="38" t="str">
        <f t="shared" ca="1" si="53"/>
        <v/>
      </c>
      <c r="O146" s="39" t="str">
        <f t="shared" ca="1" si="54"/>
        <v/>
      </c>
      <c r="P146" s="40" t="str">
        <f t="shared" ca="1" si="64"/>
        <v/>
      </c>
      <c r="Q146" s="38" t="str">
        <f t="shared" ca="1" si="55"/>
        <v/>
      </c>
      <c r="R146" s="39" t="str">
        <f t="shared" ca="1" si="56"/>
        <v/>
      </c>
      <c r="S146" s="40" t="str">
        <f t="shared" ca="1" si="65"/>
        <v/>
      </c>
      <c r="T146" s="66" t="str">
        <f t="shared" ca="1" si="44"/>
        <v/>
      </c>
      <c r="AH146" s="150" t="str">
        <f t="shared" si="58"/>
        <v/>
      </c>
      <c r="AI146" s="150" t="str">
        <f t="shared" si="57"/>
        <v/>
      </c>
    </row>
    <row r="147" spans="1:35">
      <c r="A147" s="151" t="str">
        <f t="shared" ca="1" si="45"/>
        <v/>
      </c>
      <c r="B147" s="38" t="str">
        <f t="shared" ca="1" si="46"/>
        <v/>
      </c>
      <c r="C147" s="39" t="str">
        <f t="shared" ca="1" si="59"/>
        <v/>
      </c>
      <c r="D147" s="39" t="str">
        <f t="shared" ca="1" si="60"/>
        <v/>
      </c>
      <c r="E147" s="38" t="str">
        <f t="shared" ca="1" si="47"/>
        <v/>
      </c>
      <c r="F147" s="39" t="str">
        <f t="shared" ca="1" si="48"/>
        <v/>
      </c>
      <c r="G147" s="40" t="str">
        <f t="shared" ca="1" si="61"/>
        <v/>
      </c>
      <c r="H147" s="38" t="str">
        <f t="shared" ca="1" si="49"/>
        <v/>
      </c>
      <c r="I147" s="39" t="str">
        <f t="shared" ca="1" si="50"/>
        <v/>
      </c>
      <c r="J147" s="40" t="str">
        <f t="shared" ca="1" si="62"/>
        <v/>
      </c>
      <c r="K147" s="38" t="str">
        <f t="shared" ca="1" si="51"/>
        <v/>
      </c>
      <c r="L147" s="39" t="str">
        <f t="shared" ca="1" si="52"/>
        <v/>
      </c>
      <c r="M147" s="40" t="str">
        <f t="shared" ca="1" si="63"/>
        <v/>
      </c>
      <c r="N147" s="38" t="str">
        <f t="shared" ca="1" si="53"/>
        <v/>
      </c>
      <c r="O147" s="39" t="str">
        <f t="shared" ca="1" si="54"/>
        <v/>
      </c>
      <c r="P147" s="40" t="str">
        <f t="shared" ca="1" si="64"/>
        <v/>
      </c>
      <c r="Q147" s="38" t="str">
        <f t="shared" ca="1" si="55"/>
        <v/>
      </c>
      <c r="R147" s="39" t="str">
        <f t="shared" ca="1" si="56"/>
        <v/>
      </c>
      <c r="S147" s="40" t="str">
        <f t="shared" ca="1" si="65"/>
        <v/>
      </c>
      <c r="T147" s="66" t="str">
        <f t="shared" ca="1" si="44"/>
        <v/>
      </c>
      <c r="AH147" s="150" t="str">
        <f t="shared" si="58"/>
        <v/>
      </c>
      <c r="AI147" s="150" t="str">
        <f t="shared" si="57"/>
        <v/>
      </c>
    </row>
    <row r="148" spans="1:35">
      <c r="A148" s="151" t="str">
        <f t="shared" ca="1" si="45"/>
        <v/>
      </c>
      <c r="B148" s="38" t="str">
        <f t="shared" ca="1" si="46"/>
        <v/>
      </c>
      <c r="C148" s="39" t="str">
        <f t="shared" ca="1" si="59"/>
        <v/>
      </c>
      <c r="D148" s="39" t="str">
        <f t="shared" ca="1" si="60"/>
        <v/>
      </c>
      <c r="E148" s="38" t="str">
        <f t="shared" ca="1" si="47"/>
        <v/>
      </c>
      <c r="F148" s="39" t="str">
        <f t="shared" ca="1" si="48"/>
        <v/>
      </c>
      <c r="G148" s="40" t="str">
        <f t="shared" ca="1" si="61"/>
        <v/>
      </c>
      <c r="H148" s="38" t="str">
        <f t="shared" ca="1" si="49"/>
        <v/>
      </c>
      <c r="I148" s="39" t="str">
        <f t="shared" ca="1" si="50"/>
        <v/>
      </c>
      <c r="J148" s="40" t="str">
        <f t="shared" ca="1" si="62"/>
        <v/>
      </c>
      <c r="K148" s="38" t="str">
        <f t="shared" ca="1" si="51"/>
        <v/>
      </c>
      <c r="L148" s="39" t="str">
        <f t="shared" ca="1" si="52"/>
        <v/>
      </c>
      <c r="M148" s="40" t="str">
        <f t="shared" ca="1" si="63"/>
        <v/>
      </c>
      <c r="N148" s="38" t="str">
        <f t="shared" ca="1" si="53"/>
        <v/>
      </c>
      <c r="O148" s="39" t="str">
        <f t="shared" ca="1" si="54"/>
        <v/>
      </c>
      <c r="P148" s="40" t="str">
        <f t="shared" ca="1" si="64"/>
        <v/>
      </c>
      <c r="Q148" s="38" t="str">
        <f t="shared" ca="1" si="55"/>
        <v/>
      </c>
      <c r="R148" s="39" t="str">
        <f t="shared" ca="1" si="56"/>
        <v/>
      </c>
      <c r="S148" s="40" t="str">
        <f t="shared" ca="1" si="65"/>
        <v/>
      </c>
      <c r="T148" s="66" t="str">
        <f t="shared" ca="1" si="44"/>
        <v/>
      </c>
      <c r="AH148" s="150" t="str">
        <f t="shared" si="58"/>
        <v/>
      </c>
      <c r="AI148" s="150" t="str">
        <f t="shared" si="57"/>
        <v/>
      </c>
    </row>
    <row r="149" spans="1:35">
      <c r="A149" s="151" t="str">
        <f t="shared" ca="1" si="45"/>
        <v/>
      </c>
      <c r="B149" s="38" t="str">
        <f t="shared" ca="1" si="46"/>
        <v/>
      </c>
      <c r="C149" s="39" t="str">
        <f t="shared" ca="1" si="59"/>
        <v/>
      </c>
      <c r="D149" s="39" t="str">
        <f t="shared" ca="1" si="60"/>
        <v/>
      </c>
      <c r="E149" s="38" t="str">
        <f t="shared" ca="1" si="47"/>
        <v/>
      </c>
      <c r="F149" s="39" t="str">
        <f t="shared" ca="1" si="48"/>
        <v/>
      </c>
      <c r="G149" s="40" t="str">
        <f t="shared" ca="1" si="61"/>
        <v/>
      </c>
      <c r="H149" s="38" t="str">
        <f t="shared" ca="1" si="49"/>
        <v/>
      </c>
      <c r="I149" s="39" t="str">
        <f t="shared" ca="1" si="50"/>
        <v/>
      </c>
      <c r="J149" s="40" t="str">
        <f t="shared" ca="1" si="62"/>
        <v/>
      </c>
      <c r="K149" s="38" t="str">
        <f t="shared" ca="1" si="51"/>
        <v/>
      </c>
      <c r="L149" s="39" t="str">
        <f t="shared" ca="1" si="52"/>
        <v/>
      </c>
      <c r="M149" s="40" t="str">
        <f t="shared" ca="1" si="63"/>
        <v/>
      </c>
      <c r="N149" s="38" t="str">
        <f t="shared" ca="1" si="53"/>
        <v/>
      </c>
      <c r="O149" s="39" t="str">
        <f t="shared" ca="1" si="54"/>
        <v/>
      </c>
      <c r="P149" s="40" t="str">
        <f t="shared" ca="1" si="64"/>
        <v/>
      </c>
      <c r="Q149" s="38" t="str">
        <f t="shared" ca="1" si="55"/>
        <v/>
      </c>
      <c r="R149" s="39" t="str">
        <f t="shared" ca="1" si="56"/>
        <v/>
      </c>
      <c r="S149" s="40" t="str">
        <f t="shared" ca="1" si="65"/>
        <v/>
      </c>
      <c r="T149" s="66" t="str">
        <f t="shared" ca="1" si="44"/>
        <v/>
      </c>
      <c r="AH149" s="150" t="str">
        <f t="shared" si="58"/>
        <v/>
      </c>
      <c r="AI149" s="150" t="str">
        <f t="shared" si="57"/>
        <v/>
      </c>
    </row>
    <row r="150" spans="1:35">
      <c r="A150" s="151" t="str">
        <f t="shared" ca="1" si="45"/>
        <v/>
      </c>
      <c r="B150" s="38" t="str">
        <f t="shared" ca="1" si="46"/>
        <v/>
      </c>
      <c r="C150" s="39" t="str">
        <f t="shared" ca="1" si="59"/>
        <v/>
      </c>
      <c r="D150" s="39" t="str">
        <f t="shared" ca="1" si="60"/>
        <v/>
      </c>
      <c r="E150" s="38" t="str">
        <f t="shared" ca="1" si="47"/>
        <v/>
      </c>
      <c r="F150" s="39" t="str">
        <f t="shared" ca="1" si="48"/>
        <v/>
      </c>
      <c r="G150" s="40" t="str">
        <f t="shared" ca="1" si="61"/>
        <v/>
      </c>
      <c r="H150" s="38" t="str">
        <f t="shared" ca="1" si="49"/>
        <v/>
      </c>
      <c r="I150" s="39" t="str">
        <f t="shared" ca="1" si="50"/>
        <v/>
      </c>
      <c r="J150" s="40" t="str">
        <f t="shared" ca="1" si="62"/>
        <v/>
      </c>
      <c r="K150" s="38" t="str">
        <f t="shared" ca="1" si="51"/>
        <v/>
      </c>
      <c r="L150" s="39" t="str">
        <f t="shared" ca="1" si="52"/>
        <v/>
      </c>
      <c r="M150" s="40" t="str">
        <f t="shared" ca="1" si="63"/>
        <v/>
      </c>
      <c r="N150" s="38" t="str">
        <f t="shared" ca="1" si="53"/>
        <v/>
      </c>
      <c r="O150" s="39" t="str">
        <f t="shared" ca="1" si="54"/>
        <v/>
      </c>
      <c r="P150" s="40" t="str">
        <f t="shared" ca="1" si="64"/>
        <v/>
      </c>
      <c r="Q150" s="38" t="str">
        <f t="shared" ca="1" si="55"/>
        <v/>
      </c>
      <c r="R150" s="39" t="str">
        <f t="shared" ca="1" si="56"/>
        <v/>
      </c>
      <c r="S150" s="40" t="str">
        <f t="shared" ca="1" si="65"/>
        <v/>
      </c>
      <c r="T150" s="66" t="str">
        <f t="shared" ca="1" si="44"/>
        <v/>
      </c>
      <c r="AH150" s="150" t="str">
        <f t="shared" si="58"/>
        <v/>
      </c>
      <c r="AI150" s="150" t="str">
        <f t="shared" si="57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8"/>
        <v/>
      </c>
      <c r="AI151" s="150" t="str">
        <f t="shared" si="57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8"/>
        <v/>
      </c>
      <c r="AI152" s="150" t="str">
        <f t="shared" si="57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8"/>
        <v/>
      </c>
      <c r="AI153" s="150" t="str">
        <f t="shared" si="57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8"/>
        <v/>
      </c>
      <c r="AI154" s="150" t="str">
        <f t="shared" si="57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8"/>
        <v/>
      </c>
      <c r="AI155" s="150" t="str">
        <f t="shared" si="57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8"/>
        <v/>
      </c>
      <c r="AI156" s="150" t="str">
        <f t="shared" si="57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8"/>
        <v/>
      </c>
      <c r="AI157" s="150" t="str">
        <f t="shared" si="57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8"/>
        <v/>
      </c>
      <c r="AI158" s="150" t="str">
        <f t="shared" si="57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8"/>
        <v/>
      </c>
      <c r="AI159" s="150" t="str">
        <f t="shared" si="57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8"/>
        <v/>
      </c>
      <c r="AI160" s="150" t="str">
        <f t="shared" si="57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8"/>
        <v/>
      </c>
      <c r="AI161" s="150" t="str">
        <f t="shared" si="57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8"/>
        <v/>
      </c>
      <c r="AI162" s="150" t="str">
        <f t="shared" si="57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8"/>
        <v/>
      </c>
      <c r="AI163" s="150" t="str">
        <f t="shared" si="57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8"/>
        <v/>
      </c>
      <c r="AI164" s="150" t="str">
        <f t="shared" si="57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8"/>
        <v/>
      </c>
      <c r="AI165" s="150" t="str">
        <f t="shared" si="57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8"/>
        <v/>
      </c>
      <c r="AI166" s="150" t="str">
        <f t="shared" si="57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8"/>
        <v/>
      </c>
      <c r="AI167" s="150" t="str">
        <f t="shared" si="57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8"/>
        <v/>
      </c>
      <c r="AI168" s="150" t="str">
        <f t="shared" si="57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8"/>
        <v/>
      </c>
      <c r="AI169" s="150" t="str">
        <f t="shared" si="57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8"/>
        <v/>
      </c>
      <c r="AI170" s="150" t="str">
        <f t="shared" si="57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8"/>
        <v/>
      </c>
      <c r="AI171" s="150" t="str">
        <f t="shared" si="57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8"/>
        <v/>
      </c>
      <c r="AI172" s="150" t="str">
        <f t="shared" si="57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8"/>
        <v/>
      </c>
      <c r="AI173" s="150" t="str">
        <f t="shared" si="57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8"/>
        <v/>
      </c>
      <c r="AI174" s="150" t="str">
        <f t="shared" si="57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8"/>
        <v/>
      </c>
      <c r="AI175" s="150" t="str">
        <f t="shared" si="57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8"/>
        <v/>
      </c>
      <c r="AI176" s="150" t="str">
        <f t="shared" si="57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8"/>
        <v/>
      </c>
      <c r="AI177" s="150" t="str">
        <f t="shared" si="57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8"/>
        <v/>
      </c>
      <c r="AI178" s="150" t="str">
        <f t="shared" si="57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8"/>
        <v/>
      </c>
      <c r="AI179" s="150" t="str">
        <f t="shared" si="57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8"/>
        <v/>
      </c>
      <c r="AI180" s="150" t="str">
        <f t="shared" si="57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8"/>
        <v/>
      </c>
      <c r="AI181" s="150" t="str">
        <f t="shared" si="57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8"/>
        <v/>
      </c>
      <c r="AI182" s="150" t="str">
        <f t="shared" si="57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8"/>
        <v/>
      </c>
      <c r="AI183" s="150" t="str">
        <f t="shared" si="57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8"/>
        <v/>
      </c>
      <c r="AI184" s="150" t="str">
        <f t="shared" si="57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8"/>
        <v/>
      </c>
      <c r="AI185" s="150" t="str">
        <f t="shared" si="57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8"/>
        <v/>
      </c>
      <c r="AI186" s="150" t="str">
        <f t="shared" si="57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8"/>
        <v/>
      </c>
      <c r="AI187" s="150" t="str">
        <f t="shared" si="57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8"/>
        <v/>
      </c>
      <c r="AI188" s="150" t="str">
        <f t="shared" si="57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8"/>
        <v/>
      </c>
      <c r="AI189" s="150" t="str">
        <f t="shared" si="57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8"/>
        <v/>
      </c>
      <c r="AI190" s="150" t="str">
        <f t="shared" si="57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8"/>
        <v/>
      </c>
      <c r="AI191" s="150" t="str">
        <f t="shared" si="57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8"/>
        <v/>
      </c>
      <c r="AI192" s="150" t="str">
        <f t="shared" si="57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8"/>
        <v/>
      </c>
      <c r="AI193" s="150" t="str">
        <f t="shared" si="57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8"/>
        <v/>
      </c>
      <c r="AI194" s="150" t="str">
        <f t="shared" si="57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8"/>
        <v/>
      </c>
      <c r="AI195" s="150" t="str">
        <f t="shared" si="57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si="58"/>
        <v/>
      </c>
      <c r="AI196" s="150" t="str">
        <f t="shared" ref="AI196:AI259" si="66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ref="AH197:AH260" si="67">IF(COUNTIF(X:X,V197)*COUNTIF(Z:Z,V197)*COUNTIF(AB:AB,V197)*COUNTIF(AD:AD,V197)*COUNTIF(AF:AF,V197),V197,"")</f>
        <v/>
      </c>
      <c r="AI197" s="150" t="str">
        <f t="shared" si="66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7"/>
        <v/>
      </c>
      <c r="AI198" s="150" t="str">
        <f t="shared" si="66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7"/>
        <v/>
      </c>
      <c r="AI199" s="150" t="str">
        <f t="shared" si="66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7"/>
        <v/>
      </c>
      <c r="AI200" s="150" t="str">
        <f t="shared" si="66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7"/>
        <v/>
      </c>
      <c r="AI201" s="150" t="str">
        <f t="shared" si="66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7"/>
        <v/>
      </c>
      <c r="AI202" s="150" t="str">
        <f t="shared" si="66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7"/>
        <v/>
      </c>
      <c r="AI203" s="150" t="str">
        <f t="shared" si="66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7"/>
        <v/>
      </c>
      <c r="AI204" s="150" t="str">
        <f t="shared" si="66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7"/>
        <v/>
      </c>
      <c r="AI205" s="150" t="str">
        <f t="shared" si="66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7"/>
        <v/>
      </c>
      <c r="AI206" s="150" t="str">
        <f t="shared" si="66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7"/>
        <v/>
      </c>
      <c r="AI207" s="150" t="str">
        <f t="shared" si="66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7"/>
        <v/>
      </c>
      <c r="AI208" s="150" t="str">
        <f t="shared" si="66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7"/>
        <v/>
      </c>
      <c r="AI209" s="150" t="str">
        <f t="shared" si="66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7"/>
        <v/>
      </c>
      <c r="AI210" s="150" t="str">
        <f t="shared" si="66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7"/>
        <v/>
      </c>
      <c r="AI211" s="150" t="str">
        <f t="shared" si="66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7"/>
        <v/>
      </c>
      <c r="AI212" s="150" t="str">
        <f t="shared" si="66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7"/>
        <v/>
      </c>
      <c r="AI213" s="150" t="str">
        <f t="shared" si="66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7"/>
        <v/>
      </c>
      <c r="AI214" s="150" t="str">
        <f t="shared" si="66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7"/>
        <v/>
      </c>
      <c r="AI215" s="150" t="str">
        <f t="shared" si="66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7"/>
        <v/>
      </c>
      <c r="AI216" s="150" t="str">
        <f t="shared" si="66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7"/>
        <v/>
      </c>
      <c r="AI217" s="150" t="str">
        <f t="shared" si="66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7"/>
        <v/>
      </c>
      <c r="AI218" s="150" t="str">
        <f t="shared" si="66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7"/>
        <v/>
      </c>
      <c r="AI219" s="150" t="str">
        <f t="shared" si="66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7"/>
        <v/>
      </c>
      <c r="AI220" s="150" t="str">
        <f t="shared" si="66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7"/>
        <v/>
      </c>
      <c r="AI221" s="150" t="str">
        <f t="shared" si="66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7"/>
        <v/>
      </c>
      <c r="AI222" s="150" t="str">
        <f t="shared" si="66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7"/>
        <v/>
      </c>
      <c r="AI223" s="150" t="str">
        <f t="shared" si="66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7"/>
        <v/>
      </c>
      <c r="AI224" s="150" t="str">
        <f t="shared" si="66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7"/>
        <v/>
      </c>
      <c r="AI225" s="150" t="str">
        <f t="shared" si="66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7"/>
        <v/>
      </c>
      <c r="AI226" s="150" t="str">
        <f t="shared" si="66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7"/>
        <v/>
      </c>
      <c r="AI227" s="150" t="str">
        <f t="shared" si="66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7"/>
        <v/>
      </c>
      <c r="AI228" s="150" t="str">
        <f t="shared" si="66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7"/>
        <v/>
      </c>
      <c r="AI229" s="150" t="str">
        <f t="shared" si="66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7"/>
        <v/>
      </c>
      <c r="AI230" s="150" t="str">
        <f t="shared" si="66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7"/>
        <v/>
      </c>
      <c r="AI231" s="150" t="str">
        <f t="shared" si="66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7"/>
        <v/>
      </c>
      <c r="AI232" s="150" t="str">
        <f t="shared" si="66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7"/>
        <v/>
      </c>
      <c r="AI233" s="150" t="str">
        <f t="shared" si="66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7"/>
        <v/>
      </c>
      <c r="AI234" s="150" t="str">
        <f t="shared" si="66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7"/>
        <v/>
      </c>
      <c r="AI235" s="150" t="str">
        <f t="shared" si="66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7"/>
        <v/>
      </c>
      <c r="AI236" s="150" t="str">
        <f t="shared" si="66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7"/>
        <v/>
      </c>
      <c r="AI237" s="150" t="str">
        <f t="shared" si="66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7"/>
        <v/>
      </c>
      <c r="AI238" s="150" t="str">
        <f t="shared" si="66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7"/>
        <v/>
      </c>
      <c r="AI239" s="150" t="str">
        <f t="shared" si="66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7"/>
        <v/>
      </c>
      <c r="AI240" s="150" t="str">
        <f t="shared" si="66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7"/>
        <v/>
      </c>
      <c r="AI241" s="150" t="str">
        <f t="shared" si="66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7"/>
        <v/>
      </c>
      <c r="AI242" s="150" t="str">
        <f t="shared" si="66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7"/>
        <v/>
      </c>
      <c r="AI243" s="150" t="str">
        <f t="shared" si="66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7"/>
        <v/>
      </c>
      <c r="AI244" s="150" t="str">
        <f t="shared" si="66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7"/>
        <v/>
      </c>
      <c r="AI245" s="150" t="str">
        <f t="shared" si="66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7"/>
        <v/>
      </c>
      <c r="AI246" s="150" t="str">
        <f t="shared" si="66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7"/>
        <v/>
      </c>
      <c r="AI247" s="150" t="str">
        <f t="shared" si="66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7"/>
        <v/>
      </c>
      <c r="AI248" s="150" t="str">
        <f t="shared" si="66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7"/>
        <v/>
      </c>
      <c r="AI249" s="150" t="str">
        <f t="shared" si="66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7"/>
        <v/>
      </c>
      <c r="AI250" s="150" t="str">
        <f t="shared" si="66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7"/>
        <v/>
      </c>
      <c r="AI251" s="150" t="str">
        <f t="shared" si="66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7"/>
        <v/>
      </c>
      <c r="AI252" s="150" t="str">
        <f t="shared" si="66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7"/>
        <v/>
      </c>
      <c r="AI253" s="150" t="str">
        <f t="shared" si="66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7"/>
        <v/>
      </c>
      <c r="AI254" s="150" t="str">
        <f t="shared" si="66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7"/>
        <v/>
      </c>
      <c r="AI255" s="150" t="str">
        <f t="shared" si="66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7"/>
        <v/>
      </c>
      <c r="AI256" s="150" t="str">
        <f t="shared" si="66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7"/>
        <v/>
      </c>
      <c r="AI257" s="150" t="str">
        <f t="shared" si="66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7"/>
        <v/>
      </c>
      <c r="AI258" s="150" t="str">
        <f t="shared" si="66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7"/>
        <v/>
      </c>
      <c r="AI259" s="150" t="str">
        <f t="shared" si="66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si="67"/>
        <v/>
      </c>
      <c r="AI260" s="150" t="str">
        <f t="shared" ref="AI260:AI323" si="68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ref="AH261:AH324" si="69">IF(COUNTIF(X:X,V261)*COUNTIF(Z:Z,V261)*COUNTIF(AB:AB,V261)*COUNTIF(AD:AD,V261)*COUNTIF(AF:AF,V261),V261,"")</f>
        <v/>
      </c>
      <c r="AI261" s="150" t="str">
        <f t="shared" si="68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69"/>
        <v/>
      </c>
      <c r="AI262" s="150" t="str">
        <f t="shared" si="68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69"/>
        <v/>
      </c>
      <c r="AI263" s="150" t="str">
        <f t="shared" si="68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69"/>
        <v/>
      </c>
      <c r="AI264" s="150" t="str">
        <f t="shared" si="68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69"/>
        <v/>
      </c>
      <c r="AI265" s="150" t="str">
        <f t="shared" si="68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69"/>
        <v/>
      </c>
      <c r="AI266" s="150" t="str">
        <f t="shared" si="68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69"/>
        <v/>
      </c>
      <c r="AI267" s="150" t="str">
        <f t="shared" si="68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69"/>
        <v/>
      </c>
      <c r="AI268" s="150" t="str">
        <f t="shared" si="68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69"/>
        <v/>
      </c>
      <c r="AI269" s="150" t="str">
        <f t="shared" si="68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69"/>
        <v/>
      </c>
      <c r="AI270" s="150" t="str">
        <f t="shared" si="68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69"/>
        <v/>
      </c>
      <c r="AI271" s="150" t="str">
        <f t="shared" si="68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69"/>
        <v/>
      </c>
      <c r="AI272" s="150" t="str">
        <f t="shared" si="68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69"/>
        <v/>
      </c>
      <c r="AI273" s="150" t="str">
        <f t="shared" si="68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69"/>
        <v/>
      </c>
      <c r="AI274" s="150" t="str">
        <f t="shared" si="68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69"/>
        <v/>
      </c>
      <c r="AI275" s="150" t="str">
        <f t="shared" si="68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69"/>
        <v/>
      </c>
      <c r="AI276" s="150" t="str">
        <f t="shared" si="68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69"/>
        <v/>
      </c>
      <c r="AI277" s="150" t="str">
        <f t="shared" si="68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69"/>
        <v/>
      </c>
      <c r="AI278" s="150" t="str">
        <f t="shared" si="68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69"/>
        <v/>
      </c>
      <c r="AI279" s="150" t="str">
        <f t="shared" si="68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69"/>
        <v/>
      </c>
      <c r="AI280" s="150" t="str">
        <f t="shared" si="68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69"/>
        <v/>
      </c>
      <c r="AI281" s="150" t="str">
        <f t="shared" si="68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69"/>
        <v/>
      </c>
      <c r="AI282" s="150" t="str">
        <f t="shared" si="68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69"/>
        <v/>
      </c>
      <c r="AI283" s="150" t="str">
        <f t="shared" si="68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69"/>
        <v/>
      </c>
      <c r="AI284" s="150" t="str">
        <f t="shared" si="68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69"/>
        <v/>
      </c>
      <c r="AI285" s="150" t="str">
        <f t="shared" si="68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69"/>
        <v/>
      </c>
      <c r="AI286" s="150" t="str">
        <f t="shared" si="68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69"/>
        <v/>
      </c>
      <c r="AI287" s="150" t="str">
        <f t="shared" si="68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69"/>
        <v/>
      </c>
      <c r="AI288" s="150" t="str">
        <f t="shared" si="68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69"/>
        <v/>
      </c>
      <c r="AI289" s="150" t="str">
        <f t="shared" si="68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69"/>
        <v/>
      </c>
      <c r="AI290" s="150" t="str">
        <f t="shared" si="68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69"/>
        <v/>
      </c>
      <c r="AI291" s="150" t="str">
        <f t="shared" si="68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69"/>
        <v/>
      </c>
      <c r="AI292" s="150" t="str">
        <f t="shared" si="68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69"/>
        <v/>
      </c>
      <c r="AI293" s="150" t="str">
        <f t="shared" si="68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69"/>
        <v/>
      </c>
      <c r="AI294" s="150" t="str">
        <f t="shared" si="68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69"/>
        <v/>
      </c>
      <c r="AI295" s="150" t="str">
        <f t="shared" si="68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69"/>
        <v/>
      </c>
      <c r="AI296" s="150" t="str">
        <f t="shared" si="68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69"/>
        <v/>
      </c>
      <c r="AI297" s="150" t="str">
        <f t="shared" si="68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69"/>
        <v/>
      </c>
      <c r="AI298" s="150" t="str">
        <f t="shared" si="68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69"/>
        <v/>
      </c>
      <c r="AI299" s="150" t="str">
        <f t="shared" si="68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69"/>
        <v/>
      </c>
      <c r="AI300" s="150" t="str">
        <f t="shared" si="68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69"/>
        <v/>
      </c>
      <c r="AI301" s="150" t="str">
        <f t="shared" si="68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69"/>
        <v/>
      </c>
      <c r="AI302" s="150" t="str">
        <f t="shared" si="68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69"/>
        <v/>
      </c>
      <c r="AI303" s="150" t="str">
        <f t="shared" si="68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69"/>
        <v/>
      </c>
      <c r="AI304" s="150" t="str">
        <f t="shared" si="68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69"/>
        <v/>
      </c>
      <c r="AI305" s="150" t="str">
        <f t="shared" si="68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69"/>
        <v/>
      </c>
      <c r="AI306" s="150" t="str">
        <f t="shared" si="68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69"/>
        <v/>
      </c>
      <c r="AI307" s="150" t="str">
        <f t="shared" si="68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69"/>
        <v/>
      </c>
      <c r="AI308" s="150" t="str">
        <f t="shared" si="68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69"/>
        <v/>
      </c>
      <c r="AI309" s="150" t="str">
        <f t="shared" si="68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69"/>
        <v/>
      </c>
      <c r="AI310" s="150" t="str">
        <f t="shared" si="68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69"/>
        <v/>
      </c>
      <c r="AI311" s="150" t="str">
        <f t="shared" si="68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69"/>
        <v/>
      </c>
      <c r="AI312" s="150" t="str">
        <f t="shared" si="68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69"/>
        <v/>
      </c>
      <c r="AI313" s="150" t="str">
        <f t="shared" si="68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69"/>
        <v/>
      </c>
      <c r="AI314" s="150" t="str">
        <f t="shared" si="68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69"/>
        <v/>
      </c>
      <c r="AI315" s="150" t="str">
        <f t="shared" si="68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69"/>
        <v/>
      </c>
      <c r="AI316" s="150" t="str">
        <f t="shared" si="68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69"/>
        <v/>
      </c>
      <c r="AI317" s="150" t="str">
        <f t="shared" si="68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69"/>
        <v/>
      </c>
      <c r="AI318" s="150" t="str">
        <f t="shared" si="68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69"/>
        <v/>
      </c>
      <c r="AI319" s="150" t="str">
        <f t="shared" si="68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69"/>
        <v/>
      </c>
      <c r="AI320" s="150" t="str">
        <f t="shared" si="68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69"/>
        <v/>
      </c>
      <c r="AI321" s="150" t="str">
        <f t="shared" si="68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69"/>
        <v/>
      </c>
      <c r="AI322" s="150" t="str">
        <f t="shared" si="68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69"/>
        <v/>
      </c>
      <c r="AI323" s="150" t="str">
        <f t="shared" si="68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si="69"/>
        <v/>
      </c>
      <c r="AI324" s="150" t="str">
        <f t="shared" ref="AI324:AI387" si="70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ref="AH325:AH388" si="71">IF(COUNTIF(X:X,V325)*COUNTIF(Z:Z,V325)*COUNTIF(AB:AB,V325)*COUNTIF(AD:AD,V325)*COUNTIF(AF:AF,V325),V325,"")</f>
        <v/>
      </c>
      <c r="AI325" s="150" t="str">
        <f t="shared" si="70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1"/>
        <v/>
      </c>
      <c r="AI326" s="150" t="str">
        <f t="shared" si="70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1"/>
        <v/>
      </c>
      <c r="AI327" s="150" t="str">
        <f t="shared" si="70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1"/>
        <v/>
      </c>
      <c r="AI328" s="150" t="str">
        <f t="shared" si="70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1"/>
        <v/>
      </c>
      <c r="AI329" s="150" t="str">
        <f t="shared" si="70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1"/>
        <v/>
      </c>
      <c r="AI330" s="150" t="str">
        <f t="shared" si="70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1"/>
        <v/>
      </c>
      <c r="AI331" s="150" t="str">
        <f t="shared" si="70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1"/>
        <v/>
      </c>
      <c r="AI332" s="150" t="str">
        <f t="shared" si="70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1"/>
        <v/>
      </c>
      <c r="AI333" s="150" t="str">
        <f t="shared" si="70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1"/>
        <v/>
      </c>
      <c r="AI334" s="150" t="str">
        <f t="shared" si="70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1"/>
        <v/>
      </c>
      <c r="AI335" s="150" t="str">
        <f t="shared" si="70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1"/>
        <v/>
      </c>
      <c r="AI336" s="150" t="str">
        <f t="shared" si="70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1"/>
        <v/>
      </c>
      <c r="AI337" s="150" t="str">
        <f t="shared" si="70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1"/>
        <v/>
      </c>
      <c r="AI338" s="150" t="str">
        <f t="shared" si="70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1"/>
        <v/>
      </c>
      <c r="AI339" s="150" t="str">
        <f t="shared" si="70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1"/>
        <v/>
      </c>
      <c r="AI340" s="150" t="str">
        <f t="shared" si="70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1"/>
        <v/>
      </c>
      <c r="AI341" s="150" t="str">
        <f t="shared" si="70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1"/>
        <v/>
      </c>
      <c r="AI342" s="150" t="str">
        <f t="shared" si="70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1"/>
        <v/>
      </c>
      <c r="AI343" s="150" t="str">
        <f t="shared" si="70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1"/>
        <v/>
      </c>
      <c r="AI344" s="150" t="str">
        <f t="shared" si="70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1"/>
        <v/>
      </c>
      <c r="AI345" s="150" t="str">
        <f t="shared" si="70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1"/>
        <v/>
      </c>
      <c r="AI346" s="150" t="str">
        <f t="shared" si="70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1"/>
        <v/>
      </c>
      <c r="AI347" s="150" t="str">
        <f t="shared" si="70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1"/>
        <v/>
      </c>
      <c r="AI348" s="150" t="str">
        <f t="shared" si="70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1"/>
        <v/>
      </c>
      <c r="AI349" s="150" t="str">
        <f t="shared" si="70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1"/>
        <v/>
      </c>
      <c r="AI350" s="150" t="str">
        <f t="shared" si="70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1"/>
        <v/>
      </c>
      <c r="AI351" s="150" t="str">
        <f t="shared" si="70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1"/>
        <v/>
      </c>
      <c r="AI352" s="150" t="str">
        <f t="shared" si="70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1"/>
        <v/>
      </c>
      <c r="AI353" s="150" t="str">
        <f t="shared" si="70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1"/>
        <v/>
      </c>
      <c r="AI354" s="150" t="str">
        <f t="shared" si="70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1"/>
        <v/>
      </c>
      <c r="AI355" s="150" t="str">
        <f t="shared" si="70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1"/>
        <v/>
      </c>
      <c r="AI356" s="150" t="str">
        <f t="shared" si="70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1"/>
        <v/>
      </c>
      <c r="AI357" s="150" t="str">
        <f t="shared" si="70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1"/>
        <v/>
      </c>
      <c r="AI358" s="150" t="str">
        <f t="shared" si="70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1"/>
        <v/>
      </c>
      <c r="AI359" s="150" t="str">
        <f t="shared" si="70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1"/>
        <v/>
      </c>
      <c r="AI360" s="150" t="str">
        <f t="shared" si="70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1"/>
        <v/>
      </c>
      <c r="AI361" s="150" t="str">
        <f t="shared" si="70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1"/>
        <v/>
      </c>
      <c r="AI362" s="150" t="str">
        <f t="shared" si="70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1"/>
        <v/>
      </c>
      <c r="AI363" s="150" t="str">
        <f t="shared" si="70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1"/>
        <v/>
      </c>
      <c r="AI364" s="150" t="str">
        <f t="shared" si="70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1"/>
        <v/>
      </c>
      <c r="AI365" s="150" t="str">
        <f t="shared" si="70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1"/>
        <v/>
      </c>
      <c r="AI366" s="150" t="str">
        <f t="shared" si="70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1"/>
        <v/>
      </c>
      <c r="AI367" s="150" t="str">
        <f t="shared" si="70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1"/>
        <v/>
      </c>
      <c r="AI368" s="150" t="str">
        <f t="shared" si="70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1"/>
        <v/>
      </c>
      <c r="AI369" s="150" t="str">
        <f t="shared" si="70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1"/>
        <v/>
      </c>
      <c r="AI370" s="150" t="str">
        <f t="shared" si="70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1"/>
        <v/>
      </c>
      <c r="AI371" s="150" t="str">
        <f t="shared" si="70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1"/>
        <v/>
      </c>
      <c r="AI372" s="150" t="str">
        <f t="shared" si="70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1"/>
        <v/>
      </c>
      <c r="AI373" s="150" t="str">
        <f t="shared" si="70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1"/>
        <v/>
      </c>
      <c r="AI374" s="150" t="str">
        <f t="shared" si="70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1"/>
        <v/>
      </c>
      <c r="AI375" s="150" t="str">
        <f t="shared" si="70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1"/>
        <v/>
      </c>
      <c r="AI376" s="150" t="str">
        <f t="shared" si="70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1"/>
        <v/>
      </c>
      <c r="AI377" s="150" t="str">
        <f t="shared" si="70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1"/>
        <v/>
      </c>
      <c r="AI378" s="150" t="str">
        <f t="shared" si="70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1"/>
        <v/>
      </c>
      <c r="AI379" s="150" t="str">
        <f t="shared" si="70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1"/>
        <v/>
      </c>
      <c r="AI380" s="150" t="str">
        <f t="shared" si="70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1"/>
        <v/>
      </c>
      <c r="AI381" s="150" t="str">
        <f t="shared" si="70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1"/>
        <v/>
      </c>
      <c r="AI382" s="150" t="str">
        <f t="shared" si="70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1"/>
        <v/>
      </c>
      <c r="AI383" s="150" t="str">
        <f t="shared" si="70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1"/>
        <v/>
      </c>
      <c r="AI384" s="150" t="str">
        <f t="shared" si="70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1"/>
        <v/>
      </c>
      <c r="AI385" s="150" t="str">
        <f t="shared" si="70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1"/>
        <v/>
      </c>
      <c r="AI386" s="150" t="str">
        <f t="shared" si="70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1"/>
        <v/>
      </c>
      <c r="AI387" s="150" t="str">
        <f t="shared" si="70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si="71"/>
        <v/>
      </c>
      <c r="AI388" s="150" t="str">
        <f t="shared" ref="AI388:AI451" si="72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ref="AH389:AH452" si="73">IF(COUNTIF(X:X,V389)*COUNTIF(Z:Z,V389)*COUNTIF(AB:AB,V389)*COUNTIF(AD:AD,V389)*COUNTIF(AF:AF,V389),V389,"")</f>
        <v/>
      </c>
      <c r="AI389" s="150" t="str">
        <f t="shared" si="72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3"/>
        <v/>
      </c>
      <c r="AI390" s="150" t="str">
        <f t="shared" si="72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3"/>
        <v/>
      </c>
      <c r="AI391" s="150" t="str">
        <f t="shared" si="72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3"/>
        <v/>
      </c>
      <c r="AI392" s="150" t="str">
        <f t="shared" si="72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3"/>
        <v/>
      </c>
      <c r="AI393" s="150" t="str">
        <f t="shared" si="72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3"/>
        <v/>
      </c>
      <c r="AI394" s="150" t="str">
        <f t="shared" si="72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3"/>
        <v/>
      </c>
      <c r="AI395" s="150" t="str">
        <f t="shared" si="72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3"/>
        <v/>
      </c>
      <c r="AI396" s="150" t="str">
        <f t="shared" si="72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3"/>
        <v/>
      </c>
      <c r="AI397" s="150" t="str">
        <f t="shared" si="72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3"/>
        <v/>
      </c>
      <c r="AI398" s="150" t="str">
        <f t="shared" si="72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3"/>
        <v/>
      </c>
      <c r="AI399" s="150" t="str">
        <f t="shared" si="72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3"/>
        <v/>
      </c>
      <c r="AI400" s="150" t="str">
        <f t="shared" si="72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3"/>
        <v/>
      </c>
      <c r="AI401" s="150" t="str">
        <f t="shared" si="72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3"/>
        <v/>
      </c>
      <c r="AI402" s="150" t="str">
        <f t="shared" si="72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3"/>
        <v/>
      </c>
      <c r="AI403" s="150" t="str">
        <f t="shared" si="72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3"/>
        <v/>
      </c>
      <c r="AI404" s="150" t="str">
        <f t="shared" si="72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3"/>
        <v/>
      </c>
      <c r="AI405" s="150" t="str">
        <f t="shared" si="72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3"/>
        <v/>
      </c>
      <c r="AI406" s="150" t="str">
        <f t="shared" si="72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3"/>
        <v/>
      </c>
      <c r="AI407" s="150" t="str">
        <f t="shared" si="72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3"/>
        <v/>
      </c>
      <c r="AI408" s="150" t="str">
        <f t="shared" si="72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3"/>
        <v/>
      </c>
      <c r="AI409" s="150" t="str">
        <f t="shared" si="72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3"/>
        <v/>
      </c>
      <c r="AI410" s="150" t="str">
        <f t="shared" si="72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3"/>
        <v/>
      </c>
      <c r="AI411" s="150" t="str">
        <f t="shared" si="72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3"/>
        <v/>
      </c>
      <c r="AI412" s="150" t="str">
        <f t="shared" si="72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3"/>
        <v/>
      </c>
      <c r="AI413" s="150" t="str">
        <f t="shared" si="72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3"/>
        <v/>
      </c>
      <c r="AI414" s="150" t="str">
        <f t="shared" si="72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3"/>
        <v/>
      </c>
      <c r="AI415" s="150" t="str">
        <f t="shared" si="72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3"/>
        <v/>
      </c>
      <c r="AI416" s="150" t="str">
        <f t="shared" si="72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3"/>
        <v/>
      </c>
      <c r="AI417" s="150" t="str">
        <f t="shared" si="72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3"/>
        <v/>
      </c>
      <c r="AI418" s="150" t="str">
        <f t="shared" si="72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3"/>
        <v/>
      </c>
      <c r="AI419" s="150" t="str">
        <f t="shared" si="72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3"/>
        <v/>
      </c>
      <c r="AI420" s="150" t="str">
        <f t="shared" si="72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3"/>
        <v/>
      </c>
      <c r="AI421" s="150" t="str">
        <f t="shared" si="72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3"/>
        <v/>
      </c>
      <c r="AI422" s="150" t="str">
        <f t="shared" si="72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3"/>
        <v/>
      </c>
      <c r="AI423" s="150" t="str">
        <f t="shared" si="72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3"/>
        <v/>
      </c>
      <c r="AI424" s="150" t="str">
        <f t="shared" si="72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3"/>
        <v/>
      </c>
      <c r="AI425" s="150" t="str">
        <f t="shared" si="72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3"/>
        <v/>
      </c>
      <c r="AI426" s="150" t="str">
        <f t="shared" si="72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3"/>
        <v/>
      </c>
      <c r="AI427" s="150" t="str">
        <f t="shared" si="72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3"/>
        <v/>
      </c>
      <c r="AI428" s="150" t="str">
        <f t="shared" si="72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3"/>
        <v/>
      </c>
      <c r="AI429" s="150" t="str">
        <f t="shared" si="72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3"/>
        <v/>
      </c>
      <c r="AI430" s="150" t="str">
        <f t="shared" si="72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3"/>
        <v/>
      </c>
      <c r="AI431" s="150" t="str">
        <f t="shared" si="72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3"/>
        <v/>
      </c>
      <c r="AI432" s="150" t="str">
        <f t="shared" si="72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3"/>
        <v/>
      </c>
      <c r="AI433" s="150" t="str">
        <f t="shared" si="72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3"/>
        <v/>
      </c>
      <c r="AI434" s="150" t="str">
        <f t="shared" si="72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3"/>
        <v/>
      </c>
      <c r="AI435" s="150" t="str">
        <f t="shared" si="72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3"/>
        <v/>
      </c>
      <c r="AI436" s="150" t="str">
        <f t="shared" si="72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3"/>
        <v/>
      </c>
      <c r="AI437" s="150" t="str">
        <f t="shared" si="72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3"/>
        <v/>
      </c>
      <c r="AI438" s="150" t="str">
        <f t="shared" si="72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3"/>
        <v/>
      </c>
      <c r="AI439" s="150" t="str">
        <f t="shared" si="72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3"/>
        <v/>
      </c>
      <c r="AI440" s="150" t="str">
        <f t="shared" si="72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3"/>
        <v/>
      </c>
      <c r="AI441" s="150" t="str">
        <f t="shared" si="72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3"/>
        <v/>
      </c>
      <c r="AI442" s="150" t="str">
        <f t="shared" si="72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3"/>
        <v/>
      </c>
      <c r="AI443" s="150" t="str">
        <f t="shared" si="72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3"/>
        <v/>
      </c>
      <c r="AI444" s="150" t="str">
        <f t="shared" si="72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3"/>
        <v/>
      </c>
      <c r="AI445" s="150" t="str">
        <f t="shared" si="72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3"/>
        <v/>
      </c>
      <c r="AI446" s="150" t="str">
        <f t="shared" si="72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3"/>
        <v/>
      </c>
      <c r="AI447" s="150" t="str">
        <f t="shared" si="72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3"/>
        <v/>
      </c>
      <c r="AI448" s="150" t="str">
        <f t="shared" si="72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3"/>
        <v/>
      </c>
      <c r="AI449" s="150" t="str">
        <f t="shared" si="72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3"/>
        <v/>
      </c>
      <c r="AI450" s="150" t="str">
        <f t="shared" si="72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3"/>
        <v/>
      </c>
      <c r="AI451" s="150" t="str">
        <f t="shared" si="72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si="73"/>
        <v/>
      </c>
      <c r="AI452" s="150" t="str">
        <f t="shared" ref="AI452:AI515" si="74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ref="AH453:AH516" si="75">IF(COUNTIF(X:X,V453)*COUNTIF(Z:Z,V453)*COUNTIF(AB:AB,V453)*COUNTIF(AD:AD,V453)*COUNTIF(AF:AF,V453),V453,"")</f>
        <v/>
      </c>
      <c r="AI453" s="150" t="str">
        <f t="shared" si="74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5"/>
        <v/>
      </c>
      <c r="AI454" s="150" t="str">
        <f t="shared" si="74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5"/>
        <v/>
      </c>
      <c r="AI455" s="150" t="str">
        <f t="shared" si="74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5"/>
        <v/>
      </c>
      <c r="AI456" s="150" t="str">
        <f t="shared" si="74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5"/>
        <v/>
      </c>
      <c r="AI457" s="150" t="str">
        <f t="shared" si="74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5"/>
        <v/>
      </c>
      <c r="AI458" s="150" t="str">
        <f t="shared" si="74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5"/>
        <v/>
      </c>
      <c r="AI459" s="150" t="str">
        <f t="shared" si="74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5"/>
        <v/>
      </c>
      <c r="AI460" s="150" t="str">
        <f t="shared" si="74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5"/>
        <v/>
      </c>
      <c r="AI461" s="150" t="str">
        <f t="shared" si="74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5"/>
        <v/>
      </c>
      <c r="AI462" s="150" t="str">
        <f t="shared" si="74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5"/>
        <v/>
      </c>
      <c r="AI463" s="150" t="str">
        <f t="shared" si="74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5"/>
        <v/>
      </c>
      <c r="AI464" s="150" t="str">
        <f t="shared" si="74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5"/>
        <v/>
      </c>
      <c r="AI465" s="150" t="str">
        <f t="shared" si="74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5"/>
        <v/>
      </c>
      <c r="AI466" s="150" t="str">
        <f t="shared" si="74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5"/>
        <v/>
      </c>
      <c r="AI467" s="150" t="str">
        <f t="shared" si="74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5"/>
        <v/>
      </c>
      <c r="AI468" s="150" t="str">
        <f t="shared" si="74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5"/>
        <v/>
      </c>
      <c r="AI469" s="150" t="str">
        <f t="shared" si="74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5"/>
        <v/>
      </c>
      <c r="AI470" s="150" t="str">
        <f t="shared" si="74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5"/>
        <v/>
      </c>
      <c r="AI471" s="150" t="str">
        <f t="shared" si="74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5"/>
        <v/>
      </c>
      <c r="AI472" s="150" t="str">
        <f t="shared" si="74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5"/>
        <v/>
      </c>
      <c r="AI473" s="150" t="str">
        <f t="shared" si="74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5"/>
        <v/>
      </c>
      <c r="AI474" s="150" t="str">
        <f t="shared" si="74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5"/>
        <v/>
      </c>
      <c r="AI475" s="150" t="str">
        <f t="shared" si="74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5"/>
        <v/>
      </c>
      <c r="AI476" s="150" t="str">
        <f t="shared" si="74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5"/>
        <v/>
      </c>
      <c r="AI477" s="150" t="str">
        <f t="shared" si="74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5"/>
        <v/>
      </c>
      <c r="AI478" s="150" t="str">
        <f t="shared" si="74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5"/>
        <v/>
      </c>
      <c r="AI479" s="150" t="str">
        <f t="shared" si="74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5"/>
        <v/>
      </c>
      <c r="AI480" s="150" t="str">
        <f t="shared" si="74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5"/>
        <v/>
      </c>
      <c r="AI481" s="150" t="str">
        <f t="shared" si="74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5"/>
        <v/>
      </c>
      <c r="AI482" s="150" t="str">
        <f t="shared" si="74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5"/>
        <v/>
      </c>
      <c r="AI483" s="150" t="str">
        <f t="shared" si="74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5"/>
        <v/>
      </c>
      <c r="AI484" s="150" t="str">
        <f t="shared" si="74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5"/>
        <v/>
      </c>
      <c r="AI485" s="150" t="str">
        <f t="shared" si="74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5"/>
        <v/>
      </c>
      <c r="AI486" s="150" t="str">
        <f t="shared" si="74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5"/>
        <v/>
      </c>
      <c r="AI487" s="150" t="str">
        <f t="shared" si="74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5"/>
        <v/>
      </c>
      <c r="AI488" s="150" t="str">
        <f t="shared" si="74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5"/>
        <v/>
      </c>
      <c r="AI489" s="150" t="str">
        <f t="shared" si="74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5"/>
        <v/>
      </c>
      <c r="AI490" s="150" t="str">
        <f t="shared" si="74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5"/>
        <v/>
      </c>
      <c r="AI491" s="150" t="str">
        <f t="shared" si="74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5"/>
        <v/>
      </c>
      <c r="AI492" s="150" t="str">
        <f t="shared" si="74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5"/>
        <v/>
      </c>
      <c r="AI493" s="150" t="str">
        <f t="shared" si="74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5"/>
        <v/>
      </c>
      <c r="AI494" s="150" t="str">
        <f t="shared" si="74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5"/>
        <v/>
      </c>
      <c r="AI495" s="150" t="str">
        <f t="shared" si="74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5"/>
        <v/>
      </c>
      <c r="AI496" s="150" t="str">
        <f t="shared" si="74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5"/>
        <v/>
      </c>
      <c r="AI497" s="150" t="str">
        <f t="shared" si="74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5"/>
        <v/>
      </c>
      <c r="AI498" s="150" t="str">
        <f t="shared" si="74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5"/>
        <v/>
      </c>
      <c r="AI499" s="150" t="str">
        <f t="shared" si="74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5"/>
        <v/>
      </c>
      <c r="AI500" s="150" t="str">
        <f t="shared" si="74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5"/>
        <v/>
      </c>
      <c r="AI501" s="150" t="str">
        <f t="shared" si="74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5"/>
        <v/>
      </c>
      <c r="AI502" s="150" t="str">
        <f t="shared" si="74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5"/>
        <v/>
      </c>
      <c r="AI503" s="150" t="str">
        <f t="shared" si="74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5"/>
        <v/>
      </c>
      <c r="AI504" s="150" t="str">
        <f t="shared" si="74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5"/>
        <v/>
      </c>
      <c r="AI505" s="150" t="str">
        <f t="shared" si="74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5"/>
        <v/>
      </c>
      <c r="AI506" s="150" t="str">
        <f t="shared" si="74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5"/>
        <v/>
      </c>
      <c r="AI507" s="150" t="str">
        <f t="shared" si="74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5"/>
        <v/>
      </c>
      <c r="AI508" s="150" t="str">
        <f t="shared" si="74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5"/>
        <v/>
      </c>
      <c r="AI509" s="150" t="str">
        <f t="shared" si="74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5"/>
        <v/>
      </c>
      <c r="AI510" s="150" t="str">
        <f t="shared" si="74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5"/>
        <v/>
      </c>
      <c r="AI511" s="150" t="str">
        <f t="shared" si="74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5"/>
        <v/>
      </c>
      <c r="AI512" s="150" t="str">
        <f t="shared" si="74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5"/>
        <v/>
      </c>
      <c r="AI513" s="150" t="str">
        <f t="shared" si="74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5"/>
        <v/>
      </c>
      <c r="AI514" s="150" t="str">
        <f t="shared" si="74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5"/>
        <v/>
      </c>
      <c r="AI515" s="150" t="str">
        <f t="shared" si="74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si="75"/>
        <v/>
      </c>
      <c r="AI516" s="150" t="str">
        <f t="shared" ref="AI516:AI579" si="76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ref="AH517:AH580" si="77">IF(COUNTIF(X:X,V517)*COUNTIF(Z:Z,V517)*COUNTIF(AB:AB,V517)*COUNTIF(AD:AD,V517)*COUNTIF(AF:AF,V517),V517,"")</f>
        <v/>
      </c>
      <c r="AI517" s="150" t="str">
        <f t="shared" si="76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7"/>
        <v/>
      </c>
      <c r="AI518" s="150" t="str">
        <f t="shared" si="76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7"/>
        <v/>
      </c>
      <c r="AI519" s="150" t="str">
        <f t="shared" si="76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7"/>
        <v/>
      </c>
      <c r="AI520" s="150" t="str">
        <f t="shared" si="76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7"/>
        <v/>
      </c>
      <c r="AI521" s="150" t="str">
        <f t="shared" si="76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7"/>
        <v/>
      </c>
      <c r="AI522" s="150" t="str">
        <f t="shared" si="76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7"/>
        <v/>
      </c>
      <c r="AI523" s="150" t="str">
        <f t="shared" si="76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7"/>
        <v/>
      </c>
      <c r="AI524" s="150" t="str">
        <f t="shared" si="76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7"/>
        <v/>
      </c>
      <c r="AI525" s="150" t="str">
        <f t="shared" si="76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7"/>
        <v/>
      </c>
      <c r="AI526" s="150" t="str">
        <f t="shared" si="76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7"/>
        <v/>
      </c>
      <c r="AI527" s="150" t="str">
        <f t="shared" si="76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7"/>
        <v/>
      </c>
      <c r="AI528" s="150" t="str">
        <f t="shared" si="76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7"/>
        <v/>
      </c>
      <c r="AI529" s="150" t="str">
        <f t="shared" si="76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7"/>
        <v/>
      </c>
      <c r="AI530" s="150" t="str">
        <f t="shared" si="76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7"/>
        <v/>
      </c>
      <c r="AI531" s="150" t="str">
        <f t="shared" si="76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7"/>
        <v/>
      </c>
      <c r="AI532" s="150" t="str">
        <f t="shared" si="76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7"/>
        <v/>
      </c>
      <c r="AI533" s="150" t="str">
        <f t="shared" si="76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7"/>
        <v/>
      </c>
      <c r="AI534" s="150" t="str">
        <f t="shared" si="76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7"/>
        <v/>
      </c>
      <c r="AI535" s="150" t="str">
        <f t="shared" si="76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7"/>
        <v/>
      </c>
      <c r="AI536" s="150" t="str">
        <f t="shared" si="76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7"/>
        <v/>
      </c>
      <c r="AI537" s="150" t="str">
        <f t="shared" si="76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7"/>
        <v/>
      </c>
      <c r="AI538" s="150" t="str">
        <f t="shared" si="76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7"/>
        <v/>
      </c>
      <c r="AI539" s="150" t="str">
        <f t="shared" si="76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7"/>
        <v/>
      </c>
      <c r="AI540" s="150" t="str">
        <f t="shared" si="76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7"/>
        <v/>
      </c>
      <c r="AI541" s="150" t="str">
        <f t="shared" si="76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7"/>
        <v/>
      </c>
      <c r="AI542" s="150" t="str">
        <f t="shared" si="76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7"/>
        <v/>
      </c>
      <c r="AI543" s="150" t="str">
        <f t="shared" si="76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7"/>
        <v/>
      </c>
      <c r="AI544" s="150" t="str">
        <f t="shared" si="76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7"/>
        <v/>
      </c>
      <c r="AI545" s="150" t="str">
        <f t="shared" si="76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7"/>
        <v/>
      </c>
      <c r="AI546" s="150" t="str">
        <f t="shared" si="76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7"/>
        <v/>
      </c>
      <c r="AI547" s="150" t="str">
        <f t="shared" si="76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7"/>
        <v/>
      </c>
      <c r="AI548" s="150" t="str">
        <f t="shared" si="76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7"/>
        <v/>
      </c>
      <c r="AI549" s="150" t="str">
        <f t="shared" si="76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7"/>
        <v/>
      </c>
      <c r="AI550" s="150" t="str">
        <f t="shared" si="76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7"/>
        <v/>
      </c>
      <c r="AI551" s="150" t="str">
        <f t="shared" si="76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7"/>
        <v/>
      </c>
      <c r="AI552" s="150" t="str">
        <f t="shared" si="76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7"/>
        <v/>
      </c>
      <c r="AI553" s="150" t="str">
        <f t="shared" si="76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7"/>
        <v/>
      </c>
      <c r="AI554" s="150" t="str">
        <f t="shared" si="76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7"/>
        <v/>
      </c>
      <c r="AI555" s="150" t="str">
        <f t="shared" si="76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7"/>
        <v/>
      </c>
      <c r="AI556" s="150" t="str">
        <f t="shared" si="76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7"/>
        <v/>
      </c>
      <c r="AI557" s="150" t="str">
        <f t="shared" si="76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7"/>
        <v/>
      </c>
      <c r="AI558" s="150" t="str">
        <f t="shared" si="76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7"/>
        <v/>
      </c>
      <c r="AI559" s="150" t="str">
        <f t="shared" si="76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7"/>
        <v/>
      </c>
      <c r="AI560" s="150" t="str">
        <f t="shared" si="76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7"/>
        <v/>
      </c>
      <c r="AI561" s="150" t="str">
        <f t="shared" si="76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7"/>
        <v/>
      </c>
      <c r="AI562" s="150" t="str">
        <f t="shared" si="76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7"/>
        <v/>
      </c>
      <c r="AI563" s="150" t="str">
        <f t="shared" si="76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7"/>
        <v/>
      </c>
      <c r="AI564" s="150" t="str">
        <f t="shared" si="76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7"/>
        <v/>
      </c>
      <c r="AI565" s="150" t="str">
        <f t="shared" si="76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7"/>
        <v/>
      </c>
      <c r="AI566" s="150" t="str">
        <f t="shared" si="76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7"/>
        <v/>
      </c>
      <c r="AI567" s="150" t="str">
        <f t="shared" si="76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7"/>
        <v/>
      </c>
      <c r="AI568" s="150" t="str">
        <f t="shared" si="76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7"/>
        <v/>
      </c>
      <c r="AI569" s="150" t="str">
        <f t="shared" si="76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7"/>
        <v/>
      </c>
      <c r="AI570" s="150" t="str">
        <f t="shared" si="76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7"/>
        <v/>
      </c>
      <c r="AI571" s="150" t="str">
        <f t="shared" si="76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7"/>
        <v/>
      </c>
      <c r="AI572" s="150" t="str">
        <f t="shared" si="76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7"/>
        <v/>
      </c>
      <c r="AI573" s="150" t="str">
        <f t="shared" si="76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7"/>
        <v/>
      </c>
      <c r="AI574" s="150" t="str">
        <f t="shared" si="76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7"/>
        <v/>
      </c>
      <c r="AI575" s="150" t="str">
        <f t="shared" si="76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7"/>
        <v/>
      </c>
      <c r="AI576" s="150" t="str">
        <f t="shared" si="76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7"/>
        <v/>
      </c>
      <c r="AI577" s="150" t="str">
        <f t="shared" si="76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7"/>
        <v/>
      </c>
      <c r="AI578" s="150" t="str">
        <f t="shared" si="76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7"/>
        <v/>
      </c>
      <c r="AI579" s="150" t="str">
        <f t="shared" si="76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si="77"/>
        <v/>
      </c>
      <c r="AI580" s="150" t="str">
        <f t="shared" ref="AI580:AI643" si="78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ref="AH581:AH644" si="79">IF(COUNTIF(X:X,V581)*COUNTIF(Z:Z,V581)*COUNTIF(AB:AB,V581)*COUNTIF(AD:AD,V581)*COUNTIF(AF:AF,V581),V581,"")</f>
        <v/>
      </c>
      <c r="AI581" s="150" t="str">
        <f t="shared" si="78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79"/>
        <v/>
      </c>
      <c r="AI582" s="150" t="str">
        <f t="shared" si="78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79"/>
        <v/>
      </c>
      <c r="AI583" s="150" t="str">
        <f t="shared" si="78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79"/>
        <v/>
      </c>
      <c r="AI584" s="150" t="str">
        <f t="shared" si="78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79"/>
        <v/>
      </c>
      <c r="AI585" s="150" t="str">
        <f t="shared" si="78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79"/>
        <v/>
      </c>
      <c r="AI586" s="150" t="str">
        <f t="shared" si="78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79"/>
        <v/>
      </c>
      <c r="AI587" s="150" t="str">
        <f t="shared" si="78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79"/>
        <v/>
      </c>
      <c r="AI588" s="150" t="str">
        <f t="shared" si="78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79"/>
        <v/>
      </c>
      <c r="AI589" s="150" t="str">
        <f t="shared" si="78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79"/>
        <v/>
      </c>
      <c r="AI590" s="150" t="str">
        <f t="shared" si="78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79"/>
        <v/>
      </c>
      <c r="AI591" s="150" t="str">
        <f t="shared" si="78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79"/>
        <v/>
      </c>
      <c r="AI592" s="150" t="str">
        <f t="shared" si="78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79"/>
        <v/>
      </c>
      <c r="AI593" s="150" t="str">
        <f t="shared" si="78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79"/>
        <v/>
      </c>
      <c r="AI594" s="150" t="str">
        <f t="shared" si="78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79"/>
        <v/>
      </c>
      <c r="AI595" s="150" t="str">
        <f t="shared" si="78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79"/>
        <v/>
      </c>
      <c r="AI596" s="150" t="str">
        <f t="shared" si="78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79"/>
        <v/>
      </c>
      <c r="AI597" s="150" t="str">
        <f t="shared" si="78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79"/>
        <v/>
      </c>
      <c r="AI598" s="150" t="str">
        <f t="shared" si="78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79"/>
        <v/>
      </c>
      <c r="AI599" s="150" t="str">
        <f t="shared" si="78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79"/>
        <v/>
      </c>
      <c r="AI600" s="150" t="str">
        <f t="shared" si="78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79"/>
        <v/>
      </c>
      <c r="AI601" s="150" t="str">
        <f t="shared" si="78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79"/>
        <v/>
      </c>
      <c r="AI602" s="150" t="str">
        <f t="shared" si="78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79"/>
        <v/>
      </c>
      <c r="AI603" s="150" t="str">
        <f t="shared" si="78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79"/>
        <v/>
      </c>
      <c r="AI604" s="150" t="str">
        <f t="shared" si="78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79"/>
        <v/>
      </c>
      <c r="AI605" s="150" t="str">
        <f t="shared" si="78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79"/>
        <v/>
      </c>
      <c r="AI606" s="150" t="str">
        <f t="shared" si="78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79"/>
        <v/>
      </c>
      <c r="AI607" s="150" t="str">
        <f t="shared" si="78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79"/>
        <v/>
      </c>
      <c r="AI608" s="150" t="str">
        <f t="shared" si="78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79"/>
        <v/>
      </c>
      <c r="AI609" s="150" t="str">
        <f t="shared" si="78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79"/>
        <v/>
      </c>
      <c r="AI610" s="150" t="str">
        <f t="shared" si="78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79"/>
        <v/>
      </c>
      <c r="AI611" s="150" t="str">
        <f t="shared" si="78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79"/>
        <v/>
      </c>
      <c r="AI612" s="150" t="str">
        <f t="shared" si="78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79"/>
        <v/>
      </c>
      <c r="AI613" s="150" t="str">
        <f t="shared" si="78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79"/>
        <v/>
      </c>
      <c r="AI614" s="150" t="str">
        <f t="shared" si="78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79"/>
        <v/>
      </c>
      <c r="AI615" s="150" t="str">
        <f t="shared" si="78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79"/>
        <v/>
      </c>
      <c r="AI616" s="150" t="str">
        <f t="shared" si="78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79"/>
        <v/>
      </c>
      <c r="AI617" s="150" t="str">
        <f t="shared" si="78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79"/>
        <v/>
      </c>
      <c r="AI618" s="150" t="str">
        <f t="shared" si="78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79"/>
        <v/>
      </c>
      <c r="AI619" s="150" t="str">
        <f t="shared" si="78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79"/>
        <v/>
      </c>
      <c r="AI620" s="150" t="str">
        <f t="shared" si="78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79"/>
        <v/>
      </c>
      <c r="AI621" s="150" t="str">
        <f t="shared" si="78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79"/>
        <v/>
      </c>
      <c r="AI622" s="150" t="str">
        <f t="shared" si="78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79"/>
        <v/>
      </c>
      <c r="AI623" s="150" t="str">
        <f t="shared" si="78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79"/>
        <v/>
      </c>
      <c r="AI624" s="150" t="str">
        <f t="shared" si="78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79"/>
        <v/>
      </c>
      <c r="AI625" s="150" t="str">
        <f t="shared" si="78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79"/>
        <v/>
      </c>
      <c r="AI626" s="150" t="str">
        <f t="shared" si="78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79"/>
        <v/>
      </c>
      <c r="AI627" s="150" t="str">
        <f t="shared" si="78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79"/>
        <v/>
      </c>
      <c r="AI628" s="150" t="str">
        <f t="shared" si="78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79"/>
        <v/>
      </c>
      <c r="AI629" s="150" t="str">
        <f t="shared" si="78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79"/>
        <v/>
      </c>
      <c r="AI630" s="150" t="str">
        <f t="shared" si="78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79"/>
        <v/>
      </c>
      <c r="AI631" s="150" t="str">
        <f t="shared" si="78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79"/>
        <v/>
      </c>
      <c r="AI632" s="150" t="str">
        <f t="shared" si="78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79"/>
        <v/>
      </c>
      <c r="AI633" s="150" t="str">
        <f t="shared" si="78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79"/>
        <v/>
      </c>
      <c r="AI634" s="150" t="str">
        <f t="shared" si="78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79"/>
        <v/>
      </c>
      <c r="AI635" s="150" t="str">
        <f t="shared" si="78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79"/>
        <v/>
      </c>
      <c r="AI636" s="150" t="str">
        <f t="shared" si="78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79"/>
        <v/>
      </c>
      <c r="AI637" s="150" t="str">
        <f t="shared" si="78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79"/>
        <v/>
      </c>
      <c r="AI638" s="150" t="str">
        <f t="shared" si="78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79"/>
        <v/>
      </c>
      <c r="AI639" s="150" t="str">
        <f t="shared" si="78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79"/>
        <v/>
      </c>
      <c r="AI640" s="150" t="str">
        <f t="shared" si="78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79"/>
        <v/>
      </c>
      <c r="AI641" s="150" t="str">
        <f t="shared" si="78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79"/>
        <v/>
      </c>
      <c r="AI642" s="150" t="str">
        <f t="shared" si="78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79"/>
        <v/>
      </c>
      <c r="AI643" s="150" t="str">
        <f t="shared" si="78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si="79"/>
        <v/>
      </c>
      <c r="AI644" s="150" t="str">
        <f t="shared" ref="AI644:AI707" si="80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ref="AH645:AH708" si="81">IF(COUNTIF(X:X,V645)*COUNTIF(Z:Z,V645)*COUNTIF(AB:AB,V645)*COUNTIF(AD:AD,V645)*COUNTIF(AF:AF,V645),V645,"")</f>
        <v/>
      </c>
      <c r="AI645" s="150" t="str">
        <f t="shared" si="80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1"/>
        <v/>
      </c>
      <c r="AI646" s="150" t="str">
        <f t="shared" si="80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1"/>
        <v/>
      </c>
      <c r="AI647" s="150" t="str">
        <f t="shared" si="80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1"/>
        <v/>
      </c>
      <c r="AI648" s="150" t="str">
        <f t="shared" si="80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1"/>
        <v/>
      </c>
      <c r="AI649" s="150" t="str">
        <f t="shared" si="80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1"/>
        <v/>
      </c>
      <c r="AI650" s="150" t="str">
        <f t="shared" si="80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1"/>
        <v/>
      </c>
      <c r="AI651" s="150" t="str">
        <f t="shared" si="80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1"/>
        <v/>
      </c>
      <c r="AI652" s="150" t="str">
        <f t="shared" si="80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1"/>
        <v/>
      </c>
      <c r="AI653" s="150" t="str">
        <f t="shared" si="80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1"/>
        <v/>
      </c>
      <c r="AI654" s="150" t="str">
        <f t="shared" si="80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1"/>
        <v/>
      </c>
      <c r="AI655" s="150" t="str">
        <f t="shared" si="80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1"/>
        <v/>
      </c>
      <c r="AI656" s="150" t="str">
        <f t="shared" si="80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1"/>
        <v/>
      </c>
      <c r="AI657" s="150" t="str">
        <f t="shared" si="80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1"/>
        <v/>
      </c>
      <c r="AI658" s="150" t="str">
        <f t="shared" si="80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1"/>
        <v/>
      </c>
      <c r="AI659" s="150" t="str">
        <f t="shared" si="80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1"/>
        <v/>
      </c>
      <c r="AI660" s="150" t="str">
        <f t="shared" si="80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1"/>
        <v/>
      </c>
      <c r="AI661" s="150" t="str">
        <f t="shared" si="80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1"/>
        <v/>
      </c>
      <c r="AI662" s="150" t="str">
        <f t="shared" si="80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1"/>
        <v/>
      </c>
      <c r="AI663" s="150" t="str">
        <f t="shared" si="80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1"/>
        <v/>
      </c>
      <c r="AI664" s="150" t="str">
        <f t="shared" si="80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1"/>
        <v/>
      </c>
      <c r="AI665" s="150" t="str">
        <f t="shared" si="80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1"/>
        <v/>
      </c>
      <c r="AI666" s="150" t="str">
        <f t="shared" si="80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1"/>
        <v/>
      </c>
      <c r="AI667" s="150" t="str">
        <f t="shared" si="80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1"/>
        <v/>
      </c>
      <c r="AI668" s="150" t="str">
        <f t="shared" si="80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1"/>
        <v/>
      </c>
      <c r="AI669" s="150" t="str">
        <f t="shared" si="80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1"/>
        <v/>
      </c>
      <c r="AI670" s="150" t="str">
        <f t="shared" si="80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1"/>
        <v/>
      </c>
      <c r="AI671" s="150" t="str">
        <f t="shared" si="80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1"/>
        <v/>
      </c>
      <c r="AI672" s="150" t="str">
        <f t="shared" si="80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1"/>
        <v/>
      </c>
      <c r="AI673" s="150" t="str">
        <f t="shared" si="80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1"/>
        <v/>
      </c>
      <c r="AI674" s="150" t="str">
        <f t="shared" si="80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1"/>
        <v/>
      </c>
      <c r="AI675" s="150" t="str">
        <f t="shared" si="80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1"/>
        <v/>
      </c>
      <c r="AI676" s="150" t="str">
        <f t="shared" si="80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1"/>
        <v/>
      </c>
      <c r="AI677" s="150" t="str">
        <f t="shared" si="80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1"/>
        <v/>
      </c>
      <c r="AI678" s="150" t="str">
        <f t="shared" si="80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1"/>
        <v/>
      </c>
      <c r="AI679" s="150" t="str">
        <f t="shared" si="80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1"/>
        <v/>
      </c>
      <c r="AI680" s="150" t="str">
        <f t="shared" si="80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1"/>
        <v/>
      </c>
      <c r="AI681" s="150" t="str">
        <f t="shared" si="80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1"/>
        <v/>
      </c>
      <c r="AI682" s="150" t="str">
        <f t="shared" si="80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1"/>
        <v/>
      </c>
      <c r="AI683" s="150" t="str">
        <f t="shared" si="80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1"/>
        <v/>
      </c>
      <c r="AI684" s="150" t="str">
        <f t="shared" si="80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1"/>
        <v/>
      </c>
      <c r="AI685" s="150" t="str">
        <f t="shared" si="80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1"/>
        <v/>
      </c>
      <c r="AI686" s="150" t="str">
        <f t="shared" si="80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1"/>
        <v/>
      </c>
      <c r="AI687" s="150" t="str">
        <f t="shared" si="80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1"/>
        <v/>
      </c>
      <c r="AI688" s="150" t="str">
        <f t="shared" si="80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1"/>
        <v/>
      </c>
      <c r="AI689" s="150" t="str">
        <f t="shared" si="80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1"/>
        <v/>
      </c>
      <c r="AI690" s="150" t="str">
        <f t="shared" si="80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1"/>
        <v/>
      </c>
      <c r="AI691" s="150" t="str">
        <f t="shared" si="80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1"/>
        <v/>
      </c>
      <c r="AI692" s="150" t="str">
        <f t="shared" si="80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1"/>
        <v/>
      </c>
      <c r="AI693" s="150" t="str">
        <f t="shared" si="80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1"/>
        <v/>
      </c>
      <c r="AI694" s="150" t="str">
        <f t="shared" si="80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1"/>
        <v/>
      </c>
      <c r="AI695" s="150" t="str">
        <f t="shared" si="80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1"/>
        <v/>
      </c>
      <c r="AI696" s="150" t="str">
        <f t="shared" si="80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1"/>
        <v/>
      </c>
      <c r="AI697" s="150" t="str">
        <f t="shared" si="80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1"/>
        <v/>
      </c>
      <c r="AI698" s="150" t="str">
        <f t="shared" si="80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1"/>
        <v/>
      </c>
      <c r="AI699" s="150" t="str">
        <f t="shared" si="80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1"/>
        <v/>
      </c>
      <c r="AI700" s="150" t="str">
        <f t="shared" si="80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1"/>
        <v/>
      </c>
      <c r="AI701" s="150" t="str">
        <f t="shared" si="80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1"/>
        <v/>
      </c>
      <c r="AI702" s="150" t="str">
        <f t="shared" si="80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1"/>
        <v/>
      </c>
      <c r="AI703" s="150" t="str">
        <f t="shared" si="80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1"/>
        <v/>
      </c>
      <c r="AI704" s="150" t="str">
        <f t="shared" si="80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1"/>
        <v/>
      </c>
      <c r="AI705" s="150" t="str">
        <f t="shared" si="80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1"/>
        <v/>
      </c>
      <c r="AI706" s="150" t="str">
        <f t="shared" si="80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1"/>
        <v/>
      </c>
      <c r="AI707" s="150" t="str">
        <f t="shared" si="80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si="81"/>
        <v/>
      </c>
      <c r="AI708" s="150" t="str">
        <f t="shared" ref="AI708:AI771" si="82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ref="AH709:AH772" si="83">IF(COUNTIF(X:X,V709)*COUNTIF(Z:Z,V709)*COUNTIF(AB:AB,V709)*COUNTIF(AD:AD,V709)*COUNTIF(AF:AF,V709),V709,"")</f>
        <v/>
      </c>
      <c r="AI709" s="150" t="str">
        <f t="shared" si="82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3"/>
        <v/>
      </c>
      <c r="AI710" s="150" t="str">
        <f t="shared" si="82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3"/>
        <v/>
      </c>
      <c r="AI711" s="150" t="str">
        <f t="shared" si="82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3"/>
        <v/>
      </c>
      <c r="AI712" s="150" t="str">
        <f t="shared" si="82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3"/>
        <v/>
      </c>
      <c r="AI713" s="150" t="str">
        <f t="shared" si="82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3"/>
        <v/>
      </c>
      <c r="AI714" s="150" t="str">
        <f t="shared" si="82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3"/>
        <v/>
      </c>
      <c r="AI715" s="150" t="str">
        <f t="shared" si="82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3"/>
        <v/>
      </c>
      <c r="AI716" s="150" t="str">
        <f t="shared" si="82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3"/>
        <v/>
      </c>
      <c r="AI717" s="150" t="str">
        <f t="shared" si="82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3"/>
        <v/>
      </c>
      <c r="AI718" s="150" t="str">
        <f t="shared" si="82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3"/>
        <v/>
      </c>
      <c r="AI719" s="150" t="str">
        <f t="shared" si="82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3"/>
        <v/>
      </c>
      <c r="AI720" s="150" t="str">
        <f t="shared" si="82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3"/>
        <v/>
      </c>
      <c r="AI721" s="150" t="str">
        <f t="shared" si="82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3"/>
        <v/>
      </c>
      <c r="AI722" s="150" t="str">
        <f t="shared" si="82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3"/>
        <v/>
      </c>
      <c r="AI723" s="150" t="str">
        <f t="shared" si="82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3"/>
        <v/>
      </c>
      <c r="AI724" s="150" t="str">
        <f t="shared" si="82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3"/>
        <v/>
      </c>
      <c r="AI725" s="150" t="str">
        <f t="shared" si="82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3"/>
        <v/>
      </c>
      <c r="AI726" s="150" t="str">
        <f t="shared" si="82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3"/>
        <v/>
      </c>
      <c r="AI727" s="150" t="str">
        <f t="shared" si="82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3"/>
        <v/>
      </c>
      <c r="AI728" s="150" t="str">
        <f t="shared" si="82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3"/>
        <v/>
      </c>
      <c r="AI729" s="150" t="str">
        <f t="shared" si="82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3"/>
        <v/>
      </c>
      <c r="AI730" s="150" t="str">
        <f t="shared" si="82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3"/>
        <v/>
      </c>
      <c r="AI731" s="150" t="str">
        <f t="shared" si="82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3"/>
        <v/>
      </c>
      <c r="AI732" s="150" t="str">
        <f t="shared" si="82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3"/>
        <v/>
      </c>
      <c r="AI733" s="150" t="str">
        <f t="shared" si="82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3"/>
        <v/>
      </c>
      <c r="AI734" s="150" t="str">
        <f t="shared" si="82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3"/>
        <v/>
      </c>
      <c r="AI735" s="150" t="str">
        <f t="shared" si="82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3"/>
        <v/>
      </c>
      <c r="AI736" s="150" t="str">
        <f t="shared" si="82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3"/>
        <v/>
      </c>
      <c r="AI737" s="150" t="str">
        <f t="shared" si="82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3"/>
        <v/>
      </c>
      <c r="AI738" s="150" t="str">
        <f t="shared" si="82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3"/>
        <v/>
      </c>
      <c r="AI739" s="150" t="str">
        <f t="shared" si="82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3"/>
        <v/>
      </c>
      <c r="AI740" s="150" t="str">
        <f t="shared" si="82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3"/>
        <v/>
      </c>
      <c r="AI741" s="150" t="str">
        <f t="shared" si="82"/>
        <v/>
      </c>
    </row>
    <row r="742" spans="1:35">
      <c r="AH742" s="150" t="str">
        <f t="shared" si="83"/>
        <v/>
      </c>
      <c r="AI742" s="150" t="str">
        <f t="shared" si="82"/>
        <v/>
      </c>
    </row>
    <row r="743" spans="1:35">
      <c r="AH743" s="150" t="str">
        <f t="shared" si="83"/>
        <v/>
      </c>
      <c r="AI743" s="150" t="str">
        <f t="shared" si="82"/>
        <v/>
      </c>
    </row>
    <row r="744" spans="1:35">
      <c r="AH744" s="150" t="str">
        <f t="shared" si="83"/>
        <v/>
      </c>
      <c r="AI744" s="150" t="str">
        <f t="shared" si="82"/>
        <v/>
      </c>
    </row>
    <row r="745" spans="1:35">
      <c r="AH745" s="150" t="str">
        <f t="shared" si="83"/>
        <v/>
      </c>
      <c r="AI745" s="150" t="str">
        <f t="shared" si="82"/>
        <v/>
      </c>
    </row>
    <row r="746" spans="1:35">
      <c r="AH746" s="150" t="str">
        <f t="shared" si="83"/>
        <v/>
      </c>
      <c r="AI746" s="150" t="str">
        <f t="shared" si="82"/>
        <v/>
      </c>
    </row>
    <row r="747" spans="1:35">
      <c r="AH747" s="150" t="str">
        <f t="shared" si="83"/>
        <v/>
      </c>
      <c r="AI747" s="150" t="str">
        <f t="shared" si="82"/>
        <v/>
      </c>
    </row>
    <row r="748" spans="1:35">
      <c r="AH748" s="150" t="str">
        <f t="shared" si="83"/>
        <v/>
      </c>
      <c r="AI748" s="150" t="str">
        <f t="shared" si="82"/>
        <v/>
      </c>
    </row>
    <row r="749" spans="1:35">
      <c r="AH749" s="150" t="str">
        <f t="shared" si="83"/>
        <v/>
      </c>
      <c r="AI749" s="150" t="str">
        <f t="shared" si="82"/>
        <v/>
      </c>
    </row>
    <row r="750" spans="1:35">
      <c r="AH750" s="150" t="str">
        <f t="shared" si="83"/>
        <v/>
      </c>
      <c r="AI750" s="150" t="str">
        <f t="shared" si="82"/>
        <v/>
      </c>
    </row>
    <row r="751" spans="1:35">
      <c r="AH751" s="150" t="str">
        <f t="shared" si="83"/>
        <v/>
      </c>
      <c r="AI751" s="150" t="str">
        <f t="shared" si="82"/>
        <v/>
      </c>
    </row>
    <row r="752" spans="1:35">
      <c r="AH752" s="150" t="str">
        <f t="shared" si="83"/>
        <v/>
      </c>
      <c r="AI752" s="150" t="str">
        <f t="shared" si="82"/>
        <v/>
      </c>
    </row>
    <row r="753" spans="34:35">
      <c r="AH753" s="150" t="str">
        <f t="shared" si="83"/>
        <v/>
      </c>
      <c r="AI753" s="150" t="str">
        <f t="shared" si="82"/>
        <v/>
      </c>
    </row>
    <row r="754" spans="34:35">
      <c r="AH754" s="150" t="str">
        <f t="shared" si="83"/>
        <v/>
      </c>
      <c r="AI754" s="150" t="str">
        <f t="shared" si="82"/>
        <v/>
      </c>
    </row>
    <row r="755" spans="34:35">
      <c r="AH755" s="150" t="str">
        <f t="shared" si="83"/>
        <v/>
      </c>
      <c r="AI755" s="150" t="str">
        <f t="shared" si="82"/>
        <v/>
      </c>
    </row>
    <row r="756" spans="34:35">
      <c r="AH756" s="150" t="str">
        <f t="shared" si="83"/>
        <v/>
      </c>
      <c r="AI756" s="150" t="str">
        <f t="shared" si="82"/>
        <v/>
      </c>
    </row>
    <row r="757" spans="34:35">
      <c r="AH757" s="150" t="str">
        <f t="shared" si="83"/>
        <v/>
      </c>
      <c r="AI757" s="150" t="str">
        <f t="shared" si="82"/>
        <v/>
      </c>
    </row>
    <row r="758" spans="34:35">
      <c r="AH758" s="150" t="str">
        <f t="shared" si="83"/>
        <v/>
      </c>
      <c r="AI758" s="150" t="str">
        <f t="shared" si="82"/>
        <v/>
      </c>
    </row>
    <row r="759" spans="34:35">
      <c r="AH759" s="150" t="str">
        <f t="shared" si="83"/>
        <v/>
      </c>
      <c r="AI759" s="150" t="str">
        <f t="shared" si="82"/>
        <v/>
      </c>
    </row>
    <row r="760" spans="34:35">
      <c r="AH760" s="150" t="str">
        <f t="shared" si="83"/>
        <v/>
      </c>
      <c r="AI760" s="150" t="str">
        <f t="shared" si="82"/>
        <v/>
      </c>
    </row>
    <row r="761" spans="34:35">
      <c r="AH761" s="150" t="str">
        <f t="shared" si="83"/>
        <v/>
      </c>
      <c r="AI761" s="150" t="str">
        <f t="shared" si="82"/>
        <v/>
      </c>
    </row>
    <row r="762" spans="34:35">
      <c r="AH762" s="150" t="str">
        <f t="shared" si="83"/>
        <v/>
      </c>
      <c r="AI762" s="150" t="str">
        <f t="shared" si="82"/>
        <v/>
      </c>
    </row>
    <row r="763" spans="34:35">
      <c r="AH763" s="150" t="str">
        <f t="shared" si="83"/>
        <v/>
      </c>
      <c r="AI763" s="150" t="str">
        <f t="shared" si="82"/>
        <v/>
      </c>
    </row>
    <row r="764" spans="34:35">
      <c r="AH764" s="150" t="str">
        <f t="shared" si="83"/>
        <v/>
      </c>
      <c r="AI764" s="150" t="str">
        <f t="shared" si="82"/>
        <v/>
      </c>
    </row>
    <row r="765" spans="34:35">
      <c r="AH765" s="150" t="str">
        <f t="shared" si="83"/>
        <v/>
      </c>
      <c r="AI765" s="150" t="str">
        <f t="shared" si="82"/>
        <v/>
      </c>
    </row>
    <row r="766" spans="34:35">
      <c r="AH766" s="150" t="str">
        <f t="shared" si="83"/>
        <v/>
      </c>
      <c r="AI766" s="150" t="str">
        <f t="shared" si="82"/>
        <v/>
      </c>
    </row>
    <row r="767" spans="34:35">
      <c r="AH767" s="150" t="str">
        <f t="shared" si="83"/>
        <v/>
      </c>
      <c r="AI767" s="150" t="str">
        <f t="shared" si="82"/>
        <v/>
      </c>
    </row>
    <row r="768" spans="34:35">
      <c r="AH768" s="150" t="str">
        <f t="shared" si="83"/>
        <v/>
      </c>
      <c r="AI768" s="150" t="str">
        <f t="shared" si="82"/>
        <v/>
      </c>
    </row>
    <row r="769" spans="34:35">
      <c r="AH769" s="150" t="str">
        <f t="shared" si="83"/>
        <v/>
      </c>
      <c r="AI769" s="150" t="str">
        <f t="shared" si="82"/>
        <v/>
      </c>
    </row>
    <row r="770" spans="34:35">
      <c r="AH770" s="150" t="str">
        <f t="shared" si="83"/>
        <v/>
      </c>
      <c r="AI770" s="150" t="str">
        <f t="shared" si="82"/>
        <v/>
      </c>
    </row>
    <row r="771" spans="34:35">
      <c r="AH771" s="150" t="str">
        <f t="shared" si="83"/>
        <v/>
      </c>
      <c r="AI771" s="150" t="str">
        <f t="shared" si="82"/>
        <v/>
      </c>
    </row>
    <row r="772" spans="34:35">
      <c r="AH772" s="150" t="str">
        <f t="shared" si="83"/>
        <v/>
      </c>
      <c r="AI772" s="150" t="str">
        <f t="shared" ref="AI772:AI835" si="84">IF(AH772&gt;$A$14,AH772,"")</f>
        <v/>
      </c>
    </row>
    <row r="773" spans="34:35">
      <c r="AH773" s="150" t="str">
        <f t="shared" ref="AH773:AH836" si="85">IF(COUNTIF(X:X,V773)*COUNTIF(Z:Z,V773)*COUNTIF(AB:AB,V773)*COUNTIF(AD:AD,V773)*COUNTIF(AF:AF,V773),V773,"")</f>
        <v/>
      </c>
      <c r="AI773" s="150" t="str">
        <f t="shared" si="84"/>
        <v/>
      </c>
    </row>
    <row r="774" spans="34:35">
      <c r="AH774" s="150" t="str">
        <f t="shared" si="85"/>
        <v/>
      </c>
      <c r="AI774" s="150" t="str">
        <f t="shared" si="84"/>
        <v/>
      </c>
    </row>
    <row r="775" spans="34:35">
      <c r="AH775" s="150" t="str">
        <f t="shared" si="85"/>
        <v/>
      </c>
      <c r="AI775" s="150" t="str">
        <f t="shared" si="84"/>
        <v/>
      </c>
    </row>
    <row r="776" spans="34:35">
      <c r="AH776" s="150" t="str">
        <f t="shared" si="85"/>
        <v/>
      </c>
      <c r="AI776" s="150" t="str">
        <f t="shared" si="84"/>
        <v/>
      </c>
    </row>
    <row r="777" spans="34:35">
      <c r="AH777" s="150" t="str">
        <f t="shared" si="85"/>
        <v/>
      </c>
      <c r="AI777" s="150" t="str">
        <f t="shared" si="84"/>
        <v/>
      </c>
    </row>
    <row r="778" spans="34:35">
      <c r="AH778" s="150" t="str">
        <f t="shared" si="85"/>
        <v/>
      </c>
      <c r="AI778" s="150" t="str">
        <f t="shared" si="84"/>
        <v/>
      </c>
    </row>
    <row r="779" spans="34:35">
      <c r="AH779" s="150" t="str">
        <f t="shared" si="85"/>
        <v/>
      </c>
      <c r="AI779" s="150" t="str">
        <f t="shared" si="84"/>
        <v/>
      </c>
    </row>
    <row r="780" spans="34:35">
      <c r="AH780" s="150" t="str">
        <f t="shared" si="85"/>
        <v/>
      </c>
      <c r="AI780" s="150" t="str">
        <f t="shared" si="84"/>
        <v/>
      </c>
    </row>
    <row r="781" spans="34:35">
      <c r="AH781" s="150" t="str">
        <f t="shared" si="85"/>
        <v/>
      </c>
      <c r="AI781" s="150" t="str">
        <f t="shared" si="84"/>
        <v/>
      </c>
    </row>
    <row r="782" spans="34:35">
      <c r="AH782" s="150" t="str">
        <f t="shared" si="85"/>
        <v/>
      </c>
      <c r="AI782" s="150" t="str">
        <f t="shared" si="84"/>
        <v/>
      </c>
    </row>
    <row r="783" spans="34:35">
      <c r="AH783" s="150" t="str">
        <f t="shared" si="85"/>
        <v/>
      </c>
      <c r="AI783" s="150" t="str">
        <f t="shared" si="84"/>
        <v/>
      </c>
    </row>
    <row r="784" spans="34:35">
      <c r="AH784" s="150" t="str">
        <f t="shared" si="85"/>
        <v/>
      </c>
      <c r="AI784" s="150" t="str">
        <f t="shared" si="84"/>
        <v/>
      </c>
    </row>
    <row r="785" spans="34:35">
      <c r="AH785" s="150" t="str">
        <f t="shared" si="85"/>
        <v/>
      </c>
      <c r="AI785" s="150" t="str">
        <f t="shared" si="84"/>
        <v/>
      </c>
    </row>
    <row r="786" spans="34:35">
      <c r="AH786" s="150" t="str">
        <f t="shared" si="85"/>
        <v/>
      </c>
      <c r="AI786" s="150" t="str">
        <f t="shared" si="84"/>
        <v/>
      </c>
    </row>
    <row r="787" spans="34:35">
      <c r="AH787" s="150" t="str">
        <f t="shared" si="85"/>
        <v/>
      </c>
      <c r="AI787" s="150" t="str">
        <f t="shared" si="84"/>
        <v/>
      </c>
    </row>
    <row r="788" spans="34:35">
      <c r="AH788" s="150" t="str">
        <f t="shared" si="85"/>
        <v/>
      </c>
      <c r="AI788" s="150" t="str">
        <f t="shared" si="84"/>
        <v/>
      </c>
    </row>
    <row r="789" spans="34:35">
      <c r="AH789" s="150" t="str">
        <f t="shared" si="85"/>
        <v/>
      </c>
      <c r="AI789" s="150" t="str">
        <f t="shared" si="84"/>
        <v/>
      </c>
    </row>
    <row r="790" spans="34:35">
      <c r="AH790" s="150" t="str">
        <f t="shared" si="85"/>
        <v/>
      </c>
      <c r="AI790" s="150" t="str">
        <f t="shared" si="84"/>
        <v/>
      </c>
    </row>
    <row r="791" spans="34:35">
      <c r="AH791" s="150" t="str">
        <f t="shared" si="85"/>
        <v/>
      </c>
      <c r="AI791" s="150" t="str">
        <f t="shared" si="84"/>
        <v/>
      </c>
    </row>
    <row r="792" spans="34:35">
      <c r="AH792" s="150" t="str">
        <f t="shared" si="85"/>
        <v/>
      </c>
      <c r="AI792" s="150" t="str">
        <f t="shared" si="84"/>
        <v/>
      </c>
    </row>
    <row r="793" spans="34:35">
      <c r="AH793" s="150" t="str">
        <f t="shared" si="85"/>
        <v/>
      </c>
      <c r="AI793" s="150" t="str">
        <f t="shared" si="84"/>
        <v/>
      </c>
    </row>
    <row r="794" spans="34:35">
      <c r="AH794" s="150" t="str">
        <f t="shared" si="85"/>
        <v/>
      </c>
      <c r="AI794" s="150" t="str">
        <f t="shared" si="84"/>
        <v/>
      </c>
    </row>
    <row r="795" spans="34:35">
      <c r="AH795" s="150" t="str">
        <f t="shared" si="85"/>
        <v/>
      </c>
      <c r="AI795" s="150" t="str">
        <f t="shared" si="84"/>
        <v/>
      </c>
    </row>
    <row r="796" spans="34:35">
      <c r="AH796" s="150" t="str">
        <f t="shared" si="85"/>
        <v/>
      </c>
      <c r="AI796" s="150" t="str">
        <f t="shared" si="84"/>
        <v/>
      </c>
    </row>
    <row r="797" spans="34:35">
      <c r="AH797" s="150" t="str">
        <f t="shared" si="85"/>
        <v/>
      </c>
      <c r="AI797" s="150" t="str">
        <f t="shared" si="84"/>
        <v/>
      </c>
    </row>
    <row r="798" spans="34:35">
      <c r="AH798" s="150" t="str">
        <f t="shared" si="85"/>
        <v/>
      </c>
      <c r="AI798" s="150" t="str">
        <f t="shared" si="84"/>
        <v/>
      </c>
    </row>
    <row r="799" spans="34:35">
      <c r="AH799" s="150" t="str">
        <f t="shared" si="85"/>
        <v/>
      </c>
      <c r="AI799" s="150" t="str">
        <f t="shared" si="84"/>
        <v/>
      </c>
    </row>
    <row r="800" spans="34:35">
      <c r="AH800" s="150" t="str">
        <f t="shared" si="85"/>
        <v/>
      </c>
      <c r="AI800" s="150" t="str">
        <f t="shared" si="84"/>
        <v/>
      </c>
    </row>
    <row r="801" spans="34:35">
      <c r="AH801" s="150" t="str">
        <f t="shared" si="85"/>
        <v/>
      </c>
      <c r="AI801" s="150" t="str">
        <f t="shared" si="84"/>
        <v/>
      </c>
    </row>
    <row r="802" spans="34:35">
      <c r="AH802" s="150" t="str">
        <f t="shared" si="85"/>
        <v/>
      </c>
      <c r="AI802" s="150" t="str">
        <f t="shared" si="84"/>
        <v/>
      </c>
    </row>
    <row r="803" spans="34:35">
      <c r="AH803" s="150" t="str">
        <f t="shared" si="85"/>
        <v/>
      </c>
      <c r="AI803" s="150" t="str">
        <f t="shared" si="84"/>
        <v/>
      </c>
    </row>
    <row r="804" spans="34:35">
      <c r="AH804" s="150" t="str">
        <f t="shared" si="85"/>
        <v/>
      </c>
      <c r="AI804" s="150" t="str">
        <f t="shared" si="84"/>
        <v/>
      </c>
    </row>
    <row r="805" spans="34:35">
      <c r="AH805" s="150" t="str">
        <f t="shared" si="85"/>
        <v/>
      </c>
      <c r="AI805" s="150" t="str">
        <f t="shared" si="84"/>
        <v/>
      </c>
    </row>
    <row r="806" spans="34:35">
      <c r="AH806" s="150" t="str">
        <f t="shared" si="85"/>
        <v/>
      </c>
      <c r="AI806" s="150" t="str">
        <f t="shared" si="84"/>
        <v/>
      </c>
    </row>
    <row r="807" spans="34:35">
      <c r="AH807" s="150" t="str">
        <f t="shared" si="85"/>
        <v/>
      </c>
      <c r="AI807" s="150" t="str">
        <f t="shared" si="84"/>
        <v/>
      </c>
    </row>
    <row r="808" spans="34:35">
      <c r="AH808" s="150" t="str">
        <f t="shared" si="85"/>
        <v/>
      </c>
      <c r="AI808" s="150" t="str">
        <f t="shared" si="84"/>
        <v/>
      </c>
    </row>
    <row r="809" spans="34:35">
      <c r="AH809" s="150" t="str">
        <f t="shared" si="85"/>
        <v/>
      </c>
      <c r="AI809" s="150" t="str">
        <f t="shared" si="84"/>
        <v/>
      </c>
    </row>
    <row r="810" spans="34:35">
      <c r="AH810" s="150" t="str">
        <f t="shared" si="85"/>
        <v/>
      </c>
      <c r="AI810" s="150" t="str">
        <f t="shared" si="84"/>
        <v/>
      </c>
    </row>
    <row r="811" spans="34:35">
      <c r="AH811" s="150" t="str">
        <f t="shared" si="85"/>
        <v/>
      </c>
      <c r="AI811" s="150" t="str">
        <f t="shared" si="84"/>
        <v/>
      </c>
    </row>
    <row r="812" spans="34:35">
      <c r="AH812" s="150" t="str">
        <f t="shared" si="85"/>
        <v/>
      </c>
      <c r="AI812" s="150" t="str">
        <f t="shared" si="84"/>
        <v/>
      </c>
    </row>
    <row r="813" spans="34:35">
      <c r="AH813" s="150" t="str">
        <f t="shared" si="85"/>
        <v/>
      </c>
      <c r="AI813" s="150" t="str">
        <f t="shared" si="84"/>
        <v/>
      </c>
    </row>
    <row r="814" spans="34:35">
      <c r="AH814" s="150" t="str">
        <f t="shared" si="85"/>
        <v/>
      </c>
      <c r="AI814" s="150" t="str">
        <f t="shared" si="84"/>
        <v/>
      </c>
    </row>
    <row r="815" spans="34:35">
      <c r="AH815" s="150" t="str">
        <f t="shared" si="85"/>
        <v/>
      </c>
      <c r="AI815" s="150" t="str">
        <f t="shared" si="84"/>
        <v/>
      </c>
    </row>
    <row r="816" spans="34:35">
      <c r="AH816" s="150" t="str">
        <f t="shared" si="85"/>
        <v/>
      </c>
      <c r="AI816" s="150" t="str">
        <f t="shared" si="84"/>
        <v/>
      </c>
    </row>
    <row r="817" spans="34:35">
      <c r="AH817" s="150" t="str">
        <f t="shared" si="85"/>
        <v/>
      </c>
      <c r="AI817" s="150" t="str">
        <f t="shared" si="84"/>
        <v/>
      </c>
    </row>
    <row r="818" spans="34:35">
      <c r="AH818" s="150" t="str">
        <f t="shared" si="85"/>
        <v/>
      </c>
      <c r="AI818" s="150" t="str">
        <f t="shared" si="84"/>
        <v/>
      </c>
    </row>
    <row r="819" spans="34:35">
      <c r="AH819" s="150" t="str">
        <f t="shared" si="85"/>
        <v/>
      </c>
      <c r="AI819" s="150" t="str">
        <f t="shared" si="84"/>
        <v/>
      </c>
    </row>
    <row r="820" spans="34:35">
      <c r="AH820" s="150" t="str">
        <f t="shared" si="85"/>
        <v/>
      </c>
      <c r="AI820" s="150" t="str">
        <f t="shared" si="84"/>
        <v/>
      </c>
    </row>
    <row r="821" spans="34:35">
      <c r="AH821" s="150" t="str">
        <f t="shared" si="85"/>
        <v/>
      </c>
      <c r="AI821" s="150" t="str">
        <f t="shared" si="84"/>
        <v/>
      </c>
    </row>
    <row r="822" spans="34:35">
      <c r="AH822" s="150" t="str">
        <f t="shared" si="85"/>
        <v/>
      </c>
      <c r="AI822" s="150" t="str">
        <f t="shared" si="84"/>
        <v/>
      </c>
    </row>
    <row r="823" spans="34:35">
      <c r="AH823" s="150" t="str">
        <f t="shared" si="85"/>
        <v/>
      </c>
      <c r="AI823" s="150" t="str">
        <f t="shared" si="84"/>
        <v/>
      </c>
    </row>
    <row r="824" spans="34:35">
      <c r="AH824" s="150" t="str">
        <f t="shared" si="85"/>
        <v/>
      </c>
      <c r="AI824" s="150" t="str">
        <f t="shared" si="84"/>
        <v/>
      </c>
    </row>
    <row r="825" spans="34:35">
      <c r="AH825" s="150" t="str">
        <f t="shared" si="85"/>
        <v/>
      </c>
      <c r="AI825" s="150" t="str">
        <f t="shared" si="84"/>
        <v/>
      </c>
    </row>
    <row r="826" spans="34:35">
      <c r="AH826" s="150" t="str">
        <f t="shared" si="85"/>
        <v/>
      </c>
      <c r="AI826" s="150" t="str">
        <f t="shared" si="84"/>
        <v/>
      </c>
    </row>
    <row r="827" spans="34:35">
      <c r="AH827" s="150" t="str">
        <f t="shared" si="85"/>
        <v/>
      </c>
      <c r="AI827" s="150" t="str">
        <f t="shared" si="84"/>
        <v/>
      </c>
    </row>
    <row r="828" spans="34:35">
      <c r="AH828" s="150" t="str">
        <f t="shared" si="85"/>
        <v/>
      </c>
      <c r="AI828" s="150" t="str">
        <f t="shared" si="84"/>
        <v/>
      </c>
    </row>
    <row r="829" spans="34:35">
      <c r="AH829" s="150" t="str">
        <f t="shared" si="85"/>
        <v/>
      </c>
      <c r="AI829" s="150" t="str">
        <f t="shared" si="84"/>
        <v/>
      </c>
    </row>
    <row r="830" spans="34:35">
      <c r="AH830" s="150" t="str">
        <f t="shared" si="85"/>
        <v/>
      </c>
      <c r="AI830" s="150" t="str">
        <f t="shared" si="84"/>
        <v/>
      </c>
    </row>
    <row r="831" spans="34:35">
      <c r="AH831" s="150" t="str">
        <f t="shared" si="85"/>
        <v/>
      </c>
      <c r="AI831" s="150" t="str">
        <f t="shared" si="84"/>
        <v/>
      </c>
    </row>
    <row r="832" spans="34:35">
      <c r="AH832" s="150" t="str">
        <f t="shared" si="85"/>
        <v/>
      </c>
      <c r="AI832" s="150" t="str">
        <f t="shared" si="84"/>
        <v/>
      </c>
    </row>
    <row r="833" spans="34:35">
      <c r="AH833" s="150" t="str">
        <f t="shared" si="85"/>
        <v/>
      </c>
      <c r="AI833" s="150" t="str">
        <f t="shared" si="84"/>
        <v/>
      </c>
    </row>
    <row r="834" spans="34:35">
      <c r="AH834" s="150" t="str">
        <f t="shared" si="85"/>
        <v/>
      </c>
      <c r="AI834" s="150" t="str">
        <f t="shared" si="84"/>
        <v/>
      </c>
    </row>
    <row r="835" spans="34:35">
      <c r="AH835" s="150" t="str">
        <f t="shared" si="85"/>
        <v/>
      </c>
      <c r="AI835" s="150" t="str">
        <f t="shared" si="84"/>
        <v/>
      </c>
    </row>
    <row r="836" spans="34:35">
      <c r="AH836" s="150" t="str">
        <f t="shared" si="85"/>
        <v/>
      </c>
      <c r="AI836" s="150" t="str">
        <f t="shared" ref="AI836:AI899" si="86">IF(AH836&gt;$A$14,AH836,"")</f>
        <v/>
      </c>
    </row>
    <row r="837" spans="34:35">
      <c r="AH837" s="150" t="str">
        <f t="shared" ref="AH837:AH900" si="87">IF(COUNTIF(X:X,V837)*COUNTIF(Z:Z,V837)*COUNTIF(AB:AB,V837)*COUNTIF(AD:AD,V837)*COUNTIF(AF:AF,V837),V837,"")</f>
        <v/>
      </c>
      <c r="AI837" s="150" t="str">
        <f t="shared" si="86"/>
        <v/>
      </c>
    </row>
    <row r="838" spans="34:35">
      <c r="AH838" s="150" t="str">
        <f t="shared" si="87"/>
        <v/>
      </c>
      <c r="AI838" s="150" t="str">
        <f t="shared" si="86"/>
        <v/>
      </c>
    </row>
    <row r="839" spans="34:35">
      <c r="AH839" s="150" t="str">
        <f t="shared" si="87"/>
        <v/>
      </c>
      <c r="AI839" s="150" t="str">
        <f t="shared" si="86"/>
        <v/>
      </c>
    </row>
    <row r="840" spans="34:35">
      <c r="AH840" s="150" t="str">
        <f t="shared" si="87"/>
        <v/>
      </c>
      <c r="AI840" s="150" t="str">
        <f t="shared" si="86"/>
        <v/>
      </c>
    </row>
    <row r="841" spans="34:35">
      <c r="AH841" s="150" t="str">
        <f t="shared" si="87"/>
        <v/>
      </c>
      <c r="AI841" s="150" t="str">
        <f t="shared" si="86"/>
        <v/>
      </c>
    </row>
    <row r="842" spans="34:35">
      <c r="AH842" s="150" t="str">
        <f t="shared" si="87"/>
        <v/>
      </c>
      <c r="AI842" s="150" t="str">
        <f t="shared" si="86"/>
        <v/>
      </c>
    </row>
    <row r="843" spans="34:35">
      <c r="AH843" s="150" t="str">
        <f t="shared" si="87"/>
        <v/>
      </c>
      <c r="AI843" s="150" t="str">
        <f t="shared" si="86"/>
        <v/>
      </c>
    </row>
    <row r="844" spans="34:35">
      <c r="AH844" s="150" t="str">
        <f t="shared" si="87"/>
        <v/>
      </c>
      <c r="AI844" s="150" t="str">
        <f t="shared" si="86"/>
        <v/>
      </c>
    </row>
    <row r="845" spans="34:35">
      <c r="AH845" s="150" t="str">
        <f t="shared" si="87"/>
        <v/>
      </c>
      <c r="AI845" s="150" t="str">
        <f t="shared" si="86"/>
        <v/>
      </c>
    </row>
    <row r="846" spans="34:35">
      <c r="AH846" s="150" t="str">
        <f t="shared" si="87"/>
        <v/>
      </c>
      <c r="AI846" s="150" t="str">
        <f t="shared" si="86"/>
        <v/>
      </c>
    </row>
    <row r="847" spans="34:35">
      <c r="AH847" s="150" t="str">
        <f t="shared" si="87"/>
        <v/>
      </c>
      <c r="AI847" s="150" t="str">
        <f t="shared" si="86"/>
        <v/>
      </c>
    </row>
    <row r="848" spans="34:35">
      <c r="AH848" s="150" t="str">
        <f t="shared" si="87"/>
        <v/>
      </c>
      <c r="AI848" s="150" t="str">
        <f t="shared" si="86"/>
        <v/>
      </c>
    </row>
    <row r="849" spans="34:35">
      <c r="AH849" s="150" t="str">
        <f t="shared" si="87"/>
        <v/>
      </c>
      <c r="AI849" s="150" t="str">
        <f t="shared" si="86"/>
        <v/>
      </c>
    </row>
    <row r="850" spans="34:35">
      <c r="AH850" s="150" t="str">
        <f t="shared" si="87"/>
        <v/>
      </c>
      <c r="AI850" s="150" t="str">
        <f t="shared" si="86"/>
        <v/>
      </c>
    </row>
    <row r="851" spans="34:35">
      <c r="AH851" s="150" t="str">
        <f t="shared" si="87"/>
        <v/>
      </c>
      <c r="AI851" s="150" t="str">
        <f t="shared" si="86"/>
        <v/>
      </c>
    </row>
    <row r="852" spans="34:35">
      <c r="AH852" s="150" t="str">
        <f t="shared" si="87"/>
        <v/>
      </c>
      <c r="AI852" s="150" t="str">
        <f t="shared" si="86"/>
        <v/>
      </c>
    </row>
    <row r="853" spans="34:35">
      <c r="AH853" s="150" t="str">
        <f t="shared" si="87"/>
        <v/>
      </c>
      <c r="AI853" s="150" t="str">
        <f t="shared" si="86"/>
        <v/>
      </c>
    </row>
    <row r="854" spans="34:35">
      <c r="AH854" s="150" t="str">
        <f t="shared" si="87"/>
        <v/>
      </c>
      <c r="AI854" s="150" t="str">
        <f t="shared" si="86"/>
        <v/>
      </c>
    </row>
    <row r="855" spans="34:35">
      <c r="AH855" s="150" t="str">
        <f t="shared" si="87"/>
        <v/>
      </c>
      <c r="AI855" s="150" t="str">
        <f t="shared" si="86"/>
        <v/>
      </c>
    </row>
    <row r="856" spans="34:35">
      <c r="AH856" s="150" t="str">
        <f t="shared" si="87"/>
        <v/>
      </c>
      <c r="AI856" s="150" t="str">
        <f t="shared" si="86"/>
        <v/>
      </c>
    </row>
    <row r="857" spans="34:35">
      <c r="AH857" s="150" t="str">
        <f t="shared" si="87"/>
        <v/>
      </c>
      <c r="AI857" s="150" t="str">
        <f t="shared" si="86"/>
        <v/>
      </c>
    </row>
    <row r="858" spans="34:35">
      <c r="AH858" s="150" t="str">
        <f t="shared" si="87"/>
        <v/>
      </c>
      <c r="AI858" s="150" t="str">
        <f t="shared" si="86"/>
        <v/>
      </c>
    </row>
    <row r="859" spans="34:35">
      <c r="AH859" s="150" t="str">
        <f t="shared" si="87"/>
        <v/>
      </c>
      <c r="AI859" s="150" t="str">
        <f t="shared" si="86"/>
        <v/>
      </c>
    </row>
    <row r="860" spans="34:35">
      <c r="AH860" s="150" t="str">
        <f t="shared" si="87"/>
        <v/>
      </c>
      <c r="AI860" s="150" t="str">
        <f t="shared" si="86"/>
        <v/>
      </c>
    </row>
    <row r="861" spans="34:35">
      <c r="AH861" s="150" t="str">
        <f t="shared" si="87"/>
        <v/>
      </c>
      <c r="AI861" s="150" t="str">
        <f t="shared" si="86"/>
        <v/>
      </c>
    </row>
    <row r="862" spans="34:35">
      <c r="AH862" s="150" t="str">
        <f t="shared" si="87"/>
        <v/>
      </c>
      <c r="AI862" s="150" t="str">
        <f t="shared" si="86"/>
        <v/>
      </c>
    </row>
    <row r="863" spans="34:35">
      <c r="AH863" s="150" t="str">
        <f t="shared" si="87"/>
        <v/>
      </c>
      <c r="AI863" s="150" t="str">
        <f t="shared" si="86"/>
        <v/>
      </c>
    </row>
    <row r="864" spans="34:35">
      <c r="AH864" s="150" t="str">
        <f t="shared" si="87"/>
        <v/>
      </c>
      <c r="AI864" s="150" t="str">
        <f t="shared" si="86"/>
        <v/>
      </c>
    </row>
    <row r="865" spans="34:35">
      <c r="AH865" s="150" t="str">
        <f t="shared" si="87"/>
        <v/>
      </c>
      <c r="AI865" s="150" t="str">
        <f t="shared" si="86"/>
        <v/>
      </c>
    </row>
    <row r="866" spans="34:35">
      <c r="AH866" s="150" t="str">
        <f t="shared" si="87"/>
        <v/>
      </c>
      <c r="AI866" s="150" t="str">
        <f t="shared" si="86"/>
        <v/>
      </c>
    </row>
    <row r="867" spans="34:35">
      <c r="AH867" s="150" t="str">
        <f t="shared" si="87"/>
        <v/>
      </c>
      <c r="AI867" s="150" t="str">
        <f t="shared" si="86"/>
        <v/>
      </c>
    </row>
    <row r="868" spans="34:35">
      <c r="AH868" s="150" t="str">
        <f t="shared" si="87"/>
        <v/>
      </c>
      <c r="AI868" s="150" t="str">
        <f t="shared" si="86"/>
        <v/>
      </c>
    </row>
    <row r="869" spans="34:35">
      <c r="AH869" s="150" t="str">
        <f t="shared" si="87"/>
        <v/>
      </c>
      <c r="AI869" s="150" t="str">
        <f t="shared" si="86"/>
        <v/>
      </c>
    </row>
    <row r="870" spans="34:35">
      <c r="AH870" s="150" t="str">
        <f t="shared" si="87"/>
        <v/>
      </c>
      <c r="AI870" s="150" t="str">
        <f t="shared" si="86"/>
        <v/>
      </c>
    </row>
    <row r="871" spans="34:35">
      <c r="AH871" s="150" t="str">
        <f t="shared" si="87"/>
        <v/>
      </c>
      <c r="AI871" s="150" t="str">
        <f t="shared" si="86"/>
        <v/>
      </c>
    </row>
    <row r="872" spans="34:35">
      <c r="AH872" s="150" t="str">
        <f t="shared" si="87"/>
        <v/>
      </c>
      <c r="AI872" s="150" t="str">
        <f t="shared" si="86"/>
        <v/>
      </c>
    </row>
    <row r="873" spans="34:35">
      <c r="AH873" s="150" t="str">
        <f t="shared" si="87"/>
        <v/>
      </c>
      <c r="AI873" s="150" t="str">
        <f t="shared" si="86"/>
        <v/>
      </c>
    </row>
    <row r="874" spans="34:35">
      <c r="AH874" s="150" t="str">
        <f t="shared" si="87"/>
        <v/>
      </c>
      <c r="AI874" s="150" t="str">
        <f t="shared" si="86"/>
        <v/>
      </c>
    </row>
    <row r="875" spans="34:35">
      <c r="AH875" s="150" t="str">
        <f t="shared" si="87"/>
        <v/>
      </c>
      <c r="AI875" s="150" t="str">
        <f t="shared" si="86"/>
        <v/>
      </c>
    </row>
    <row r="876" spans="34:35">
      <c r="AH876" s="150" t="str">
        <f t="shared" si="87"/>
        <v/>
      </c>
      <c r="AI876" s="150" t="str">
        <f t="shared" si="86"/>
        <v/>
      </c>
    </row>
    <row r="877" spans="34:35">
      <c r="AH877" s="150" t="str">
        <f t="shared" si="87"/>
        <v/>
      </c>
      <c r="AI877" s="150" t="str">
        <f t="shared" si="86"/>
        <v/>
      </c>
    </row>
    <row r="878" spans="34:35">
      <c r="AH878" s="150" t="str">
        <f t="shared" si="87"/>
        <v/>
      </c>
      <c r="AI878" s="150" t="str">
        <f t="shared" si="86"/>
        <v/>
      </c>
    </row>
    <row r="879" spans="34:35">
      <c r="AH879" s="150" t="str">
        <f t="shared" si="87"/>
        <v/>
      </c>
      <c r="AI879" s="150" t="str">
        <f t="shared" si="86"/>
        <v/>
      </c>
    </row>
    <row r="880" spans="34:35">
      <c r="AH880" s="150" t="str">
        <f t="shared" si="87"/>
        <v/>
      </c>
      <c r="AI880" s="150" t="str">
        <f t="shared" si="86"/>
        <v/>
      </c>
    </row>
    <row r="881" spans="34:35">
      <c r="AH881" s="150" t="str">
        <f t="shared" si="87"/>
        <v/>
      </c>
      <c r="AI881" s="150" t="str">
        <f t="shared" si="86"/>
        <v/>
      </c>
    </row>
    <row r="882" spans="34:35">
      <c r="AH882" s="150" t="str">
        <f t="shared" si="87"/>
        <v/>
      </c>
      <c r="AI882" s="150" t="str">
        <f t="shared" si="86"/>
        <v/>
      </c>
    </row>
    <row r="883" spans="34:35">
      <c r="AH883" s="150" t="str">
        <f t="shared" si="87"/>
        <v/>
      </c>
      <c r="AI883" s="150" t="str">
        <f t="shared" si="86"/>
        <v/>
      </c>
    </row>
    <row r="884" spans="34:35">
      <c r="AH884" s="150" t="str">
        <f t="shared" si="87"/>
        <v/>
      </c>
      <c r="AI884" s="150" t="str">
        <f t="shared" si="86"/>
        <v/>
      </c>
    </row>
    <row r="885" spans="34:35">
      <c r="AH885" s="150" t="str">
        <f t="shared" si="87"/>
        <v/>
      </c>
      <c r="AI885" s="150" t="str">
        <f t="shared" si="86"/>
        <v/>
      </c>
    </row>
    <row r="886" spans="34:35">
      <c r="AH886" s="150" t="str">
        <f t="shared" si="87"/>
        <v/>
      </c>
      <c r="AI886" s="150" t="str">
        <f t="shared" si="86"/>
        <v/>
      </c>
    </row>
    <row r="887" spans="34:35">
      <c r="AH887" s="150" t="str">
        <f t="shared" si="87"/>
        <v/>
      </c>
      <c r="AI887" s="150" t="str">
        <f t="shared" si="86"/>
        <v/>
      </c>
    </row>
    <row r="888" spans="34:35">
      <c r="AH888" s="150" t="str">
        <f t="shared" si="87"/>
        <v/>
      </c>
      <c r="AI888" s="150" t="str">
        <f t="shared" si="86"/>
        <v/>
      </c>
    </row>
    <row r="889" spans="34:35">
      <c r="AH889" s="150" t="str">
        <f t="shared" si="87"/>
        <v/>
      </c>
      <c r="AI889" s="150" t="str">
        <f t="shared" si="86"/>
        <v/>
      </c>
    </row>
    <row r="890" spans="34:35">
      <c r="AH890" s="150" t="str">
        <f t="shared" si="87"/>
        <v/>
      </c>
      <c r="AI890" s="150" t="str">
        <f t="shared" si="86"/>
        <v/>
      </c>
    </row>
    <row r="891" spans="34:35">
      <c r="AH891" s="150" t="str">
        <f t="shared" si="87"/>
        <v/>
      </c>
      <c r="AI891" s="150" t="str">
        <f t="shared" si="86"/>
        <v/>
      </c>
    </row>
    <row r="892" spans="34:35">
      <c r="AH892" s="150" t="str">
        <f t="shared" si="87"/>
        <v/>
      </c>
      <c r="AI892" s="150" t="str">
        <f t="shared" si="86"/>
        <v/>
      </c>
    </row>
    <row r="893" spans="34:35">
      <c r="AH893" s="150" t="str">
        <f t="shared" si="87"/>
        <v/>
      </c>
      <c r="AI893" s="150" t="str">
        <f t="shared" si="86"/>
        <v/>
      </c>
    </row>
    <row r="894" spans="34:35">
      <c r="AH894" s="150" t="str">
        <f t="shared" si="87"/>
        <v/>
      </c>
      <c r="AI894" s="150" t="str">
        <f t="shared" si="86"/>
        <v/>
      </c>
    </row>
    <row r="895" spans="34:35">
      <c r="AH895" s="150" t="str">
        <f t="shared" si="87"/>
        <v/>
      </c>
      <c r="AI895" s="150" t="str">
        <f t="shared" si="86"/>
        <v/>
      </c>
    </row>
    <row r="896" spans="34:35">
      <c r="AH896" s="150" t="str">
        <f t="shared" si="87"/>
        <v/>
      </c>
      <c r="AI896" s="150" t="str">
        <f t="shared" si="86"/>
        <v/>
      </c>
    </row>
    <row r="897" spans="34:35">
      <c r="AH897" s="150" t="str">
        <f t="shared" si="87"/>
        <v/>
      </c>
      <c r="AI897" s="150" t="str">
        <f t="shared" si="86"/>
        <v/>
      </c>
    </row>
    <row r="898" spans="34:35">
      <c r="AH898" s="150" t="str">
        <f t="shared" si="87"/>
        <v/>
      </c>
      <c r="AI898" s="150" t="str">
        <f t="shared" si="86"/>
        <v/>
      </c>
    </row>
    <row r="899" spans="34:35">
      <c r="AH899" s="150" t="str">
        <f t="shared" si="87"/>
        <v/>
      </c>
      <c r="AI899" s="150" t="str">
        <f t="shared" si="86"/>
        <v/>
      </c>
    </row>
    <row r="900" spans="34:35">
      <c r="AH900" s="150" t="str">
        <f t="shared" si="87"/>
        <v/>
      </c>
      <c r="AI900" s="150" t="str">
        <f t="shared" ref="AI900:AI963" si="88">IF(AH900&gt;$A$14,AH900,"")</f>
        <v/>
      </c>
    </row>
    <row r="901" spans="34:35">
      <c r="AH901" s="150" t="str">
        <f t="shared" ref="AH901:AH964" si="89">IF(COUNTIF(X:X,V901)*COUNTIF(Z:Z,V901)*COUNTIF(AB:AB,V901)*COUNTIF(AD:AD,V901)*COUNTIF(AF:AF,V901),V901,"")</f>
        <v/>
      </c>
      <c r="AI901" s="150" t="str">
        <f t="shared" si="88"/>
        <v/>
      </c>
    </row>
    <row r="902" spans="34:35">
      <c r="AH902" s="150" t="str">
        <f t="shared" si="89"/>
        <v/>
      </c>
      <c r="AI902" s="150" t="str">
        <f t="shared" si="88"/>
        <v/>
      </c>
    </row>
    <row r="903" spans="34:35">
      <c r="AH903" s="150" t="str">
        <f t="shared" si="89"/>
        <v/>
      </c>
      <c r="AI903" s="150" t="str">
        <f t="shared" si="88"/>
        <v/>
      </c>
    </row>
    <row r="904" spans="34:35">
      <c r="AH904" s="150" t="str">
        <f t="shared" si="89"/>
        <v/>
      </c>
      <c r="AI904" s="150" t="str">
        <f t="shared" si="88"/>
        <v/>
      </c>
    </row>
    <row r="905" spans="34:35">
      <c r="AH905" s="150" t="str">
        <f t="shared" si="89"/>
        <v/>
      </c>
      <c r="AI905" s="150" t="str">
        <f t="shared" si="88"/>
        <v/>
      </c>
    </row>
    <row r="906" spans="34:35">
      <c r="AH906" s="150" t="str">
        <f t="shared" si="89"/>
        <v/>
      </c>
      <c r="AI906" s="150" t="str">
        <f t="shared" si="88"/>
        <v/>
      </c>
    </row>
    <row r="907" spans="34:35">
      <c r="AH907" s="150" t="str">
        <f t="shared" si="89"/>
        <v/>
      </c>
      <c r="AI907" s="150" t="str">
        <f t="shared" si="88"/>
        <v/>
      </c>
    </row>
    <row r="908" spans="34:35">
      <c r="AH908" s="150" t="str">
        <f t="shared" si="89"/>
        <v/>
      </c>
      <c r="AI908" s="150" t="str">
        <f t="shared" si="88"/>
        <v/>
      </c>
    </row>
    <row r="909" spans="34:35">
      <c r="AH909" s="150" t="str">
        <f t="shared" si="89"/>
        <v/>
      </c>
      <c r="AI909" s="150" t="str">
        <f t="shared" si="88"/>
        <v/>
      </c>
    </row>
    <row r="910" spans="34:35">
      <c r="AH910" s="150" t="str">
        <f t="shared" si="89"/>
        <v/>
      </c>
      <c r="AI910" s="150" t="str">
        <f t="shared" si="88"/>
        <v/>
      </c>
    </row>
    <row r="911" spans="34:35">
      <c r="AH911" s="150" t="str">
        <f t="shared" si="89"/>
        <v/>
      </c>
      <c r="AI911" s="150" t="str">
        <f t="shared" si="88"/>
        <v/>
      </c>
    </row>
    <row r="912" spans="34:35">
      <c r="AH912" s="150" t="str">
        <f t="shared" si="89"/>
        <v/>
      </c>
      <c r="AI912" s="150" t="str">
        <f t="shared" si="88"/>
        <v/>
      </c>
    </row>
    <row r="913" spans="34:35">
      <c r="AH913" s="150" t="str">
        <f t="shared" si="89"/>
        <v/>
      </c>
      <c r="AI913" s="150" t="str">
        <f t="shared" si="88"/>
        <v/>
      </c>
    </row>
    <row r="914" spans="34:35">
      <c r="AH914" s="150" t="str">
        <f t="shared" si="89"/>
        <v/>
      </c>
      <c r="AI914" s="150" t="str">
        <f t="shared" si="88"/>
        <v/>
      </c>
    </row>
    <row r="915" spans="34:35">
      <c r="AH915" s="150" t="str">
        <f t="shared" si="89"/>
        <v/>
      </c>
      <c r="AI915" s="150" t="str">
        <f t="shared" si="88"/>
        <v/>
      </c>
    </row>
    <row r="916" spans="34:35">
      <c r="AH916" s="150" t="str">
        <f t="shared" si="89"/>
        <v/>
      </c>
      <c r="AI916" s="150" t="str">
        <f t="shared" si="88"/>
        <v/>
      </c>
    </row>
    <row r="917" spans="34:35">
      <c r="AH917" s="150" t="str">
        <f t="shared" si="89"/>
        <v/>
      </c>
      <c r="AI917" s="150" t="str">
        <f t="shared" si="88"/>
        <v/>
      </c>
    </row>
    <row r="918" spans="34:35">
      <c r="AH918" s="150" t="str">
        <f t="shared" si="89"/>
        <v/>
      </c>
      <c r="AI918" s="150" t="str">
        <f t="shared" si="88"/>
        <v/>
      </c>
    </row>
    <row r="919" spans="34:35">
      <c r="AH919" s="150" t="str">
        <f t="shared" si="89"/>
        <v/>
      </c>
      <c r="AI919" s="150" t="str">
        <f t="shared" si="88"/>
        <v/>
      </c>
    </row>
    <row r="920" spans="34:35">
      <c r="AH920" s="150" t="str">
        <f t="shared" si="89"/>
        <v/>
      </c>
      <c r="AI920" s="150" t="str">
        <f t="shared" si="88"/>
        <v/>
      </c>
    </row>
    <row r="921" spans="34:35">
      <c r="AH921" s="150" t="str">
        <f t="shared" si="89"/>
        <v/>
      </c>
      <c r="AI921" s="150" t="str">
        <f t="shared" si="88"/>
        <v/>
      </c>
    </row>
    <row r="922" spans="34:35">
      <c r="AH922" s="150" t="str">
        <f t="shared" si="89"/>
        <v/>
      </c>
      <c r="AI922" s="150" t="str">
        <f t="shared" si="88"/>
        <v/>
      </c>
    </row>
    <row r="923" spans="34:35">
      <c r="AH923" s="150" t="str">
        <f t="shared" si="89"/>
        <v/>
      </c>
      <c r="AI923" s="150" t="str">
        <f t="shared" si="88"/>
        <v/>
      </c>
    </row>
    <row r="924" spans="34:35">
      <c r="AH924" s="150" t="str">
        <f t="shared" si="89"/>
        <v/>
      </c>
      <c r="AI924" s="150" t="str">
        <f t="shared" si="88"/>
        <v/>
      </c>
    </row>
    <row r="925" spans="34:35">
      <c r="AH925" s="150" t="str">
        <f t="shared" si="89"/>
        <v/>
      </c>
      <c r="AI925" s="150" t="str">
        <f t="shared" si="88"/>
        <v/>
      </c>
    </row>
    <row r="926" spans="34:35">
      <c r="AH926" s="150" t="str">
        <f t="shared" si="89"/>
        <v/>
      </c>
      <c r="AI926" s="150" t="str">
        <f t="shared" si="88"/>
        <v/>
      </c>
    </row>
    <row r="927" spans="34:35">
      <c r="AH927" s="150" t="str">
        <f t="shared" si="89"/>
        <v/>
      </c>
      <c r="AI927" s="150" t="str">
        <f t="shared" si="88"/>
        <v/>
      </c>
    </row>
    <row r="928" spans="34:35">
      <c r="AH928" s="150" t="str">
        <f t="shared" si="89"/>
        <v/>
      </c>
      <c r="AI928" s="150" t="str">
        <f t="shared" si="88"/>
        <v/>
      </c>
    </row>
    <row r="929" spans="34:35">
      <c r="AH929" s="150" t="str">
        <f t="shared" si="89"/>
        <v/>
      </c>
      <c r="AI929" s="150" t="str">
        <f t="shared" si="88"/>
        <v/>
      </c>
    </row>
    <row r="930" spans="34:35">
      <c r="AH930" s="150" t="str">
        <f t="shared" si="89"/>
        <v/>
      </c>
      <c r="AI930" s="150" t="str">
        <f t="shared" si="88"/>
        <v/>
      </c>
    </row>
    <row r="931" spans="34:35">
      <c r="AH931" s="150" t="str">
        <f t="shared" si="89"/>
        <v/>
      </c>
      <c r="AI931" s="150" t="str">
        <f t="shared" si="88"/>
        <v/>
      </c>
    </row>
    <row r="932" spans="34:35">
      <c r="AH932" s="150" t="str">
        <f t="shared" si="89"/>
        <v/>
      </c>
      <c r="AI932" s="150" t="str">
        <f t="shared" si="88"/>
        <v/>
      </c>
    </row>
    <row r="933" spans="34:35">
      <c r="AH933" s="150" t="str">
        <f t="shared" si="89"/>
        <v/>
      </c>
      <c r="AI933" s="150" t="str">
        <f t="shared" si="88"/>
        <v/>
      </c>
    </row>
    <row r="934" spans="34:35">
      <c r="AH934" s="150" t="str">
        <f t="shared" si="89"/>
        <v/>
      </c>
      <c r="AI934" s="150" t="str">
        <f t="shared" si="88"/>
        <v/>
      </c>
    </row>
    <row r="935" spans="34:35">
      <c r="AH935" s="150" t="str">
        <f t="shared" si="89"/>
        <v/>
      </c>
      <c r="AI935" s="150" t="str">
        <f t="shared" si="88"/>
        <v/>
      </c>
    </row>
    <row r="936" spans="34:35">
      <c r="AH936" s="150" t="str">
        <f t="shared" si="89"/>
        <v/>
      </c>
      <c r="AI936" s="150" t="str">
        <f t="shared" si="88"/>
        <v/>
      </c>
    </row>
    <row r="937" spans="34:35">
      <c r="AH937" s="150" t="str">
        <f t="shared" si="89"/>
        <v/>
      </c>
      <c r="AI937" s="150" t="str">
        <f t="shared" si="88"/>
        <v/>
      </c>
    </row>
    <row r="938" spans="34:35">
      <c r="AH938" s="150" t="str">
        <f t="shared" si="89"/>
        <v/>
      </c>
      <c r="AI938" s="150" t="str">
        <f t="shared" si="88"/>
        <v/>
      </c>
    </row>
    <row r="939" spans="34:35">
      <c r="AH939" s="150" t="str">
        <f t="shared" si="89"/>
        <v/>
      </c>
      <c r="AI939" s="150" t="str">
        <f t="shared" si="88"/>
        <v/>
      </c>
    </row>
    <row r="940" spans="34:35">
      <c r="AH940" s="150" t="str">
        <f t="shared" si="89"/>
        <v/>
      </c>
      <c r="AI940" s="150" t="str">
        <f t="shared" si="88"/>
        <v/>
      </c>
    </row>
    <row r="941" spans="34:35">
      <c r="AH941" s="150" t="str">
        <f t="shared" si="89"/>
        <v/>
      </c>
      <c r="AI941" s="150" t="str">
        <f t="shared" si="88"/>
        <v/>
      </c>
    </row>
    <row r="942" spans="34:35">
      <c r="AH942" s="150" t="str">
        <f t="shared" si="89"/>
        <v/>
      </c>
      <c r="AI942" s="150" t="str">
        <f t="shared" si="88"/>
        <v/>
      </c>
    </row>
    <row r="943" spans="34:35">
      <c r="AH943" s="150" t="str">
        <f t="shared" si="89"/>
        <v/>
      </c>
      <c r="AI943" s="150" t="str">
        <f t="shared" si="88"/>
        <v/>
      </c>
    </row>
    <row r="944" spans="34:35">
      <c r="AH944" s="150" t="str">
        <f t="shared" si="89"/>
        <v/>
      </c>
      <c r="AI944" s="150" t="str">
        <f t="shared" si="88"/>
        <v/>
      </c>
    </row>
    <row r="945" spans="34:35">
      <c r="AH945" s="150" t="str">
        <f t="shared" si="89"/>
        <v/>
      </c>
      <c r="AI945" s="150" t="str">
        <f t="shared" si="88"/>
        <v/>
      </c>
    </row>
    <row r="946" spans="34:35">
      <c r="AH946" s="150" t="str">
        <f t="shared" si="89"/>
        <v/>
      </c>
      <c r="AI946" s="150" t="str">
        <f t="shared" si="88"/>
        <v/>
      </c>
    </row>
    <row r="947" spans="34:35">
      <c r="AH947" s="150" t="str">
        <f t="shared" si="89"/>
        <v/>
      </c>
      <c r="AI947" s="150" t="str">
        <f t="shared" si="88"/>
        <v/>
      </c>
    </row>
    <row r="948" spans="34:35">
      <c r="AH948" s="150" t="str">
        <f t="shared" si="89"/>
        <v/>
      </c>
      <c r="AI948" s="150" t="str">
        <f t="shared" si="88"/>
        <v/>
      </c>
    </row>
    <row r="949" spans="34:35">
      <c r="AH949" s="150" t="str">
        <f t="shared" si="89"/>
        <v/>
      </c>
      <c r="AI949" s="150" t="str">
        <f t="shared" si="88"/>
        <v/>
      </c>
    </row>
    <row r="950" spans="34:35">
      <c r="AH950" s="150" t="str">
        <f t="shared" si="89"/>
        <v/>
      </c>
      <c r="AI950" s="150" t="str">
        <f t="shared" si="88"/>
        <v/>
      </c>
    </row>
    <row r="951" spans="34:35">
      <c r="AH951" s="150" t="str">
        <f t="shared" si="89"/>
        <v/>
      </c>
      <c r="AI951" s="150" t="str">
        <f t="shared" si="88"/>
        <v/>
      </c>
    </row>
    <row r="952" spans="34:35">
      <c r="AH952" s="150" t="str">
        <f t="shared" si="89"/>
        <v/>
      </c>
      <c r="AI952" s="150" t="str">
        <f t="shared" si="88"/>
        <v/>
      </c>
    </row>
    <row r="953" spans="34:35">
      <c r="AH953" s="150" t="str">
        <f t="shared" si="89"/>
        <v/>
      </c>
      <c r="AI953" s="150" t="str">
        <f t="shared" si="88"/>
        <v/>
      </c>
    </row>
    <row r="954" spans="34:35">
      <c r="AH954" s="150" t="str">
        <f t="shared" si="89"/>
        <v/>
      </c>
      <c r="AI954" s="150" t="str">
        <f t="shared" si="88"/>
        <v/>
      </c>
    </row>
    <row r="955" spans="34:35">
      <c r="AH955" s="150" t="str">
        <f t="shared" si="89"/>
        <v/>
      </c>
      <c r="AI955" s="150" t="str">
        <f t="shared" si="88"/>
        <v/>
      </c>
    </row>
    <row r="956" spans="34:35">
      <c r="AH956" s="150" t="str">
        <f t="shared" si="89"/>
        <v/>
      </c>
      <c r="AI956" s="150" t="str">
        <f t="shared" si="88"/>
        <v/>
      </c>
    </row>
    <row r="957" spans="34:35">
      <c r="AH957" s="150" t="str">
        <f t="shared" si="89"/>
        <v/>
      </c>
      <c r="AI957" s="150" t="str">
        <f t="shared" si="88"/>
        <v/>
      </c>
    </row>
    <row r="958" spans="34:35">
      <c r="AH958" s="150" t="str">
        <f t="shared" si="89"/>
        <v/>
      </c>
      <c r="AI958" s="150" t="str">
        <f t="shared" si="88"/>
        <v/>
      </c>
    </row>
    <row r="959" spans="34:35">
      <c r="AH959" s="150" t="str">
        <f t="shared" si="89"/>
        <v/>
      </c>
      <c r="AI959" s="150" t="str">
        <f t="shared" si="88"/>
        <v/>
      </c>
    </row>
    <row r="960" spans="34:35">
      <c r="AH960" s="150" t="str">
        <f t="shared" si="89"/>
        <v/>
      </c>
      <c r="AI960" s="150" t="str">
        <f t="shared" si="88"/>
        <v/>
      </c>
    </row>
    <row r="961" spans="34:35">
      <c r="AH961" s="150" t="str">
        <f t="shared" si="89"/>
        <v/>
      </c>
      <c r="AI961" s="150" t="str">
        <f t="shared" si="88"/>
        <v/>
      </c>
    </row>
    <row r="962" spans="34:35">
      <c r="AH962" s="150" t="str">
        <f t="shared" si="89"/>
        <v/>
      </c>
      <c r="AI962" s="150" t="str">
        <f t="shared" si="88"/>
        <v/>
      </c>
    </row>
    <row r="963" spans="34:35">
      <c r="AH963" s="150" t="str">
        <f t="shared" si="89"/>
        <v/>
      </c>
      <c r="AI963" s="150" t="str">
        <f t="shared" si="88"/>
        <v/>
      </c>
    </row>
    <row r="964" spans="34:35">
      <c r="AH964" s="150" t="str">
        <f t="shared" si="89"/>
        <v/>
      </c>
      <c r="AI964" s="150" t="str">
        <f t="shared" ref="AI964:AI1027" si="90">IF(AH964&gt;$A$14,AH964,"")</f>
        <v/>
      </c>
    </row>
    <row r="965" spans="34:35">
      <c r="AH965" s="150" t="str">
        <f t="shared" ref="AH965:AH1028" si="91">IF(COUNTIF(X:X,V965)*COUNTIF(Z:Z,V965)*COUNTIF(AB:AB,V965)*COUNTIF(AD:AD,V965)*COUNTIF(AF:AF,V965),V965,"")</f>
        <v/>
      </c>
      <c r="AI965" s="150" t="str">
        <f t="shared" si="90"/>
        <v/>
      </c>
    </row>
    <row r="966" spans="34:35">
      <c r="AH966" s="150" t="str">
        <f t="shared" si="91"/>
        <v/>
      </c>
      <c r="AI966" s="150" t="str">
        <f t="shared" si="90"/>
        <v/>
      </c>
    </row>
    <row r="967" spans="34:35">
      <c r="AH967" s="150" t="str">
        <f t="shared" si="91"/>
        <v/>
      </c>
      <c r="AI967" s="150" t="str">
        <f t="shared" si="90"/>
        <v/>
      </c>
    </row>
    <row r="968" spans="34:35">
      <c r="AH968" s="150" t="str">
        <f t="shared" si="91"/>
        <v/>
      </c>
      <c r="AI968" s="150" t="str">
        <f t="shared" si="90"/>
        <v/>
      </c>
    </row>
    <row r="969" spans="34:35">
      <c r="AH969" s="150" t="str">
        <f t="shared" si="91"/>
        <v/>
      </c>
      <c r="AI969" s="150" t="str">
        <f t="shared" si="90"/>
        <v/>
      </c>
    </row>
    <row r="970" spans="34:35">
      <c r="AH970" s="150" t="str">
        <f t="shared" si="91"/>
        <v/>
      </c>
      <c r="AI970" s="150" t="str">
        <f t="shared" si="90"/>
        <v/>
      </c>
    </row>
    <row r="971" spans="34:35">
      <c r="AH971" s="150" t="str">
        <f t="shared" si="91"/>
        <v/>
      </c>
      <c r="AI971" s="150" t="str">
        <f t="shared" si="90"/>
        <v/>
      </c>
    </row>
    <row r="972" spans="34:35">
      <c r="AH972" s="150" t="str">
        <f t="shared" si="91"/>
        <v/>
      </c>
      <c r="AI972" s="150" t="str">
        <f t="shared" si="90"/>
        <v/>
      </c>
    </row>
    <row r="973" spans="34:35">
      <c r="AH973" s="150" t="str">
        <f t="shared" si="91"/>
        <v/>
      </c>
      <c r="AI973" s="150" t="str">
        <f t="shared" si="90"/>
        <v/>
      </c>
    </row>
    <row r="974" spans="34:35">
      <c r="AH974" s="150" t="str">
        <f t="shared" si="91"/>
        <v/>
      </c>
      <c r="AI974" s="150" t="str">
        <f t="shared" si="90"/>
        <v/>
      </c>
    </row>
    <row r="975" spans="34:35">
      <c r="AH975" s="150" t="str">
        <f t="shared" si="91"/>
        <v/>
      </c>
      <c r="AI975" s="150" t="str">
        <f t="shared" si="90"/>
        <v/>
      </c>
    </row>
    <row r="976" spans="34:35">
      <c r="AH976" s="150" t="str">
        <f t="shared" si="91"/>
        <v/>
      </c>
      <c r="AI976" s="150" t="str">
        <f t="shared" si="90"/>
        <v/>
      </c>
    </row>
    <row r="977" spans="34:35">
      <c r="AH977" s="150" t="str">
        <f t="shared" si="91"/>
        <v/>
      </c>
      <c r="AI977" s="150" t="str">
        <f t="shared" si="90"/>
        <v/>
      </c>
    </row>
    <row r="978" spans="34:35">
      <c r="AH978" s="150" t="str">
        <f t="shared" si="91"/>
        <v/>
      </c>
      <c r="AI978" s="150" t="str">
        <f t="shared" si="90"/>
        <v/>
      </c>
    </row>
    <row r="979" spans="34:35">
      <c r="AH979" s="150" t="str">
        <f t="shared" si="91"/>
        <v/>
      </c>
      <c r="AI979" s="150" t="str">
        <f t="shared" si="90"/>
        <v/>
      </c>
    </row>
    <row r="980" spans="34:35">
      <c r="AH980" s="150" t="str">
        <f t="shared" si="91"/>
        <v/>
      </c>
      <c r="AI980" s="150" t="str">
        <f t="shared" si="90"/>
        <v/>
      </c>
    </row>
    <row r="981" spans="34:35">
      <c r="AH981" s="150" t="str">
        <f t="shared" si="91"/>
        <v/>
      </c>
      <c r="AI981" s="150" t="str">
        <f t="shared" si="90"/>
        <v/>
      </c>
    </row>
    <row r="982" spans="34:35">
      <c r="AH982" s="150" t="str">
        <f t="shared" si="91"/>
        <v/>
      </c>
      <c r="AI982" s="150" t="str">
        <f t="shared" si="90"/>
        <v/>
      </c>
    </row>
    <row r="983" spans="34:35">
      <c r="AH983" s="150" t="str">
        <f t="shared" si="91"/>
        <v/>
      </c>
      <c r="AI983" s="150" t="str">
        <f t="shared" si="90"/>
        <v/>
      </c>
    </row>
    <row r="984" spans="34:35">
      <c r="AH984" s="150" t="str">
        <f t="shared" si="91"/>
        <v/>
      </c>
      <c r="AI984" s="150" t="str">
        <f t="shared" si="90"/>
        <v/>
      </c>
    </row>
    <row r="985" spans="34:35">
      <c r="AH985" s="150" t="str">
        <f t="shared" si="91"/>
        <v/>
      </c>
      <c r="AI985" s="150" t="str">
        <f t="shared" si="90"/>
        <v/>
      </c>
    </row>
    <row r="986" spans="34:35">
      <c r="AH986" s="150" t="str">
        <f t="shared" si="91"/>
        <v/>
      </c>
      <c r="AI986" s="150" t="str">
        <f t="shared" si="90"/>
        <v/>
      </c>
    </row>
    <row r="987" spans="34:35">
      <c r="AH987" s="150" t="str">
        <f t="shared" si="91"/>
        <v/>
      </c>
      <c r="AI987" s="150" t="str">
        <f t="shared" si="90"/>
        <v/>
      </c>
    </row>
    <row r="988" spans="34:35">
      <c r="AH988" s="150" t="str">
        <f t="shared" si="91"/>
        <v/>
      </c>
      <c r="AI988" s="150" t="str">
        <f t="shared" si="90"/>
        <v/>
      </c>
    </row>
    <row r="989" spans="34:35">
      <c r="AH989" s="150" t="str">
        <f t="shared" si="91"/>
        <v/>
      </c>
      <c r="AI989" s="150" t="str">
        <f t="shared" si="90"/>
        <v/>
      </c>
    </row>
    <row r="990" spans="34:35">
      <c r="AH990" s="150" t="str">
        <f t="shared" si="91"/>
        <v/>
      </c>
      <c r="AI990" s="150" t="str">
        <f t="shared" si="90"/>
        <v/>
      </c>
    </row>
    <row r="991" spans="34:35">
      <c r="AH991" s="150" t="str">
        <f t="shared" si="91"/>
        <v/>
      </c>
      <c r="AI991" s="150" t="str">
        <f t="shared" si="90"/>
        <v/>
      </c>
    </row>
    <row r="992" spans="34:35">
      <c r="AH992" s="150" t="str">
        <f t="shared" si="91"/>
        <v/>
      </c>
      <c r="AI992" s="150" t="str">
        <f t="shared" si="90"/>
        <v/>
      </c>
    </row>
    <row r="993" spans="34:35">
      <c r="AH993" s="150" t="str">
        <f t="shared" si="91"/>
        <v/>
      </c>
      <c r="AI993" s="150" t="str">
        <f t="shared" si="90"/>
        <v/>
      </c>
    </row>
    <row r="994" spans="34:35">
      <c r="AH994" s="150" t="str">
        <f t="shared" si="91"/>
        <v/>
      </c>
      <c r="AI994" s="150" t="str">
        <f t="shared" si="90"/>
        <v/>
      </c>
    </row>
    <row r="995" spans="34:35">
      <c r="AH995" s="150" t="str">
        <f t="shared" si="91"/>
        <v/>
      </c>
      <c r="AI995" s="150" t="str">
        <f t="shared" si="90"/>
        <v/>
      </c>
    </row>
    <row r="996" spans="34:35">
      <c r="AH996" s="150" t="str">
        <f t="shared" si="91"/>
        <v/>
      </c>
      <c r="AI996" s="150" t="str">
        <f t="shared" si="90"/>
        <v/>
      </c>
    </row>
    <row r="997" spans="34:35">
      <c r="AH997" s="150" t="str">
        <f t="shared" si="91"/>
        <v/>
      </c>
      <c r="AI997" s="150" t="str">
        <f t="shared" si="90"/>
        <v/>
      </c>
    </row>
    <row r="998" spans="34:35">
      <c r="AH998" s="150" t="str">
        <f t="shared" si="91"/>
        <v/>
      </c>
      <c r="AI998" s="150" t="str">
        <f t="shared" si="90"/>
        <v/>
      </c>
    </row>
    <row r="999" spans="34:35">
      <c r="AH999" s="150" t="str">
        <f t="shared" si="91"/>
        <v/>
      </c>
      <c r="AI999" s="150" t="str">
        <f t="shared" si="90"/>
        <v/>
      </c>
    </row>
    <row r="1000" spans="34:35">
      <c r="AH1000" s="150" t="str">
        <f t="shared" si="91"/>
        <v/>
      </c>
      <c r="AI1000" s="150" t="str">
        <f t="shared" si="90"/>
        <v/>
      </c>
    </row>
    <row r="1001" spans="34:35">
      <c r="AH1001" s="150" t="str">
        <f t="shared" si="91"/>
        <v/>
      </c>
      <c r="AI1001" s="150" t="str">
        <f t="shared" si="90"/>
        <v/>
      </c>
    </row>
    <row r="1002" spans="34:35">
      <c r="AH1002" s="150" t="str">
        <f t="shared" si="91"/>
        <v/>
      </c>
      <c r="AI1002" s="150" t="str">
        <f t="shared" si="90"/>
        <v/>
      </c>
    </row>
    <row r="1003" spans="34:35">
      <c r="AH1003" s="150" t="str">
        <f t="shared" si="91"/>
        <v/>
      </c>
      <c r="AI1003" s="150" t="str">
        <f t="shared" si="90"/>
        <v/>
      </c>
    </row>
    <row r="1004" spans="34:35">
      <c r="AH1004" s="150" t="str">
        <f t="shared" si="91"/>
        <v/>
      </c>
      <c r="AI1004" s="150" t="str">
        <f t="shared" si="90"/>
        <v/>
      </c>
    </row>
    <row r="1005" spans="34:35">
      <c r="AH1005" s="150" t="str">
        <f t="shared" si="91"/>
        <v/>
      </c>
      <c r="AI1005" s="150" t="str">
        <f t="shared" si="90"/>
        <v/>
      </c>
    </row>
    <row r="1006" spans="34:35">
      <c r="AH1006" s="150" t="str">
        <f t="shared" si="91"/>
        <v/>
      </c>
      <c r="AI1006" s="150" t="str">
        <f t="shared" si="90"/>
        <v/>
      </c>
    </row>
    <row r="1007" spans="34:35">
      <c r="AH1007" s="150" t="str">
        <f t="shared" si="91"/>
        <v/>
      </c>
      <c r="AI1007" s="150" t="str">
        <f t="shared" si="90"/>
        <v/>
      </c>
    </row>
    <row r="1008" spans="34:35">
      <c r="AH1008" s="150" t="str">
        <f t="shared" si="91"/>
        <v/>
      </c>
      <c r="AI1008" s="150" t="str">
        <f t="shared" si="90"/>
        <v/>
      </c>
    </row>
    <row r="1009" spans="34:35">
      <c r="AH1009" s="150" t="str">
        <f t="shared" si="91"/>
        <v/>
      </c>
      <c r="AI1009" s="150" t="str">
        <f t="shared" si="90"/>
        <v/>
      </c>
    </row>
    <row r="1010" spans="34:35">
      <c r="AH1010" s="150" t="str">
        <f t="shared" si="91"/>
        <v/>
      </c>
      <c r="AI1010" s="150" t="str">
        <f t="shared" si="90"/>
        <v/>
      </c>
    </row>
    <row r="1011" spans="34:35">
      <c r="AH1011" s="150" t="str">
        <f t="shared" si="91"/>
        <v/>
      </c>
      <c r="AI1011" s="150" t="str">
        <f t="shared" si="90"/>
        <v/>
      </c>
    </row>
    <row r="1012" spans="34:35">
      <c r="AH1012" s="150" t="str">
        <f t="shared" si="91"/>
        <v/>
      </c>
      <c r="AI1012" s="150" t="str">
        <f t="shared" si="90"/>
        <v/>
      </c>
    </row>
    <row r="1013" spans="34:35">
      <c r="AH1013" s="150" t="str">
        <f t="shared" si="91"/>
        <v/>
      </c>
      <c r="AI1013" s="150" t="str">
        <f t="shared" si="90"/>
        <v/>
      </c>
    </row>
    <row r="1014" spans="34:35">
      <c r="AH1014" s="150" t="str">
        <f t="shared" si="91"/>
        <v/>
      </c>
      <c r="AI1014" s="150" t="str">
        <f t="shared" si="90"/>
        <v/>
      </c>
    </row>
    <row r="1015" spans="34:35">
      <c r="AH1015" s="150" t="str">
        <f t="shared" si="91"/>
        <v/>
      </c>
      <c r="AI1015" s="150" t="str">
        <f t="shared" si="90"/>
        <v/>
      </c>
    </row>
    <row r="1016" spans="34:35">
      <c r="AH1016" s="150" t="str">
        <f t="shared" si="91"/>
        <v/>
      </c>
      <c r="AI1016" s="150" t="str">
        <f t="shared" si="90"/>
        <v/>
      </c>
    </row>
    <row r="1017" spans="34:35">
      <c r="AH1017" s="150" t="str">
        <f t="shared" si="91"/>
        <v/>
      </c>
      <c r="AI1017" s="150" t="str">
        <f t="shared" si="90"/>
        <v/>
      </c>
    </row>
    <row r="1018" spans="34:35">
      <c r="AH1018" s="150" t="str">
        <f t="shared" si="91"/>
        <v/>
      </c>
      <c r="AI1018" s="150" t="str">
        <f t="shared" si="90"/>
        <v/>
      </c>
    </row>
    <row r="1019" spans="34:35">
      <c r="AH1019" s="150" t="str">
        <f t="shared" si="91"/>
        <v/>
      </c>
      <c r="AI1019" s="150" t="str">
        <f t="shared" si="90"/>
        <v/>
      </c>
    </row>
    <row r="1020" spans="34:35">
      <c r="AH1020" s="150" t="str">
        <f t="shared" si="91"/>
        <v/>
      </c>
      <c r="AI1020" s="150" t="str">
        <f t="shared" si="90"/>
        <v/>
      </c>
    </row>
    <row r="1021" spans="34:35">
      <c r="AH1021" s="150" t="str">
        <f t="shared" si="91"/>
        <v/>
      </c>
      <c r="AI1021" s="150" t="str">
        <f t="shared" si="90"/>
        <v/>
      </c>
    </row>
    <row r="1022" spans="34:35">
      <c r="AH1022" s="150" t="str">
        <f t="shared" si="91"/>
        <v/>
      </c>
      <c r="AI1022" s="150" t="str">
        <f t="shared" si="90"/>
        <v/>
      </c>
    </row>
    <row r="1023" spans="34:35">
      <c r="AH1023" s="150" t="str">
        <f t="shared" si="91"/>
        <v/>
      </c>
      <c r="AI1023" s="150" t="str">
        <f t="shared" si="90"/>
        <v/>
      </c>
    </row>
    <row r="1024" spans="34:35">
      <c r="AH1024" s="150" t="str">
        <f t="shared" si="91"/>
        <v/>
      </c>
      <c r="AI1024" s="150" t="str">
        <f t="shared" si="90"/>
        <v/>
      </c>
    </row>
    <row r="1025" spans="34:35">
      <c r="AH1025" s="150" t="str">
        <f t="shared" si="91"/>
        <v/>
      </c>
      <c r="AI1025" s="150" t="str">
        <f t="shared" si="90"/>
        <v/>
      </c>
    </row>
    <row r="1026" spans="34:35">
      <c r="AH1026" s="150" t="str">
        <f t="shared" si="91"/>
        <v/>
      </c>
      <c r="AI1026" s="150" t="str">
        <f t="shared" si="90"/>
        <v/>
      </c>
    </row>
    <row r="1027" spans="34:35">
      <c r="AH1027" s="150" t="str">
        <f t="shared" si="91"/>
        <v/>
      </c>
      <c r="AI1027" s="150" t="str">
        <f t="shared" si="90"/>
        <v/>
      </c>
    </row>
    <row r="1028" spans="34:35">
      <c r="AH1028" s="150" t="str">
        <f t="shared" si="91"/>
        <v/>
      </c>
      <c r="AI1028" s="150" t="str">
        <f t="shared" ref="AI1028:AI1091" si="92">IF(AH1028&gt;$A$14,AH1028,"")</f>
        <v/>
      </c>
    </row>
    <row r="1029" spans="34:35">
      <c r="AH1029" s="150" t="str">
        <f t="shared" ref="AH1029:AH1092" si="93">IF(COUNTIF(X:X,V1029)*COUNTIF(Z:Z,V1029)*COUNTIF(AB:AB,V1029)*COUNTIF(AD:AD,V1029)*COUNTIF(AF:AF,V1029),V1029,"")</f>
        <v/>
      </c>
      <c r="AI1029" s="150" t="str">
        <f t="shared" si="92"/>
        <v/>
      </c>
    </row>
    <row r="1030" spans="34:35">
      <c r="AH1030" s="150" t="str">
        <f t="shared" si="93"/>
        <v/>
      </c>
      <c r="AI1030" s="150" t="str">
        <f t="shared" si="92"/>
        <v/>
      </c>
    </row>
    <row r="1031" spans="34:35">
      <c r="AH1031" s="150" t="str">
        <f t="shared" si="93"/>
        <v/>
      </c>
      <c r="AI1031" s="150" t="str">
        <f t="shared" si="92"/>
        <v/>
      </c>
    </row>
    <row r="1032" spans="34:35">
      <c r="AH1032" s="150" t="str">
        <f t="shared" si="93"/>
        <v/>
      </c>
      <c r="AI1032" s="150" t="str">
        <f t="shared" si="92"/>
        <v/>
      </c>
    </row>
    <row r="1033" spans="34:35">
      <c r="AH1033" s="150" t="str">
        <f t="shared" si="93"/>
        <v/>
      </c>
      <c r="AI1033" s="150" t="str">
        <f t="shared" si="92"/>
        <v/>
      </c>
    </row>
    <row r="1034" spans="34:35">
      <c r="AH1034" s="150" t="str">
        <f t="shared" si="93"/>
        <v/>
      </c>
      <c r="AI1034" s="150" t="str">
        <f t="shared" si="92"/>
        <v/>
      </c>
    </row>
    <row r="1035" spans="34:35">
      <c r="AH1035" s="150" t="str">
        <f t="shared" si="93"/>
        <v/>
      </c>
      <c r="AI1035" s="150" t="str">
        <f t="shared" si="92"/>
        <v/>
      </c>
    </row>
    <row r="1036" spans="34:35">
      <c r="AH1036" s="150" t="str">
        <f t="shared" si="93"/>
        <v/>
      </c>
      <c r="AI1036" s="150" t="str">
        <f t="shared" si="92"/>
        <v/>
      </c>
    </row>
    <row r="1037" spans="34:35">
      <c r="AH1037" s="150" t="str">
        <f t="shared" si="93"/>
        <v/>
      </c>
      <c r="AI1037" s="150" t="str">
        <f t="shared" si="92"/>
        <v/>
      </c>
    </row>
    <row r="1038" spans="34:35">
      <c r="AH1038" s="150" t="str">
        <f t="shared" si="93"/>
        <v/>
      </c>
      <c r="AI1038" s="150" t="str">
        <f t="shared" si="92"/>
        <v/>
      </c>
    </row>
    <row r="1039" spans="34:35">
      <c r="AH1039" s="150" t="str">
        <f t="shared" si="93"/>
        <v/>
      </c>
      <c r="AI1039" s="150" t="str">
        <f t="shared" si="92"/>
        <v/>
      </c>
    </row>
    <row r="1040" spans="34:35">
      <c r="AH1040" s="150" t="str">
        <f t="shared" si="93"/>
        <v/>
      </c>
      <c r="AI1040" s="150" t="str">
        <f t="shared" si="92"/>
        <v/>
      </c>
    </row>
    <row r="1041" spans="34:35">
      <c r="AH1041" s="150" t="str">
        <f t="shared" si="93"/>
        <v/>
      </c>
      <c r="AI1041" s="150" t="str">
        <f t="shared" si="92"/>
        <v/>
      </c>
    </row>
    <row r="1042" spans="34:35">
      <c r="AH1042" s="150" t="str">
        <f t="shared" si="93"/>
        <v/>
      </c>
      <c r="AI1042" s="150" t="str">
        <f t="shared" si="92"/>
        <v/>
      </c>
    </row>
    <row r="1043" spans="34:35">
      <c r="AH1043" s="150" t="str">
        <f t="shared" si="93"/>
        <v/>
      </c>
      <c r="AI1043" s="150" t="str">
        <f t="shared" si="92"/>
        <v/>
      </c>
    </row>
    <row r="1044" spans="34:35">
      <c r="AH1044" s="150" t="str">
        <f t="shared" si="93"/>
        <v/>
      </c>
      <c r="AI1044" s="150" t="str">
        <f t="shared" si="92"/>
        <v/>
      </c>
    </row>
    <row r="1045" spans="34:35">
      <c r="AH1045" s="150" t="str">
        <f t="shared" si="93"/>
        <v/>
      </c>
      <c r="AI1045" s="150" t="str">
        <f t="shared" si="92"/>
        <v/>
      </c>
    </row>
    <row r="1046" spans="34:35">
      <c r="AH1046" s="150" t="str">
        <f t="shared" si="93"/>
        <v/>
      </c>
      <c r="AI1046" s="150" t="str">
        <f t="shared" si="92"/>
        <v/>
      </c>
    </row>
    <row r="1047" spans="34:35">
      <c r="AH1047" s="150" t="str">
        <f t="shared" si="93"/>
        <v/>
      </c>
      <c r="AI1047" s="150" t="str">
        <f t="shared" si="92"/>
        <v/>
      </c>
    </row>
    <row r="1048" spans="34:35">
      <c r="AH1048" s="150" t="str">
        <f t="shared" si="93"/>
        <v/>
      </c>
      <c r="AI1048" s="150" t="str">
        <f t="shared" si="92"/>
        <v/>
      </c>
    </row>
    <row r="1049" spans="34:35">
      <c r="AH1049" s="150" t="str">
        <f t="shared" si="93"/>
        <v/>
      </c>
      <c r="AI1049" s="150" t="str">
        <f t="shared" si="92"/>
        <v/>
      </c>
    </row>
    <row r="1050" spans="34:35">
      <c r="AH1050" s="150" t="str">
        <f t="shared" si="93"/>
        <v/>
      </c>
      <c r="AI1050" s="150" t="str">
        <f t="shared" si="92"/>
        <v/>
      </c>
    </row>
    <row r="1051" spans="34:35">
      <c r="AH1051" s="150" t="str">
        <f t="shared" si="93"/>
        <v/>
      </c>
      <c r="AI1051" s="150" t="str">
        <f t="shared" si="92"/>
        <v/>
      </c>
    </row>
    <row r="1052" spans="34:35">
      <c r="AH1052" s="150" t="str">
        <f t="shared" si="93"/>
        <v/>
      </c>
      <c r="AI1052" s="150" t="str">
        <f t="shared" si="92"/>
        <v/>
      </c>
    </row>
    <row r="1053" spans="34:35">
      <c r="AH1053" s="150" t="str">
        <f t="shared" si="93"/>
        <v/>
      </c>
      <c r="AI1053" s="150" t="str">
        <f t="shared" si="92"/>
        <v/>
      </c>
    </row>
    <row r="1054" spans="34:35">
      <c r="AH1054" s="150" t="str">
        <f t="shared" si="93"/>
        <v/>
      </c>
      <c r="AI1054" s="150" t="str">
        <f t="shared" si="92"/>
        <v/>
      </c>
    </row>
    <row r="1055" spans="34:35">
      <c r="AH1055" s="150" t="str">
        <f t="shared" si="93"/>
        <v/>
      </c>
      <c r="AI1055" s="150" t="str">
        <f t="shared" si="92"/>
        <v/>
      </c>
    </row>
    <row r="1056" spans="34:35">
      <c r="AH1056" s="150" t="str">
        <f t="shared" si="93"/>
        <v/>
      </c>
      <c r="AI1056" s="150" t="str">
        <f t="shared" si="92"/>
        <v/>
      </c>
    </row>
    <row r="1057" spans="34:35">
      <c r="AH1057" s="150" t="str">
        <f t="shared" si="93"/>
        <v/>
      </c>
      <c r="AI1057" s="150" t="str">
        <f t="shared" si="92"/>
        <v/>
      </c>
    </row>
    <row r="1058" spans="34:35">
      <c r="AH1058" s="150" t="str">
        <f t="shared" si="93"/>
        <v/>
      </c>
      <c r="AI1058" s="150" t="str">
        <f t="shared" si="92"/>
        <v/>
      </c>
    </row>
    <row r="1059" spans="34:35">
      <c r="AH1059" s="150" t="str">
        <f t="shared" si="93"/>
        <v/>
      </c>
      <c r="AI1059" s="150" t="str">
        <f t="shared" si="92"/>
        <v/>
      </c>
    </row>
    <row r="1060" spans="34:35">
      <c r="AH1060" s="150" t="str">
        <f t="shared" si="93"/>
        <v/>
      </c>
      <c r="AI1060" s="150" t="str">
        <f t="shared" si="92"/>
        <v/>
      </c>
    </row>
    <row r="1061" spans="34:35">
      <c r="AH1061" s="150" t="str">
        <f t="shared" si="93"/>
        <v/>
      </c>
      <c r="AI1061" s="150" t="str">
        <f t="shared" si="92"/>
        <v/>
      </c>
    </row>
    <row r="1062" spans="34:35">
      <c r="AH1062" s="150" t="str">
        <f t="shared" si="93"/>
        <v/>
      </c>
      <c r="AI1062" s="150" t="str">
        <f t="shared" si="92"/>
        <v/>
      </c>
    </row>
    <row r="1063" spans="34:35">
      <c r="AH1063" s="150" t="str">
        <f t="shared" si="93"/>
        <v/>
      </c>
      <c r="AI1063" s="150" t="str">
        <f t="shared" si="92"/>
        <v/>
      </c>
    </row>
    <row r="1064" spans="34:35">
      <c r="AH1064" s="150" t="str">
        <f t="shared" si="93"/>
        <v/>
      </c>
      <c r="AI1064" s="150" t="str">
        <f t="shared" si="92"/>
        <v/>
      </c>
    </row>
    <row r="1065" spans="34:35">
      <c r="AH1065" s="150" t="str">
        <f t="shared" si="93"/>
        <v/>
      </c>
      <c r="AI1065" s="150" t="str">
        <f t="shared" si="92"/>
        <v/>
      </c>
    </row>
    <row r="1066" spans="34:35">
      <c r="AH1066" s="150" t="str">
        <f t="shared" si="93"/>
        <v/>
      </c>
      <c r="AI1066" s="150" t="str">
        <f t="shared" si="92"/>
        <v/>
      </c>
    </row>
    <row r="1067" spans="34:35">
      <c r="AH1067" s="150" t="str">
        <f t="shared" si="93"/>
        <v/>
      </c>
      <c r="AI1067" s="150" t="str">
        <f t="shared" si="92"/>
        <v/>
      </c>
    </row>
    <row r="1068" spans="34:35">
      <c r="AH1068" s="150" t="str">
        <f t="shared" si="93"/>
        <v/>
      </c>
      <c r="AI1068" s="150" t="str">
        <f t="shared" si="92"/>
        <v/>
      </c>
    </row>
    <row r="1069" spans="34:35">
      <c r="AH1069" s="150" t="str">
        <f t="shared" si="93"/>
        <v/>
      </c>
      <c r="AI1069" s="150" t="str">
        <f t="shared" si="92"/>
        <v/>
      </c>
    </row>
    <row r="1070" spans="34:35">
      <c r="AH1070" s="150" t="str">
        <f t="shared" si="93"/>
        <v/>
      </c>
      <c r="AI1070" s="150" t="str">
        <f t="shared" si="92"/>
        <v/>
      </c>
    </row>
    <row r="1071" spans="34:35">
      <c r="AH1071" s="150" t="str">
        <f t="shared" si="93"/>
        <v/>
      </c>
      <c r="AI1071" s="150" t="str">
        <f t="shared" si="92"/>
        <v/>
      </c>
    </row>
    <row r="1072" spans="34:35">
      <c r="AH1072" s="150" t="str">
        <f t="shared" si="93"/>
        <v/>
      </c>
      <c r="AI1072" s="150" t="str">
        <f t="shared" si="92"/>
        <v/>
      </c>
    </row>
    <row r="1073" spans="34:35">
      <c r="AH1073" s="150" t="str">
        <f t="shared" si="93"/>
        <v/>
      </c>
      <c r="AI1073" s="150" t="str">
        <f t="shared" si="92"/>
        <v/>
      </c>
    </row>
    <row r="1074" spans="34:35">
      <c r="AH1074" s="150" t="str">
        <f t="shared" si="93"/>
        <v/>
      </c>
      <c r="AI1074" s="150" t="str">
        <f t="shared" si="92"/>
        <v/>
      </c>
    </row>
    <row r="1075" spans="34:35">
      <c r="AH1075" s="150" t="str">
        <f t="shared" si="93"/>
        <v/>
      </c>
      <c r="AI1075" s="150" t="str">
        <f t="shared" si="92"/>
        <v/>
      </c>
    </row>
    <row r="1076" spans="34:35">
      <c r="AH1076" s="150" t="str">
        <f t="shared" si="93"/>
        <v/>
      </c>
      <c r="AI1076" s="150" t="str">
        <f t="shared" si="92"/>
        <v/>
      </c>
    </row>
    <row r="1077" spans="34:35">
      <c r="AH1077" s="150" t="str">
        <f t="shared" si="93"/>
        <v/>
      </c>
      <c r="AI1077" s="150" t="str">
        <f t="shared" si="92"/>
        <v/>
      </c>
    </row>
    <row r="1078" spans="34:35">
      <c r="AH1078" s="150" t="str">
        <f t="shared" si="93"/>
        <v/>
      </c>
      <c r="AI1078" s="150" t="str">
        <f t="shared" si="92"/>
        <v/>
      </c>
    </row>
    <row r="1079" spans="34:35">
      <c r="AH1079" s="150" t="str">
        <f t="shared" si="93"/>
        <v/>
      </c>
      <c r="AI1079" s="150" t="str">
        <f t="shared" si="92"/>
        <v/>
      </c>
    </row>
    <row r="1080" spans="34:35">
      <c r="AH1080" s="150" t="str">
        <f t="shared" si="93"/>
        <v/>
      </c>
      <c r="AI1080" s="150" t="str">
        <f t="shared" si="92"/>
        <v/>
      </c>
    </row>
    <row r="1081" spans="34:35">
      <c r="AH1081" s="150" t="str">
        <f t="shared" si="93"/>
        <v/>
      </c>
      <c r="AI1081" s="150" t="str">
        <f t="shared" si="92"/>
        <v/>
      </c>
    </row>
    <row r="1082" spans="34:35">
      <c r="AH1082" s="150" t="str">
        <f t="shared" si="93"/>
        <v/>
      </c>
      <c r="AI1082" s="150" t="str">
        <f t="shared" si="92"/>
        <v/>
      </c>
    </row>
    <row r="1083" spans="34:35">
      <c r="AH1083" s="150" t="str">
        <f t="shared" si="93"/>
        <v/>
      </c>
      <c r="AI1083" s="150" t="str">
        <f t="shared" si="92"/>
        <v/>
      </c>
    </row>
    <row r="1084" spans="34:35">
      <c r="AH1084" s="150" t="str">
        <f t="shared" si="93"/>
        <v/>
      </c>
      <c r="AI1084" s="150" t="str">
        <f t="shared" si="92"/>
        <v/>
      </c>
    </row>
    <row r="1085" spans="34:35">
      <c r="AH1085" s="150" t="str">
        <f t="shared" si="93"/>
        <v/>
      </c>
      <c r="AI1085" s="150" t="str">
        <f t="shared" si="92"/>
        <v/>
      </c>
    </row>
    <row r="1086" spans="34:35">
      <c r="AH1086" s="150" t="str">
        <f t="shared" si="93"/>
        <v/>
      </c>
      <c r="AI1086" s="150" t="str">
        <f t="shared" si="92"/>
        <v/>
      </c>
    </row>
    <row r="1087" spans="34:35">
      <c r="AH1087" s="150" t="str">
        <f t="shared" si="93"/>
        <v/>
      </c>
      <c r="AI1087" s="150" t="str">
        <f t="shared" si="92"/>
        <v/>
      </c>
    </row>
    <row r="1088" spans="34:35">
      <c r="AH1088" s="150" t="str">
        <f t="shared" si="93"/>
        <v/>
      </c>
      <c r="AI1088" s="150" t="str">
        <f t="shared" si="92"/>
        <v/>
      </c>
    </row>
    <row r="1089" spans="34:35">
      <c r="AH1089" s="150" t="str">
        <f t="shared" si="93"/>
        <v/>
      </c>
      <c r="AI1089" s="150" t="str">
        <f t="shared" si="92"/>
        <v/>
      </c>
    </row>
    <row r="1090" spans="34:35">
      <c r="AH1090" s="150" t="str">
        <f t="shared" si="93"/>
        <v/>
      </c>
      <c r="AI1090" s="150" t="str">
        <f t="shared" si="92"/>
        <v/>
      </c>
    </row>
    <row r="1091" spans="34:35">
      <c r="AH1091" s="150" t="str">
        <f t="shared" si="93"/>
        <v/>
      </c>
      <c r="AI1091" s="150" t="str">
        <f t="shared" si="92"/>
        <v/>
      </c>
    </row>
    <row r="1092" spans="34:35">
      <c r="AH1092" s="150" t="str">
        <f t="shared" si="93"/>
        <v/>
      </c>
      <c r="AI1092" s="150" t="str">
        <f t="shared" ref="AI1092:AI1153" si="94">IF(AH1092&gt;$A$14,AH1092,"")</f>
        <v/>
      </c>
    </row>
    <row r="1093" spans="34:35">
      <c r="AH1093" s="150" t="str">
        <f t="shared" ref="AH1093:AH1153" si="95">IF(COUNTIF(X:X,V1093)*COUNTIF(Z:Z,V1093)*COUNTIF(AB:AB,V1093)*COUNTIF(AD:AD,V1093)*COUNTIF(AF:AF,V1093),V1093,"")</f>
        <v/>
      </c>
      <c r="AI1093" s="150" t="str">
        <f t="shared" si="94"/>
        <v/>
      </c>
    </row>
    <row r="1094" spans="34:35">
      <c r="AH1094" s="150" t="str">
        <f t="shared" si="95"/>
        <v/>
      </c>
      <c r="AI1094" s="150" t="str">
        <f t="shared" si="94"/>
        <v/>
      </c>
    </row>
    <row r="1095" spans="34:35">
      <c r="AH1095" s="150" t="str">
        <f t="shared" si="95"/>
        <v/>
      </c>
      <c r="AI1095" s="150" t="str">
        <f t="shared" si="94"/>
        <v/>
      </c>
    </row>
    <row r="1096" spans="34:35">
      <c r="AH1096" s="150" t="str">
        <f t="shared" si="95"/>
        <v/>
      </c>
      <c r="AI1096" s="150" t="str">
        <f t="shared" si="94"/>
        <v/>
      </c>
    </row>
    <row r="1097" spans="34:35">
      <c r="AH1097" s="150" t="str">
        <f t="shared" si="95"/>
        <v/>
      </c>
      <c r="AI1097" s="150" t="str">
        <f t="shared" si="94"/>
        <v/>
      </c>
    </row>
    <row r="1098" spans="34:35">
      <c r="AH1098" s="150" t="str">
        <f t="shared" si="95"/>
        <v/>
      </c>
      <c r="AI1098" s="150" t="str">
        <f t="shared" si="94"/>
        <v/>
      </c>
    </row>
    <row r="1099" spans="34:35">
      <c r="AH1099" s="150" t="str">
        <f t="shared" si="95"/>
        <v/>
      </c>
      <c r="AI1099" s="150" t="str">
        <f t="shared" si="94"/>
        <v/>
      </c>
    </row>
    <row r="1100" spans="34:35">
      <c r="AH1100" s="150" t="str">
        <f t="shared" si="95"/>
        <v/>
      </c>
      <c r="AI1100" s="150" t="str">
        <f t="shared" si="94"/>
        <v/>
      </c>
    </row>
    <row r="1101" spans="34:35">
      <c r="AH1101" s="150" t="str">
        <f t="shared" si="95"/>
        <v/>
      </c>
      <c r="AI1101" s="150" t="str">
        <f t="shared" si="94"/>
        <v/>
      </c>
    </row>
    <row r="1102" spans="34:35">
      <c r="AH1102" s="150" t="str">
        <f t="shared" si="95"/>
        <v/>
      </c>
      <c r="AI1102" s="150" t="str">
        <f t="shared" si="94"/>
        <v/>
      </c>
    </row>
    <row r="1103" spans="34:35">
      <c r="AH1103" s="150" t="str">
        <f t="shared" si="95"/>
        <v/>
      </c>
      <c r="AI1103" s="150" t="str">
        <f t="shared" si="94"/>
        <v/>
      </c>
    </row>
    <row r="1104" spans="34:35">
      <c r="AH1104" s="150" t="str">
        <f t="shared" si="95"/>
        <v/>
      </c>
      <c r="AI1104" s="150" t="str">
        <f t="shared" si="94"/>
        <v/>
      </c>
    </row>
    <row r="1105" spans="34:35">
      <c r="AH1105" s="150" t="str">
        <f t="shared" si="95"/>
        <v/>
      </c>
      <c r="AI1105" s="150" t="str">
        <f t="shared" si="94"/>
        <v/>
      </c>
    </row>
    <row r="1106" spans="34:35">
      <c r="AH1106" s="150" t="str">
        <f t="shared" si="95"/>
        <v/>
      </c>
      <c r="AI1106" s="150" t="str">
        <f t="shared" si="94"/>
        <v/>
      </c>
    </row>
    <row r="1107" spans="34:35">
      <c r="AH1107" s="150" t="str">
        <f t="shared" si="95"/>
        <v/>
      </c>
      <c r="AI1107" s="150" t="str">
        <f t="shared" si="94"/>
        <v/>
      </c>
    </row>
    <row r="1108" spans="34:35">
      <c r="AH1108" s="150" t="str">
        <f t="shared" si="95"/>
        <v/>
      </c>
      <c r="AI1108" s="150" t="str">
        <f t="shared" si="94"/>
        <v/>
      </c>
    </row>
    <row r="1109" spans="34:35">
      <c r="AH1109" s="150" t="str">
        <f t="shared" si="95"/>
        <v/>
      </c>
      <c r="AI1109" s="150" t="str">
        <f t="shared" si="94"/>
        <v/>
      </c>
    </row>
    <row r="1110" spans="34:35">
      <c r="AH1110" s="150" t="str">
        <f t="shared" si="95"/>
        <v/>
      </c>
      <c r="AI1110" s="150" t="str">
        <f t="shared" si="94"/>
        <v/>
      </c>
    </row>
    <row r="1111" spans="34:35">
      <c r="AH1111" s="150" t="str">
        <f t="shared" si="95"/>
        <v/>
      </c>
      <c r="AI1111" s="150" t="str">
        <f t="shared" si="94"/>
        <v/>
      </c>
    </row>
    <row r="1112" spans="34:35">
      <c r="AH1112" s="150" t="str">
        <f t="shared" si="95"/>
        <v/>
      </c>
      <c r="AI1112" s="150" t="str">
        <f t="shared" si="94"/>
        <v/>
      </c>
    </row>
    <row r="1113" spans="34:35">
      <c r="AH1113" s="150" t="str">
        <f t="shared" si="95"/>
        <v/>
      </c>
      <c r="AI1113" s="150" t="str">
        <f t="shared" si="94"/>
        <v/>
      </c>
    </row>
    <row r="1114" spans="34:35">
      <c r="AH1114" s="150" t="str">
        <f t="shared" si="95"/>
        <v/>
      </c>
      <c r="AI1114" s="150" t="str">
        <f t="shared" si="94"/>
        <v/>
      </c>
    </row>
    <row r="1115" spans="34:35">
      <c r="AH1115" s="150" t="str">
        <f t="shared" si="95"/>
        <v/>
      </c>
      <c r="AI1115" s="150" t="str">
        <f t="shared" si="94"/>
        <v/>
      </c>
    </row>
    <row r="1116" spans="34:35">
      <c r="AH1116" s="150" t="str">
        <f t="shared" si="95"/>
        <v/>
      </c>
      <c r="AI1116" s="150" t="str">
        <f t="shared" si="94"/>
        <v/>
      </c>
    </row>
    <row r="1117" spans="34:35">
      <c r="AH1117" s="150" t="str">
        <f t="shared" si="95"/>
        <v/>
      </c>
      <c r="AI1117" s="150" t="str">
        <f t="shared" si="94"/>
        <v/>
      </c>
    </row>
    <row r="1118" spans="34:35">
      <c r="AH1118" s="150" t="str">
        <f t="shared" si="95"/>
        <v/>
      </c>
      <c r="AI1118" s="150" t="str">
        <f t="shared" si="94"/>
        <v/>
      </c>
    </row>
    <row r="1119" spans="34:35">
      <c r="AH1119" s="150" t="str">
        <f t="shared" si="95"/>
        <v/>
      </c>
      <c r="AI1119" s="150" t="str">
        <f t="shared" si="94"/>
        <v/>
      </c>
    </row>
    <row r="1120" spans="34:35">
      <c r="AH1120" s="150" t="str">
        <f t="shared" si="95"/>
        <v/>
      </c>
      <c r="AI1120" s="150" t="str">
        <f t="shared" si="94"/>
        <v/>
      </c>
    </row>
    <row r="1121" spans="34:35">
      <c r="AH1121" s="150" t="str">
        <f t="shared" si="95"/>
        <v/>
      </c>
      <c r="AI1121" s="150" t="str">
        <f t="shared" si="94"/>
        <v/>
      </c>
    </row>
    <row r="1122" spans="34:35">
      <c r="AH1122" s="150" t="str">
        <f t="shared" si="95"/>
        <v/>
      </c>
      <c r="AI1122" s="150" t="str">
        <f t="shared" si="94"/>
        <v/>
      </c>
    </row>
    <row r="1123" spans="34:35">
      <c r="AH1123" s="150" t="str">
        <f t="shared" si="95"/>
        <v/>
      </c>
      <c r="AI1123" s="150" t="str">
        <f t="shared" si="94"/>
        <v/>
      </c>
    </row>
    <row r="1124" spans="34:35">
      <c r="AH1124" s="150" t="str">
        <f t="shared" si="95"/>
        <v/>
      </c>
      <c r="AI1124" s="150" t="str">
        <f t="shared" si="94"/>
        <v/>
      </c>
    </row>
    <row r="1125" spans="34:35">
      <c r="AH1125" s="150" t="str">
        <f t="shared" si="95"/>
        <v/>
      </c>
      <c r="AI1125" s="150" t="str">
        <f t="shared" si="94"/>
        <v/>
      </c>
    </row>
    <row r="1126" spans="34:35">
      <c r="AH1126" s="150" t="str">
        <f t="shared" si="95"/>
        <v/>
      </c>
      <c r="AI1126" s="150" t="str">
        <f t="shared" si="94"/>
        <v/>
      </c>
    </row>
    <row r="1127" spans="34:35">
      <c r="AH1127" s="150" t="str">
        <f t="shared" si="95"/>
        <v/>
      </c>
      <c r="AI1127" s="150" t="str">
        <f t="shared" si="94"/>
        <v/>
      </c>
    </row>
    <row r="1128" spans="34:35">
      <c r="AH1128" s="150" t="str">
        <f t="shared" si="95"/>
        <v/>
      </c>
      <c r="AI1128" s="150" t="str">
        <f t="shared" si="94"/>
        <v/>
      </c>
    </row>
    <row r="1129" spans="34:35">
      <c r="AH1129" s="150" t="str">
        <f t="shared" si="95"/>
        <v/>
      </c>
      <c r="AI1129" s="150" t="str">
        <f t="shared" si="94"/>
        <v/>
      </c>
    </row>
    <row r="1130" spans="34:35">
      <c r="AH1130" s="150" t="str">
        <f t="shared" si="95"/>
        <v/>
      </c>
      <c r="AI1130" s="150" t="str">
        <f t="shared" si="94"/>
        <v/>
      </c>
    </row>
    <row r="1131" spans="34:35">
      <c r="AH1131" s="150" t="str">
        <f t="shared" si="95"/>
        <v/>
      </c>
      <c r="AI1131" s="150" t="str">
        <f t="shared" si="94"/>
        <v/>
      </c>
    </row>
    <row r="1132" spans="34:35">
      <c r="AH1132" s="150" t="str">
        <f t="shared" si="95"/>
        <v/>
      </c>
      <c r="AI1132" s="150" t="str">
        <f t="shared" si="94"/>
        <v/>
      </c>
    </row>
    <row r="1133" spans="34:35">
      <c r="AH1133" s="150" t="str">
        <f t="shared" si="95"/>
        <v/>
      </c>
      <c r="AI1133" s="150" t="str">
        <f t="shared" si="94"/>
        <v/>
      </c>
    </row>
    <row r="1134" spans="34:35">
      <c r="AH1134" s="150" t="str">
        <f t="shared" si="95"/>
        <v/>
      </c>
      <c r="AI1134" s="150" t="str">
        <f t="shared" si="94"/>
        <v/>
      </c>
    </row>
    <row r="1135" spans="34:35">
      <c r="AH1135" s="150" t="str">
        <f t="shared" si="95"/>
        <v/>
      </c>
      <c r="AI1135" s="150" t="str">
        <f t="shared" si="94"/>
        <v/>
      </c>
    </row>
    <row r="1136" spans="34:35">
      <c r="AH1136" s="150" t="str">
        <f t="shared" si="95"/>
        <v/>
      </c>
      <c r="AI1136" s="150" t="str">
        <f t="shared" si="94"/>
        <v/>
      </c>
    </row>
    <row r="1137" spans="34:35">
      <c r="AH1137" s="150" t="str">
        <f t="shared" si="95"/>
        <v/>
      </c>
      <c r="AI1137" s="150" t="str">
        <f t="shared" si="94"/>
        <v/>
      </c>
    </row>
    <row r="1138" spans="34:35">
      <c r="AH1138" s="150" t="str">
        <f t="shared" si="95"/>
        <v/>
      </c>
      <c r="AI1138" s="150" t="str">
        <f t="shared" si="94"/>
        <v/>
      </c>
    </row>
    <row r="1139" spans="34:35">
      <c r="AH1139" s="150" t="str">
        <f t="shared" si="95"/>
        <v/>
      </c>
      <c r="AI1139" s="150" t="str">
        <f t="shared" si="94"/>
        <v/>
      </c>
    </row>
    <row r="1140" spans="34:35">
      <c r="AH1140" s="150" t="str">
        <f t="shared" si="95"/>
        <v/>
      </c>
      <c r="AI1140" s="150" t="str">
        <f t="shared" si="94"/>
        <v/>
      </c>
    </row>
    <row r="1141" spans="34:35">
      <c r="AH1141" s="150" t="str">
        <f t="shared" si="95"/>
        <v/>
      </c>
      <c r="AI1141" s="150" t="str">
        <f t="shared" si="94"/>
        <v/>
      </c>
    </row>
    <row r="1142" spans="34:35">
      <c r="AH1142" s="150" t="str">
        <f t="shared" si="95"/>
        <v/>
      </c>
      <c r="AI1142" s="150" t="str">
        <f t="shared" si="94"/>
        <v/>
      </c>
    </row>
    <row r="1143" spans="34:35">
      <c r="AH1143" s="150" t="str">
        <f t="shared" si="95"/>
        <v/>
      </c>
      <c r="AI1143" s="150" t="str">
        <f t="shared" si="94"/>
        <v/>
      </c>
    </row>
    <row r="1144" spans="34:35">
      <c r="AH1144" s="150" t="str">
        <f t="shared" si="95"/>
        <v/>
      </c>
      <c r="AI1144" s="150" t="str">
        <f t="shared" si="94"/>
        <v/>
      </c>
    </row>
    <row r="1145" spans="34:35">
      <c r="AH1145" s="150" t="str">
        <f t="shared" si="95"/>
        <v/>
      </c>
      <c r="AI1145" s="150" t="str">
        <f t="shared" si="94"/>
        <v/>
      </c>
    </row>
    <row r="1146" spans="34:35">
      <c r="AH1146" s="150" t="str">
        <f t="shared" si="95"/>
        <v/>
      </c>
      <c r="AI1146" s="150" t="str">
        <f t="shared" si="94"/>
        <v/>
      </c>
    </row>
    <row r="1147" spans="34:35">
      <c r="AH1147" s="150" t="str">
        <f t="shared" si="95"/>
        <v/>
      </c>
      <c r="AI1147" s="150" t="str">
        <f t="shared" si="94"/>
        <v/>
      </c>
    </row>
    <row r="1148" spans="34:35">
      <c r="AH1148" s="150" t="str">
        <f t="shared" si="95"/>
        <v/>
      </c>
      <c r="AI1148" s="150" t="str">
        <f t="shared" si="94"/>
        <v/>
      </c>
    </row>
    <row r="1149" spans="34:35">
      <c r="AH1149" s="150" t="str">
        <f t="shared" si="95"/>
        <v/>
      </c>
      <c r="AI1149" s="150" t="str">
        <f t="shared" si="94"/>
        <v/>
      </c>
    </row>
    <row r="1150" spans="34:35">
      <c r="AH1150" s="150" t="str">
        <f t="shared" si="95"/>
        <v/>
      </c>
      <c r="AI1150" s="150" t="str">
        <f t="shared" si="94"/>
        <v/>
      </c>
    </row>
    <row r="1151" spans="34:35">
      <c r="AH1151" s="150" t="str">
        <f t="shared" si="95"/>
        <v/>
      </c>
      <c r="AI1151" s="150" t="str">
        <f t="shared" si="94"/>
        <v/>
      </c>
    </row>
    <row r="1152" spans="34:35">
      <c r="AH1152" s="150" t="str">
        <f t="shared" si="95"/>
        <v/>
      </c>
      <c r="AI1152" s="150" t="str">
        <f t="shared" si="94"/>
        <v/>
      </c>
    </row>
    <row r="1153" spans="34:35">
      <c r="AH1153" s="150" t="str">
        <f t="shared" si="95"/>
        <v/>
      </c>
      <c r="AI1153" s="150" t="str">
        <f t="shared" si="94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zoomScale="70" zoomScaleNormal="70" workbookViewId="0">
      <selection activeCell="S15" sqref="S15:S142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7.33203125" style="44" bestFit="1" customWidth="1"/>
    <col min="18" max="18" width="10.6640625" style="44" bestFit="1" customWidth="1"/>
    <col min="19" max="19" width="10.33203125" style="44" bestFit="1" customWidth="1"/>
    <col min="20" max="20" width="11.33203125" style="44" bestFit="1" customWidth="1"/>
    <col min="21" max="21" width="9.109375"/>
    <col min="22" max="22" width="11.88671875" style="59" customWidth="1"/>
    <col min="23" max="23" width="8" style="44" customWidth="1"/>
    <col min="24" max="24" width="11.88671875" style="59" customWidth="1"/>
    <col min="25" max="25" width="13.6640625" style="44" customWidth="1"/>
    <col min="26" max="26" width="11.88671875" style="59" customWidth="1"/>
    <col min="27" max="27" width="13.6640625" style="44" customWidth="1"/>
    <col min="28" max="28" width="11.88671875" style="59" customWidth="1"/>
    <col min="29" max="29" width="13.6640625" style="44" customWidth="1"/>
    <col min="30" max="30" width="11.88671875" style="59" customWidth="1"/>
    <col min="31" max="31" width="6.88671875" style="44" customWidth="1"/>
    <col min="32" max="32" width="11.88671875" style="59" customWidth="1"/>
    <col min="33" max="33" width="13.6640625" style="44" customWidth="1"/>
    <col min="34" max="34" width="15.6640625" style="150" bestFit="1" customWidth="1"/>
    <col min="35" max="35" width="8.88671875" style="150"/>
    <col min="36" max="36" width="17.109375" style="150" bestFit="1" customWidth="1"/>
    <col min="37" max="39" width="8.88671875" style="150"/>
    <col min="40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46002.625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43"/>
      <c r="R2" s="1"/>
      <c r="S2" s="43"/>
      <c r="T2" s="1"/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1</v>
      </c>
      <c r="AF2" s="83" t="s">
        <v>0</v>
      </c>
      <c r="AJ2" s="44" cm="1">
        <f t="array" ref="AJ2:AJ56">_xlfn.UNIQUE(AI:AI)</f>
        <v>0</v>
      </c>
    </row>
    <row r="3" spans="1:36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42"/>
      <c r="S3" s="42"/>
      <c r="V3" s="42" cm="1">
        <f t="array" ref="V3:W139">_xll.BDH(B4, "LAST_PRICE", "01/01/2025 15:00:00", "01/01/2035 16:00:00", "BarSize=60", "BarType=T", "RecurDaily=True", "TZ=New_York")</f>
        <v>45806.625</v>
      </c>
      <c r="W3" s="1">
        <v>107.46</v>
      </c>
      <c r="X3" s="98" cm="1">
        <f t="array" ref="X3:Y58">_xll.BDH(C4, "LAST_PRICE", "01/01/2025 15:00:00", "01/01/2035 16:00:00", "BarSize=60", "BarType=T", "RecurDaily=True", "TZ=New_York")</f>
        <v>45924.625</v>
      </c>
      <c r="Y3" s="39">
        <v>99.59375</v>
      </c>
      <c r="Z3" s="42" cm="1">
        <f t="array" ref="Z3:AA93">_xll.BDH(D4, "LAST_PRICE", "01/01/2025 15:00:00", "01/01/2035 16:00:00", "BarSize=60", "BarType=T", "RecurDaily=True", "TZ=New_York")</f>
        <v>45875.625</v>
      </c>
      <c r="AA3" s="1">
        <v>100.140625</v>
      </c>
      <c r="AB3" s="42" cm="1">
        <f t="array" ref="AB3:AC92">_xll.BDH(E4, "LAST_PRICE", "01/01/2025 15:00:00", "01/01/2035 16:00:00", "BarSize=60", "BarType=T", "RecurDaily=True", "TZ=New_York")</f>
        <v>45876.625</v>
      </c>
      <c r="AC3" s="44">
        <v>98.9375</v>
      </c>
      <c r="AD3" s="42" cm="1">
        <f t="array" ref="AD3:AE137">_xll.BDH(F4, "LAST_PRICE", "01/01/2025 15:00:00", "01/01/2035 16:00:00", "BarSize=60", "BarType=T", "RecurDaily=True", "TZ=New_York")</f>
        <v>45806.625</v>
      </c>
      <c r="AE3" s="44">
        <v>81.489999999999995</v>
      </c>
      <c r="AF3" s="42" cm="1">
        <f t="array" ref="AF3:AG57">_xll.BDH(G4, "LAST_PRICE", "01/01/2025 15:00:00", "01/01/2035 16:00:00", "BarSize=60", "BarType=T", "RecurDaily=True", "TZ=New_York")</f>
        <v>45925.625</v>
      </c>
      <c r="AG3" s="44">
        <v>99.5625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Q4" s="59"/>
      <c r="S4" s="43"/>
      <c r="V4" s="59">
        <v>45807.625</v>
      </c>
      <c r="W4" s="45">
        <v>107.77</v>
      </c>
      <c r="X4" s="59">
        <v>45925.625</v>
      </c>
      <c r="Y4" s="45">
        <v>99.3828125</v>
      </c>
      <c r="Z4" s="59">
        <v>45876.625</v>
      </c>
      <c r="AA4" s="44">
        <v>100.0625</v>
      </c>
      <c r="AB4" s="59">
        <v>45877.625</v>
      </c>
      <c r="AC4" s="44">
        <v>98.4375</v>
      </c>
      <c r="AD4" s="59">
        <v>45807.625</v>
      </c>
      <c r="AE4" s="45">
        <v>81.72</v>
      </c>
      <c r="AF4" s="59">
        <v>45926.625</v>
      </c>
      <c r="AG4" s="44">
        <v>99.5</v>
      </c>
      <c r="AH4" s="150" t="str">
        <f t="shared" ref="AH4:AH67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45926.625</v>
      </c>
    </row>
    <row r="5" spans="1:36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Q5" s="59"/>
      <c r="S5" s="43"/>
      <c r="V5" s="59">
        <v>45810.625</v>
      </c>
      <c r="W5" s="45">
        <v>107.07</v>
      </c>
      <c r="X5" s="59">
        <v>45926.625</v>
      </c>
      <c r="Y5" s="45">
        <v>99.3671875</v>
      </c>
      <c r="Z5" s="59">
        <v>45877.625</v>
      </c>
      <c r="AA5" s="44">
        <v>99.734375</v>
      </c>
      <c r="AB5" s="59">
        <v>45880.625</v>
      </c>
      <c r="AC5" s="44">
        <v>98.53125</v>
      </c>
      <c r="AD5" s="59">
        <v>45810.625</v>
      </c>
      <c r="AE5" s="45">
        <v>81.25</v>
      </c>
      <c r="AF5" s="59">
        <v>45929.625</v>
      </c>
      <c r="AG5" s="44">
        <v>99.703125</v>
      </c>
      <c r="AH5" s="150" t="str">
        <f t="shared" si="0"/>
        <v/>
      </c>
      <c r="AI5" s="150" t="str">
        <f t="shared" si="1"/>
        <v/>
      </c>
      <c r="AJ5" s="150">
        <v>45929.625</v>
      </c>
    </row>
    <row r="6" spans="1:36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59"/>
      <c r="S6" s="43"/>
      <c r="V6" s="59">
        <v>45811.625</v>
      </c>
      <c r="W6" s="45">
        <v>107.12</v>
      </c>
      <c r="X6" s="59">
        <v>45929.625</v>
      </c>
      <c r="Y6" s="45">
        <v>99.484375</v>
      </c>
      <c r="Z6" s="59">
        <v>45880.625</v>
      </c>
      <c r="AA6" s="44">
        <v>99.8125</v>
      </c>
      <c r="AB6" s="59">
        <v>45881.625</v>
      </c>
      <c r="AC6" s="44">
        <v>98</v>
      </c>
      <c r="AD6" s="59">
        <v>45811.625</v>
      </c>
      <c r="AE6" s="45">
        <v>81.27</v>
      </c>
      <c r="AF6" s="59">
        <v>45930.625</v>
      </c>
      <c r="AG6" s="44">
        <v>99.6875</v>
      </c>
      <c r="AH6" s="150" t="str">
        <f t="shared" si="0"/>
        <v/>
      </c>
      <c r="AI6" s="150" t="str">
        <f t="shared" si="1"/>
        <v/>
      </c>
      <c r="AJ6" s="150">
        <v>45930.625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43"/>
      <c r="R7" s="1"/>
      <c r="S7" s="43"/>
      <c r="T7" s="1"/>
      <c r="V7" s="59">
        <v>45812.625</v>
      </c>
      <c r="W7" s="45">
        <v>107.9</v>
      </c>
      <c r="X7" s="59">
        <v>45930.625</v>
      </c>
      <c r="Y7" s="45">
        <v>99.5</v>
      </c>
      <c r="Z7" s="59">
        <v>45881.625</v>
      </c>
      <c r="AA7" s="44">
        <v>99.6875</v>
      </c>
      <c r="AB7" s="59">
        <v>45882.625</v>
      </c>
      <c r="AC7" s="44">
        <v>98.796875</v>
      </c>
      <c r="AD7" s="59">
        <v>45812.625</v>
      </c>
      <c r="AE7" s="45">
        <v>81.72</v>
      </c>
      <c r="AF7" s="59">
        <v>45931.625</v>
      </c>
      <c r="AG7" s="44">
        <v>100</v>
      </c>
      <c r="AH7" s="150" t="str">
        <f t="shared" si="0"/>
        <v/>
      </c>
      <c r="AI7" s="150" t="str">
        <f t="shared" si="1"/>
        <v/>
      </c>
      <c r="AJ7" s="150">
        <v>45931.625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43"/>
      <c r="R8" s="1"/>
      <c r="S8" s="43"/>
      <c r="T8" s="1"/>
      <c r="V8" s="59">
        <v>45813.625</v>
      </c>
      <c r="W8" s="45">
        <v>107.57</v>
      </c>
      <c r="X8" s="59">
        <v>45931.625</v>
      </c>
      <c r="Y8" s="45">
        <v>99.7578125</v>
      </c>
      <c r="Z8" s="59">
        <v>45882.625</v>
      </c>
      <c r="AA8" s="44">
        <v>100.125</v>
      </c>
      <c r="AB8" s="59">
        <v>45883.625</v>
      </c>
      <c r="AC8" s="44">
        <v>98.03125</v>
      </c>
      <c r="AD8" s="59">
        <v>45813.625</v>
      </c>
      <c r="AE8" s="45">
        <v>81.405000000000001</v>
      </c>
      <c r="AF8" s="59">
        <v>45932.625</v>
      </c>
      <c r="AG8" s="44">
        <v>100.078125</v>
      </c>
      <c r="AH8" s="150" t="str">
        <f t="shared" si="0"/>
        <v/>
      </c>
      <c r="AI8" s="150" t="str">
        <f t="shared" si="1"/>
        <v/>
      </c>
      <c r="AJ8" s="150">
        <v>45932.625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43"/>
      <c r="R9" s="1"/>
      <c r="S9" s="43"/>
      <c r="T9" s="1"/>
      <c r="V9" s="59">
        <v>45814.625</v>
      </c>
      <c r="W9" s="45">
        <v>106.92</v>
      </c>
      <c r="X9" s="59">
        <v>45932.625</v>
      </c>
      <c r="Y9" s="45">
        <v>99.78125</v>
      </c>
      <c r="Z9" s="59">
        <v>45883.625</v>
      </c>
      <c r="AA9" s="44">
        <v>99.703125</v>
      </c>
      <c r="AB9" s="59">
        <v>45884.625</v>
      </c>
      <c r="AC9" s="44">
        <v>97.375</v>
      </c>
      <c r="AD9" s="59">
        <v>45814.625</v>
      </c>
      <c r="AE9" s="45">
        <v>81.03</v>
      </c>
      <c r="AF9" s="59">
        <v>45933.625</v>
      </c>
      <c r="AG9" s="44">
        <v>99.828125</v>
      </c>
      <c r="AH9" s="150" t="str">
        <f t="shared" si="0"/>
        <v/>
      </c>
      <c r="AI9" s="150" t="str">
        <f t="shared" si="1"/>
        <v/>
      </c>
      <c r="AJ9" s="150">
        <v>45933.625</v>
      </c>
    </row>
    <row r="10" spans="1:36" ht="15" thickBot="1">
      <c r="A10" s="15" t="s">
        <v>28</v>
      </c>
      <c r="B10" s="11" cm="1">
        <f t="array" ref="B10">_xll.BDP(B4,"px_last")</f>
        <v>110.815</v>
      </c>
      <c r="C10" s="20" cm="1">
        <f t="array" ref="C10">_xll.BDP(C4,"px_last")</f>
        <v>99.6640625</v>
      </c>
      <c r="D10" s="20" cm="1">
        <f t="array" ref="D10">_xll.BDP(D4,"px_last")</f>
        <v>101</v>
      </c>
      <c r="E10" s="20" cm="1">
        <f t="array" ref="E10">_xll.BDP(E4,"px_last")</f>
        <v>99.375</v>
      </c>
      <c r="F10" s="20" cm="1">
        <f t="array" ref="F10">_xll.BDP(F4,"px_last")</f>
        <v>83.965199999999996</v>
      </c>
      <c r="G10" s="21" cm="1">
        <f t="array" ref="G10">_xll.BDP(G4,"px_last")</f>
        <v>99.875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45817.625</v>
      </c>
      <c r="W10" s="45">
        <v>107.24</v>
      </c>
      <c r="X10" s="59">
        <v>45933.625</v>
      </c>
      <c r="Y10" s="45">
        <v>99.59375</v>
      </c>
      <c r="Z10" s="59">
        <v>45884.625</v>
      </c>
      <c r="AA10" s="44">
        <v>99.4375</v>
      </c>
      <c r="AB10" s="59">
        <v>45887.625</v>
      </c>
      <c r="AC10" s="44">
        <v>97.078125</v>
      </c>
      <c r="AD10" s="59">
        <v>45817.625</v>
      </c>
      <c r="AE10" s="45">
        <v>81.209999999999994</v>
      </c>
      <c r="AF10" s="59">
        <v>45936.625</v>
      </c>
      <c r="AG10" s="44">
        <v>99.59375</v>
      </c>
      <c r="AH10" s="150" t="str">
        <f t="shared" si="0"/>
        <v/>
      </c>
      <c r="AI10" s="150" t="str">
        <f t="shared" si="1"/>
        <v/>
      </c>
      <c r="AJ10" s="150">
        <v>45936.625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45818.625</v>
      </c>
      <c r="W11" s="45">
        <v>107.5</v>
      </c>
      <c r="X11" s="59">
        <v>45936.625</v>
      </c>
      <c r="Y11" s="45">
        <v>99.4609375</v>
      </c>
      <c r="Z11" s="59">
        <v>45887.625</v>
      </c>
      <c r="AA11" s="44">
        <v>99.3125</v>
      </c>
      <c r="AB11" s="59">
        <v>45888.625</v>
      </c>
      <c r="AC11" s="44">
        <v>97.640625</v>
      </c>
      <c r="AD11" s="59">
        <v>45818.625</v>
      </c>
      <c r="AE11" s="45">
        <v>81.33</v>
      </c>
      <c r="AF11" s="59">
        <v>45937.625</v>
      </c>
      <c r="AG11" s="44">
        <v>99.8125</v>
      </c>
      <c r="AH11" s="150" t="str">
        <f t="shared" si="0"/>
        <v/>
      </c>
      <c r="AI11" s="150" t="str">
        <f t="shared" si="1"/>
        <v/>
      </c>
      <c r="AJ11" s="150">
        <v>45937.625</v>
      </c>
    </row>
    <row r="12" spans="1:36" ht="15" thickBot="1">
      <c r="A12" s="32" t="s">
        <v>22</v>
      </c>
      <c r="B12" s="181" t="s">
        <v>0</v>
      </c>
      <c r="C12" s="182"/>
      <c r="D12" s="182"/>
      <c r="E12" s="183" t="s">
        <v>1</v>
      </c>
      <c r="F12" s="184"/>
      <c r="G12" s="185"/>
      <c r="H12" s="186" t="s">
        <v>1</v>
      </c>
      <c r="I12" s="187"/>
      <c r="J12" s="188"/>
      <c r="K12" s="189" t="s">
        <v>1</v>
      </c>
      <c r="L12" s="190"/>
      <c r="M12" s="191"/>
      <c r="N12" s="186" t="s">
        <v>1</v>
      </c>
      <c r="O12" s="187"/>
      <c r="P12" s="188"/>
      <c r="Q12" s="192" t="s">
        <v>0</v>
      </c>
      <c r="R12" s="193"/>
      <c r="S12" s="194"/>
      <c r="T12" s="32" t="s">
        <v>16</v>
      </c>
      <c r="V12" s="59">
        <v>45819.625</v>
      </c>
      <c r="W12" s="44">
        <v>107.84</v>
      </c>
      <c r="X12" s="59">
        <v>45937.625</v>
      </c>
      <c r="Y12" s="44">
        <v>99.6171875</v>
      </c>
      <c r="Z12" s="59">
        <v>45888.625</v>
      </c>
      <c r="AA12" s="44">
        <v>99.59375</v>
      </c>
      <c r="AB12" s="59">
        <v>45889.625</v>
      </c>
      <c r="AC12" s="44">
        <v>97.796875</v>
      </c>
      <c r="AD12" s="59">
        <v>45819.625</v>
      </c>
      <c r="AE12" s="44">
        <v>81.62</v>
      </c>
      <c r="AF12" s="59">
        <v>45938.625</v>
      </c>
      <c r="AG12" s="44">
        <v>99.78125</v>
      </c>
      <c r="AH12" s="150" t="str">
        <f t="shared" si="0"/>
        <v/>
      </c>
      <c r="AI12" s="150" t="str">
        <f t="shared" si="1"/>
        <v/>
      </c>
      <c r="AJ12" s="150">
        <v>45938.625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45820.625</v>
      </c>
      <c r="W13" s="44">
        <v>108.44</v>
      </c>
      <c r="X13" s="59">
        <v>45938.625</v>
      </c>
      <c r="Y13" s="44">
        <v>99.5625</v>
      </c>
      <c r="Z13" s="59">
        <v>45889.625</v>
      </c>
      <c r="AA13" s="44">
        <v>99.71875</v>
      </c>
      <c r="AB13" s="59">
        <v>45890.625</v>
      </c>
      <c r="AC13" s="44">
        <v>97.328125</v>
      </c>
      <c r="AD13" s="59">
        <v>45820.625</v>
      </c>
      <c r="AE13" s="44">
        <v>81.91</v>
      </c>
      <c r="AF13" s="59">
        <v>45939.625</v>
      </c>
      <c r="AG13" s="44">
        <v>99.71875</v>
      </c>
      <c r="AH13" s="150" t="str">
        <f t="shared" si="0"/>
        <v/>
      </c>
      <c r="AI13" s="150" t="str">
        <f t="shared" si="1"/>
        <v/>
      </c>
      <c r="AJ13" s="150">
        <v>45939.625</v>
      </c>
    </row>
    <row r="14" spans="1:36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V14" s="59">
        <v>45821.625</v>
      </c>
      <c r="W14" s="44">
        <v>107.79</v>
      </c>
      <c r="X14" s="59">
        <v>45939.625</v>
      </c>
      <c r="Y14" s="44">
        <v>99.5</v>
      </c>
      <c r="Z14" s="59">
        <v>45890.625</v>
      </c>
      <c r="AA14" s="44">
        <v>99.390625</v>
      </c>
      <c r="AB14" s="59">
        <v>45891.625</v>
      </c>
      <c r="AC14" s="44">
        <v>97.953125</v>
      </c>
      <c r="AD14" s="59">
        <v>45821.625</v>
      </c>
      <c r="AE14" s="44">
        <v>81.56</v>
      </c>
      <c r="AF14" s="59">
        <v>45940.625</v>
      </c>
      <c r="AG14" s="44">
        <v>100.25</v>
      </c>
      <c r="AH14" s="150" t="str">
        <f t="shared" si="0"/>
        <v/>
      </c>
      <c r="AI14" s="150" t="str">
        <f t="shared" si="1"/>
        <v/>
      </c>
      <c r="AJ14" s="150">
        <v>45940.625</v>
      </c>
    </row>
    <row r="15" spans="1:36">
      <c r="A15" s="151">
        <f ca="1">IF(AND(ISBLANK(AJ4), A14 = $AJ$1),NOW(),IF(ISBLANK(AJ4),"",AJ4))</f>
        <v>45926.625</v>
      </c>
      <c r="B15" s="38">
        <f ca="1">IF(COUNTIF(V:V,A15)=1,VLOOKUP(A15,V:W,2), IF(COUNTIF(V:V,A15)=0,$B$10,""))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IF(COUNTIF(V:V,A15)=1,VLOOKUP(A15,X:Y,2), IF(COUNTIF(V:V,A15)=0,$C$10,""))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IF(COUNTIF(V:V,A15)=1,VLOOKUP(A15,Z:AA,2), IF(COUNTIF(V:V,A15)=0,$D$10,""))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IF(COUNTIF(V:V,A15)=1,VLOOKUP(A15,AB:AC,2), IF(COUNTIF(V:V,A15)=0,$E$10,""))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IF(COUNTIF(V:V,A15)=1,VLOOKUP(A15,AD:AE,2), IF(COUNTIF(V:V,A15)=0,$F$10,""))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IF(COUNTIF(V:V,A15)=1,VLOOKUP(A15,AF:AG,2), IF(COUNTIF(V:V,A15)=0,$G$10,""))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V15" s="59">
        <v>45824.625</v>
      </c>
      <c r="W15" s="44">
        <v>107.6</v>
      </c>
      <c r="X15" s="59">
        <v>45940.625</v>
      </c>
      <c r="Y15" s="44">
        <v>99.890625</v>
      </c>
      <c r="Z15" s="59">
        <v>45891.625</v>
      </c>
      <c r="AA15" s="44">
        <v>99.953125</v>
      </c>
      <c r="AB15" s="59">
        <v>45894.625</v>
      </c>
      <c r="AC15" s="44">
        <v>97.71875</v>
      </c>
      <c r="AD15" s="59">
        <v>45824.625</v>
      </c>
      <c r="AE15" s="44">
        <v>81.52</v>
      </c>
      <c r="AF15" s="59">
        <v>45943.625</v>
      </c>
      <c r="AG15" s="44">
        <v>100.40625</v>
      </c>
      <c r="AH15" s="150" t="str">
        <f t="shared" si="0"/>
        <v/>
      </c>
      <c r="AI15" s="150" t="str">
        <f t="shared" si="1"/>
        <v/>
      </c>
      <c r="AJ15" s="150">
        <v>45943.625</v>
      </c>
    </row>
    <row r="16" spans="1:36">
      <c r="A16" s="151">
        <f t="shared" ref="A16:A41" ca="1" si="2">IF(AND(ISBLANK(AJ5), A15 = $AJ$1),NOW(),IF(ISBLANK(AJ5),"",AJ5))</f>
        <v>45929.625</v>
      </c>
      <c r="B16" s="38">
        <f t="shared" ref="B16:B41" ca="1" si="3">IF(COUNTIF(V:V,A16)=1,VLOOKUP(A16,V:W,2), IF(COUNTIF(V:V,A16)=0,$B$10,""))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IF(COUNTIF(V:V,A16)=1,VLOOKUP(A16,X:Y,2), IF(COUNTIF(V:V,A16)=0,$C$10,""))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IF(COUNTIF(V:V,A16)=1,VLOOKUP(A16,Z:AA,2), IF(COUNTIF(V:V,A16)=0,$D$10,""))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IF(COUNTIF(V:V,A16)=1,VLOOKUP(A16,AB:AC,2), IF(COUNTIF(V:V,A16)=0,$E$10,""))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IF(COUNTIF(V:V,A16)=1,VLOOKUP(A16,AD:AE,2), IF(COUNTIF(V:V,A16)=0,$F$10,""))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IF(COUNTIF(V:V,A16)=1,VLOOKUP(A16,AF:AG,2), IF(COUNTIF(V:V,A16)=0,$G$10,""))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ca="1">C16+D16-F16-G16-I16-J16-L16-M16-O16-P16+R16+S16</f>
        <v>-44479.4265886707</v>
      </c>
      <c r="V16" s="59">
        <v>45825.625</v>
      </c>
      <c r="W16" s="44">
        <v>107.97</v>
      </c>
      <c r="X16" s="59">
        <v>45943.625</v>
      </c>
      <c r="Y16" s="44">
        <v>100</v>
      </c>
      <c r="Z16" s="59">
        <v>45894.625</v>
      </c>
      <c r="AA16" s="44">
        <v>99.765625</v>
      </c>
      <c r="AB16" s="59">
        <v>45895.625</v>
      </c>
      <c r="AC16" s="44">
        <v>97.59375</v>
      </c>
      <c r="AD16" s="59">
        <v>45825.625</v>
      </c>
      <c r="AE16" s="44">
        <v>81.709999999999994</v>
      </c>
      <c r="AF16" s="59">
        <v>45944.625</v>
      </c>
      <c r="AG16" s="44">
        <v>100.53125</v>
      </c>
      <c r="AH16" s="150" t="str">
        <f t="shared" si="0"/>
        <v/>
      </c>
      <c r="AI16" s="150" t="str">
        <f t="shared" si="1"/>
        <v/>
      </c>
      <c r="AJ16" s="150">
        <v>45944.625</v>
      </c>
    </row>
    <row r="17" spans="1:36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ca="1">C17+D17-F17-G17-I17-J17-L17-M17-O17-P17+R17+S17</f>
        <v>-58100.495115303405</v>
      </c>
      <c r="V17" s="59">
        <v>45826.625</v>
      </c>
      <c r="W17" s="44">
        <v>108.05</v>
      </c>
      <c r="X17" s="59">
        <v>45944.625</v>
      </c>
      <c r="Y17" s="44">
        <v>100.125</v>
      </c>
      <c r="Z17" s="59">
        <v>45895.625</v>
      </c>
      <c r="AA17" s="44">
        <v>99.984375</v>
      </c>
      <c r="AB17" s="59">
        <v>45896.625</v>
      </c>
      <c r="AC17" s="44">
        <v>97.453125</v>
      </c>
      <c r="AD17" s="59">
        <v>45826.625</v>
      </c>
      <c r="AE17" s="44">
        <v>81.77</v>
      </c>
      <c r="AF17" s="59">
        <v>45945.625</v>
      </c>
      <c r="AG17" s="44">
        <v>100.40625</v>
      </c>
      <c r="AH17" s="150" t="str">
        <f t="shared" si="0"/>
        <v/>
      </c>
      <c r="AI17" s="150" t="str">
        <f t="shared" si="1"/>
        <v/>
      </c>
      <c r="AJ17" s="150">
        <v>45945.625</v>
      </c>
    </row>
    <row r="18" spans="1:36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1">C18+D18-F18-G18-I18-J18-L18-M18-O18-P18+R18+S18+$J$9</f>
        <v>-12819.87524747751</v>
      </c>
      <c r="U18" s="157" t="s">
        <v>177</v>
      </c>
      <c r="V18" s="59">
        <v>45828.625</v>
      </c>
      <c r="W18" s="44">
        <v>108.15</v>
      </c>
      <c r="X18" s="59">
        <v>45945.625</v>
      </c>
      <c r="Y18" s="44">
        <v>100.015625</v>
      </c>
      <c r="Z18" s="59">
        <v>45896.625</v>
      </c>
      <c r="AA18" s="44">
        <v>100.125</v>
      </c>
      <c r="AB18" s="59">
        <v>45897.625</v>
      </c>
      <c r="AC18" s="44">
        <v>98.078125</v>
      </c>
      <c r="AD18" s="59">
        <v>45828.625</v>
      </c>
      <c r="AE18" s="44">
        <v>81.89</v>
      </c>
      <c r="AF18" s="59">
        <v>45946.625</v>
      </c>
      <c r="AG18" s="44">
        <v>100.84375</v>
      </c>
      <c r="AH18" s="150" t="str">
        <f t="shared" si="0"/>
        <v/>
      </c>
      <c r="AI18" s="150" t="str">
        <f t="shared" si="1"/>
        <v/>
      </c>
      <c r="AJ18" s="150">
        <v>45946.625</v>
      </c>
    </row>
    <row r="19" spans="1:36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1"/>
        <v>-13547.304722216068</v>
      </c>
      <c r="V19" s="59">
        <v>45831.625</v>
      </c>
      <c r="W19" s="44">
        <v>108.41</v>
      </c>
      <c r="X19" s="59">
        <v>45946.625</v>
      </c>
      <c r="Y19" s="44">
        <v>100.359375</v>
      </c>
      <c r="Z19" s="59">
        <v>45897.625</v>
      </c>
      <c r="AA19" s="44">
        <v>100.375</v>
      </c>
      <c r="AB19" s="59">
        <v>45898.625</v>
      </c>
      <c r="AC19" s="44">
        <v>97.34375</v>
      </c>
      <c r="AD19" s="59">
        <v>45831.625</v>
      </c>
      <c r="AE19" s="44">
        <v>82.12</v>
      </c>
      <c r="AF19" s="59">
        <v>45947.625</v>
      </c>
      <c r="AG19" s="44">
        <v>100.625</v>
      </c>
      <c r="AH19" s="150" t="str">
        <f t="shared" si="0"/>
        <v/>
      </c>
      <c r="AI19" s="150" t="str">
        <f t="shared" si="1"/>
        <v/>
      </c>
      <c r="AJ19" s="150">
        <v>45947.625</v>
      </c>
    </row>
    <row r="20" spans="1:36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1"/>
        <v>-45694.886107892766</v>
      </c>
      <c r="V20" s="59">
        <v>45832.625</v>
      </c>
      <c r="W20" s="44">
        <v>108.92</v>
      </c>
      <c r="X20" s="59">
        <v>45947.625</v>
      </c>
      <c r="Y20" s="44">
        <v>100.1796875</v>
      </c>
      <c r="Z20" s="59">
        <v>45898.625</v>
      </c>
      <c r="AA20" s="44">
        <v>100.21875</v>
      </c>
      <c r="AB20" s="59">
        <v>45901.625</v>
      </c>
      <c r="AC20" s="44">
        <v>97.234375</v>
      </c>
      <c r="AD20" s="59">
        <v>45832.625</v>
      </c>
      <c r="AE20" s="44">
        <v>82.45</v>
      </c>
      <c r="AF20" s="59">
        <v>45950.625</v>
      </c>
      <c r="AG20" s="44">
        <v>100.71875</v>
      </c>
      <c r="AH20" s="150" t="str">
        <f t="shared" si="0"/>
        <v/>
      </c>
      <c r="AI20" s="150" t="str">
        <f t="shared" si="1"/>
        <v/>
      </c>
      <c r="AJ20" s="150">
        <v>45950.625</v>
      </c>
    </row>
    <row r="21" spans="1:36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1"/>
        <v>-48384.563207631712</v>
      </c>
      <c r="V21" s="59">
        <v>45833.625</v>
      </c>
      <c r="W21" s="44">
        <v>108.79</v>
      </c>
      <c r="X21" s="59">
        <v>45950.625</v>
      </c>
      <c r="Y21" s="44">
        <v>100.2421875</v>
      </c>
      <c r="Z21" s="59">
        <v>45901.625</v>
      </c>
      <c r="AA21" s="44">
        <v>100.171875</v>
      </c>
      <c r="AB21" s="59">
        <v>45902.625</v>
      </c>
      <c r="AC21" s="44">
        <v>96.65625</v>
      </c>
      <c r="AD21" s="59">
        <v>45833.625</v>
      </c>
      <c r="AE21" s="44">
        <v>82.41</v>
      </c>
      <c r="AF21" s="59">
        <v>45951.625</v>
      </c>
      <c r="AG21" s="44">
        <v>100.859375</v>
      </c>
      <c r="AH21" s="150" t="str">
        <f t="shared" si="0"/>
        <v/>
      </c>
      <c r="AI21" s="150" t="str">
        <f t="shared" si="1"/>
        <v/>
      </c>
      <c r="AJ21" s="150">
        <v>45951.625</v>
      </c>
    </row>
    <row r="22" spans="1:36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1"/>
        <v>-37412.106685696781</v>
      </c>
      <c r="V22" s="59">
        <v>45834.625</v>
      </c>
      <c r="W22" s="44">
        <v>109.19</v>
      </c>
      <c r="X22" s="59">
        <v>45951.625</v>
      </c>
      <c r="Y22" s="44">
        <v>100.3125</v>
      </c>
      <c r="Z22" s="59">
        <v>45902.625</v>
      </c>
      <c r="AA22" s="44">
        <v>99.859375</v>
      </c>
      <c r="AB22" s="59">
        <v>45903.625</v>
      </c>
      <c r="AC22" s="44">
        <v>97.671875</v>
      </c>
      <c r="AD22" s="59">
        <v>45834.625</v>
      </c>
      <c r="AE22" s="44">
        <v>82.67</v>
      </c>
      <c r="AF22" s="59">
        <v>45952.625</v>
      </c>
      <c r="AG22" s="44">
        <v>100.859375</v>
      </c>
      <c r="AH22" s="150" t="str">
        <f t="shared" si="0"/>
        <v/>
      </c>
      <c r="AI22" s="150" t="str">
        <f t="shared" si="1"/>
        <v/>
      </c>
      <c r="AJ22" s="150">
        <v>45952.625</v>
      </c>
    </row>
    <row r="23" spans="1:36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1"/>
        <v>-38318.176119810916</v>
      </c>
      <c r="V23" s="59">
        <v>45835.625</v>
      </c>
      <c r="W23" s="44">
        <v>109.01</v>
      </c>
      <c r="X23" s="59">
        <v>45952.625</v>
      </c>
      <c r="Y23" s="44">
        <v>100.3203125</v>
      </c>
      <c r="Z23" s="59">
        <v>45903.625</v>
      </c>
      <c r="AA23" s="44">
        <v>100.234375</v>
      </c>
      <c r="AB23" s="59">
        <v>45904.625</v>
      </c>
      <c r="AC23" s="44">
        <v>98.296875</v>
      </c>
      <c r="AD23" s="59">
        <v>45835.625</v>
      </c>
      <c r="AE23" s="44">
        <v>82.59</v>
      </c>
      <c r="AF23" s="59">
        <v>45953.625</v>
      </c>
      <c r="AG23" s="44">
        <v>100.546875</v>
      </c>
      <c r="AH23" s="150" t="str">
        <f t="shared" si="0"/>
        <v/>
      </c>
      <c r="AI23" s="150" t="str">
        <f t="shared" si="1"/>
        <v/>
      </c>
      <c r="AJ23" s="150">
        <v>45953.625</v>
      </c>
    </row>
    <row r="24" spans="1:36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1"/>
        <v>-41157.915193007095</v>
      </c>
      <c r="V24" s="59">
        <v>45838.625</v>
      </c>
      <c r="W24" s="44">
        <v>109.61</v>
      </c>
      <c r="X24" s="59">
        <v>45953.625</v>
      </c>
      <c r="Y24" s="44">
        <v>100.0859375</v>
      </c>
      <c r="Z24" s="59">
        <v>45904.625</v>
      </c>
      <c r="AA24" s="44">
        <v>100.71875</v>
      </c>
      <c r="AB24" s="59">
        <v>45905.625</v>
      </c>
      <c r="AC24" s="44">
        <v>99.6875</v>
      </c>
      <c r="AD24" s="59">
        <v>45838.625</v>
      </c>
      <c r="AE24" s="44">
        <v>82.92</v>
      </c>
      <c r="AF24" s="59">
        <v>45954.625</v>
      </c>
      <c r="AG24" s="44">
        <v>100.578125</v>
      </c>
      <c r="AH24" s="150" t="str">
        <f t="shared" si="0"/>
        <v/>
      </c>
      <c r="AI24" s="150" t="str">
        <f t="shared" si="1"/>
        <v/>
      </c>
      <c r="AJ24" s="150">
        <v>45954.625</v>
      </c>
    </row>
    <row r="25" spans="1:36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1"/>
        <v>-36953.571236857053</v>
      </c>
      <c r="V25" s="59">
        <v>45839.625</v>
      </c>
      <c r="W25" s="44">
        <v>109.34</v>
      </c>
      <c r="X25" s="59">
        <v>45954.625</v>
      </c>
      <c r="Y25" s="44">
        <v>100.125</v>
      </c>
      <c r="Z25" s="59">
        <v>45905.625</v>
      </c>
      <c r="AA25" s="44">
        <v>101.3125</v>
      </c>
      <c r="AB25" s="59">
        <v>45908.625</v>
      </c>
      <c r="AC25" s="44">
        <v>101</v>
      </c>
      <c r="AD25" s="59">
        <v>45839.625</v>
      </c>
      <c r="AE25" s="44">
        <v>82.59</v>
      </c>
      <c r="AF25" s="59">
        <v>45957.625</v>
      </c>
      <c r="AG25" s="44">
        <v>100.546875</v>
      </c>
      <c r="AH25" s="150" t="str">
        <f t="shared" si="0"/>
        <v/>
      </c>
      <c r="AI25" s="150" t="str">
        <f t="shared" si="1"/>
        <v/>
      </c>
      <c r="AJ25" s="150">
        <v>45957.625</v>
      </c>
    </row>
    <row r="26" spans="1:36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1"/>
        <v>-34548.916129348756</v>
      </c>
      <c r="V26" s="59">
        <v>45840.625</v>
      </c>
      <c r="W26" s="44">
        <v>109.32</v>
      </c>
      <c r="X26" s="59">
        <v>45957.625</v>
      </c>
      <c r="Y26" s="44">
        <v>100.0546875</v>
      </c>
      <c r="Z26" s="59">
        <v>45908.625</v>
      </c>
      <c r="AA26" s="44">
        <v>101.6875</v>
      </c>
      <c r="AB26" s="59">
        <v>45909.625</v>
      </c>
      <c r="AC26" s="44">
        <v>100.4375</v>
      </c>
      <c r="AD26" s="59">
        <v>45840.625</v>
      </c>
      <c r="AE26" s="44">
        <v>82.58</v>
      </c>
      <c r="AF26" s="59">
        <v>45958.625</v>
      </c>
      <c r="AG26" s="44">
        <v>100.625</v>
      </c>
      <c r="AH26" s="150" t="str">
        <f t="shared" si="0"/>
        <v/>
      </c>
      <c r="AI26" s="150" t="str">
        <f t="shared" si="1"/>
        <v/>
      </c>
      <c r="AJ26" s="150">
        <v>45958.625</v>
      </c>
    </row>
    <row r="27" spans="1:36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1"/>
        <v>27160.769364552238</v>
      </c>
      <c r="V27" s="59">
        <v>45841.625</v>
      </c>
      <c r="W27" s="44">
        <v>109.06</v>
      </c>
      <c r="X27" s="59">
        <v>45958.625</v>
      </c>
      <c r="Y27" s="44">
        <v>100.1015625</v>
      </c>
      <c r="Z27" s="59">
        <v>45909.625</v>
      </c>
      <c r="AA27" s="44">
        <v>101.390625</v>
      </c>
      <c r="AB27" s="59">
        <v>45910.625</v>
      </c>
      <c r="AC27" s="44">
        <v>100.953125</v>
      </c>
      <c r="AD27" s="59">
        <v>45845.625</v>
      </c>
      <c r="AE27" s="44">
        <v>82.18</v>
      </c>
      <c r="AF27" s="59">
        <v>45959.625</v>
      </c>
      <c r="AG27" s="44">
        <v>100.015625</v>
      </c>
      <c r="AH27" s="150" t="str">
        <f t="shared" si="0"/>
        <v/>
      </c>
      <c r="AI27" s="150" t="str">
        <f t="shared" si="1"/>
        <v/>
      </c>
      <c r="AJ27" s="150">
        <v>45959.625</v>
      </c>
    </row>
    <row r="28" spans="1:36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1"/>
        <v>-14478.411727870844</v>
      </c>
      <c r="V28" s="59">
        <v>45845.625</v>
      </c>
      <c r="W28" s="44">
        <v>108.41</v>
      </c>
      <c r="X28" s="59">
        <v>45959.625</v>
      </c>
      <c r="Y28" s="44">
        <v>99.6328125</v>
      </c>
      <c r="Z28" s="59">
        <v>45910.625</v>
      </c>
      <c r="AA28" s="44">
        <v>101.6875</v>
      </c>
      <c r="AB28" s="59">
        <v>45911.625</v>
      </c>
      <c r="AC28" s="44">
        <v>101.640625</v>
      </c>
      <c r="AD28" s="59">
        <v>45846.625</v>
      </c>
      <c r="AE28" s="44">
        <v>81.96</v>
      </c>
      <c r="AF28" s="59">
        <v>45960.625</v>
      </c>
      <c r="AG28" s="44">
        <v>99.921875</v>
      </c>
      <c r="AH28" s="150" t="str">
        <f t="shared" si="0"/>
        <v/>
      </c>
      <c r="AI28" s="150" t="str">
        <f t="shared" si="1"/>
        <v/>
      </c>
      <c r="AJ28" s="150">
        <v>45960.625</v>
      </c>
    </row>
    <row r="29" spans="1:36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:T40" ca="1" si="22">C29+D29-F29-G29-I29-J29-L29-M29-O29-P29+R29+S29+$J$9</f>
        <v>9532.7635867743957</v>
      </c>
      <c r="V29" s="59">
        <v>45846.625</v>
      </c>
      <c r="W29" s="44">
        <v>108.1</v>
      </c>
      <c r="X29" s="59">
        <v>45960.625</v>
      </c>
      <c r="Y29" s="44">
        <v>99.59375</v>
      </c>
      <c r="Z29" s="59">
        <v>45911.625</v>
      </c>
      <c r="AA29" s="44">
        <v>101.890625</v>
      </c>
      <c r="AB29" s="59">
        <v>45912.625</v>
      </c>
      <c r="AC29" s="44">
        <v>101.171875</v>
      </c>
      <c r="AD29" s="59">
        <v>45847.625</v>
      </c>
      <c r="AE29" s="44">
        <v>82.31</v>
      </c>
      <c r="AF29" s="59">
        <v>45961.625</v>
      </c>
      <c r="AG29" s="44">
        <v>99.96875</v>
      </c>
      <c r="AH29" s="150" t="str">
        <f t="shared" si="0"/>
        <v/>
      </c>
      <c r="AI29" s="150" t="str">
        <f t="shared" si="1"/>
        <v/>
      </c>
      <c r="AJ29" s="150">
        <v>45961.625</v>
      </c>
    </row>
    <row r="30" spans="1:36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ca="1" si="22"/>
        <v>-29004.578885647687</v>
      </c>
      <c r="V30" s="59">
        <v>45847.625</v>
      </c>
      <c r="W30" s="44">
        <v>108.71</v>
      </c>
      <c r="X30" s="59">
        <v>45961.625</v>
      </c>
      <c r="Y30" s="44">
        <v>99.6484375</v>
      </c>
      <c r="Z30" s="59">
        <v>45912.625</v>
      </c>
      <c r="AA30" s="44">
        <v>101.546875</v>
      </c>
      <c r="AB30" s="59">
        <v>45915.625</v>
      </c>
      <c r="AC30" s="44">
        <v>101.4375</v>
      </c>
      <c r="AD30" s="59">
        <v>45848.625</v>
      </c>
      <c r="AE30" s="44">
        <v>82.31</v>
      </c>
      <c r="AF30" s="59">
        <v>45964.625</v>
      </c>
      <c r="AG30" s="44">
        <v>99.921875</v>
      </c>
      <c r="AH30" s="150" t="str">
        <f t="shared" si="0"/>
        <v/>
      </c>
      <c r="AI30" s="150" t="str">
        <f t="shared" si="1"/>
        <v/>
      </c>
      <c r="AJ30" s="150">
        <v>45964.625</v>
      </c>
    </row>
    <row r="31" spans="1:36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2"/>
        <v>-9746.8548387160117</v>
      </c>
      <c r="V31" s="59">
        <v>45848.625</v>
      </c>
      <c r="W31" s="44">
        <v>108.74</v>
      </c>
      <c r="X31" s="59">
        <v>45964.625</v>
      </c>
      <c r="Y31" s="44">
        <v>99.6171875</v>
      </c>
      <c r="Z31" s="59">
        <v>45915.625</v>
      </c>
      <c r="AA31" s="44">
        <v>101.71875</v>
      </c>
      <c r="AB31" s="59">
        <v>45916.625</v>
      </c>
      <c r="AC31" s="44">
        <v>101.578125</v>
      </c>
      <c r="AD31" s="59">
        <v>45849.625</v>
      </c>
      <c r="AE31" s="44">
        <v>82.02</v>
      </c>
      <c r="AF31" s="59">
        <v>45965.625</v>
      </c>
      <c r="AG31" s="44">
        <v>100.03125</v>
      </c>
      <c r="AH31" s="150" t="str">
        <f t="shared" si="0"/>
        <v/>
      </c>
      <c r="AI31" s="150" t="str">
        <f t="shared" si="1"/>
        <v/>
      </c>
      <c r="AJ31" s="150">
        <v>45965.625</v>
      </c>
    </row>
    <row r="32" spans="1:36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ca="1" si="22"/>
        <v>-39141.200785428548</v>
      </c>
      <c r="V32" s="59">
        <v>45849.625</v>
      </c>
      <c r="W32" s="44">
        <v>108.08</v>
      </c>
      <c r="X32" s="59">
        <v>45965.625</v>
      </c>
      <c r="Y32" s="44">
        <v>99.6875</v>
      </c>
      <c r="Z32" s="59">
        <v>45916.625</v>
      </c>
      <c r="AA32" s="44">
        <v>101.765625</v>
      </c>
      <c r="AB32" s="59">
        <v>45917.625</v>
      </c>
      <c r="AC32" s="44">
        <v>101.375</v>
      </c>
      <c r="AD32" s="59">
        <v>45852.625</v>
      </c>
      <c r="AE32" s="44">
        <v>82</v>
      </c>
      <c r="AF32" s="59">
        <v>45966.625</v>
      </c>
      <c r="AG32" s="44">
        <v>99.59375</v>
      </c>
      <c r="AH32" s="150" t="str">
        <f t="shared" si="0"/>
        <v/>
      </c>
      <c r="AI32" s="150" t="str">
        <f t="shared" si="1"/>
        <v/>
      </c>
      <c r="AJ32" s="150">
        <v>45966.625</v>
      </c>
    </row>
    <row r="33" spans="1:36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ca="1" si="22"/>
        <v>-26523.5588060015</v>
      </c>
      <c r="V33" s="59">
        <v>45852.625</v>
      </c>
      <c r="W33" s="44">
        <v>108.05</v>
      </c>
      <c r="X33" s="59">
        <v>45966.625</v>
      </c>
      <c r="Y33" s="44">
        <v>99.3828125</v>
      </c>
      <c r="Z33" s="59">
        <v>45917.625</v>
      </c>
      <c r="AA33" s="44">
        <v>101.5</v>
      </c>
      <c r="AB33" s="59">
        <v>45918.625</v>
      </c>
      <c r="AC33" s="44">
        <v>100.328125</v>
      </c>
      <c r="AD33" s="59">
        <v>45853.625</v>
      </c>
      <c r="AE33" s="44">
        <v>81.75</v>
      </c>
      <c r="AF33" s="59">
        <v>45967.625</v>
      </c>
      <c r="AG33" s="44">
        <v>100.0625</v>
      </c>
      <c r="AH33" s="150" t="str">
        <f t="shared" si="0"/>
        <v/>
      </c>
      <c r="AI33" s="150" t="str">
        <f t="shared" si="1"/>
        <v/>
      </c>
      <c r="AJ33" s="150">
        <v>45967.625</v>
      </c>
    </row>
    <row r="34" spans="1:36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ca="1" si="22"/>
        <v>-44952.125937808218</v>
      </c>
      <c r="V34" s="59">
        <v>45853.625</v>
      </c>
      <c r="W34" s="44">
        <v>107.66</v>
      </c>
      <c r="X34" s="59">
        <v>45967.625</v>
      </c>
      <c r="Y34" s="44">
        <v>99.7265625</v>
      </c>
      <c r="Z34" s="59">
        <v>45918.625</v>
      </c>
      <c r="AA34" s="44">
        <v>101.09375</v>
      </c>
      <c r="AB34" s="59">
        <v>45919.625</v>
      </c>
      <c r="AC34" s="44">
        <v>100.125</v>
      </c>
      <c r="AD34" s="59">
        <v>45854.625</v>
      </c>
      <c r="AE34" s="44">
        <v>81.97</v>
      </c>
      <c r="AF34" s="59">
        <v>45968.625</v>
      </c>
      <c r="AG34" s="44">
        <v>100.078125</v>
      </c>
      <c r="AH34" s="150" t="str">
        <f t="shared" si="0"/>
        <v/>
      </c>
      <c r="AI34" s="150" t="str">
        <f t="shared" si="1"/>
        <v/>
      </c>
      <c r="AJ34" s="150">
        <v>45968.625</v>
      </c>
    </row>
    <row r="35" spans="1:36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ca="1" si="22"/>
        <v>-68839.548203094368</v>
      </c>
      <c r="V35" s="59">
        <v>45854.625</v>
      </c>
      <c r="W35" s="44">
        <v>107.83</v>
      </c>
      <c r="X35" s="59">
        <v>45968.625</v>
      </c>
      <c r="Y35" s="44">
        <v>99.765625</v>
      </c>
      <c r="Z35" s="59">
        <v>45919.625</v>
      </c>
      <c r="AA35" s="44">
        <v>101.015625</v>
      </c>
      <c r="AB35" s="59">
        <v>45922.625</v>
      </c>
      <c r="AC35" s="44">
        <v>99.734375</v>
      </c>
      <c r="AD35" s="59">
        <v>45855.625</v>
      </c>
      <c r="AE35" s="44">
        <v>82.06</v>
      </c>
      <c r="AF35" s="59">
        <v>45971.625</v>
      </c>
      <c r="AG35" s="44">
        <v>99.90625</v>
      </c>
      <c r="AH35" s="150" t="str">
        <f t="shared" si="0"/>
        <v/>
      </c>
      <c r="AI35" s="150" t="str">
        <f t="shared" si="1"/>
        <v/>
      </c>
      <c r="AJ35" s="150">
        <v>45971.625</v>
      </c>
    </row>
    <row r="36" spans="1:36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ca="1" si="22"/>
        <v>-84688.749534910487</v>
      </c>
      <c r="V36" s="59">
        <v>45855.625</v>
      </c>
      <c r="W36" s="44">
        <v>108.09</v>
      </c>
      <c r="X36" s="59">
        <v>45971.625</v>
      </c>
      <c r="Y36" s="44">
        <v>99.625</v>
      </c>
      <c r="Z36" s="59">
        <v>45922.625</v>
      </c>
      <c r="AA36" s="44">
        <v>100.8125</v>
      </c>
      <c r="AB36" s="59">
        <v>45923.625</v>
      </c>
      <c r="AC36" s="44">
        <v>100.421875</v>
      </c>
      <c r="AD36" s="59">
        <v>45856.625</v>
      </c>
      <c r="AE36" s="44">
        <v>82.25</v>
      </c>
      <c r="AF36" s="59">
        <v>45972.625</v>
      </c>
      <c r="AG36" s="44">
        <v>99.890625</v>
      </c>
      <c r="AH36" s="150" t="str">
        <f t="shared" si="0"/>
        <v/>
      </c>
      <c r="AI36" s="150" t="str">
        <f t="shared" si="1"/>
        <v/>
      </c>
      <c r="AJ36" s="150">
        <v>45972.625</v>
      </c>
    </row>
    <row r="37" spans="1:36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ca="1" si="22"/>
        <v>-77664.350388752151</v>
      </c>
      <c r="V37" s="59">
        <v>45856.625</v>
      </c>
      <c r="W37" s="44">
        <v>108.29</v>
      </c>
      <c r="X37" s="59">
        <v>45972.625</v>
      </c>
      <c r="Y37" s="44">
        <v>99.6015625</v>
      </c>
      <c r="Z37" s="59">
        <v>45923.625</v>
      </c>
      <c r="AA37" s="44">
        <v>101.140625</v>
      </c>
      <c r="AB37" s="59">
        <v>45924.625</v>
      </c>
      <c r="AC37" s="44">
        <v>100.015625</v>
      </c>
      <c r="AD37" s="59">
        <v>45859.625</v>
      </c>
      <c r="AE37" s="44">
        <v>82.49</v>
      </c>
      <c r="AF37" s="59">
        <v>45973.625</v>
      </c>
      <c r="AG37" s="44">
        <v>100.203125</v>
      </c>
      <c r="AH37" s="150" t="str">
        <f t="shared" si="0"/>
        <v/>
      </c>
      <c r="AI37" s="150" t="str">
        <f t="shared" si="1"/>
        <v/>
      </c>
      <c r="AJ37" s="150">
        <v>45973.625</v>
      </c>
    </row>
    <row r="38" spans="1:36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ca="1" si="22"/>
        <v>-104068.11841539203</v>
      </c>
      <c r="V38" s="59">
        <v>45859.625</v>
      </c>
      <c r="W38" s="44">
        <v>108.71</v>
      </c>
      <c r="X38" s="59">
        <v>45973.625</v>
      </c>
      <c r="Y38" s="44">
        <v>99.828125</v>
      </c>
      <c r="Z38" s="59">
        <v>45924.625</v>
      </c>
      <c r="AA38" s="44">
        <v>100.859375</v>
      </c>
      <c r="AB38" s="59">
        <v>45925.625</v>
      </c>
      <c r="AC38" s="44">
        <v>100.03125</v>
      </c>
      <c r="AD38" s="59">
        <v>45860.625</v>
      </c>
      <c r="AE38" s="44">
        <v>82.64</v>
      </c>
      <c r="AF38" s="59">
        <v>45974.625</v>
      </c>
      <c r="AG38" s="44">
        <v>99.953125</v>
      </c>
      <c r="AH38" s="150" t="str">
        <f t="shared" si="0"/>
        <v/>
      </c>
      <c r="AI38" s="150" t="str">
        <f t="shared" si="1"/>
        <v/>
      </c>
      <c r="AJ38" s="150">
        <v>45974.625</v>
      </c>
    </row>
    <row r="39" spans="1:36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ca="1" si="22"/>
        <v>-128302.96977278279</v>
      </c>
      <c r="V39" s="59">
        <v>45860.625</v>
      </c>
      <c r="W39" s="44">
        <v>108.97</v>
      </c>
      <c r="X39" s="59">
        <v>45974.625</v>
      </c>
      <c r="Y39" s="44">
        <v>99.6328125</v>
      </c>
      <c r="Z39" s="59">
        <v>45925.625</v>
      </c>
      <c r="AA39" s="44">
        <v>100.640625</v>
      </c>
      <c r="AB39" s="59">
        <v>45926.625</v>
      </c>
      <c r="AC39" s="44">
        <v>99.90625</v>
      </c>
      <c r="AD39" s="59">
        <v>45861.625</v>
      </c>
      <c r="AE39" s="44">
        <v>82.53</v>
      </c>
      <c r="AF39" s="59">
        <v>45975.625</v>
      </c>
      <c r="AG39" s="44">
        <v>99.796875</v>
      </c>
      <c r="AH39" s="150" t="str">
        <f t="shared" si="0"/>
        <v/>
      </c>
      <c r="AI39" s="150" t="str">
        <f t="shared" si="1"/>
        <v/>
      </c>
      <c r="AJ39" s="150">
        <v>45975.625</v>
      </c>
    </row>
    <row r="40" spans="1:36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ca="1" si="22"/>
        <v>-149320.31669525942</v>
      </c>
      <c r="V40" s="59">
        <v>45861.625</v>
      </c>
      <c r="W40" s="44">
        <v>108.8</v>
      </c>
      <c r="X40" s="59">
        <v>45975.625</v>
      </c>
      <c r="Y40" s="44">
        <v>99.53125</v>
      </c>
      <c r="Z40" s="59">
        <v>45926.625</v>
      </c>
      <c r="AA40" s="44">
        <v>100.5625</v>
      </c>
      <c r="AB40" s="59">
        <v>45929.625</v>
      </c>
      <c r="AC40" s="44">
        <v>100.65625</v>
      </c>
      <c r="AD40" s="59">
        <v>45862.625</v>
      </c>
      <c r="AE40" s="44">
        <v>82.43</v>
      </c>
      <c r="AF40" s="59">
        <v>45978.625</v>
      </c>
      <c r="AG40" s="44">
        <v>99.859375</v>
      </c>
      <c r="AH40" s="150" t="str">
        <f t="shared" si="0"/>
        <v/>
      </c>
      <c r="AI40" s="150" t="str">
        <f t="shared" si="1"/>
        <v/>
      </c>
      <c r="AJ40" s="150">
        <v>45978.625</v>
      </c>
    </row>
    <row r="41" spans="1:36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V41" s="59">
        <v>45862.625</v>
      </c>
      <c r="W41" s="44">
        <v>108.64</v>
      </c>
      <c r="X41" s="59">
        <v>45978.625</v>
      </c>
      <c r="Y41" s="44">
        <v>99.5703125</v>
      </c>
      <c r="Z41" s="59">
        <v>45929.625</v>
      </c>
      <c r="AA41" s="44">
        <v>100.875</v>
      </c>
      <c r="AB41" s="59">
        <v>45930.625</v>
      </c>
      <c r="AC41" s="44">
        <v>100.390625</v>
      </c>
      <c r="AD41" s="59">
        <v>45863.625</v>
      </c>
      <c r="AE41" s="44">
        <v>82.63</v>
      </c>
      <c r="AF41" s="59">
        <v>45979.625</v>
      </c>
      <c r="AG41" s="44">
        <v>100.015625</v>
      </c>
      <c r="AH41" s="150" t="str">
        <f t="shared" si="0"/>
        <v/>
      </c>
      <c r="AI41" s="150" t="str">
        <f t="shared" si="1"/>
        <v/>
      </c>
      <c r="AJ41" s="150">
        <v>45979.625</v>
      </c>
    </row>
    <row r="42" spans="1:36">
      <c r="A42" s="151">
        <f t="shared" ref="A42:A105" ca="1" si="23">IF(AND(ISBLANK(AJ31), A41 = $AJ$1),NOW(),IF(ISBLANK(AJ31),"",AJ31))</f>
        <v>45965.625</v>
      </c>
      <c r="B42" s="38">
        <f t="shared" ref="B42:B105" ca="1" si="24">IF(COUNTIF(V:V,A42)=1,VLOOKUP(A42,V:W,2), IF(COUNTIF(V:V,A42)=0,$B$10,""))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25">IF(COUNTIF(V:V,A42)=1,VLOOKUP(A42,X:Y,2), IF(COUNTIF(V:V,A42)=0,$C$10,""))</f>
        <v>99.6875</v>
      </c>
      <c r="F42" s="39">
        <f t="shared" ref="F42:F105" ca="1" si="26">IF(ISERROR(B42-2),"",(E42-$E$14)/100*$C$5)</f>
        <v>50380.859375</v>
      </c>
      <c r="G42" s="40">
        <f t="shared" ca="1" si="8"/>
        <v>-10776.916558159704</v>
      </c>
      <c r="H42" s="38">
        <f t="shared" ref="H42:H105" ca="1" si="27">IF(COUNTIF(V:V,A42)=1,VLOOKUP(A42,Z:AA,2), IF(COUNTIF(V:V,A42)=0,$D$10,""))</f>
        <v>101.328125</v>
      </c>
      <c r="I42" s="39">
        <f t="shared" ref="I42:I105" ca="1" si="28">IF(ISERROR(B42-2),"",(H42-$H$14)/100*$D$5)</f>
        <v>55664.0625</v>
      </c>
      <c r="J42" s="40">
        <f t="shared" ca="1" si="11"/>
        <v>-39.876302083328483</v>
      </c>
      <c r="K42" s="38">
        <f t="shared" ref="K42:K105" ca="1" si="29">IF(COUNTIF(V:V,A42)=1,VLOOKUP(A42,AB:AC,2), IF(COUNTIF(V:V,A42)=0,$E$10,""))</f>
        <v>101.3125</v>
      </c>
      <c r="L42" s="39">
        <f t="shared" ref="L42:L105" ca="1" si="30">IF(ISERROR(B42-2),"",(K42-$K$14)/100*$E$5)</f>
        <v>164062.5</v>
      </c>
      <c r="M42" s="40">
        <f t="shared" ca="1" si="14"/>
        <v>6190.0416666666788</v>
      </c>
      <c r="N42" s="38">
        <f t="shared" ref="N42:N105" ca="1" si="31">IF(COUNTIF(V:V,A42)=1,VLOOKUP(A42,AD:AE,2), IF(COUNTIF(V:V,A42)=0,$F$10,""))</f>
        <v>83.66</v>
      </c>
      <c r="O42" s="39">
        <f t="shared" ref="O42:O105" ca="1" si="32">IF(ISERROR(B42-2),"",(N42/$N$14-1)*$F$5)</f>
        <v>-92465.549126052865</v>
      </c>
      <c r="P42" s="40">
        <f t="shared" ca="1" si="17"/>
        <v>-234999.99999999997</v>
      </c>
      <c r="Q42" s="38">
        <f t="shared" ref="Q42:Q105" ca="1" si="33">IF(COUNTIF(V:V,A42)=1,VLOOKUP(A42,AF:AG,2), IF(COUNTIF(V:V,A42)=0,$G$10,""))</f>
        <v>100.03125</v>
      </c>
      <c r="R42" s="39">
        <f t="shared" ref="R42:R105" ca="1" si="34">IF(ISERROR(B42-2),"",(Q42-$Q$14)/100*$G$5)</f>
        <v>225996.09374999997</v>
      </c>
      <c r="S42" s="40">
        <f t="shared" ca="1" si="20"/>
        <v>-33127.635199652752</v>
      </c>
      <c r="T42" s="66">
        <f t="shared" ref="T42:T105" ca="1" si="35">IF(ISERROR(B42-2),"",C42+D42-F42-G42-I42-J42-L42-M42-O42-P42+R42+S42+$J$9+$N$9)</f>
        <v>-133729.70940368943</v>
      </c>
      <c r="V42" s="59">
        <v>45863.625</v>
      </c>
      <c r="W42" s="44">
        <v>108.99</v>
      </c>
      <c r="X42" s="59">
        <v>45979.625</v>
      </c>
      <c r="Y42" s="44">
        <v>99.7109375</v>
      </c>
      <c r="Z42" s="59">
        <v>45930.625</v>
      </c>
      <c r="AA42" s="44">
        <v>100.828125</v>
      </c>
      <c r="AB42" s="59">
        <v>45931.625</v>
      </c>
      <c r="AC42" s="44">
        <v>100.578125</v>
      </c>
      <c r="AD42" s="59">
        <v>45866.625</v>
      </c>
      <c r="AE42" s="44">
        <v>82.525000000000006</v>
      </c>
      <c r="AF42" s="59">
        <v>45980.625</v>
      </c>
      <c r="AG42" s="44">
        <v>99.953125</v>
      </c>
      <c r="AH42" s="150" t="str">
        <f t="shared" si="0"/>
        <v/>
      </c>
      <c r="AI42" s="150" t="str">
        <f t="shared" si="1"/>
        <v/>
      </c>
      <c r="AJ42" s="150">
        <v>45980.625</v>
      </c>
    </row>
    <row r="43" spans="1:36">
      <c r="A43" s="151">
        <f t="shared" ca="1" si="23"/>
        <v>45966.625</v>
      </c>
      <c r="B43" s="38">
        <f t="shared" ca="1" si="24"/>
        <v>110.35</v>
      </c>
      <c r="C43" s="39">
        <f t="shared" ca="1" si="4"/>
        <v>-194932.63034563634</v>
      </c>
      <c r="D43" s="39">
        <f t="shared" ca="1" si="5"/>
        <v>-172225.625</v>
      </c>
      <c r="E43" s="38">
        <f t="shared" ca="1" si="25"/>
        <v>99.3828125</v>
      </c>
      <c r="F43" s="39">
        <f t="shared" ca="1" si="26"/>
        <v>-654.296875</v>
      </c>
      <c r="G43" s="40">
        <f t="shared" ca="1" si="8"/>
        <v>-11046.339472113716</v>
      </c>
      <c r="H43" s="38">
        <f t="shared" ca="1" si="27"/>
        <v>100.734375</v>
      </c>
      <c r="I43" s="39">
        <f t="shared" ca="1" si="28"/>
        <v>11132.8125</v>
      </c>
      <c r="J43" s="40">
        <f t="shared" ca="1" si="11"/>
        <v>-40.873209635414241</v>
      </c>
      <c r="K43" s="38">
        <f t="shared" ca="1" si="29"/>
        <v>100.203125</v>
      </c>
      <c r="L43" s="39">
        <f t="shared" ca="1" si="30"/>
        <v>47578.125</v>
      </c>
      <c r="M43" s="40">
        <f t="shared" ca="1" si="14"/>
        <v>6344.792708333327</v>
      </c>
      <c r="N43" s="38">
        <f t="shared" ca="1" si="31"/>
        <v>83.48</v>
      </c>
      <c r="O43" s="39">
        <f t="shared" ca="1" si="32"/>
        <v>-199844.89649823579</v>
      </c>
      <c r="P43" s="40">
        <f t="shared" ca="1" si="17"/>
        <v>-240875</v>
      </c>
      <c r="Q43" s="38">
        <f t="shared" ca="1" si="33"/>
        <v>99.59375</v>
      </c>
      <c r="R43" s="39">
        <f t="shared" ca="1" si="34"/>
        <v>3964.84375</v>
      </c>
      <c r="S43" s="40">
        <f t="shared" ca="1" si="20"/>
        <v>-33955.826079644117</v>
      </c>
      <c r="T43" s="66">
        <f t="shared" ca="1" si="35"/>
        <v>-141695.86716110073</v>
      </c>
      <c r="V43" s="59">
        <v>45866.625</v>
      </c>
      <c r="W43" s="44">
        <v>108.77</v>
      </c>
      <c r="X43" s="59">
        <v>45980.625</v>
      </c>
      <c r="Y43" s="44">
        <v>99.6640625</v>
      </c>
      <c r="Z43" s="59">
        <v>45931.625</v>
      </c>
      <c r="AA43" s="44">
        <v>101.171875</v>
      </c>
      <c r="AB43" s="59">
        <v>45932.625</v>
      </c>
      <c r="AC43" s="44">
        <v>100.875</v>
      </c>
      <c r="AD43" s="59">
        <v>45867.625</v>
      </c>
      <c r="AE43" s="44">
        <v>82.81</v>
      </c>
      <c r="AF43" s="59">
        <v>45981.625</v>
      </c>
      <c r="AG43" s="44">
        <v>100.171875</v>
      </c>
      <c r="AH43" s="150" t="str">
        <f t="shared" si="0"/>
        <v/>
      </c>
      <c r="AI43" s="150" t="str">
        <f t="shared" si="1"/>
        <v/>
      </c>
      <c r="AJ43" s="150">
        <v>45981.625</v>
      </c>
    </row>
    <row r="44" spans="1:36">
      <c r="A44" s="151">
        <f t="shared" ca="1" si="23"/>
        <v>45967.625</v>
      </c>
      <c r="B44" s="38">
        <f t="shared" ca="1" si="24"/>
        <v>110.93</v>
      </c>
      <c r="C44" s="39">
        <f t="shared" ca="1" si="4"/>
        <v>-8055.0673696500317</v>
      </c>
      <c r="D44" s="39">
        <f t="shared" ca="1" si="5"/>
        <v>-176426.25</v>
      </c>
      <c r="E44" s="38">
        <f t="shared" ca="1" si="25"/>
        <v>99.7265625</v>
      </c>
      <c r="F44" s="39">
        <f t="shared" ca="1" si="26"/>
        <v>56923.828125</v>
      </c>
      <c r="G44" s="40">
        <f t="shared" ca="1" si="8"/>
        <v>-11315.762386067698</v>
      </c>
      <c r="H44" s="38">
        <f t="shared" ca="1" si="27"/>
        <v>101.296875</v>
      </c>
      <c r="I44" s="39">
        <f t="shared" ca="1" si="28"/>
        <v>53320.3125</v>
      </c>
      <c r="J44" s="40">
        <f t="shared" ca="1" si="11"/>
        <v>-41.8701171875</v>
      </c>
      <c r="K44" s="38">
        <f t="shared" ca="1" si="29"/>
        <v>101.109375</v>
      </c>
      <c r="L44" s="39">
        <f t="shared" ca="1" si="30"/>
        <v>142734.375</v>
      </c>
      <c r="M44" s="40">
        <f t="shared" ca="1" si="14"/>
        <v>6499.5437499999971</v>
      </c>
      <c r="N44" s="38">
        <f t="shared" ca="1" si="31"/>
        <v>83.79</v>
      </c>
      <c r="O44" s="39">
        <f t="shared" ca="1" si="32"/>
        <v>-14913.798246130038</v>
      </c>
      <c r="P44" s="40">
        <f t="shared" ca="1" si="17"/>
        <v>-246750</v>
      </c>
      <c r="Q44" s="38">
        <f t="shared" ca="1" si="33"/>
        <v>100.0625</v>
      </c>
      <c r="R44" s="39">
        <f t="shared" ca="1" si="34"/>
        <v>241855.46875</v>
      </c>
      <c r="S44" s="40">
        <f t="shared" ca="1" si="20"/>
        <v>-34784.016959635395</v>
      </c>
      <c r="T44" s="66">
        <f t="shared" ca="1" si="35"/>
        <v>-95818.799537372033</v>
      </c>
      <c r="V44" s="59">
        <v>45867.625</v>
      </c>
      <c r="W44" s="44">
        <v>109.49</v>
      </c>
      <c r="X44" s="59">
        <v>45981.625</v>
      </c>
      <c r="Y44" s="44">
        <v>99.84375</v>
      </c>
      <c r="Z44" s="59">
        <v>45932.625</v>
      </c>
      <c r="AA44" s="44">
        <v>101.3125</v>
      </c>
      <c r="AB44" s="59">
        <v>45933.625</v>
      </c>
      <c r="AC44" s="44">
        <v>100.609375</v>
      </c>
      <c r="AD44" s="59">
        <v>45868.625</v>
      </c>
      <c r="AE44" s="44">
        <v>82.67</v>
      </c>
      <c r="AF44" s="59">
        <v>45982.625</v>
      </c>
      <c r="AG44" s="44">
        <v>100.4375</v>
      </c>
      <c r="AH44" s="150" t="str">
        <f t="shared" si="0"/>
        <v/>
      </c>
      <c r="AI44" s="150" t="str">
        <f t="shared" si="1"/>
        <v/>
      </c>
      <c r="AJ44" s="150">
        <v>45982.625</v>
      </c>
    </row>
    <row r="45" spans="1:36">
      <c r="A45" s="151">
        <f t="shared" ca="1" si="23"/>
        <v>45968.625</v>
      </c>
      <c r="B45" s="38">
        <f t="shared" ca="1" si="24"/>
        <v>110.71</v>
      </c>
      <c r="C45" s="39">
        <f t="shared" ca="1" si="4"/>
        <v>-78939.660222615566</v>
      </c>
      <c r="D45" s="39">
        <f t="shared" ca="1" si="5"/>
        <v>-180626.875</v>
      </c>
      <c r="E45" s="38">
        <f t="shared" ca="1" si="25"/>
        <v>99.765625</v>
      </c>
      <c r="F45" s="39">
        <f t="shared" ca="1" si="26"/>
        <v>63466.796875</v>
      </c>
      <c r="G45" s="40">
        <f t="shared" ca="1" si="8"/>
        <v>-11585.185300021709</v>
      </c>
      <c r="H45" s="38">
        <f t="shared" ca="1" si="27"/>
        <v>101.265625</v>
      </c>
      <c r="I45" s="39">
        <f t="shared" ca="1" si="28"/>
        <v>50976.5625</v>
      </c>
      <c r="J45" s="40">
        <f t="shared" ca="1" si="11"/>
        <v>-42.867024739578483</v>
      </c>
      <c r="K45" s="38">
        <f t="shared" ca="1" si="29"/>
        <v>100.859375</v>
      </c>
      <c r="L45" s="39">
        <f t="shared" ca="1" si="30"/>
        <v>116484.375</v>
      </c>
      <c r="M45" s="40">
        <f t="shared" ca="1" si="14"/>
        <v>6654.2947916666672</v>
      </c>
      <c r="N45" s="38">
        <f t="shared" ca="1" si="31"/>
        <v>83.75</v>
      </c>
      <c r="O45" s="39">
        <f t="shared" ca="1" si="32"/>
        <v>-38775.875439955867</v>
      </c>
      <c r="P45" s="40">
        <f t="shared" ca="1" si="17"/>
        <v>-252624.99999999997</v>
      </c>
      <c r="Q45" s="38">
        <f t="shared" ca="1" si="33"/>
        <v>100.078125</v>
      </c>
      <c r="R45" s="39">
        <f t="shared" ca="1" si="34"/>
        <v>249785.15625</v>
      </c>
      <c r="S45" s="40">
        <f t="shared" ca="1" si="20"/>
        <v>-35612.207839626702</v>
      </c>
      <c r="T45" s="66">
        <f t="shared" ca="1" si="35"/>
        <v>-111898.99354666368</v>
      </c>
      <c r="V45" s="59">
        <v>45868.625</v>
      </c>
      <c r="W45" s="44">
        <v>109.08</v>
      </c>
      <c r="X45" s="59">
        <v>45982.625</v>
      </c>
      <c r="Y45" s="44">
        <v>100.0390625</v>
      </c>
      <c r="Z45" s="59">
        <v>45933.625</v>
      </c>
      <c r="AA45" s="44">
        <v>101.046875</v>
      </c>
      <c r="AB45" s="59">
        <v>45936.625</v>
      </c>
      <c r="AC45" s="44">
        <v>99.859375</v>
      </c>
      <c r="AD45" s="59">
        <v>45869.625</v>
      </c>
      <c r="AE45" s="44">
        <v>82.68</v>
      </c>
      <c r="AF45" s="59">
        <v>45985.625</v>
      </c>
      <c r="AG45" s="44">
        <v>100.53125</v>
      </c>
      <c r="AH45" s="150" t="str">
        <f t="shared" si="0"/>
        <v/>
      </c>
      <c r="AI45" s="150" t="str">
        <f t="shared" si="1"/>
        <v/>
      </c>
      <c r="AJ45" s="150">
        <v>45985.625</v>
      </c>
    </row>
    <row r="46" spans="1:36">
      <c r="A46" s="151">
        <f t="shared" ca="1" si="23"/>
        <v>45971.625</v>
      </c>
      <c r="B46" s="38">
        <f t="shared" ca="1" si="24"/>
        <v>110.77</v>
      </c>
      <c r="C46" s="39">
        <f t="shared" ca="1" si="4"/>
        <v>-59607.498535442784</v>
      </c>
      <c r="D46" s="39">
        <f t="shared" ca="1" si="5"/>
        <v>-193228.74999999997</v>
      </c>
      <c r="E46" s="38">
        <f t="shared" ca="1" si="25"/>
        <v>99.625</v>
      </c>
      <c r="F46" s="39">
        <f t="shared" ca="1" si="26"/>
        <v>39912.109375</v>
      </c>
      <c r="G46" s="40">
        <f t="shared" ca="1" si="8"/>
        <v>-12393.45404188367</v>
      </c>
      <c r="H46" s="38">
        <f t="shared" ca="1" si="27"/>
        <v>101.109375</v>
      </c>
      <c r="I46" s="39">
        <f t="shared" ca="1" si="28"/>
        <v>39257.8125</v>
      </c>
      <c r="J46" s="40">
        <f t="shared" ca="1" si="11"/>
        <v>-45.857747395828483</v>
      </c>
      <c r="K46" s="38">
        <f t="shared" ca="1" si="29"/>
        <v>100.796875</v>
      </c>
      <c r="L46" s="39">
        <f t="shared" ca="1" si="30"/>
        <v>109921.875</v>
      </c>
      <c r="M46" s="40">
        <f t="shared" ca="1" si="14"/>
        <v>7118.5479166666701</v>
      </c>
      <c r="N46" s="38">
        <f t="shared" ca="1" si="31"/>
        <v>83.73</v>
      </c>
      <c r="O46" s="39">
        <f t="shared" ca="1" si="32"/>
        <v>-50706.914036863229</v>
      </c>
      <c r="P46" s="40">
        <f t="shared" ca="1" si="17"/>
        <v>-270249.99999999994</v>
      </c>
      <c r="Q46" s="38">
        <f t="shared" ca="1" si="33"/>
        <v>99.90625</v>
      </c>
      <c r="R46" s="39">
        <f t="shared" ca="1" si="34"/>
        <v>162558.59375</v>
      </c>
      <c r="S46" s="40">
        <f t="shared" ca="1" si="20"/>
        <v>-38096.780479600624</v>
      </c>
      <c r="T46" s="66">
        <f t="shared" ca="1" si="35"/>
        <v>-123140.85956303916</v>
      </c>
      <c r="V46" s="59">
        <v>45869.625</v>
      </c>
      <c r="W46" s="44">
        <v>109.11</v>
      </c>
      <c r="X46" s="59">
        <v>45985.625</v>
      </c>
      <c r="Y46" s="44">
        <v>100.0859375</v>
      </c>
      <c r="Z46" s="59">
        <v>45936.625</v>
      </c>
      <c r="AA46" s="44">
        <v>100.6875</v>
      </c>
      <c r="AB46" s="59">
        <v>45937.625</v>
      </c>
      <c r="AC46" s="44">
        <v>100.390625</v>
      </c>
      <c r="AD46" s="59">
        <v>45870.625</v>
      </c>
      <c r="AE46" s="44">
        <v>83.04</v>
      </c>
      <c r="AF46" s="59">
        <v>45986.625</v>
      </c>
      <c r="AG46" s="44">
        <v>100.765625</v>
      </c>
      <c r="AH46" s="150" t="str">
        <f t="shared" si="0"/>
        <v/>
      </c>
      <c r="AI46" s="150" t="str">
        <f t="shared" si="1"/>
        <v/>
      </c>
      <c r="AJ46" s="150">
        <v>45986.625</v>
      </c>
    </row>
    <row r="47" spans="1:36">
      <c r="A47" s="151">
        <f t="shared" ca="1" si="23"/>
        <v>45972.625</v>
      </c>
      <c r="B47" s="38">
        <f t="shared" ca="1" si="24"/>
        <v>111.21</v>
      </c>
      <c r="C47" s="39">
        <f t="shared" ca="1" si="4"/>
        <v>82161.687170472404</v>
      </c>
      <c r="D47" s="39">
        <f t="shared" ca="1" si="5"/>
        <v>-197429.375</v>
      </c>
      <c r="E47" s="38">
        <f t="shared" ca="1" si="25"/>
        <v>99.6015625</v>
      </c>
      <c r="F47" s="39">
        <f t="shared" ca="1" si="26"/>
        <v>35986.328125</v>
      </c>
      <c r="G47" s="40">
        <f t="shared" ca="1" si="8"/>
        <v>-12662.876955837666</v>
      </c>
      <c r="H47" s="38">
        <f t="shared" ca="1" si="27"/>
        <v>101.0625</v>
      </c>
      <c r="I47" s="39">
        <f t="shared" ca="1" si="28"/>
        <v>35742.1875</v>
      </c>
      <c r="J47" s="40">
        <f t="shared" ca="1" si="11"/>
        <v>-46.854654947914241</v>
      </c>
      <c r="K47" s="38">
        <f t="shared" ca="1" si="29"/>
        <v>100.703125</v>
      </c>
      <c r="L47" s="39">
        <f t="shared" ca="1" si="30"/>
        <v>100078.125</v>
      </c>
      <c r="M47" s="40">
        <f t="shared" ca="1" si="14"/>
        <v>7273.2989583333474</v>
      </c>
      <c r="N47" s="38">
        <f t="shared" ca="1" si="31"/>
        <v>84.04</v>
      </c>
      <c r="O47" s="39">
        <f t="shared" ca="1" si="32"/>
        <v>134224.18421523695</v>
      </c>
      <c r="P47" s="40">
        <f t="shared" ca="1" si="17"/>
        <v>-276125</v>
      </c>
      <c r="Q47" s="38">
        <f t="shared" ca="1" si="33"/>
        <v>99.890625</v>
      </c>
      <c r="R47" s="39">
        <f t="shared" ca="1" si="34"/>
        <v>154628.90625</v>
      </c>
      <c r="S47" s="40">
        <f t="shared" ca="1" si="20"/>
        <v>-38924.971359592018</v>
      </c>
      <c r="T47" s="66">
        <f t="shared" ca="1" si="35"/>
        <v>-155985.45045937615</v>
      </c>
      <c r="V47" s="59">
        <v>45870.625</v>
      </c>
      <c r="W47" s="44">
        <v>109.63</v>
      </c>
      <c r="X47" s="59">
        <v>45986.625</v>
      </c>
      <c r="Y47" s="44">
        <v>100.265625</v>
      </c>
      <c r="Z47" s="59">
        <v>45937.625</v>
      </c>
      <c r="AA47" s="44">
        <v>100.96875</v>
      </c>
      <c r="AB47" s="59">
        <v>45938.625</v>
      </c>
      <c r="AC47" s="44">
        <v>100.4375</v>
      </c>
      <c r="AD47" s="59">
        <v>45873.625</v>
      </c>
      <c r="AE47" s="44">
        <v>83.17</v>
      </c>
      <c r="AF47" s="59">
        <v>45987.625</v>
      </c>
      <c r="AG47" s="44">
        <v>100.796875</v>
      </c>
      <c r="AH47" s="150" t="str">
        <f t="shared" si="0"/>
        <v/>
      </c>
      <c r="AI47" s="150" t="str">
        <f t="shared" si="1"/>
        <v/>
      </c>
      <c r="AJ47" s="150">
        <v>45987.625</v>
      </c>
    </row>
    <row r="48" spans="1:36">
      <c r="A48" s="151">
        <f t="shared" ca="1" si="23"/>
        <v>45973.625</v>
      </c>
      <c r="B48" s="38">
        <f t="shared" ca="1" si="24"/>
        <v>111.1</v>
      </c>
      <c r="C48" s="39">
        <f t="shared" ca="1" si="4"/>
        <v>46719.390743991615</v>
      </c>
      <c r="D48" s="39">
        <f t="shared" ca="1" si="5"/>
        <v>-201629.99999999997</v>
      </c>
      <c r="E48" s="38">
        <f t="shared" ca="1" si="25"/>
        <v>99.828125</v>
      </c>
      <c r="F48" s="39">
        <f t="shared" ca="1" si="26"/>
        <v>73935.546875</v>
      </c>
      <c r="G48" s="40">
        <f t="shared" ca="1" si="8"/>
        <v>-12932.299869791648</v>
      </c>
      <c r="H48" s="38">
        <f t="shared" ca="1" si="27"/>
        <v>101.46875</v>
      </c>
      <c r="I48" s="39">
        <f t="shared" ca="1" si="28"/>
        <v>66210.9375</v>
      </c>
      <c r="J48" s="40">
        <f t="shared" ca="1" si="11"/>
        <v>-47.851562499992724</v>
      </c>
      <c r="K48" s="38">
        <f t="shared" ca="1" si="29"/>
        <v>101.40625</v>
      </c>
      <c r="L48" s="39">
        <f t="shared" ca="1" si="30"/>
        <v>173906.25</v>
      </c>
      <c r="M48" s="40">
        <f t="shared" ca="1" si="14"/>
        <v>7428.0500000000102</v>
      </c>
      <c r="N48" s="38">
        <f t="shared" ca="1" si="31"/>
        <v>83.93</v>
      </c>
      <c r="O48" s="39">
        <f t="shared" ca="1" si="32"/>
        <v>68603.471932238142</v>
      </c>
      <c r="P48" s="40">
        <f t="shared" ca="1" si="17"/>
        <v>-281999.99999999994</v>
      </c>
      <c r="Q48" s="38">
        <f t="shared" ca="1" si="33"/>
        <v>100.203125</v>
      </c>
      <c r="R48" s="39">
        <f t="shared" ca="1" si="34"/>
        <v>313222.65625</v>
      </c>
      <c r="S48" s="40">
        <f t="shared" ca="1" si="20"/>
        <v>-39753.162239583326</v>
      </c>
      <c r="T48" s="66">
        <f t="shared" ca="1" si="35"/>
        <v>-108497.52545301004</v>
      </c>
      <c r="V48" s="59">
        <v>45873.625</v>
      </c>
      <c r="W48" s="44">
        <v>109.82</v>
      </c>
      <c r="X48" s="59">
        <v>45987.625</v>
      </c>
      <c r="Y48" s="44">
        <v>100.2578125</v>
      </c>
      <c r="Z48" s="59">
        <v>45938.625</v>
      </c>
      <c r="AA48" s="44">
        <v>100.953125</v>
      </c>
      <c r="AB48" s="59">
        <v>45939.625</v>
      </c>
      <c r="AC48" s="44">
        <v>100.390625</v>
      </c>
      <c r="AD48" s="59">
        <v>45874.625</v>
      </c>
      <c r="AE48" s="44">
        <v>83.12</v>
      </c>
      <c r="AF48" s="59">
        <v>45988.625</v>
      </c>
      <c r="AG48" s="44">
        <v>100.78125</v>
      </c>
      <c r="AH48" s="150" t="str">
        <f t="shared" si="0"/>
        <v/>
      </c>
      <c r="AI48" s="150" t="str">
        <f t="shared" si="1"/>
        <v/>
      </c>
      <c r="AJ48" s="150">
        <v>45992.625</v>
      </c>
    </row>
    <row r="49" spans="1:36">
      <c r="A49" s="151">
        <f t="shared" ca="1" si="23"/>
        <v>45974.625</v>
      </c>
      <c r="B49" s="38">
        <f t="shared" ca="1" si="24"/>
        <v>110.55</v>
      </c>
      <c r="C49" s="39">
        <f t="shared" ca="1" si="4"/>
        <v>-130492.09138840037</v>
      </c>
      <c r="D49" s="39">
        <f t="shared" ca="1" si="5"/>
        <v>-205830.62499999994</v>
      </c>
      <c r="E49" s="38">
        <f t="shared" ca="1" si="25"/>
        <v>99.6328125</v>
      </c>
      <c r="F49" s="39">
        <f t="shared" ca="1" si="26"/>
        <v>41220.703125</v>
      </c>
      <c r="G49" s="40">
        <f t="shared" ca="1" si="8"/>
        <v>-13201.722783745659</v>
      </c>
      <c r="H49" s="38">
        <f t="shared" ca="1" si="27"/>
        <v>101.171875</v>
      </c>
      <c r="I49" s="39">
        <f t="shared" ca="1" si="28"/>
        <v>43945.3125</v>
      </c>
      <c r="J49" s="40">
        <f t="shared" ca="1" si="11"/>
        <v>-48.848470052078483</v>
      </c>
      <c r="K49" s="38">
        <f t="shared" ca="1" si="29"/>
        <v>100.59375</v>
      </c>
      <c r="L49" s="39">
        <f t="shared" ca="1" si="30"/>
        <v>88593.75</v>
      </c>
      <c r="M49" s="40">
        <f t="shared" ca="1" si="14"/>
        <v>7582.801041666673</v>
      </c>
      <c r="N49" s="38">
        <f t="shared" ca="1" si="31"/>
        <v>83.7</v>
      </c>
      <c r="O49" s="39">
        <f t="shared" ca="1" si="32"/>
        <v>-68603.471932227039</v>
      </c>
      <c r="P49" s="40">
        <f t="shared" ca="1" si="17"/>
        <v>-287874.99999999994</v>
      </c>
      <c r="Q49" s="38">
        <f t="shared" ca="1" si="33"/>
        <v>99.953125</v>
      </c>
      <c r="R49" s="39">
        <f t="shared" ca="1" si="34"/>
        <v>186347.65625</v>
      </c>
      <c r="S49" s="40">
        <f t="shared" ca="1" si="20"/>
        <v>-40581.353119574633</v>
      </c>
      <c r="T49" s="66">
        <f t="shared" ca="1" si="35"/>
        <v>-134122.24207108869</v>
      </c>
      <c r="V49" s="59">
        <v>45874.625</v>
      </c>
      <c r="W49" s="44">
        <v>109.9</v>
      </c>
      <c r="X49" s="59">
        <v>45988.625</v>
      </c>
      <c r="Y49" s="44">
        <v>100.25</v>
      </c>
      <c r="Z49" s="59">
        <v>45939.625</v>
      </c>
      <c r="AA49" s="44">
        <v>100.875</v>
      </c>
      <c r="AB49" s="59">
        <v>45940.625</v>
      </c>
      <c r="AC49" s="44">
        <v>101.875</v>
      </c>
      <c r="AD49" s="59">
        <v>45875.625</v>
      </c>
      <c r="AE49" s="44">
        <v>83.16</v>
      </c>
      <c r="AF49" s="59">
        <v>45992.625</v>
      </c>
      <c r="AG49" s="44">
        <v>100.140625</v>
      </c>
      <c r="AH49" s="150" t="str">
        <f t="shared" si="0"/>
        <v/>
      </c>
      <c r="AI49" s="150" t="str">
        <f t="shared" si="1"/>
        <v/>
      </c>
      <c r="AJ49" s="150">
        <v>45993.625</v>
      </c>
    </row>
    <row r="50" spans="1:36">
      <c r="A50" s="151">
        <f t="shared" ca="1" si="23"/>
        <v>45975.625</v>
      </c>
      <c r="B50" s="38">
        <f t="shared" ca="1" si="24"/>
        <v>110.25</v>
      </c>
      <c r="C50" s="39">
        <f t="shared" ca="1" si="4"/>
        <v>-227152.89982425235</v>
      </c>
      <c r="D50" s="39">
        <f t="shared" ca="1" si="5"/>
        <v>-210031.25</v>
      </c>
      <c r="E50" s="38">
        <f t="shared" ca="1" si="25"/>
        <v>99.53125</v>
      </c>
      <c r="F50" s="39">
        <f t="shared" ca="1" si="26"/>
        <v>24208.984375</v>
      </c>
      <c r="G50" s="40">
        <f t="shared" ca="1" si="8"/>
        <v>-13471.145697699656</v>
      </c>
      <c r="H50" s="38">
        <f t="shared" ca="1" si="27"/>
        <v>100.9375</v>
      </c>
      <c r="I50" s="39">
        <f t="shared" ca="1" si="28"/>
        <v>26367.1875</v>
      </c>
      <c r="J50" s="40">
        <f t="shared" ca="1" si="11"/>
        <v>-49.845377604164241</v>
      </c>
      <c r="K50" s="38">
        <f t="shared" ca="1" si="29"/>
        <v>100.015625</v>
      </c>
      <c r="L50" s="39">
        <f t="shared" ca="1" si="30"/>
        <v>27890.625000000004</v>
      </c>
      <c r="M50" s="40">
        <f t="shared" ca="1" si="14"/>
        <v>7737.5520833333285</v>
      </c>
      <c r="N50" s="38">
        <f t="shared" ca="1" si="31"/>
        <v>83.56</v>
      </c>
      <c r="O50" s="39">
        <f t="shared" ca="1" si="32"/>
        <v>-152120.74211060078</v>
      </c>
      <c r="P50" s="40">
        <f t="shared" ca="1" si="17"/>
        <v>-293750</v>
      </c>
      <c r="Q50" s="38">
        <f t="shared" ca="1" si="33"/>
        <v>99.796875</v>
      </c>
      <c r="R50" s="39">
        <f t="shared" ca="1" si="34"/>
        <v>107050.78125</v>
      </c>
      <c r="S50" s="40">
        <f t="shared" ca="1" si="20"/>
        <v>-41409.543999565998</v>
      </c>
      <c r="T50" s="66">
        <f t="shared" ca="1" si="35"/>
        <v>-130307.83367871887</v>
      </c>
      <c r="V50" s="59">
        <v>45875.625</v>
      </c>
      <c r="W50" s="44">
        <v>109.87</v>
      </c>
      <c r="X50" s="59">
        <v>45992.625</v>
      </c>
      <c r="Y50" s="44">
        <v>99.8125</v>
      </c>
      <c r="Z50" s="59">
        <v>45940.625</v>
      </c>
      <c r="AA50" s="44">
        <v>101.578125</v>
      </c>
      <c r="AB50" s="59">
        <v>45943.625</v>
      </c>
      <c r="AC50" s="44">
        <v>102.109375</v>
      </c>
      <c r="AD50" s="59">
        <v>45876.625</v>
      </c>
      <c r="AE50" s="44">
        <v>83.09</v>
      </c>
      <c r="AF50" s="59">
        <v>45993.625</v>
      </c>
      <c r="AG50" s="44">
        <v>100.234375</v>
      </c>
      <c r="AH50" s="150" t="str">
        <f t="shared" si="0"/>
        <v/>
      </c>
      <c r="AI50" s="150" t="str">
        <f t="shared" si="1"/>
        <v/>
      </c>
      <c r="AJ50" s="150">
        <v>45994.625</v>
      </c>
    </row>
    <row r="51" spans="1:36">
      <c r="A51" s="151">
        <f t="shared" ca="1" si="23"/>
        <v>45978.625</v>
      </c>
      <c r="B51" s="38">
        <f t="shared" ca="1" si="24"/>
        <v>110.32</v>
      </c>
      <c r="C51" s="39">
        <f t="shared" ca="1" si="4"/>
        <v>-204598.71118922273</v>
      </c>
      <c r="D51" s="39">
        <f t="shared" ca="1" si="5"/>
        <v>-222633.12499999997</v>
      </c>
      <c r="E51" s="38">
        <f t="shared" ca="1" si="25"/>
        <v>99.5703125</v>
      </c>
      <c r="F51" s="39">
        <f t="shared" ca="1" si="26"/>
        <v>30751.953125</v>
      </c>
      <c r="G51" s="40">
        <f t="shared" ca="1" si="8"/>
        <v>-14279.414439561602</v>
      </c>
      <c r="H51" s="38">
        <f t="shared" ca="1" si="27"/>
        <v>101.046875</v>
      </c>
      <c r="I51" s="39">
        <f t="shared" ca="1" si="28"/>
        <v>34570.3125</v>
      </c>
      <c r="J51" s="40">
        <f t="shared" ca="1" si="11"/>
        <v>-52.836100260414241</v>
      </c>
      <c r="K51" s="38">
        <f t="shared" ca="1" si="29"/>
        <v>100.234375</v>
      </c>
      <c r="L51" s="39">
        <f t="shared" ca="1" si="30"/>
        <v>50859.375</v>
      </c>
      <c r="M51" s="40">
        <f t="shared" ca="1" si="14"/>
        <v>8201.8052083333532</v>
      </c>
      <c r="N51" s="38">
        <f t="shared" ca="1" si="31"/>
        <v>83.57</v>
      </c>
      <c r="O51" s="39">
        <f t="shared" ca="1" si="32"/>
        <v>-146155.22281214988</v>
      </c>
      <c r="P51" s="40">
        <f t="shared" ca="1" si="17"/>
        <v>-311375</v>
      </c>
      <c r="Q51" s="38">
        <f t="shared" ca="1" si="33"/>
        <v>99.859375</v>
      </c>
      <c r="R51" s="39">
        <f t="shared" ca="1" si="34"/>
        <v>138769.53125</v>
      </c>
      <c r="S51" s="40">
        <f t="shared" ca="1" si="20"/>
        <v>-43894.116639539949</v>
      </c>
      <c r="T51" s="66">
        <f t="shared" ca="1" si="35"/>
        <v>-116829.6993925959</v>
      </c>
      <c r="V51" s="59">
        <v>45876.625</v>
      </c>
      <c r="W51" s="44">
        <v>109.76</v>
      </c>
      <c r="X51" s="59">
        <v>45993.625</v>
      </c>
      <c r="Y51" s="44">
        <v>99.8828125</v>
      </c>
      <c r="Z51" s="59">
        <v>45943.625</v>
      </c>
      <c r="AA51" s="44">
        <v>101.75</v>
      </c>
      <c r="AB51" s="59">
        <v>45944.625</v>
      </c>
      <c r="AC51" s="44">
        <v>102.140625</v>
      </c>
      <c r="AD51" s="59">
        <v>45877.625</v>
      </c>
      <c r="AE51" s="44">
        <v>82.88</v>
      </c>
      <c r="AF51" s="59">
        <v>45994.625</v>
      </c>
      <c r="AG51" s="44">
        <v>100.390625</v>
      </c>
      <c r="AH51" s="150" t="str">
        <f t="shared" si="0"/>
        <v/>
      </c>
      <c r="AI51" s="150" t="str">
        <f t="shared" si="1"/>
        <v/>
      </c>
      <c r="AJ51" s="150">
        <v>45995.625</v>
      </c>
    </row>
    <row r="52" spans="1:36">
      <c r="A52" s="151">
        <f t="shared" ca="1" si="23"/>
        <v>45979.625</v>
      </c>
      <c r="B52" s="38">
        <f t="shared" ca="1" si="24"/>
        <v>110.37</v>
      </c>
      <c r="C52" s="39">
        <f t="shared" ca="1" si="4"/>
        <v>-188488.57644991076</v>
      </c>
      <c r="D52" s="39">
        <f t="shared" ca="1" si="5"/>
        <v>-226833.74999999997</v>
      </c>
      <c r="E52" s="38">
        <f t="shared" ca="1" si="25"/>
        <v>99.7109375</v>
      </c>
      <c r="F52" s="39">
        <f t="shared" ca="1" si="26"/>
        <v>54306.640625</v>
      </c>
      <c r="G52" s="40">
        <f t="shared" ca="1" si="8"/>
        <v>-14548.837353515613</v>
      </c>
      <c r="H52" s="38">
        <f t="shared" ca="1" si="27"/>
        <v>101.15625</v>
      </c>
      <c r="I52" s="39">
        <f t="shared" ca="1" si="28"/>
        <v>42773.4375</v>
      </c>
      <c r="J52" s="40">
        <f t="shared" ca="1" si="11"/>
        <v>-53.833007812492724</v>
      </c>
      <c r="K52" s="38">
        <f t="shared" ca="1" si="29"/>
        <v>100.15625</v>
      </c>
      <c r="L52" s="39">
        <f t="shared" ca="1" si="30"/>
        <v>42656.25</v>
      </c>
      <c r="M52" s="40">
        <f t="shared" ca="1" si="14"/>
        <v>8356.5562500000233</v>
      </c>
      <c r="N52" s="38">
        <f t="shared" ca="1" si="31"/>
        <v>83.66</v>
      </c>
      <c r="O52" s="39">
        <f t="shared" ca="1" si="32"/>
        <v>-92465.549126052865</v>
      </c>
      <c r="P52" s="40">
        <f t="shared" ca="1" si="17"/>
        <v>-317249.99999999994</v>
      </c>
      <c r="Q52" s="38">
        <f t="shared" ca="1" si="33"/>
        <v>100.015625</v>
      </c>
      <c r="R52" s="39">
        <f t="shared" ca="1" si="34"/>
        <v>218066.40625000003</v>
      </c>
      <c r="S52" s="40">
        <f t="shared" ca="1" si="20"/>
        <v>-44722.307519531169</v>
      </c>
      <c r="T52" s="66">
        <f t="shared" ca="1" si="35"/>
        <v>-97705.197939532882</v>
      </c>
      <c r="V52" s="59">
        <v>45877.625</v>
      </c>
      <c r="W52" s="44">
        <v>109.41</v>
      </c>
      <c r="X52" s="59">
        <v>45994.625</v>
      </c>
      <c r="Y52" s="44">
        <v>100.0078125</v>
      </c>
      <c r="Z52" s="59">
        <v>45944.625</v>
      </c>
      <c r="AA52" s="44">
        <v>101.859375</v>
      </c>
      <c r="AB52" s="59">
        <v>45945.625</v>
      </c>
      <c r="AC52" s="44">
        <v>101.921875</v>
      </c>
      <c r="AD52" s="59">
        <v>45880.625</v>
      </c>
      <c r="AE52" s="44">
        <v>82.93</v>
      </c>
      <c r="AF52" s="59">
        <v>45995.625</v>
      </c>
      <c r="AG52" s="44">
        <v>100.109375</v>
      </c>
      <c r="AH52" s="150" t="str">
        <f t="shared" si="0"/>
        <v/>
      </c>
      <c r="AI52" s="150" t="str">
        <f t="shared" si="1"/>
        <v/>
      </c>
      <c r="AJ52" s="150">
        <v>45996.625</v>
      </c>
    </row>
    <row r="53" spans="1:36">
      <c r="A53" s="151">
        <f t="shared" ca="1" si="23"/>
        <v>45980.625</v>
      </c>
      <c r="B53" s="38">
        <f t="shared" ca="1" si="24"/>
        <v>110.38</v>
      </c>
      <c r="C53" s="39">
        <f t="shared" ca="1" si="4"/>
        <v>-185266.54950204995</v>
      </c>
      <c r="D53" s="39">
        <f t="shared" ca="1" si="5"/>
        <v>-231034.375</v>
      </c>
      <c r="E53" s="38">
        <f t="shared" ca="1" si="25"/>
        <v>99.6640625</v>
      </c>
      <c r="F53" s="39">
        <f t="shared" ca="1" si="26"/>
        <v>46455.078125</v>
      </c>
      <c r="G53" s="40">
        <f t="shared" ca="1" si="8"/>
        <v>-14818.26026746961</v>
      </c>
      <c r="H53" s="38">
        <f t="shared" ca="1" si="27"/>
        <v>101.09375</v>
      </c>
      <c r="I53" s="39">
        <f t="shared" ca="1" si="28"/>
        <v>38085.9375</v>
      </c>
      <c r="J53" s="40">
        <f t="shared" ca="1" si="11"/>
        <v>-54.829915364578483</v>
      </c>
      <c r="K53" s="38">
        <f t="shared" ca="1" si="29"/>
        <v>100</v>
      </c>
      <c r="L53" s="39">
        <f t="shared" ca="1" si="30"/>
        <v>26250</v>
      </c>
      <c r="M53" s="40">
        <f t="shared" ca="1" si="14"/>
        <v>8511.3072916666715</v>
      </c>
      <c r="N53" s="38">
        <f t="shared" ca="1" si="31"/>
        <v>83.62</v>
      </c>
      <c r="O53" s="39">
        <f t="shared" ca="1" si="32"/>
        <v>-116327.62631986759</v>
      </c>
      <c r="P53" s="40">
        <f t="shared" ca="1" si="17"/>
        <v>-323125</v>
      </c>
      <c r="Q53" s="38">
        <f t="shared" ca="1" si="33"/>
        <v>99.953125</v>
      </c>
      <c r="R53" s="39">
        <f t="shared" ca="1" si="34"/>
        <v>186347.65625</v>
      </c>
      <c r="S53" s="40">
        <f t="shared" ca="1" si="20"/>
        <v>-45550.498399522563</v>
      </c>
      <c r="T53" s="66">
        <f t="shared" ca="1" si="35"/>
        <v>-72432.6783980092</v>
      </c>
      <c r="V53" s="59">
        <v>45880.625</v>
      </c>
      <c r="W53" s="44">
        <v>109.58499999999999</v>
      </c>
      <c r="X53" s="59">
        <v>45995.625</v>
      </c>
      <c r="Y53" s="44">
        <v>99.796875</v>
      </c>
      <c r="Z53" s="59">
        <v>45945.625</v>
      </c>
      <c r="AA53" s="44">
        <v>101.734375</v>
      </c>
      <c r="AB53" s="59">
        <v>45946.625</v>
      </c>
      <c r="AC53" s="44">
        <v>102.671875</v>
      </c>
      <c r="AD53" s="59">
        <v>45881.625</v>
      </c>
      <c r="AE53" s="44">
        <v>83.02</v>
      </c>
      <c r="AF53" s="59">
        <v>45996.625</v>
      </c>
      <c r="AG53" s="44">
        <v>99.90625</v>
      </c>
      <c r="AH53" s="150" t="str">
        <f t="shared" si="0"/>
        <v/>
      </c>
      <c r="AI53" s="150" t="str">
        <f t="shared" si="1"/>
        <v/>
      </c>
      <c r="AJ53" s="150">
        <v>45999.625</v>
      </c>
    </row>
    <row r="54" spans="1:36">
      <c r="A54" s="151">
        <f t="shared" ca="1" si="23"/>
        <v>45981.625</v>
      </c>
      <c r="B54" s="38">
        <f t="shared" ca="1" si="24"/>
        <v>110.53</v>
      </c>
      <c r="C54" s="39">
        <f t="shared" ca="1" si="4"/>
        <v>-136936.14528412197</v>
      </c>
      <c r="D54" s="39">
        <f t="shared" ca="1" si="5"/>
        <v>-235235</v>
      </c>
      <c r="E54" s="38">
        <f t="shared" ca="1" si="25"/>
        <v>99.84375</v>
      </c>
      <c r="F54" s="39">
        <f t="shared" ca="1" si="26"/>
        <v>76552.734375</v>
      </c>
      <c r="G54" s="40">
        <f t="shared" ca="1" si="8"/>
        <v>-15087.683181423607</v>
      </c>
      <c r="H54" s="38">
        <f t="shared" ca="1" si="27"/>
        <v>101.359375</v>
      </c>
      <c r="I54" s="39">
        <f t="shared" ca="1" si="28"/>
        <v>58007.8125</v>
      </c>
      <c r="J54" s="40">
        <f t="shared" ca="1" si="11"/>
        <v>-55.826822916664241</v>
      </c>
      <c r="K54" s="38">
        <f t="shared" ca="1" si="29"/>
        <v>100.34375</v>
      </c>
      <c r="L54" s="39">
        <f t="shared" ca="1" si="30"/>
        <v>62343.75</v>
      </c>
      <c r="M54" s="40">
        <f t="shared" ca="1" si="14"/>
        <v>8666.0583333333489</v>
      </c>
      <c r="N54" s="38">
        <f t="shared" ca="1" si="31"/>
        <v>83.73</v>
      </c>
      <c r="O54" s="39">
        <f t="shared" ca="1" si="32"/>
        <v>-50706.914036863229</v>
      </c>
      <c r="P54" s="40">
        <f t="shared" ca="1" si="17"/>
        <v>-329000</v>
      </c>
      <c r="Q54" s="38">
        <f t="shared" ca="1" si="33"/>
        <v>100.171875</v>
      </c>
      <c r="R54" s="39">
        <f t="shared" ca="1" si="34"/>
        <v>297363.28125</v>
      </c>
      <c r="S54" s="40">
        <f t="shared" ca="1" si="20"/>
        <v>-46378.689279513899</v>
      </c>
      <c r="T54" s="66">
        <f t="shared" ca="1" si="35"/>
        <v>-63858.789813237483</v>
      </c>
      <c r="V54" s="59">
        <v>45881.625</v>
      </c>
      <c r="W54" s="44">
        <v>109.68</v>
      </c>
      <c r="X54" s="59">
        <v>45996.625</v>
      </c>
      <c r="Y54" s="44">
        <v>99.6328125</v>
      </c>
      <c r="Z54" s="59">
        <v>45946.625</v>
      </c>
      <c r="AA54" s="44">
        <v>102.234375</v>
      </c>
      <c r="AB54" s="59">
        <v>45947.625</v>
      </c>
      <c r="AC54" s="44">
        <v>102.46875</v>
      </c>
      <c r="AD54" s="59">
        <v>45882.625</v>
      </c>
      <c r="AE54" s="44">
        <v>83.34</v>
      </c>
      <c r="AF54" s="59">
        <v>45999.625</v>
      </c>
      <c r="AG54" s="44">
        <v>99.703125</v>
      </c>
      <c r="AH54" s="150" t="str">
        <f t="shared" si="0"/>
        <v/>
      </c>
      <c r="AI54" s="150" t="str">
        <f t="shared" si="1"/>
        <v/>
      </c>
      <c r="AJ54" s="150">
        <v>46000.625</v>
      </c>
    </row>
    <row r="55" spans="1:36">
      <c r="A55" s="151">
        <f t="shared" ca="1" si="23"/>
        <v>45982.625</v>
      </c>
      <c r="B55" s="38">
        <f t="shared" ca="1" si="24"/>
        <v>110.92</v>
      </c>
      <c r="C55" s="39">
        <f t="shared" ca="1" si="4"/>
        <v>-11277.094317514808</v>
      </c>
      <c r="D55" s="39">
        <f t="shared" ca="1" si="5"/>
        <v>-239435.62499999997</v>
      </c>
      <c r="E55" s="38">
        <f t="shared" ca="1" si="25"/>
        <v>100.0390625</v>
      </c>
      <c r="F55" s="39">
        <f t="shared" ca="1" si="26"/>
        <v>109267.578125</v>
      </c>
      <c r="G55" s="40">
        <f t="shared" ca="1" si="8"/>
        <v>-15357.106095377589</v>
      </c>
      <c r="H55" s="38">
        <f t="shared" ca="1" si="27"/>
        <v>101.640625</v>
      </c>
      <c r="I55" s="39">
        <f t="shared" ca="1" si="28"/>
        <v>79101.5625</v>
      </c>
      <c r="J55" s="40">
        <f t="shared" ca="1" si="11"/>
        <v>-56.823730468742724</v>
      </c>
      <c r="K55" s="38">
        <f t="shared" ca="1" si="29"/>
        <v>100.578125</v>
      </c>
      <c r="L55" s="39">
        <f t="shared" ca="1" si="30"/>
        <v>86953.125</v>
      </c>
      <c r="M55" s="40">
        <f t="shared" ca="1" si="14"/>
        <v>8820.8093749999971</v>
      </c>
      <c r="N55" s="38">
        <f t="shared" ca="1" si="31"/>
        <v>84.03</v>
      </c>
      <c r="O55" s="39">
        <f t="shared" ca="1" si="32"/>
        <v>128258.6649167805</v>
      </c>
      <c r="P55" s="40">
        <f t="shared" ca="1" si="17"/>
        <v>-334875</v>
      </c>
      <c r="Q55" s="38">
        <f t="shared" ca="1" si="33"/>
        <v>100.4375</v>
      </c>
      <c r="R55" s="39">
        <f t="shared" ca="1" si="34"/>
        <v>432167.96875000006</v>
      </c>
      <c r="S55" s="40">
        <f t="shared" ca="1" si="20"/>
        <v>-47206.880159505235</v>
      </c>
      <c r="T55" s="66">
        <f t="shared" ca="1" si="35"/>
        <v>-59816.74615042597</v>
      </c>
      <c r="V55" s="59">
        <v>45882.625</v>
      </c>
      <c r="W55" s="44">
        <v>110.26</v>
      </c>
      <c r="X55" s="59">
        <v>45999.625</v>
      </c>
      <c r="Y55" s="44">
        <v>99.4765625</v>
      </c>
      <c r="Z55" s="59">
        <v>45947.625</v>
      </c>
      <c r="AA55" s="44">
        <v>102.015625</v>
      </c>
      <c r="AB55" s="59">
        <v>45950.625</v>
      </c>
      <c r="AC55" s="44">
        <v>102.859375</v>
      </c>
      <c r="AD55" s="59">
        <v>45883.625</v>
      </c>
      <c r="AE55" s="44">
        <v>83.12</v>
      </c>
      <c r="AF55" s="59">
        <v>46000.625</v>
      </c>
      <c r="AG55" s="44">
        <v>99.546875</v>
      </c>
      <c r="AH55" s="150" t="str">
        <f t="shared" si="0"/>
        <v/>
      </c>
      <c r="AI55" s="150" t="str">
        <f t="shared" si="1"/>
        <v/>
      </c>
      <c r="AJ55" s="150">
        <v>46001.625</v>
      </c>
    </row>
    <row r="56" spans="1:36">
      <c r="A56" s="151">
        <f t="shared" ca="1" si="23"/>
        <v>45985.625</v>
      </c>
      <c r="B56" s="38">
        <f t="shared" ca="1" si="24"/>
        <v>111.36</v>
      </c>
      <c r="C56" s="39">
        <f t="shared" ca="1" si="4"/>
        <v>130492.09138840434</v>
      </c>
      <c r="D56" s="39">
        <f t="shared" ca="1" si="5"/>
        <v>-252037.49999999997</v>
      </c>
      <c r="E56" s="38">
        <f t="shared" ca="1" si="25"/>
        <v>100.0859375</v>
      </c>
      <c r="F56" s="39">
        <f t="shared" ca="1" si="26"/>
        <v>117119.140625</v>
      </c>
      <c r="G56" s="40">
        <f t="shared" ca="1" si="8"/>
        <v>-16165.374837239578</v>
      </c>
      <c r="H56" s="38">
        <f t="shared" ca="1" si="27"/>
        <v>101.84375</v>
      </c>
      <c r="I56" s="39">
        <f t="shared" ca="1" si="28"/>
        <v>94335.9375</v>
      </c>
      <c r="J56" s="40">
        <f t="shared" ca="1" si="11"/>
        <v>-59.814453124985448</v>
      </c>
      <c r="K56" s="38">
        <f t="shared" ca="1" si="29"/>
        <v>101.125</v>
      </c>
      <c r="L56" s="39">
        <f t="shared" ca="1" si="30"/>
        <v>144375</v>
      </c>
      <c r="M56" s="40">
        <f t="shared" ca="1" si="14"/>
        <v>9285.0625</v>
      </c>
      <c r="N56" s="38">
        <f t="shared" ca="1" si="31"/>
        <v>84.24</v>
      </c>
      <c r="O56" s="39">
        <f t="shared" ca="1" si="32"/>
        <v>253534.57018433278</v>
      </c>
      <c r="P56" s="40">
        <f t="shared" ca="1" si="17"/>
        <v>-352499.99999999994</v>
      </c>
      <c r="Q56" s="38">
        <f t="shared" ca="1" si="33"/>
        <v>100.53125</v>
      </c>
      <c r="R56" s="39">
        <f t="shared" ca="1" si="34"/>
        <v>479746.09375</v>
      </c>
      <c r="S56" s="40">
        <f t="shared" ca="1" si="20"/>
        <v>-49691.452799479186</v>
      </c>
      <c r="T56" s="66">
        <f t="shared" ca="1" si="35"/>
        <v>-73367.594512514988</v>
      </c>
      <c r="V56" s="59">
        <v>45883.625</v>
      </c>
      <c r="W56" s="44">
        <v>109.88</v>
      </c>
      <c r="X56" s="59">
        <v>46000.625</v>
      </c>
      <c r="Y56" s="44">
        <v>99.3515625</v>
      </c>
      <c r="Z56" s="59">
        <v>45950.625</v>
      </c>
      <c r="AA56" s="44">
        <v>102.171875</v>
      </c>
      <c r="AB56" s="59">
        <v>45951.625</v>
      </c>
      <c r="AC56" s="44">
        <v>103.359375</v>
      </c>
      <c r="AD56" s="59">
        <v>45884.625</v>
      </c>
      <c r="AE56" s="44">
        <v>83.06</v>
      </c>
      <c r="AF56" s="59">
        <v>46001.625</v>
      </c>
      <c r="AG56" s="44">
        <v>99.84375</v>
      </c>
      <c r="AH56" s="150" t="str">
        <f t="shared" si="0"/>
        <v/>
      </c>
      <c r="AI56" s="150" t="str">
        <f t="shared" si="1"/>
        <v/>
      </c>
      <c r="AJ56" s="150">
        <v>46002.625</v>
      </c>
    </row>
    <row r="57" spans="1:36">
      <c r="A57" s="151">
        <f t="shared" ca="1" si="23"/>
        <v>45986.625</v>
      </c>
      <c r="B57" s="38">
        <f t="shared" ca="1" si="24"/>
        <v>111.67</v>
      </c>
      <c r="C57" s="39">
        <f t="shared" ca="1" si="4"/>
        <v>230374.92677211712</v>
      </c>
      <c r="D57" s="39">
        <f t="shared" ca="1" si="5"/>
        <v>-256238.125</v>
      </c>
      <c r="E57" s="38">
        <f t="shared" ca="1" si="25"/>
        <v>100.265625</v>
      </c>
      <c r="F57" s="39">
        <f t="shared" ca="1" si="26"/>
        <v>147216.796875</v>
      </c>
      <c r="G57" s="40">
        <f t="shared" ca="1" si="8"/>
        <v>-16434.797751193575</v>
      </c>
      <c r="H57" s="38">
        <f t="shared" ca="1" si="27"/>
        <v>102.109375</v>
      </c>
      <c r="I57" s="39">
        <f t="shared" ca="1" si="28"/>
        <v>114257.8125</v>
      </c>
      <c r="J57" s="40">
        <f t="shared" ca="1" si="11"/>
        <v>-60.811360677078483</v>
      </c>
      <c r="K57" s="38">
        <f t="shared" ca="1" si="29"/>
        <v>101.390625</v>
      </c>
      <c r="L57" s="39">
        <f t="shared" ca="1" si="30"/>
        <v>172265.625</v>
      </c>
      <c r="M57" s="40">
        <f t="shared" ca="1" si="14"/>
        <v>9439.8135416666919</v>
      </c>
      <c r="N57" s="38">
        <f t="shared" ca="1" si="31"/>
        <v>84.46</v>
      </c>
      <c r="O57" s="39">
        <f t="shared" ca="1" si="32"/>
        <v>384775.99475034152</v>
      </c>
      <c r="P57" s="40">
        <f t="shared" ca="1" si="17"/>
        <v>-358375</v>
      </c>
      <c r="Q57" s="38">
        <f t="shared" ca="1" si="33"/>
        <v>100.765625</v>
      </c>
      <c r="R57" s="39">
        <f t="shared" ca="1" si="34"/>
        <v>598691.40625</v>
      </c>
      <c r="S57" s="40">
        <f t="shared" ca="1" si="20"/>
        <v>-50519.643679470522</v>
      </c>
      <c r="T57" s="66">
        <f t="shared" ca="1" si="35"/>
        <v>-62729.174544962807</v>
      </c>
      <c r="V57" s="59">
        <v>45884.625</v>
      </c>
      <c r="W57" s="44">
        <v>109.74</v>
      </c>
      <c r="X57" s="59">
        <v>46001.625</v>
      </c>
      <c r="Y57" s="44">
        <v>99.625</v>
      </c>
      <c r="Z57" s="59">
        <v>45951.625</v>
      </c>
      <c r="AA57" s="44">
        <v>102.359375</v>
      </c>
      <c r="AB57" s="59">
        <v>45952.625</v>
      </c>
      <c r="AC57" s="44">
        <v>103.4375</v>
      </c>
      <c r="AD57" s="59">
        <v>45887.625</v>
      </c>
      <c r="AE57" s="44">
        <v>82.96</v>
      </c>
      <c r="AF57" s="59">
        <v>46002.625</v>
      </c>
      <c r="AG57" s="44">
        <v>99.875</v>
      </c>
      <c r="AH57" s="150" t="str">
        <f t="shared" si="0"/>
        <v/>
      </c>
      <c r="AI57" s="150" t="str">
        <f t="shared" si="1"/>
        <v/>
      </c>
    </row>
    <row r="58" spans="1:36">
      <c r="A58" s="151">
        <f t="shared" ca="1" si="23"/>
        <v>45987.625</v>
      </c>
      <c r="B58" s="38">
        <f t="shared" ca="1" si="24"/>
        <v>112.05</v>
      </c>
      <c r="C58" s="39">
        <f t="shared" ca="1" si="4"/>
        <v>352811.95079085953</v>
      </c>
      <c r="D58" s="39">
        <f t="shared" ca="1" si="5"/>
        <v>-260438.75</v>
      </c>
      <c r="E58" s="38">
        <f t="shared" ca="1" si="25"/>
        <v>100.2578125</v>
      </c>
      <c r="F58" s="39">
        <f t="shared" ca="1" si="26"/>
        <v>145908.203125</v>
      </c>
      <c r="G58" s="40">
        <f t="shared" ca="1" si="8"/>
        <v>-16704.220665147557</v>
      </c>
      <c r="H58" s="38">
        <f t="shared" ca="1" si="27"/>
        <v>102.21875</v>
      </c>
      <c r="I58" s="39">
        <f t="shared" ca="1" si="28"/>
        <v>122460.93749999999</v>
      </c>
      <c r="J58" s="40">
        <f t="shared" ca="1" si="11"/>
        <v>-61.808268229156965</v>
      </c>
      <c r="K58" s="38">
        <f t="shared" ca="1" si="29"/>
        <v>101.796875</v>
      </c>
      <c r="L58" s="39">
        <f t="shared" ca="1" si="30"/>
        <v>214921.875</v>
      </c>
      <c r="M58" s="40">
        <f t="shared" ca="1" si="14"/>
        <v>9594.5645833333256</v>
      </c>
      <c r="N58" s="38">
        <f t="shared" ca="1" si="31"/>
        <v>84.62</v>
      </c>
      <c r="O58" s="39">
        <f t="shared" ca="1" si="32"/>
        <v>480224.30352562264</v>
      </c>
      <c r="P58" s="40">
        <f t="shared" ca="1" si="17"/>
        <v>-364250</v>
      </c>
      <c r="Q58" s="38">
        <f t="shared" ca="1" si="33"/>
        <v>100.796875</v>
      </c>
      <c r="R58" s="39">
        <f t="shared" ca="1" si="34"/>
        <v>614550.78125</v>
      </c>
      <c r="S58" s="40">
        <f t="shared" ca="1" si="20"/>
        <v>-51347.8345594618</v>
      </c>
      <c r="T58" s="66">
        <f t="shared" ca="1" si="35"/>
        <v>-68470.012651653247</v>
      </c>
      <c r="V58" s="59">
        <v>45887.625</v>
      </c>
      <c r="W58" s="44">
        <v>109.54</v>
      </c>
      <c r="X58" s="59">
        <v>46002.625</v>
      </c>
      <c r="Y58" s="44">
        <v>99.6640625</v>
      </c>
      <c r="Z58" s="59">
        <v>45952.625</v>
      </c>
      <c r="AA58" s="44">
        <v>102.390625</v>
      </c>
      <c r="AB58" s="59">
        <v>45953.625</v>
      </c>
      <c r="AC58" s="44">
        <v>102.75</v>
      </c>
      <c r="AD58" s="59">
        <v>45888.625</v>
      </c>
      <c r="AE58" s="44">
        <v>83.08</v>
      </c>
      <c r="AH58" s="150" t="str">
        <f t="shared" si="0"/>
        <v/>
      </c>
      <c r="AI58" s="150" t="str">
        <f t="shared" si="1"/>
        <v/>
      </c>
    </row>
    <row r="59" spans="1:36">
      <c r="A59" s="151">
        <f t="shared" ca="1" si="23"/>
        <v>45992.625</v>
      </c>
      <c r="B59" s="38">
        <f t="shared" ca="1" si="24"/>
        <v>110.86</v>
      </c>
      <c r="C59" s="39">
        <f t="shared" ca="1" si="4"/>
        <v>-30609.256004687584</v>
      </c>
      <c r="D59" s="39">
        <f t="shared" ca="1" si="5"/>
        <v>-281441.875</v>
      </c>
      <c r="E59" s="38">
        <f t="shared" ca="1" si="25"/>
        <v>99.8125</v>
      </c>
      <c r="F59" s="39">
        <f t="shared" ca="1" si="26"/>
        <v>71318.359375</v>
      </c>
      <c r="G59" s="40">
        <f t="shared" ca="1" si="8"/>
        <v>-18051.33523491754</v>
      </c>
      <c r="H59" s="38">
        <f t="shared" ca="1" si="27"/>
        <v>101.375</v>
      </c>
      <c r="I59" s="39">
        <f t="shared" ca="1" si="28"/>
        <v>59179.6875</v>
      </c>
      <c r="J59" s="40">
        <f t="shared" ca="1" si="11"/>
        <v>-66.792805989571207</v>
      </c>
      <c r="K59" s="38">
        <f t="shared" ca="1" si="29"/>
        <v>100.078125</v>
      </c>
      <c r="L59" s="39">
        <f t="shared" ca="1" si="30"/>
        <v>34453.125</v>
      </c>
      <c r="M59" s="40">
        <f t="shared" ca="1" si="14"/>
        <v>10368.319791666683</v>
      </c>
      <c r="N59" s="38">
        <f t="shared" ca="1" si="31"/>
        <v>83.94</v>
      </c>
      <c r="O59" s="39">
        <f t="shared" ca="1" si="32"/>
        <v>74568.991230683503</v>
      </c>
      <c r="P59" s="40">
        <f t="shared" ca="1" si="17"/>
        <v>-393624.99999999994</v>
      </c>
      <c r="Q59" s="38">
        <f t="shared" ca="1" si="33"/>
        <v>100.140625</v>
      </c>
      <c r="R59" s="39">
        <f t="shared" ca="1" si="34"/>
        <v>281503.90625</v>
      </c>
      <c r="S59" s="40">
        <f t="shared" ca="1" si="20"/>
        <v>-55488.788959418365</v>
      </c>
      <c r="T59" s="66">
        <f t="shared" ca="1" si="35"/>
        <v>-56133.673903020899</v>
      </c>
      <c r="V59" s="59">
        <v>45888.625</v>
      </c>
      <c r="W59" s="44">
        <v>109.71</v>
      </c>
      <c r="Z59" s="59">
        <v>45953.625</v>
      </c>
      <c r="AA59" s="44">
        <v>102.015625</v>
      </c>
      <c r="AB59" s="59">
        <v>45954.625</v>
      </c>
      <c r="AC59" s="44">
        <v>102.6875</v>
      </c>
      <c r="AD59" s="59">
        <v>45889.625</v>
      </c>
      <c r="AE59" s="44">
        <v>83.11</v>
      </c>
      <c r="AH59" s="150" t="str">
        <f t="shared" si="0"/>
        <v/>
      </c>
      <c r="AI59" s="150" t="str">
        <f t="shared" si="1"/>
        <v/>
      </c>
    </row>
    <row r="60" spans="1:36">
      <c r="A60" s="151">
        <f t="shared" ca="1" si="23"/>
        <v>45993.625</v>
      </c>
      <c r="B60" s="38">
        <f t="shared" ca="1" si="24"/>
        <v>110.92</v>
      </c>
      <c r="C60" s="39">
        <f t="shared" ca="1" si="4"/>
        <v>-11277.094317514808</v>
      </c>
      <c r="D60" s="39">
        <f t="shared" ca="1" si="5"/>
        <v>-285642.49999999994</v>
      </c>
      <c r="E60" s="38">
        <f t="shared" ca="1" si="25"/>
        <v>99.8828125</v>
      </c>
      <c r="F60" s="39">
        <f t="shared" ca="1" si="26"/>
        <v>83095.703125</v>
      </c>
      <c r="G60" s="40">
        <f t="shared" ca="1" si="8"/>
        <v>-18320.758148871522</v>
      </c>
      <c r="H60" s="38">
        <f t="shared" ca="1" si="27"/>
        <v>101.453125</v>
      </c>
      <c r="I60" s="39">
        <f t="shared" ca="1" si="28"/>
        <v>65039.062500000007</v>
      </c>
      <c r="J60" s="40">
        <f t="shared" ca="1" si="11"/>
        <v>-67.789713541656965</v>
      </c>
      <c r="K60" s="38">
        <f t="shared" ca="1" si="29"/>
        <v>100.109375</v>
      </c>
      <c r="L60" s="39">
        <f t="shared" ca="1" si="30"/>
        <v>37734.375</v>
      </c>
      <c r="M60" s="40">
        <f t="shared" ca="1" si="14"/>
        <v>10523.070833333346</v>
      </c>
      <c r="N60" s="38">
        <f t="shared" ca="1" si="31"/>
        <v>84</v>
      </c>
      <c r="O60" s="39">
        <f t="shared" ca="1" si="32"/>
        <v>110362.10702142224</v>
      </c>
      <c r="P60" s="40">
        <f t="shared" ca="1" si="17"/>
        <v>-399499.99999999994</v>
      </c>
      <c r="Q60" s="38">
        <f t="shared" ca="1" si="33"/>
        <v>100.234375</v>
      </c>
      <c r="R60" s="39">
        <f t="shared" ca="1" si="34"/>
        <v>329082.03125</v>
      </c>
      <c r="S60" s="40">
        <f t="shared" ca="1" si="20"/>
        <v>-56316.979839409702</v>
      </c>
      <c r="T60" s="66">
        <f t="shared" ca="1" si="35"/>
        <v>-44972.618856738831</v>
      </c>
      <c r="V60" s="59">
        <v>45889.625</v>
      </c>
      <c r="W60" s="44">
        <v>109.76</v>
      </c>
      <c r="Z60" s="59">
        <v>45954.625</v>
      </c>
      <c r="AA60" s="44">
        <v>102.0625</v>
      </c>
      <c r="AB60" s="59">
        <v>45957.625</v>
      </c>
      <c r="AC60" s="44">
        <v>103.046875</v>
      </c>
      <c r="AD60" s="59">
        <v>45890.625</v>
      </c>
      <c r="AE60" s="44">
        <v>82.86</v>
      </c>
      <c r="AH60" s="150" t="str">
        <f t="shared" si="0"/>
        <v/>
      </c>
      <c r="AI60" s="150" t="str">
        <f t="shared" si="1"/>
        <v/>
      </c>
    </row>
    <row r="61" spans="1:36">
      <c r="A61" s="151">
        <f t="shared" ca="1" si="23"/>
        <v>45994.625</v>
      </c>
      <c r="B61" s="38">
        <f t="shared" ca="1" si="24"/>
        <v>111.17</v>
      </c>
      <c r="C61" s="39">
        <f t="shared" ca="1" si="4"/>
        <v>69273.579379029165</v>
      </c>
      <c r="D61" s="39">
        <f t="shared" ca="1" si="5"/>
        <v>-289843.125</v>
      </c>
      <c r="E61" s="38">
        <f t="shared" ca="1" si="25"/>
        <v>100.0078125</v>
      </c>
      <c r="F61" s="39">
        <f t="shared" ca="1" si="26"/>
        <v>104033.203125</v>
      </c>
      <c r="G61" s="40">
        <f t="shared" ca="1" si="8"/>
        <v>-18590.181062825519</v>
      </c>
      <c r="H61" s="38">
        <f t="shared" ca="1" si="27"/>
        <v>101.65625</v>
      </c>
      <c r="I61" s="39">
        <f t="shared" ca="1" si="28"/>
        <v>80273.4375</v>
      </c>
      <c r="J61" s="40">
        <f t="shared" ca="1" si="11"/>
        <v>-68.786621093742724</v>
      </c>
      <c r="K61" s="38">
        <f t="shared" ca="1" si="29"/>
        <v>100.34375</v>
      </c>
      <c r="L61" s="39">
        <f t="shared" ca="1" si="30"/>
        <v>62343.75</v>
      </c>
      <c r="M61" s="40">
        <f t="shared" ca="1" si="14"/>
        <v>10677.821874999994</v>
      </c>
      <c r="N61" s="38">
        <f t="shared" ca="1" si="31"/>
        <v>84.18</v>
      </c>
      <c r="O61" s="39">
        <f t="shared" ca="1" si="32"/>
        <v>217741.45439360515</v>
      </c>
      <c r="P61" s="40">
        <f t="shared" ca="1" si="17"/>
        <v>-405375</v>
      </c>
      <c r="Q61" s="38">
        <f t="shared" ca="1" si="33"/>
        <v>100.390625</v>
      </c>
      <c r="R61" s="39">
        <f t="shared" ca="1" si="34"/>
        <v>408378.90625</v>
      </c>
      <c r="S61" s="40">
        <f t="shared" ca="1" si="20"/>
        <v>-57145.170719401038</v>
      </c>
      <c r="T61" s="66">
        <f t="shared" ca="1" si="35"/>
        <v>-52323.814632529553</v>
      </c>
      <c r="V61" s="59">
        <v>45890.625</v>
      </c>
      <c r="W61" s="44">
        <v>109.34</v>
      </c>
      <c r="Z61" s="59">
        <v>45957.625</v>
      </c>
      <c r="AA61" s="44">
        <v>102.09375</v>
      </c>
      <c r="AB61" s="59">
        <v>45958.625</v>
      </c>
      <c r="AC61" s="44">
        <v>103.3125</v>
      </c>
      <c r="AD61" s="59">
        <v>45891.625</v>
      </c>
      <c r="AE61" s="44">
        <v>83.38</v>
      </c>
      <c r="AH61" s="150" t="str">
        <f t="shared" si="0"/>
        <v/>
      </c>
      <c r="AI61" s="150" t="str">
        <f t="shared" si="1"/>
        <v/>
      </c>
    </row>
    <row r="62" spans="1:36">
      <c r="A62" s="151">
        <f t="shared" ca="1" si="23"/>
        <v>45995.625</v>
      </c>
      <c r="B62" s="38">
        <f t="shared" ca="1" si="24"/>
        <v>110.97</v>
      </c>
      <c r="C62" s="39">
        <f t="shared" ca="1" si="4"/>
        <v>4833.0404217892255</v>
      </c>
      <c r="D62" s="39">
        <f t="shared" ca="1" si="5"/>
        <v>-294043.75</v>
      </c>
      <c r="E62" s="38">
        <f t="shared" ca="1" si="25"/>
        <v>99.796875</v>
      </c>
      <c r="F62" s="39">
        <f t="shared" ca="1" si="26"/>
        <v>68701.171875</v>
      </c>
      <c r="G62" s="40">
        <f t="shared" ca="1" si="8"/>
        <v>-18859.60397677953</v>
      </c>
      <c r="H62" s="38">
        <f t="shared" ca="1" si="27"/>
        <v>101.328125</v>
      </c>
      <c r="I62" s="39">
        <f t="shared" ca="1" si="28"/>
        <v>55664.0625</v>
      </c>
      <c r="J62" s="40">
        <f t="shared" ca="1" si="11"/>
        <v>-69.783528645821207</v>
      </c>
      <c r="K62" s="38">
        <f t="shared" ca="1" si="29"/>
        <v>99.84375</v>
      </c>
      <c r="L62" s="39">
        <f t="shared" ca="1" si="30"/>
        <v>9843.75</v>
      </c>
      <c r="M62" s="40">
        <f t="shared" ca="1" si="14"/>
        <v>10832.572916666672</v>
      </c>
      <c r="N62" s="38">
        <f t="shared" ca="1" si="31"/>
        <v>84.02</v>
      </c>
      <c r="O62" s="39">
        <f t="shared" ca="1" si="32"/>
        <v>122293.14561832405</v>
      </c>
      <c r="P62" s="40">
        <f t="shared" ca="1" si="17"/>
        <v>-411250</v>
      </c>
      <c r="Q62" s="38">
        <f t="shared" ca="1" si="33"/>
        <v>100.109375</v>
      </c>
      <c r="R62" s="39">
        <f t="shared" ca="1" si="34"/>
        <v>265644.53125</v>
      </c>
      <c r="S62" s="40">
        <f t="shared" ca="1" si="20"/>
        <v>-57973.361599392374</v>
      </c>
      <c r="T62" s="66">
        <f t="shared" ca="1" si="35"/>
        <v>-50647.160664640352</v>
      </c>
      <c r="V62" s="59">
        <v>45891.625</v>
      </c>
      <c r="W62" s="44">
        <v>110.2</v>
      </c>
      <c r="Z62" s="59">
        <v>45958.625</v>
      </c>
      <c r="AA62" s="44">
        <v>102.1875</v>
      </c>
      <c r="AB62" s="59">
        <v>45959.625</v>
      </c>
      <c r="AC62" s="44">
        <v>102.265625</v>
      </c>
      <c r="AD62" s="59">
        <v>45894.625</v>
      </c>
      <c r="AE62" s="44">
        <v>83.23</v>
      </c>
      <c r="AH62" s="150" t="str">
        <f t="shared" si="0"/>
        <v/>
      </c>
      <c r="AI62" s="150" t="str">
        <f t="shared" si="1"/>
        <v/>
      </c>
    </row>
    <row r="63" spans="1:36">
      <c r="A63" s="151">
        <f t="shared" ca="1" si="23"/>
        <v>45996.625</v>
      </c>
      <c r="B63" s="38">
        <f t="shared" ca="1" si="24"/>
        <v>110.86</v>
      </c>
      <c r="C63" s="39">
        <f t="shared" ca="1" si="4"/>
        <v>-30609.256004687584</v>
      </c>
      <c r="D63" s="39">
        <f t="shared" ca="1" si="5"/>
        <v>-298244.375</v>
      </c>
      <c r="E63" s="38">
        <f t="shared" ca="1" si="25"/>
        <v>99.6328125</v>
      </c>
      <c r="F63" s="39">
        <f t="shared" ca="1" si="26"/>
        <v>41220.703125</v>
      </c>
      <c r="G63" s="40">
        <f t="shared" ca="1" si="8"/>
        <v>-19129.026890733541</v>
      </c>
      <c r="H63" s="38">
        <f t="shared" ca="1" si="27"/>
        <v>101.03125</v>
      </c>
      <c r="I63" s="39">
        <f t="shared" ca="1" si="28"/>
        <v>33398.4375</v>
      </c>
      <c r="J63" s="40">
        <f t="shared" ca="1" si="11"/>
        <v>-70.780436197899689</v>
      </c>
      <c r="K63" s="38">
        <f t="shared" ca="1" si="29"/>
        <v>99.34375</v>
      </c>
      <c r="L63" s="39">
        <f t="shared" ca="1" si="30"/>
        <v>-42656.25</v>
      </c>
      <c r="M63" s="40">
        <f t="shared" ca="1" si="14"/>
        <v>10987.323958333349</v>
      </c>
      <c r="N63" s="38">
        <f t="shared" ca="1" si="31"/>
        <v>83.94</v>
      </c>
      <c r="O63" s="39">
        <f t="shared" ca="1" si="32"/>
        <v>74568.991230683503</v>
      </c>
      <c r="P63" s="40">
        <f t="shared" ca="1" si="17"/>
        <v>-417124.99999999994</v>
      </c>
      <c r="Q63" s="38">
        <f t="shared" ca="1" si="33"/>
        <v>99.90625</v>
      </c>
      <c r="R63" s="39">
        <f t="shared" ca="1" si="34"/>
        <v>162558.59375</v>
      </c>
      <c r="S63" s="40">
        <f t="shared" ca="1" si="20"/>
        <v>-58801.552479383652</v>
      </c>
      <c r="T63" s="66">
        <f t="shared" ca="1" si="35"/>
        <v>-38243.293553628537</v>
      </c>
      <c r="V63" s="59">
        <v>45894.625</v>
      </c>
      <c r="W63" s="44">
        <v>109.91</v>
      </c>
      <c r="Z63" s="59">
        <v>45959.625</v>
      </c>
      <c r="AA63" s="44">
        <v>101.453125</v>
      </c>
      <c r="AB63" s="59">
        <v>45960.625</v>
      </c>
      <c r="AC63" s="44">
        <v>101.703125</v>
      </c>
      <c r="AD63" s="59">
        <v>45895.625</v>
      </c>
      <c r="AE63" s="44">
        <v>83.36</v>
      </c>
      <c r="AH63" s="150" t="str">
        <f t="shared" si="0"/>
        <v/>
      </c>
      <c r="AI63" s="150" t="str">
        <f t="shared" si="1"/>
        <v/>
      </c>
    </row>
    <row r="64" spans="1:36">
      <c r="A64" s="151">
        <f t="shared" ca="1" si="23"/>
        <v>45999.625</v>
      </c>
      <c r="B64" s="38">
        <f t="shared" ca="1" si="24"/>
        <v>110.63</v>
      </c>
      <c r="C64" s="39">
        <f t="shared" ca="1" si="4"/>
        <v>-104715.87580550599</v>
      </c>
      <c r="D64" s="39">
        <f t="shared" ca="1" si="5"/>
        <v>-310846.25</v>
      </c>
      <c r="E64" s="38">
        <f t="shared" ca="1" si="25"/>
        <v>99.4765625</v>
      </c>
      <c r="F64" s="39">
        <f t="shared" ca="1" si="26"/>
        <v>15048.828125</v>
      </c>
      <c r="G64" s="40">
        <f t="shared" ca="1" si="8"/>
        <v>-19937.295632595487</v>
      </c>
      <c r="H64" s="38">
        <f t="shared" ca="1" si="27"/>
        <v>100.796875</v>
      </c>
      <c r="I64" s="39">
        <f t="shared" ca="1" si="28"/>
        <v>15820.312500000002</v>
      </c>
      <c r="J64" s="40">
        <f t="shared" ca="1" si="11"/>
        <v>-73.771158854164241</v>
      </c>
      <c r="K64" s="38">
        <f t="shared" ca="1" si="29"/>
        <v>99.046875</v>
      </c>
      <c r="L64" s="39">
        <f t="shared" ca="1" si="30"/>
        <v>-73828.125</v>
      </c>
      <c r="M64" s="40">
        <f t="shared" ca="1" si="14"/>
        <v>11451.577083333323</v>
      </c>
      <c r="N64" s="38">
        <f t="shared" ca="1" si="31"/>
        <v>83.82</v>
      </c>
      <c r="O64" s="39">
        <f t="shared" ca="1" si="32"/>
        <v>2982.7596492282282</v>
      </c>
      <c r="P64" s="40">
        <f t="shared" ca="1" si="17"/>
        <v>-434750</v>
      </c>
      <c r="Q64" s="38">
        <f t="shared" ca="1" si="33"/>
        <v>99.703125</v>
      </c>
      <c r="R64" s="39">
        <f t="shared" ca="1" si="34"/>
        <v>59472.65625</v>
      </c>
      <c r="S64" s="40">
        <f t="shared" ca="1" si="20"/>
        <v>-61286.125119357661</v>
      </c>
      <c r="T64" s="66">
        <f t="shared" ca="1" si="35"/>
        <v>-66042.185573447423</v>
      </c>
      <c r="V64" s="59">
        <v>45895.625</v>
      </c>
      <c r="W64" s="44">
        <v>109.99</v>
      </c>
      <c r="Z64" s="59">
        <v>45960.625</v>
      </c>
      <c r="AA64" s="44">
        <v>101.28125</v>
      </c>
      <c r="AB64" s="59">
        <v>45961.625</v>
      </c>
      <c r="AC64" s="44">
        <v>101.375</v>
      </c>
      <c r="AD64" s="59">
        <v>45896.625</v>
      </c>
      <c r="AE64" s="44">
        <v>83.46</v>
      </c>
      <c r="AH64" s="150" t="str">
        <f t="shared" si="0"/>
        <v/>
      </c>
      <c r="AI64" s="150" t="str">
        <f t="shared" si="1"/>
        <v/>
      </c>
    </row>
    <row r="65" spans="1:35">
      <c r="A65" s="151">
        <f t="shared" ca="1" si="23"/>
        <v>46000.625</v>
      </c>
      <c r="B65" s="38">
        <f t="shared" ca="1" si="24"/>
        <v>110.49</v>
      </c>
      <c r="C65" s="39">
        <f t="shared" ca="1" si="4"/>
        <v>-149824.25307557316</v>
      </c>
      <c r="D65" s="39">
        <f t="shared" ca="1" si="5"/>
        <v>-315046.87499999994</v>
      </c>
      <c r="E65" s="38">
        <f t="shared" ca="1" si="25"/>
        <v>99.3515625</v>
      </c>
      <c r="F65" s="39">
        <f t="shared" ca="1" si="26"/>
        <v>-5888.671875</v>
      </c>
      <c r="G65" s="40">
        <f t="shared" ca="1" si="8"/>
        <v>-20206.718546549484</v>
      </c>
      <c r="H65" s="38">
        <f t="shared" ca="1" si="27"/>
        <v>100.65625</v>
      </c>
      <c r="I65" s="39">
        <f t="shared" ca="1" si="28"/>
        <v>5273.4375</v>
      </c>
      <c r="J65" s="40">
        <f t="shared" ca="1" si="11"/>
        <v>-74.768066406235448</v>
      </c>
      <c r="K65" s="38">
        <f t="shared" ca="1" si="29"/>
        <v>99.109375</v>
      </c>
      <c r="L65" s="39">
        <f t="shared" ca="1" si="30"/>
        <v>-67265.625</v>
      </c>
      <c r="M65" s="40">
        <f t="shared" ca="1" si="14"/>
        <v>11606.328125000029</v>
      </c>
      <c r="N65" s="38">
        <f t="shared" ca="1" si="31"/>
        <v>83.7</v>
      </c>
      <c r="O65" s="39">
        <f t="shared" ca="1" si="32"/>
        <v>-68603.471932227039</v>
      </c>
      <c r="P65" s="40">
        <f t="shared" ca="1" si="17"/>
        <v>-440624.99999999994</v>
      </c>
      <c r="Q65" s="38">
        <f t="shared" ca="1" si="33"/>
        <v>99.546875</v>
      </c>
      <c r="R65" s="39">
        <f t="shared" ca="1" si="34"/>
        <v>-19824.21875</v>
      </c>
      <c r="S65" s="40">
        <f t="shared" ca="1" si="20"/>
        <v>-62114.315999348881</v>
      </c>
      <c r="T65" s="66">
        <f t="shared" ca="1" si="35"/>
        <v>-92977.478362211186</v>
      </c>
      <c r="V65" s="59">
        <v>45896.625</v>
      </c>
      <c r="W65" s="44">
        <v>110.03</v>
      </c>
      <c r="Z65" s="59">
        <v>45961.625</v>
      </c>
      <c r="AA65" s="44">
        <v>101.25</v>
      </c>
      <c r="AB65" s="59">
        <v>45964.625</v>
      </c>
      <c r="AC65" s="44">
        <v>101.0625</v>
      </c>
      <c r="AD65" s="59">
        <v>45897.625</v>
      </c>
      <c r="AE65" s="44">
        <v>83.53</v>
      </c>
      <c r="AH65" s="150" t="str">
        <f t="shared" si="0"/>
        <v/>
      </c>
      <c r="AI65" s="150" t="str">
        <f t="shared" si="1"/>
        <v/>
      </c>
    </row>
    <row r="66" spans="1:35">
      <c r="A66" s="151">
        <f t="shared" ca="1" si="23"/>
        <v>46001.625</v>
      </c>
      <c r="B66" s="38">
        <f t="shared" ca="1" si="24"/>
        <v>111</v>
      </c>
      <c r="C66" s="39">
        <f t="shared" ca="1" si="4"/>
        <v>14499.121265375614</v>
      </c>
      <c r="D66" s="39">
        <f t="shared" ca="1" si="5"/>
        <v>-319247.49999999994</v>
      </c>
      <c r="E66" s="38">
        <f t="shared" ca="1" si="25"/>
        <v>99.625</v>
      </c>
      <c r="F66" s="39">
        <f t="shared" ca="1" si="26"/>
        <v>39912.109375</v>
      </c>
      <c r="G66" s="40">
        <f t="shared" ca="1" si="8"/>
        <v>-20476.141460503437</v>
      </c>
      <c r="H66" s="38">
        <f t="shared" ca="1" si="27"/>
        <v>100.96875</v>
      </c>
      <c r="I66" s="39">
        <f t="shared" ca="1" si="28"/>
        <v>28710.9375</v>
      </c>
      <c r="J66" s="40">
        <f t="shared" ca="1" si="11"/>
        <v>-75.764973958313931</v>
      </c>
      <c r="K66" s="38">
        <f t="shared" ca="1" si="29"/>
        <v>99.4375</v>
      </c>
      <c r="L66" s="39">
        <f t="shared" ca="1" si="30"/>
        <v>-32812.5</v>
      </c>
      <c r="M66" s="40">
        <f t="shared" ca="1" si="14"/>
        <v>11761.079166666692</v>
      </c>
      <c r="N66" s="38">
        <f t="shared" ca="1" si="31"/>
        <v>84.01</v>
      </c>
      <c r="O66" s="39">
        <f t="shared" ca="1" si="32"/>
        <v>116327.62631987869</v>
      </c>
      <c r="P66" s="40">
        <f t="shared" ca="1" si="17"/>
        <v>-446499.99999999994</v>
      </c>
      <c r="Q66" s="38">
        <f t="shared" ca="1" si="33"/>
        <v>99.84375</v>
      </c>
      <c r="R66" s="39">
        <f t="shared" ca="1" si="34"/>
        <v>130839.84375</v>
      </c>
      <c r="S66" s="40">
        <f t="shared" ca="1" si="20"/>
        <v>-62942.506879340217</v>
      </c>
      <c r="T66" s="66">
        <f t="shared" ca="1" si="35"/>
        <v>-65650.693123520046</v>
      </c>
      <c r="V66" s="59">
        <v>45897.625</v>
      </c>
      <c r="W66" s="44">
        <v>110.2</v>
      </c>
      <c r="Z66" s="59">
        <v>45964.625</v>
      </c>
      <c r="AA66" s="44">
        <v>101.1875</v>
      </c>
      <c r="AB66" s="59">
        <v>45965.625</v>
      </c>
      <c r="AC66" s="44">
        <v>101.3125</v>
      </c>
      <c r="AD66" s="59">
        <v>45898.625</v>
      </c>
      <c r="AE66" s="44">
        <v>83.42</v>
      </c>
      <c r="AH66" s="150" t="str">
        <f t="shared" si="0"/>
        <v/>
      </c>
      <c r="AI66" s="150" t="str">
        <f t="shared" si="1"/>
        <v/>
      </c>
    </row>
    <row r="67" spans="1:35">
      <c r="A67" s="151">
        <f t="shared" ca="1" si="23"/>
        <v>46002.625</v>
      </c>
      <c r="B67" s="38">
        <f t="shared" ca="1" si="24"/>
        <v>110.82</v>
      </c>
      <c r="C67" s="39">
        <f t="shared" ca="1" si="4"/>
        <v>-43497.363796134778</v>
      </c>
      <c r="D67" s="39">
        <f t="shared" ca="1" si="5"/>
        <v>-323448.12499999994</v>
      </c>
      <c r="E67" s="38">
        <f t="shared" ca="1" si="25"/>
        <v>99.6640625</v>
      </c>
      <c r="F67" s="39">
        <f t="shared" ca="1" si="26"/>
        <v>46455.078125</v>
      </c>
      <c r="G67" s="40">
        <f t="shared" ca="1" si="8"/>
        <v>-20745.564374457448</v>
      </c>
      <c r="H67" s="38">
        <f t="shared" ca="1" si="27"/>
        <v>101</v>
      </c>
      <c r="I67" s="39">
        <f t="shared" ca="1" si="28"/>
        <v>31054.6875</v>
      </c>
      <c r="J67" s="40">
        <f t="shared" ca="1" si="11"/>
        <v>-76.761881510392413</v>
      </c>
      <c r="K67" s="38">
        <f t="shared" ca="1" si="29"/>
        <v>99.375</v>
      </c>
      <c r="L67" s="39">
        <f t="shared" ca="1" si="30"/>
        <v>-39375</v>
      </c>
      <c r="M67" s="40">
        <f t="shared" ca="1" si="14"/>
        <v>11915.830208333326</v>
      </c>
      <c r="N67" s="38">
        <f t="shared" ca="1" si="31"/>
        <v>83.965000000000003</v>
      </c>
      <c r="O67" s="39">
        <f t="shared" ca="1" si="32"/>
        <v>89482.789476824648</v>
      </c>
      <c r="P67" s="40">
        <f t="shared" ca="1" si="17"/>
        <v>-452374.99999999988</v>
      </c>
      <c r="Q67" s="38">
        <f t="shared" ca="1" si="33"/>
        <v>99.875</v>
      </c>
      <c r="R67" s="39">
        <f t="shared" ca="1" si="34"/>
        <v>146699.21875</v>
      </c>
      <c r="S67" s="40">
        <f t="shared" ca="1" si="20"/>
        <v>-63770.697759331495</v>
      </c>
      <c r="T67" s="66">
        <f t="shared" ca="1" si="35"/>
        <v>-82305.332192128277</v>
      </c>
      <c r="V67" s="59">
        <v>45898.625</v>
      </c>
      <c r="W67" s="44">
        <v>109.83</v>
      </c>
      <c r="Z67" s="59">
        <v>45965.625</v>
      </c>
      <c r="AA67" s="44">
        <v>101.328125</v>
      </c>
      <c r="AB67" s="59">
        <v>45966.625</v>
      </c>
      <c r="AC67" s="44">
        <v>100.203125</v>
      </c>
      <c r="AD67" s="59">
        <v>45902.625</v>
      </c>
      <c r="AE67" s="44">
        <v>82.9</v>
      </c>
      <c r="AH67" s="150" t="str">
        <f t="shared" si="0"/>
        <v/>
      </c>
      <c r="AI67" s="150" t="str">
        <f t="shared" si="1"/>
        <v/>
      </c>
    </row>
    <row r="68" spans="1:35">
      <c r="A68" s="151">
        <f t="shared" ca="1" si="23"/>
        <v>46002.652505092592</v>
      </c>
      <c r="B68" s="38">
        <f t="shared" ca="1" si="24"/>
        <v>110.815</v>
      </c>
      <c r="C68" s="39">
        <f t="shared" ca="1" si="4"/>
        <v>-45108.377270063196</v>
      </c>
      <c r="D68" s="39">
        <f t="shared" ca="1" si="5"/>
        <v>-323448.12499999994</v>
      </c>
      <c r="E68" s="38">
        <f t="shared" ca="1" si="25"/>
        <v>99.6640625</v>
      </c>
      <c r="F68" s="39">
        <f t="shared" ca="1" si="26"/>
        <v>46455.078125</v>
      </c>
      <c r="G68" s="40">
        <f t="shared" ca="1" si="8"/>
        <v>-20745.564374457448</v>
      </c>
      <c r="H68" s="38">
        <f t="shared" ca="1" si="27"/>
        <v>101</v>
      </c>
      <c r="I68" s="39">
        <f t="shared" ca="1" si="28"/>
        <v>31054.6875</v>
      </c>
      <c r="J68" s="40">
        <f t="shared" ca="1" si="11"/>
        <v>-76.761881510392413</v>
      </c>
      <c r="K68" s="38">
        <f t="shared" ca="1" si="29"/>
        <v>99.375</v>
      </c>
      <c r="L68" s="39">
        <f t="shared" ca="1" si="30"/>
        <v>-39375</v>
      </c>
      <c r="M68" s="40">
        <f t="shared" ca="1" si="14"/>
        <v>11915.830208333326</v>
      </c>
      <c r="N68" s="38">
        <f t="shared" ca="1" si="31"/>
        <v>83.965199999999996</v>
      </c>
      <c r="O68" s="39">
        <f t="shared" ca="1" si="32"/>
        <v>89602.099862795541</v>
      </c>
      <c r="P68" s="40">
        <f t="shared" ca="1" si="17"/>
        <v>-452374.99999999988</v>
      </c>
      <c r="Q68" s="38">
        <f t="shared" ca="1" si="33"/>
        <v>99.875</v>
      </c>
      <c r="R68" s="39">
        <f t="shared" ca="1" si="34"/>
        <v>146699.21875</v>
      </c>
      <c r="S68" s="40">
        <f t="shared" ca="1" si="20"/>
        <v>-63770.697759331495</v>
      </c>
      <c r="T68" s="66">
        <f t="shared" ca="1" si="35"/>
        <v>-84035.65605202764</v>
      </c>
      <c r="V68" s="59">
        <v>45902.625</v>
      </c>
      <c r="W68" s="44">
        <v>109.05</v>
      </c>
      <c r="Z68" s="59">
        <v>45966.625</v>
      </c>
      <c r="AA68" s="44">
        <v>100.734375</v>
      </c>
      <c r="AB68" s="59">
        <v>45967.625</v>
      </c>
      <c r="AC68" s="44">
        <v>101.109375</v>
      </c>
      <c r="AD68" s="59">
        <v>45903.625</v>
      </c>
      <c r="AE68" s="44">
        <v>83.2</v>
      </c>
      <c r="AH68" s="150" t="str">
        <f t="shared" ref="AH68:AH131" si="36">IF(COUNTIF(X:X,V68)*COUNTIF(Z:Z,V68)*COUNTIF(AB:AB,V68)*COUNTIF(AD:AD,V68)*COUNTIF(AF:AF,V68),V68,"")</f>
        <v/>
      </c>
      <c r="AI68" s="150" t="str">
        <f t="shared" ref="AI68:AI131" si="37">IF(AH68&gt;$A$14,AH68,"")</f>
        <v/>
      </c>
    </row>
    <row r="69" spans="1:35">
      <c r="A69" s="151" t="str">
        <f t="shared" ca="1" si="23"/>
        <v/>
      </c>
      <c r="B69" s="38" t="str">
        <f t="shared" ca="1" si="24"/>
        <v/>
      </c>
      <c r="C69" s="39" t="str">
        <f t="shared" ca="1" si="4"/>
        <v/>
      </c>
      <c r="D69" s="39" t="str">
        <f t="shared" ca="1" si="5"/>
        <v/>
      </c>
      <c r="E69" s="38" t="str">
        <f t="shared" ca="1" si="25"/>
        <v/>
      </c>
      <c r="F69" s="39" t="str">
        <f t="shared" ca="1" si="26"/>
        <v/>
      </c>
      <c r="G69" s="40" t="str">
        <f t="shared" ca="1" si="8"/>
        <v/>
      </c>
      <c r="H69" s="38" t="str">
        <f t="shared" ca="1" si="27"/>
        <v/>
      </c>
      <c r="I69" s="39" t="str">
        <f t="shared" ca="1" si="28"/>
        <v/>
      </c>
      <c r="J69" s="40" t="str">
        <f t="shared" ca="1" si="11"/>
        <v/>
      </c>
      <c r="K69" s="38" t="str">
        <f t="shared" ca="1" si="29"/>
        <v/>
      </c>
      <c r="L69" s="39" t="str">
        <f t="shared" ca="1" si="30"/>
        <v/>
      </c>
      <c r="M69" s="40" t="str">
        <f t="shared" ca="1" si="14"/>
        <v/>
      </c>
      <c r="N69" s="38" t="str">
        <f t="shared" ca="1" si="31"/>
        <v/>
      </c>
      <c r="O69" s="39" t="str">
        <f t="shared" ca="1" si="32"/>
        <v/>
      </c>
      <c r="P69" s="40" t="str">
        <f t="shared" ca="1" si="17"/>
        <v/>
      </c>
      <c r="Q69" s="38" t="str">
        <f t="shared" ca="1" si="33"/>
        <v/>
      </c>
      <c r="R69" s="39" t="str">
        <f t="shared" ca="1" si="34"/>
        <v/>
      </c>
      <c r="S69" s="40" t="str">
        <f t="shared" ca="1" si="20"/>
        <v/>
      </c>
      <c r="T69" s="66" t="str">
        <f t="shared" ca="1" si="35"/>
        <v/>
      </c>
      <c r="V69" s="59">
        <v>45903.625</v>
      </c>
      <c r="W69" s="44">
        <v>109.7</v>
      </c>
      <c r="Z69" s="59">
        <v>45967.625</v>
      </c>
      <c r="AA69" s="44">
        <v>101.296875</v>
      </c>
      <c r="AB69" s="59">
        <v>45968.625</v>
      </c>
      <c r="AC69" s="44">
        <v>100.859375</v>
      </c>
      <c r="AD69" s="59">
        <v>45904.625</v>
      </c>
      <c r="AE69" s="44">
        <v>83.66</v>
      </c>
      <c r="AH69" s="150" t="str">
        <f t="shared" si="36"/>
        <v/>
      </c>
      <c r="AI69" s="150" t="str">
        <f t="shared" si="37"/>
        <v/>
      </c>
    </row>
    <row r="70" spans="1:35">
      <c r="A70" s="151" t="str">
        <f t="shared" ca="1" si="23"/>
        <v/>
      </c>
      <c r="B70" s="38" t="str">
        <f t="shared" ca="1" si="24"/>
        <v/>
      </c>
      <c r="C70" s="39" t="str">
        <f t="shared" ca="1" si="4"/>
        <v/>
      </c>
      <c r="D70" s="39" t="str">
        <f t="shared" ca="1" si="5"/>
        <v/>
      </c>
      <c r="E70" s="38" t="str">
        <f t="shared" ca="1" si="25"/>
        <v/>
      </c>
      <c r="F70" s="39" t="str">
        <f t="shared" ca="1" si="26"/>
        <v/>
      </c>
      <c r="G70" s="40" t="str">
        <f t="shared" ca="1" si="8"/>
        <v/>
      </c>
      <c r="H70" s="38" t="str">
        <f t="shared" ca="1" si="27"/>
        <v/>
      </c>
      <c r="I70" s="39" t="str">
        <f t="shared" ca="1" si="28"/>
        <v/>
      </c>
      <c r="J70" s="40" t="str">
        <f t="shared" ca="1" si="11"/>
        <v/>
      </c>
      <c r="K70" s="38" t="str">
        <f t="shared" ca="1" si="29"/>
        <v/>
      </c>
      <c r="L70" s="39" t="str">
        <f t="shared" ca="1" si="30"/>
        <v/>
      </c>
      <c r="M70" s="40" t="str">
        <f t="shared" ca="1" si="14"/>
        <v/>
      </c>
      <c r="N70" s="38" t="str">
        <f t="shared" ca="1" si="31"/>
        <v/>
      </c>
      <c r="O70" s="39" t="str">
        <f t="shared" ca="1" si="32"/>
        <v/>
      </c>
      <c r="P70" s="40" t="str">
        <f t="shared" ca="1" si="17"/>
        <v/>
      </c>
      <c r="Q70" s="38" t="str">
        <f t="shared" ca="1" si="33"/>
        <v/>
      </c>
      <c r="R70" s="39" t="str">
        <f t="shared" ca="1" si="34"/>
        <v/>
      </c>
      <c r="S70" s="40" t="str">
        <f t="shared" ca="1" si="20"/>
        <v/>
      </c>
      <c r="T70" s="66" t="str">
        <f t="shared" ca="1" si="35"/>
        <v/>
      </c>
      <c r="V70" s="59">
        <v>45904.625</v>
      </c>
      <c r="W70" s="44">
        <v>110.45</v>
      </c>
      <c r="Z70" s="59">
        <v>45968.625</v>
      </c>
      <c r="AA70" s="44">
        <v>101.265625</v>
      </c>
      <c r="AB70" s="59">
        <v>45971.625</v>
      </c>
      <c r="AC70" s="44">
        <v>100.796875</v>
      </c>
      <c r="AD70" s="59">
        <v>45905.625</v>
      </c>
      <c r="AE70" s="44">
        <v>83.99</v>
      </c>
      <c r="AH70" s="150" t="str">
        <f t="shared" si="36"/>
        <v/>
      </c>
      <c r="AI70" s="150" t="str">
        <f t="shared" si="37"/>
        <v/>
      </c>
    </row>
    <row r="71" spans="1:35">
      <c r="A71" s="151" t="str">
        <f t="shared" ca="1" si="23"/>
        <v/>
      </c>
      <c r="B71" s="38" t="str">
        <f t="shared" ca="1" si="24"/>
        <v/>
      </c>
      <c r="C71" s="39" t="str">
        <f t="shared" ca="1" si="4"/>
        <v/>
      </c>
      <c r="D71" s="39" t="str">
        <f t="shared" ca="1" si="5"/>
        <v/>
      </c>
      <c r="E71" s="38" t="str">
        <f t="shared" ca="1" si="25"/>
        <v/>
      </c>
      <c r="F71" s="39" t="str">
        <f t="shared" ca="1" si="26"/>
        <v/>
      </c>
      <c r="G71" s="40" t="str">
        <f t="shared" ca="1" si="8"/>
        <v/>
      </c>
      <c r="H71" s="38" t="str">
        <f t="shared" ca="1" si="27"/>
        <v/>
      </c>
      <c r="I71" s="39" t="str">
        <f t="shared" ca="1" si="28"/>
        <v/>
      </c>
      <c r="J71" s="40" t="str">
        <f t="shared" ca="1" si="11"/>
        <v/>
      </c>
      <c r="K71" s="38" t="str">
        <f t="shared" ca="1" si="29"/>
        <v/>
      </c>
      <c r="L71" s="39" t="str">
        <f t="shared" ca="1" si="30"/>
        <v/>
      </c>
      <c r="M71" s="40" t="str">
        <f t="shared" ca="1" si="14"/>
        <v/>
      </c>
      <c r="N71" s="38" t="str">
        <f t="shared" ca="1" si="31"/>
        <v/>
      </c>
      <c r="O71" s="39" t="str">
        <f t="shared" ca="1" si="32"/>
        <v/>
      </c>
      <c r="P71" s="40" t="str">
        <f t="shared" ca="1" si="17"/>
        <v/>
      </c>
      <c r="Q71" s="38" t="str">
        <f t="shared" ca="1" si="33"/>
        <v/>
      </c>
      <c r="R71" s="39" t="str">
        <f t="shared" ca="1" si="34"/>
        <v/>
      </c>
      <c r="S71" s="40" t="str">
        <f t="shared" ca="1" si="20"/>
        <v/>
      </c>
      <c r="T71" s="66" t="str">
        <f t="shared" ca="1" si="35"/>
        <v/>
      </c>
      <c r="V71" s="59">
        <v>45905.625</v>
      </c>
      <c r="W71" s="44">
        <v>111.17</v>
      </c>
      <c r="Z71" s="59">
        <v>45971.625</v>
      </c>
      <c r="AA71" s="44">
        <v>101.109375</v>
      </c>
      <c r="AB71" s="59">
        <v>45972.625</v>
      </c>
      <c r="AC71" s="44">
        <v>100.703125</v>
      </c>
      <c r="AD71" s="59">
        <v>45908.625</v>
      </c>
      <c r="AE71" s="44">
        <v>84.15</v>
      </c>
      <c r="AH71" s="150" t="str">
        <f t="shared" si="36"/>
        <v/>
      </c>
      <c r="AI71" s="150" t="str">
        <f t="shared" si="37"/>
        <v/>
      </c>
    </row>
    <row r="72" spans="1:35">
      <c r="A72" s="151" t="str">
        <f t="shared" ca="1" si="23"/>
        <v/>
      </c>
      <c r="B72" s="38" t="str">
        <f t="shared" ca="1" si="24"/>
        <v/>
      </c>
      <c r="C72" s="39" t="str">
        <f t="shared" ca="1" si="4"/>
        <v/>
      </c>
      <c r="D72" s="39" t="str">
        <f t="shared" ca="1" si="5"/>
        <v/>
      </c>
      <c r="E72" s="38" t="str">
        <f t="shared" ca="1" si="25"/>
        <v/>
      </c>
      <c r="F72" s="39" t="str">
        <f t="shared" ca="1" si="26"/>
        <v/>
      </c>
      <c r="G72" s="40" t="str">
        <f t="shared" ca="1" si="8"/>
        <v/>
      </c>
      <c r="H72" s="38" t="str">
        <f t="shared" ca="1" si="27"/>
        <v/>
      </c>
      <c r="I72" s="39" t="str">
        <f t="shared" ca="1" si="28"/>
        <v/>
      </c>
      <c r="J72" s="40" t="str">
        <f t="shared" ca="1" si="11"/>
        <v/>
      </c>
      <c r="K72" s="38" t="str">
        <f t="shared" ca="1" si="29"/>
        <v/>
      </c>
      <c r="L72" s="39" t="str">
        <f t="shared" ca="1" si="30"/>
        <v/>
      </c>
      <c r="M72" s="40" t="str">
        <f t="shared" ca="1" si="14"/>
        <v/>
      </c>
      <c r="N72" s="38" t="str">
        <f t="shared" ca="1" si="31"/>
        <v/>
      </c>
      <c r="O72" s="39" t="str">
        <f t="shared" ca="1" si="32"/>
        <v/>
      </c>
      <c r="P72" s="40" t="str">
        <f t="shared" ca="1" si="17"/>
        <v/>
      </c>
      <c r="Q72" s="38" t="str">
        <f t="shared" ca="1" si="33"/>
        <v/>
      </c>
      <c r="R72" s="39" t="str">
        <f t="shared" ca="1" si="34"/>
        <v/>
      </c>
      <c r="S72" s="40" t="str">
        <f t="shared" ca="1" si="20"/>
        <v/>
      </c>
      <c r="T72" s="66" t="str">
        <f t="shared" ca="1" si="35"/>
        <v/>
      </c>
      <c r="V72" s="59">
        <v>45908.625</v>
      </c>
      <c r="W72" s="44">
        <v>111.56</v>
      </c>
      <c r="Z72" s="59">
        <v>45972.625</v>
      </c>
      <c r="AA72" s="44">
        <v>101.0625</v>
      </c>
      <c r="AB72" s="59">
        <v>45973.625</v>
      </c>
      <c r="AC72" s="44">
        <v>101.40625</v>
      </c>
      <c r="AD72" s="59">
        <v>45909.625</v>
      </c>
      <c r="AE72" s="44">
        <v>84.04</v>
      </c>
      <c r="AH72" s="150" t="str">
        <f t="shared" si="36"/>
        <v/>
      </c>
      <c r="AI72" s="150" t="str">
        <f t="shared" si="37"/>
        <v/>
      </c>
    </row>
    <row r="73" spans="1:35">
      <c r="A73" s="151" t="str">
        <f t="shared" ca="1" si="23"/>
        <v/>
      </c>
      <c r="B73" s="38" t="str">
        <f t="shared" ca="1" si="24"/>
        <v/>
      </c>
      <c r="C73" s="39" t="str">
        <f t="shared" ca="1" si="4"/>
        <v/>
      </c>
      <c r="D73" s="39" t="str">
        <f t="shared" ca="1" si="5"/>
        <v/>
      </c>
      <c r="E73" s="38" t="str">
        <f t="shared" ca="1" si="25"/>
        <v/>
      </c>
      <c r="F73" s="39" t="str">
        <f t="shared" ca="1" si="26"/>
        <v/>
      </c>
      <c r="G73" s="40" t="str">
        <f t="shared" ca="1" si="8"/>
        <v/>
      </c>
      <c r="H73" s="38" t="str">
        <f t="shared" ca="1" si="27"/>
        <v/>
      </c>
      <c r="I73" s="39" t="str">
        <f t="shared" ca="1" si="28"/>
        <v/>
      </c>
      <c r="J73" s="40" t="str">
        <f t="shared" ca="1" si="11"/>
        <v/>
      </c>
      <c r="K73" s="38" t="str">
        <f t="shared" ca="1" si="29"/>
        <v/>
      </c>
      <c r="L73" s="39" t="str">
        <f t="shared" ca="1" si="30"/>
        <v/>
      </c>
      <c r="M73" s="40" t="str">
        <f t="shared" ca="1" si="14"/>
        <v/>
      </c>
      <c r="N73" s="38" t="str">
        <f t="shared" ca="1" si="31"/>
        <v/>
      </c>
      <c r="O73" s="39" t="str">
        <f t="shared" ca="1" si="32"/>
        <v/>
      </c>
      <c r="P73" s="40" t="str">
        <f t="shared" ca="1" si="17"/>
        <v/>
      </c>
      <c r="Q73" s="38" t="str">
        <f t="shared" ca="1" si="33"/>
        <v/>
      </c>
      <c r="R73" s="39" t="str">
        <f t="shared" ca="1" si="34"/>
        <v/>
      </c>
      <c r="S73" s="40" t="str">
        <f t="shared" ca="1" si="20"/>
        <v/>
      </c>
      <c r="T73" s="66" t="str">
        <f t="shared" ca="1" si="35"/>
        <v/>
      </c>
      <c r="V73" s="59">
        <v>45909.625</v>
      </c>
      <c r="W73" s="44">
        <v>111.36</v>
      </c>
      <c r="Z73" s="59">
        <v>45973.625</v>
      </c>
      <c r="AA73" s="44">
        <v>101.46875</v>
      </c>
      <c r="AB73" s="59">
        <v>45974.625</v>
      </c>
      <c r="AC73" s="44">
        <v>100.59375</v>
      </c>
      <c r="AD73" s="59">
        <v>45910.625</v>
      </c>
      <c r="AE73" s="44">
        <v>84.24</v>
      </c>
      <c r="AH73" s="150" t="str">
        <f t="shared" si="36"/>
        <v/>
      </c>
      <c r="AI73" s="150" t="str">
        <f t="shared" si="37"/>
        <v/>
      </c>
    </row>
    <row r="74" spans="1:35">
      <c r="A74" s="151" t="str">
        <f t="shared" ca="1" si="23"/>
        <v/>
      </c>
      <c r="B74" s="38" t="str">
        <f t="shared" ca="1" si="24"/>
        <v/>
      </c>
      <c r="C74" s="39" t="str">
        <f t="shared" ca="1" si="4"/>
        <v/>
      </c>
      <c r="D74" s="39" t="str">
        <f t="shared" ca="1" si="5"/>
        <v/>
      </c>
      <c r="E74" s="38" t="str">
        <f t="shared" ca="1" si="25"/>
        <v/>
      </c>
      <c r="F74" s="39" t="str">
        <f t="shared" ca="1" si="26"/>
        <v/>
      </c>
      <c r="G74" s="40" t="str">
        <f t="shared" ca="1" si="8"/>
        <v/>
      </c>
      <c r="H74" s="38" t="str">
        <f t="shared" ca="1" si="27"/>
        <v/>
      </c>
      <c r="I74" s="39" t="str">
        <f t="shared" ca="1" si="28"/>
        <v/>
      </c>
      <c r="J74" s="40" t="str">
        <f t="shared" ca="1" si="11"/>
        <v/>
      </c>
      <c r="K74" s="38" t="str">
        <f t="shared" ca="1" si="29"/>
        <v/>
      </c>
      <c r="L74" s="39" t="str">
        <f t="shared" ca="1" si="30"/>
        <v/>
      </c>
      <c r="M74" s="40" t="str">
        <f t="shared" ca="1" si="14"/>
        <v/>
      </c>
      <c r="N74" s="38" t="str">
        <f t="shared" ca="1" si="31"/>
        <v/>
      </c>
      <c r="O74" s="39" t="str">
        <f t="shared" ca="1" si="32"/>
        <v/>
      </c>
      <c r="P74" s="40" t="str">
        <f t="shared" ca="1" si="17"/>
        <v/>
      </c>
      <c r="Q74" s="38" t="str">
        <f t="shared" ca="1" si="33"/>
        <v/>
      </c>
      <c r="R74" s="39" t="str">
        <f t="shared" ca="1" si="34"/>
        <v/>
      </c>
      <c r="S74" s="40" t="str">
        <f t="shared" ca="1" si="20"/>
        <v/>
      </c>
      <c r="T74" s="66" t="str">
        <f t="shared" ca="1" si="35"/>
        <v/>
      </c>
      <c r="V74" s="59">
        <v>45910.625</v>
      </c>
      <c r="W74" s="44">
        <v>111.69</v>
      </c>
      <c r="Z74" s="59">
        <v>45974.625</v>
      </c>
      <c r="AA74" s="44">
        <v>101.171875</v>
      </c>
      <c r="AB74" s="59">
        <v>45975.625</v>
      </c>
      <c r="AC74" s="44">
        <v>100.015625</v>
      </c>
      <c r="AD74" s="59">
        <v>45911.625</v>
      </c>
      <c r="AE74" s="44">
        <v>84.49</v>
      </c>
      <c r="AH74" s="150" t="str">
        <f t="shared" si="36"/>
        <v/>
      </c>
      <c r="AI74" s="150" t="str">
        <f t="shared" si="37"/>
        <v/>
      </c>
    </row>
    <row r="75" spans="1:35">
      <c r="A75" s="151" t="str">
        <f t="shared" ca="1" si="23"/>
        <v/>
      </c>
      <c r="B75" s="38" t="str">
        <f t="shared" ca="1" si="24"/>
        <v/>
      </c>
      <c r="C75" s="39" t="str">
        <f t="shared" ca="1" si="4"/>
        <v/>
      </c>
      <c r="D75" s="39" t="str">
        <f t="shared" ca="1" si="5"/>
        <v/>
      </c>
      <c r="E75" s="38" t="str">
        <f t="shared" ca="1" si="25"/>
        <v/>
      </c>
      <c r="F75" s="39" t="str">
        <f t="shared" ca="1" si="26"/>
        <v/>
      </c>
      <c r="G75" s="40" t="str">
        <f t="shared" ca="1" si="8"/>
        <v/>
      </c>
      <c r="H75" s="38" t="str">
        <f t="shared" ca="1" si="27"/>
        <v/>
      </c>
      <c r="I75" s="39" t="str">
        <f t="shared" ca="1" si="28"/>
        <v/>
      </c>
      <c r="J75" s="40" t="str">
        <f t="shared" ca="1" si="11"/>
        <v/>
      </c>
      <c r="K75" s="38" t="str">
        <f t="shared" ca="1" si="29"/>
        <v/>
      </c>
      <c r="L75" s="39" t="str">
        <f t="shared" ca="1" si="30"/>
        <v/>
      </c>
      <c r="M75" s="40" t="str">
        <f t="shared" ca="1" si="14"/>
        <v/>
      </c>
      <c r="N75" s="38" t="str">
        <f t="shared" ca="1" si="31"/>
        <v/>
      </c>
      <c r="O75" s="39" t="str">
        <f t="shared" ca="1" si="32"/>
        <v/>
      </c>
      <c r="P75" s="40" t="str">
        <f t="shared" ca="1" si="17"/>
        <v/>
      </c>
      <c r="Q75" s="38" t="str">
        <f t="shared" ca="1" si="33"/>
        <v/>
      </c>
      <c r="R75" s="39" t="str">
        <f t="shared" ca="1" si="34"/>
        <v/>
      </c>
      <c r="S75" s="40" t="str">
        <f t="shared" ca="1" si="20"/>
        <v/>
      </c>
      <c r="T75" s="66" t="str">
        <f t="shared" ca="1" si="35"/>
        <v/>
      </c>
      <c r="V75" s="59">
        <v>45911.625</v>
      </c>
      <c r="W75" s="44">
        <v>112.21</v>
      </c>
      <c r="Z75" s="59">
        <v>45975.625</v>
      </c>
      <c r="AA75" s="44">
        <v>100.9375</v>
      </c>
      <c r="AB75" s="59">
        <v>45978.625</v>
      </c>
      <c r="AC75" s="44">
        <v>100.234375</v>
      </c>
      <c r="AD75" s="59">
        <v>45912.625</v>
      </c>
      <c r="AE75" s="44">
        <v>84.34</v>
      </c>
      <c r="AH75" s="150" t="str">
        <f t="shared" si="36"/>
        <v/>
      </c>
      <c r="AI75" s="150" t="str">
        <f t="shared" si="37"/>
        <v/>
      </c>
    </row>
    <row r="76" spans="1:35">
      <c r="A76" s="151" t="str">
        <f t="shared" ca="1" si="23"/>
        <v/>
      </c>
      <c r="B76" s="38" t="str">
        <f t="shared" ca="1" si="24"/>
        <v/>
      </c>
      <c r="C76" s="39" t="str">
        <f t="shared" ca="1" si="4"/>
        <v/>
      </c>
      <c r="D76" s="39" t="str">
        <f t="shared" ca="1" si="5"/>
        <v/>
      </c>
      <c r="E76" s="38" t="str">
        <f t="shared" ca="1" si="25"/>
        <v/>
      </c>
      <c r="F76" s="39" t="str">
        <f t="shared" ca="1" si="26"/>
        <v/>
      </c>
      <c r="G76" s="40" t="str">
        <f t="shared" ca="1" si="8"/>
        <v/>
      </c>
      <c r="H76" s="38" t="str">
        <f t="shared" ca="1" si="27"/>
        <v/>
      </c>
      <c r="I76" s="39" t="str">
        <f t="shared" ca="1" si="28"/>
        <v/>
      </c>
      <c r="J76" s="40" t="str">
        <f t="shared" ca="1" si="11"/>
        <v/>
      </c>
      <c r="K76" s="38" t="str">
        <f t="shared" ca="1" si="29"/>
        <v/>
      </c>
      <c r="L76" s="39" t="str">
        <f t="shared" ca="1" si="30"/>
        <v/>
      </c>
      <c r="M76" s="40" t="str">
        <f t="shared" ca="1" si="14"/>
        <v/>
      </c>
      <c r="N76" s="38" t="str">
        <f t="shared" ca="1" si="31"/>
        <v/>
      </c>
      <c r="O76" s="39" t="str">
        <f t="shared" ca="1" si="32"/>
        <v/>
      </c>
      <c r="P76" s="40" t="str">
        <f t="shared" ca="1" si="17"/>
        <v/>
      </c>
      <c r="Q76" s="38" t="str">
        <f t="shared" ca="1" si="33"/>
        <v/>
      </c>
      <c r="R76" s="39" t="str">
        <f t="shared" ca="1" si="34"/>
        <v/>
      </c>
      <c r="S76" s="40" t="str">
        <f t="shared" ca="1" si="20"/>
        <v/>
      </c>
      <c r="T76" s="66" t="str">
        <f t="shared" ca="1" si="35"/>
        <v/>
      </c>
      <c r="V76" s="59">
        <v>45912.625</v>
      </c>
      <c r="W76" s="44">
        <v>112.01</v>
      </c>
      <c r="Z76" s="59">
        <v>45978.625</v>
      </c>
      <c r="AA76" s="44">
        <v>101.046875</v>
      </c>
      <c r="AB76" s="59">
        <v>45979.625</v>
      </c>
      <c r="AC76" s="44">
        <v>100.15625</v>
      </c>
      <c r="AD76" s="59">
        <v>45915.625</v>
      </c>
      <c r="AE76" s="44">
        <v>84.54</v>
      </c>
      <c r="AH76" s="150" t="str">
        <f t="shared" si="36"/>
        <v/>
      </c>
      <c r="AI76" s="150" t="str">
        <f t="shared" si="37"/>
        <v/>
      </c>
    </row>
    <row r="77" spans="1:35">
      <c r="A77" s="151" t="str">
        <f t="shared" ca="1" si="23"/>
        <v/>
      </c>
      <c r="B77" s="38" t="str">
        <f t="shared" ca="1" si="24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25"/>
        <v/>
      </c>
      <c r="F77" s="39" t="str">
        <f t="shared" ca="1" si="26"/>
        <v/>
      </c>
      <c r="G77" s="40" t="str">
        <f t="shared" ca="1" si="8"/>
        <v/>
      </c>
      <c r="H77" s="38" t="str">
        <f t="shared" ca="1" si="27"/>
        <v/>
      </c>
      <c r="I77" s="39" t="str">
        <f t="shared" ca="1" si="28"/>
        <v/>
      </c>
      <c r="J77" s="40" t="str">
        <f t="shared" ca="1" si="11"/>
        <v/>
      </c>
      <c r="K77" s="38" t="str">
        <f t="shared" ca="1" si="29"/>
        <v/>
      </c>
      <c r="L77" s="39" t="str">
        <f t="shared" ca="1" si="30"/>
        <v/>
      </c>
      <c r="M77" s="40" t="str">
        <f t="shared" ca="1" si="14"/>
        <v/>
      </c>
      <c r="N77" s="38" t="str">
        <f t="shared" ca="1" si="31"/>
        <v/>
      </c>
      <c r="O77" s="39" t="str">
        <f t="shared" ca="1" si="32"/>
        <v/>
      </c>
      <c r="P77" s="40" t="str">
        <f t="shared" ca="1" si="17"/>
        <v/>
      </c>
      <c r="Q77" s="38" t="str">
        <f t="shared" ca="1" si="33"/>
        <v/>
      </c>
      <c r="R77" s="39" t="str">
        <f t="shared" ca="1" si="34"/>
        <v/>
      </c>
      <c r="S77" s="40" t="str">
        <f t="shared" ca="1" si="20"/>
        <v/>
      </c>
      <c r="T77" s="66" t="str">
        <f t="shared" ca="1" si="35"/>
        <v/>
      </c>
      <c r="V77" s="59">
        <v>45915.625</v>
      </c>
      <c r="W77" s="44">
        <v>112.36</v>
      </c>
      <c r="Z77" s="59">
        <v>45979.625</v>
      </c>
      <c r="AA77" s="44">
        <v>101.15625</v>
      </c>
      <c r="AB77" s="59">
        <v>45980.625</v>
      </c>
      <c r="AC77" s="44">
        <v>100</v>
      </c>
      <c r="AD77" s="59">
        <v>45916.625</v>
      </c>
      <c r="AE77" s="44">
        <v>84.53</v>
      </c>
      <c r="AH77" s="150" t="str">
        <f t="shared" si="36"/>
        <v/>
      </c>
      <c r="AI77" s="150" t="str">
        <f t="shared" si="37"/>
        <v/>
      </c>
    </row>
    <row r="78" spans="1:35">
      <c r="A78" s="151" t="str">
        <f t="shared" ca="1" si="23"/>
        <v/>
      </c>
      <c r="B78" s="38" t="str">
        <f t="shared" ca="1" si="24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25"/>
        <v/>
      </c>
      <c r="F78" s="39" t="str">
        <f t="shared" ca="1" si="26"/>
        <v/>
      </c>
      <c r="G78" s="40" t="str">
        <f t="shared" ca="1" si="8"/>
        <v/>
      </c>
      <c r="H78" s="38" t="str">
        <f t="shared" ca="1" si="27"/>
        <v/>
      </c>
      <c r="I78" s="39" t="str">
        <f t="shared" ca="1" si="28"/>
        <v/>
      </c>
      <c r="J78" s="40" t="str">
        <f t="shared" ca="1" si="11"/>
        <v/>
      </c>
      <c r="K78" s="38" t="str">
        <f t="shared" ca="1" si="29"/>
        <v/>
      </c>
      <c r="L78" s="39" t="str">
        <f t="shared" ca="1" si="30"/>
        <v/>
      </c>
      <c r="M78" s="40" t="str">
        <f t="shared" ca="1" si="14"/>
        <v/>
      </c>
      <c r="N78" s="38" t="str">
        <f t="shared" ca="1" si="31"/>
        <v/>
      </c>
      <c r="O78" s="39" t="str">
        <f t="shared" ca="1" si="32"/>
        <v/>
      </c>
      <c r="P78" s="40" t="str">
        <f t="shared" ca="1" si="17"/>
        <v/>
      </c>
      <c r="Q78" s="38" t="str">
        <f t="shared" ca="1" si="33"/>
        <v/>
      </c>
      <c r="R78" s="39" t="str">
        <f t="shared" ca="1" si="34"/>
        <v/>
      </c>
      <c r="S78" s="40" t="str">
        <f t="shared" ca="1" si="20"/>
        <v/>
      </c>
      <c r="T78" s="66" t="str">
        <f t="shared" ca="1" si="35"/>
        <v/>
      </c>
      <c r="V78" s="59">
        <v>45916.625</v>
      </c>
      <c r="W78" s="44">
        <v>112.26</v>
      </c>
      <c r="Z78" s="59">
        <v>45980.625</v>
      </c>
      <c r="AA78" s="44">
        <v>101.09375</v>
      </c>
      <c r="AB78" s="59">
        <v>45981.625</v>
      </c>
      <c r="AC78" s="44">
        <v>100.34375</v>
      </c>
      <c r="AD78" s="59">
        <v>45917.625</v>
      </c>
      <c r="AE78" s="44">
        <v>84.37</v>
      </c>
      <c r="AH78" s="150" t="str">
        <f t="shared" si="36"/>
        <v/>
      </c>
      <c r="AI78" s="150" t="str">
        <f t="shared" si="37"/>
        <v/>
      </c>
    </row>
    <row r="79" spans="1:35">
      <c r="A79" s="151" t="str">
        <f t="shared" ca="1" si="23"/>
        <v/>
      </c>
      <c r="B79" s="38" t="str">
        <f t="shared" ca="1" si="24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25"/>
        <v/>
      </c>
      <c r="F79" s="39" t="str">
        <f t="shared" ca="1" si="26"/>
        <v/>
      </c>
      <c r="G79" s="40" t="str">
        <f t="shared" ca="1" si="8"/>
        <v/>
      </c>
      <c r="H79" s="38" t="str">
        <f t="shared" ca="1" si="27"/>
        <v/>
      </c>
      <c r="I79" s="39" t="str">
        <f t="shared" ca="1" si="28"/>
        <v/>
      </c>
      <c r="J79" s="40" t="str">
        <f t="shared" ca="1" si="11"/>
        <v/>
      </c>
      <c r="K79" s="38" t="str">
        <f t="shared" ca="1" si="29"/>
        <v/>
      </c>
      <c r="L79" s="39" t="str">
        <f t="shared" ca="1" si="30"/>
        <v/>
      </c>
      <c r="M79" s="40" t="str">
        <f t="shared" ca="1" si="14"/>
        <v/>
      </c>
      <c r="N79" s="38" t="str">
        <f t="shared" ca="1" si="31"/>
        <v/>
      </c>
      <c r="O79" s="39" t="str">
        <f t="shared" ca="1" si="32"/>
        <v/>
      </c>
      <c r="P79" s="40" t="str">
        <f t="shared" ca="1" si="17"/>
        <v/>
      </c>
      <c r="Q79" s="38" t="str">
        <f t="shared" ca="1" si="33"/>
        <v/>
      </c>
      <c r="R79" s="39" t="str">
        <f t="shared" ca="1" si="34"/>
        <v/>
      </c>
      <c r="S79" s="40" t="str">
        <f t="shared" ca="1" si="20"/>
        <v/>
      </c>
      <c r="T79" s="66" t="str">
        <f t="shared" ca="1" si="35"/>
        <v/>
      </c>
      <c r="V79" s="59">
        <v>45917.625</v>
      </c>
      <c r="W79" s="44">
        <v>112.06</v>
      </c>
      <c r="Z79" s="59">
        <v>45981.625</v>
      </c>
      <c r="AA79" s="44">
        <v>101.359375</v>
      </c>
      <c r="AB79" s="59">
        <v>45982.625</v>
      </c>
      <c r="AC79" s="44">
        <v>100.578125</v>
      </c>
      <c r="AD79" s="59">
        <v>45918.625</v>
      </c>
      <c r="AE79" s="44">
        <v>84.295000000000002</v>
      </c>
      <c r="AH79" s="150" t="str">
        <f t="shared" si="36"/>
        <v/>
      </c>
      <c r="AI79" s="150" t="str">
        <f t="shared" si="37"/>
        <v/>
      </c>
    </row>
    <row r="80" spans="1:35">
      <c r="A80" s="151" t="str">
        <f t="shared" ca="1" si="23"/>
        <v/>
      </c>
      <c r="B80" s="38" t="str">
        <f t="shared" ca="1" si="24"/>
        <v/>
      </c>
      <c r="C80" s="39" t="str">
        <f t="shared" ref="C80:C142" ca="1" si="38">IF(ISERROR(B80-2),"",(B80/$B$14-1)*$B$5)</f>
        <v/>
      </c>
      <c r="D80" s="39" t="str">
        <f t="shared" ref="D80:D142" ca="1" si="39">IF(ISERROR(B80-2),"",-1*(INT(A80)-INT($A$14))/360*$B$7*$B$5)</f>
        <v/>
      </c>
      <c r="E80" s="38" t="str">
        <f t="shared" ca="1" si="25"/>
        <v/>
      </c>
      <c r="F80" s="39" t="str">
        <f t="shared" ca="1" si="26"/>
        <v/>
      </c>
      <c r="G80" s="40" t="str">
        <f t="shared" ref="G80:G142" ca="1" si="40">IF(ISERROR(B80-2),"",(INT(A80)-INT($A$14))/360*$C$6*$C$5-(INT(A80)-INT($A$14))/360*$C$7*$C$5*$E$14/100)</f>
        <v/>
      </c>
      <c r="H80" s="38" t="str">
        <f t="shared" ca="1" si="27"/>
        <v/>
      </c>
      <c r="I80" s="39" t="str">
        <f t="shared" ca="1" si="28"/>
        <v/>
      </c>
      <c r="J80" s="40" t="str">
        <f t="shared" ref="J80:J142" ca="1" si="41">IF(ISERROR(B80-2),"",(INT(A80)-INT($A$14))/360*$D$6*$D$5-(INT(A80)-INT($A$14))/360*$D$7*$D$5*$H$14/100)</f>
        <v/>
      </c>
      <c r="K80" s="38" t="str">
        <f t="shared" ca="1" si="29"/>
        <v/>
      </c>
      <c r="L80" s="39" t="str">
        <f t="shared" ca="1" si="30"/>
        <v/>
      </c>
      <c r="M80" s="40" t="str">
        <f t="shared" ref="M80:M142" ca="1" si="42">IF(ISERROR(B80-2),"",(INT(A80)-INT($A$14))/360*$E$6*$E$5-(INT(A80)-INT($A$14))/360*$E$7*$E$5*$K$14/100)</f>
        <v/>
      </c>
      <c r="N80" s="38" t="str">
        <f t="shared" ca="1" si="31"/>
        <v/>
      </c>
      <c r="O80" s="39" t="str">
        <f t="shared" ca="1" si="32"/>
        <v/>
      </c>
      <c r="P80" s="40" t="str">
        <f t="shared" ref="P80:P142" ca="1" si="43">IF(ISERROR(B80-2),"",-1*(INT(A80)-INT($A$14))/360*$F$7*$F$5)</f>
        <v/>
      </c>
      <c r="Q80" s="38" t="str">
        <f t="shared" ca="1" si="33"/>
        <v/>
      </c>
      <c r="R80" s="39" t="str">
        <f t="shared" ca="1" si="34"/>
        <v/>
      </c>
      <c r="S80" s="40" t="str">
        <f t="shared" ref="S80:S142" ca="1" si="44">IF(ISERROR(B80-2),"",(INT(A80)-INT($A$14))/360*$G$6*$G$5-(INT(A80)-INT($A$14))/360*$G$7*$G$5*$Q$14/100)</f>
        <v/>
      </c>
      <c r="T80" s="66" t="str">
        <f t="shared" ca="1" si="35"/>
        <v/>
      </c>
      <c r="V80" s="59">
        <v>45918.625</v>
      </c>
      <c r="W80" s="44">
        <v>111.83</v>
      </c>
      <c r="Z80" s="59">
        <v>45982.625</v>
      </c>
      <c r="AA80" s="44">
        <v>101.640625</v>
      </c>
      <c r="AB80" s="59">
        <v>45985.625</v>
      </c>
      <c r="AC80" s="44">
        <v>101.125</v>
      </c>
      <c r="AD80" s="59">
        <v>45919.625</v>
      </c>
      <c r="AE80" s="44">
        <v>84.29</v>
      </c>
      <c r="AH80" s="150" t="str">
        <f t="shared" si="36"/>
        <v/>
      </c>
      <c r="AI80" s="150" t="str">
        <f t="shared" si="37"/>
        <v/>
      </c>
    </row>
    <row r="81" spans="1:35">
      <c r="A81" s="151" t="str">
        <f t="shared" ca="1" si="23"/>
        <v/>
      </c>
      <c r="B81" s="38" t="str">
        <f t="shared" ca="1" si="24"/>
        <v/>
      </c>
      <c r="C81" s="39" t="str">
        <f t="shared" ca="1" si="38"/>
        <v/>
      </c>
      <c r="D81" s="39" t="str">
        <f t="shared" ca="1" si="39"/>
        <v/>
      </c>
      <c r="E81" s="38" t="str">
        <f t="shared" ca="1" si="25"/>
        <v/>
      </c>
      <c r="F81" s="39" t="str">
        <f t="shared" ca="1" si="26"/>
        <v/>
      </c>
      <c r="G81" s="40" t="str">
        <f t="shared" ca="1" si="40"/>
        <v/>
      </c>
      <c r="H81" s="38" t="str">
        <f t="shared" ca="1" si="27"/>
        <v/>
      </c>
      <c r="I81" s="39" t="str">
        <f t="shared" ca="1" si="28"/>
        <v/>
      </c>
      <c r="J81" s="40" t="str">
        <f t="shared" ca="1" si="41"/>
        <v/>
      </c>
      <c r="K81" s="38" t="str">
        <f t="shared" ca="1" si="29"/>
        <v/>
      </c>
      <c r="L81" s="39" t="str">
        <f t="shared" ca="1" si="30"/>
        <v/>
      </c>
      <c r="M81" s="40" t="str">
        <f t="shared" ca="1" si="42"/>
        <v/>
      </c>
      <c r="N81" s="38" t="str">
        <f t="shared" ca="1" si="31"/>
        <v/>
      </c>
      <c r="O81" s="39" t="str">
        <f t="shared" ca="1" si="32"/>
        <v/>
      </c>
      <c r="P81" s="40" t="str">
        <f t="shared" ca="1" si="43"/>
        <v/>
      </c>
      <c r="Q81" s="38" t="str">
        <f t="shared" ca="1" si="33"/>
        <v/>
      </c>
      <c r="R81" s="39" t="str">
        <f t="shared" ca="1" si="34"/>
        <v/>
      </c>
      <c r="S81" s="40" t="str">
        <f t="shared" ca="1" si="44"/>
        <v/>
      </c>
      <c r="T81" s="66" t="str">
        <f t="shared" ca="1" si="35"/>
        <v/>
      </c>
      <c r="V81" s="59">
        <v>45919.625</v>
      </c>
      <c r="W81" s="44">
        <v>111.74</v>
      </c>
      <c r="Z81" s="59">
        <v>45985.625</v>
      </c>
      <c r="AA81" s="44">
        <v>101.84375</v>
      </c>
      <c r="AB81" s="59">
        <v>45986.625</v>
      </c>
      <c r="AC81" s="44">
        <v>101.390625</v>
      </c>
      <c r="AD81" s="59">
        <v>45922.625</v>
      </c>
      <c r="AE81" s="44">
        <v>84.154300000000006</v>
      </c>
      <c r="AH81" s="150" t="str">
        <f t="shared" si="36"/>
        <v/>
      </c>
      <c r="AI81" s="150" t="str">
        <f t="shared" si="37"/>
        <v/>
      </c>
    </row>
    <row r="82" spans="1:35">
      <c r="A82" s="151" t="str">
        <f t="shared" ca="1" si="23"/>
        <v/>
      </c>
      <c r="B82" s="38" t="str">
        <f t="shared" ca="1" si="24"/>
        <v/>
      </c>
      <c r="C82" s="39" t="str">
        <f t="shared" ca="1" si="38"/>
        <v/>
      </c>
      <c r="D82" s="39" t="str">
        <f t="shared" ca="1" si="39"/>
        <v/>
      </c>
      <c r="E82" s="38" t="str">
        <f t="shared" ca="1" si="25"/>
        <v/>
      </c>
      <c r="F82" s="39" t="str">
        <f t="shared" ca="1" si="26"/>
        <v/>
      </c>
      <c r="G82" s="40" t="str">
        <f t="shared" ca="1" si="40"/>
        <v/>
      </c>
      <c r="H82" s="38" t="str">
        <f t="shared" ca="1" si="27"/>
        <v/>
      </c>
      <c r="I82" s="39" t="str">
        <f t="shared" ca="1" si="28"/>
        <v/>
      </c>
      <c r="J82" s="40" t="str">
        <f t="shared" ca="1" si="41"/>
        <v/>
      </c>
      <c r="K82" s="38" t="str">
        <f t="shared" ca="1" si="29"/>
        <v/>
      </c>
      <c r="L82" s="39" t="str">
        <f t="shared" ca="1" si="30"/>
        <v/>
      </c>
      <c r="M82" s="40" t="str">
        <f t="shared" ca="1" si="42"/>
        <v/>
      </c>
      <c r="N82" s="38" t="str">
        <f t="shared" ca="1" si="31"/>
        <v/>
      </c>
      <c r="O82" s="39" t="str">
        <f t="shared" ca="1" si="32"/>
        <v/>
      </c>
      <c r="P82" s="40" t="str">
        <f t="shared" ca="1" si="43"/>
        <v/>
      </c>
      <c r="Q82" s="38" t="str">
        <f t="shared" ca="1" si="33"/>
        <v/>
      </c>
      <c r="R82" s="39" t="str">
        <f t="shared" ca="1" si="34"/>
        <v/>
      </c>
      <c r="S82" s="40" t="str">
        <f t="shared" ca="1" si="44"/>
        <v/>
      </c>
      <c r="T82" s="66" t="str">
        <f t="shared" ca="1" si="35"/>
        <v/>
      </c>
      <c r="V82" s="59">
        <v>45922.625</v>
      </c>
      <c r="W82" s="44">
        <v>111.48</v>
      </c>
      <c r="Z82" s="59">
        <v>45986.625</v>
      </c>
      <c r="AA82" s="44">
        <v>102.109375</v>
      </c>
      <c r="AB82" s="59">
        <v>45987.625</v>
      </c>
      <c r="AC82" s="44">
        <v>101.796875</v>
      </c>
      <c r="AD82" s="59">
        <v>45923.625</v>
      </c>
      <c r="AE82" s="44">
        <v>84.29</v>
      </c>
      <c r="AH82" s="150" t="str">
        <f t="shared" si="36"/>
        <v/>
      </c>
      <c r="AI82" s="150" t="str">
        <f t="shared" si="37"/>
        <v/>
      </c>
    </row>
    <row r="83" spans="1:35">
      <c r="A83" s="151" t="str">
        <f t="shared" ca="1" si="23"/>
        <v/>
      </c>
      <c r="B83" s="38" t="str">
        <f t="shared" ca="1" si="24"/>
        <v/>
      </c>
      <c r="C83" s="39" t="str">
        <f t="shared" ca="1" si="38"/>
        <v/>
      </c>
      <c r="D83" s="39" t="str">
        <f t="shared" ca="1" si="39"/>
        <v/>
      </c>
      <c r="E83" s="38" t="str">
        <f t="shared" ca="1" si="25"/>
        <v/>
      </c>
      <c r="F83" s="39" t="str">
        <f t="shared" ca="1" si="26"/>
        <v/>
      </c>
      <c r="G83" s="40" t="str">
        <f t="shared" ca="1" si="40"/>
        <v/>
      </c>
      <c r="H83" s="38" t="str">
        <f t="shared" ca="1" si="27"/>
        <v/>
      </c>
      <c r="I83" s="39" t="str">
        <f t="shared" ca="1" si="28"/>
        <v/>
      </c>
      <c r="J83" s="40" t="str">
        <f t="shared" ca="1" si="41"/>
        <v/>
      </c>
      <c r="K83" s="38" t="str">
        <f t="shared" ca="1" si="29"/>
        <v/>
      </c>
      <c r="L83" s="39" t="str">
        <f t="shared" ca="1" si="30"/>
        <v/>
      </c>
      <c r="M83" s="40" t="str">
        <f t="shared" ca="1" si="42"/>
        <v/>
      </c>
      <c r="N83" s="38" t="str">
        <f t="shared" ca="1" si="31"/>
        <v/>
      </c>
      <c r="O83" s="39" t="str">
        <f t="shared" ca="1" si="32"/>
        <v/>
      </c>
      <c r="P83" s="40" t="str">
        <f t="shared" ca="1" si="43"/>
        <v/>
      </c>
      <c r="Q83" s="38" t="str">
        <f t="shared" ca="1" si="33"/>
        <v/>
      </c>
      <c r="R83" s="39" t="str">
        <f t="shared" ca="1" si="34"/>
        <v/>
      </c>
      <c r="S83" s="40" t="str">
        <f t="shared" ca="1" si="44"/>
        <v/>
      </c>
      <c r="T83" s="66" t="str">
        <f t="shared" ca="1" si="35"/>
        <v/>
      </c>
      <c r="V83" s="59">
        <v>45923.625</v>
      </c>
      <c r="W83" s="44">
        <v>111.71</v>
      </c>
      <c r="Z83" s="59">
        <v>45987.625</v>
      </c>
      <c r="AA83" s="44">
        <v>102.21875</v>
      </c>
      <c r="AB83" s="59">
        <v>45988.625</v>
      </c>
      <c r="AC83" s="44">
        <v>101.71875</v>
      </c>
      <c r="AD83" s="59">
        <v>45924.625</v>
      </c>
      <c r="AE83" s="44">
        <v>84.05</v>
      </c>
      <c r="AH83" s="150" t="str">
        <f t="shared" si="36"/>
        <v/>
      </c>
      <c r="AI83" s="150" t="str">
        <f t="shared" si="37"/>
        <v/>
      </c>
    </row>
    <row r="84" spans="1:35">
      <c r="A84" s="151" t="str">
        <f t="shared" ca="1" si="23"/>
        <v/>
      </c>
      <c r="B84" s="38" t="str">
        <f t="shared" ca="1" si="24"/>
        <v/>
      </c>
      <c r="C84" s="39" t="str">
        <f t="shared" ca="1" si="38"/>
        <v/>
      </c>
      <c r="D84" s="39" t="str">
        <f t="shared" ca="1" si="39"/>
        <v/>
      </c>
      <c r="E84" s="38" t="str">
        <f t="shared" ca="1" si="25"/>
        <v/>
      </c>
      <c r="F84" s="39" t="str">
        <f t="shared" ca="1" si="26"/>
        <v/>
      </c>
      <c r="G84" s="40" t="str">
        <f t="shared" ca="1" si="40"/>
        <v/>
      </c>
      <c r="H84" s="38" t="str">
        <f t="shared" ca="1" si="27"/>
        <v/>
      </c>
      <c r="I84" s="39" t="str">
        <f t="shared" ca="1" si="28"/>
        <v/>
      </c>
      <c r="J84" s="40" t="str">
        <f t="shared" ca="1" si="41"/>
        <v/>
      </c>
      <c r="K84" s="38" t="str">
        <f t="shared" ca="1" si="29"/>
        <v/>
      </c>
      <c r="L84" s="39" t="str">
        <f t="shared" ca="1" si="30"/>
        <v/>
      </c>
      <c r="M84" s="40" t="str">
        <f t="shared" ca="1" si="42"/>
        <v/>
      </c>
      <c r="N84" s="38" t="str">
        <f t="shared" ca="1" si="31"/>
        <v/>
      </c>
      <c r="O84" s="39" t="str">
        <f t="shared" ca="1" si="32"/>
        <v/>
      </c>
      <c r="P84" s="40" t="str">
        <f t="shared" ca="1" si="43"/>
        <v/>
      </c>
      <c r="Q84" s="38" t="str">
        <f t="shared" ca="1" si="33"/>
        <v/>
      </c>
      <c r="R84" s="39" t="str">
        <f t="shared" ca="1" si="34"/>
        <v/>
      </c>
      <c r="S84" s="40" t="str">
        <f t="shared" ca="1" si="44"/>
        <v/>
      </c>
      <c r="T84" s="66" t="str">
        <f t="shared" ca="1" si="35"/>
        <v/>
      </c>
      <c r="V84" s="59">
        <v>45924.625</v>
      </c>
      <c r="W84" s="44">
        <v>111.26</v>
      </c>
      <c r="Z84" s="59">
        <v>45988.625</v>
      </c>
      <c r="AA84" s="44">
        <v>102.1875</v>
      </c>
      <c r="AB84" s="59">
        <v>45992.625</v>
      </c>
      <c r="AC84" s="44">
        <v>100.078125</v>
      </c>
      <c r="AD84" s="59">
        <v>45925.625</v>
      </c>
      <c r="AE84" s="44">
        <v>83.87</v>
      </c>
      <c r="AH84" s="150" t="str">
        <f t="shared" si="36"/>
        <v/>
      </c>
      <c r="AI84" s="150" t="str">
        <f t="shared" si="37"/>
        <v/>
      </c>
    </row>
    <row r="85" spans="1:35">
      <c r="A85" s="151" t="str">
        <f t="shared" ca="1" si="23"/>
        <v/>
      </c>
      <c r="B85" s="38" t="str">
        <f t="shared" ca="1" si="24"/>
        <v/>
      </c>
      <c r="C85" s="39" t="str">
        <f t="shared" ca="1" si="38"/>
        <v/>
      </c>
      <c r="D85" s="39" t="str">
        <f t="shared" ca="1" si="39"/>
        <v/>
      </c>
      <c r="E85" s="38" t="str">
        <f t="shared" ca="1" si="25"/>
        <v/>
      </c>
      <c r="F85" s="39" t="str">
        <f t="shared" ca="1" si="26"/>
        <v/>
      </c>
      <c r="G85" s="40" t="str">
        <f t="shared" ca="1" si="40"/>
        <v/>
      </c>
      <c r="H85" s="38" t="str">
        <f t="shared" ca="1" si="27"/>
        <v/>
      </c>
      <c r="I85" s="39" t="str">
        <f t="shared" ca="1" si="28"/>
        <v/>
      </c>
      <c r="J85" s="40" t="str">
        <f t="shared" ca="1" si="41"/>
        <v/>
      </c>
      <c r="K85" s="38" t="str">
        <f t="shared" ca="1" si="29"/>
        <v/>
      </c>
      <c r="L85" s="39" t="str">
        <f t="shared" ca="1" si="30"/>
        <v/>
      </c>
      <c r="M85" s="40" t="str">
        <f t="shared" ca="1" si="42"/>
        <v/>
      </c>
      <c r="N85" s="38" t="str">
        <f t="shared" ca="1" si="31"/>
        <v/>
      </c>
      <c r="O85" s="39" t="str">
        <f t="shared" ca="1" si="32"/>
        <v/>
      </c>
      <c r="P85" s="40" t="str">
        <f t="shared" ca="1" si="43"/>
        <v/>
      </c>
      <c r="Q85" s="38" t="str">
        <f t="shared" ca="1" si="33"/>
        <v/>
      </c>
      <c r="R85" s="39" t="str">
        <f t="shared" ca="1" si="34"/>
        <v/>
      </c>
      <c r="S85" s="40" t="str">
        <f t="shared" ca="1" si="44"/>
        <v/>
      </c>
      <c r="T85" s="66" t="str">
        <f t="shared" ca="1" si="35"/>
        <v/>
      </c>
      <c r="V85" s="59">
        <v>45925.625</v>
      </c>
      <c r="W85" s="44">
        <v>111.06</v>
      </c>
      <c r="Z85" s="59">
        <v>45992.625</v>
      </c>
      <c r="AA85" s="44">
        <v>101.375</v>
      </c>
      <c r="AB85" s="59">
        <v>45993.625</v>
      </c>
      <c r="AC85" s="44">
        <v>100.109375</v>
      </c>
      <c r="AD85" s="59">
        <v>45926.625</v>
      </c>
      <c r="AE85" s="44">
        <v>83.93</v>
      </c>
      <c r="AH85" s="150">
        <f t="shared" si="36"/>
        <v>45925.625</v>
      </c>
      <c r="AI85" s="150" t="str">
        <f t="shared" si="37"/>
        <v/>
      </c>
    </row>
    <row r="86" spans="1:35">
      <c r="A86" s="151" t="str">
        <f t="shared" ca="1" si="23"/>
        <v/>
      </c>
      <c r="B86" s="38" t="str">
        <f t="shared" ca="1" si="24"/>
        <v/>
      </c>
      <c r="C86" s="39" t="str">
        <f t="shared" ca="1" si="38"/>
        <v/>
      </c>
      <c r="D86" s="39" t="str">
        <f t="shared" ca="1" si="39"/>
        <v/>
      </c>
      <c r="E86" s="38" t="str">
        <f t="shared" ca="1" si="25"/>
        <v/>
      </c>
      <c r="F86" s="39" t="str">
        <f t="shared" ca="1" si="26"/>
        <v/>
      </c>
      <c r="G86" s="40" t="str">
        <f t="shared" ca="1" si="40"/>
        <v/>
      </c>
      <c r="H86" s="38" t="str">
        <f t="shared" ca="1" si="27"/>
        <v/>
      </c>
      <c r="I86" s="39" t="str">
        <f t="shared" ca="1" si="28"/>
        <v/>
      </c>
      <c r="J86" s="40" t="str">
        <f t="shared" ca="1" si="41"/>
        <v/>
      </c>
      <c r="K86" s="38" t="str">
        <f t="shared" ca="1" si="29"/>
        <v/>
      </c>
      <c r="L86" s="39" t="str">
        <f t="shared" ca="1" si="30"/>
        <v/>
      </c>
      <c r="M86" s="40" t="str">
        <f t="shared" ca="1" si="42"/>
        <v/>
      </c>
      <c r="N86" s="38" t="str">
        <f t="shared" ca="1" si="31"/>
        <v/>
      </c>
      <c r="O86" s="39" t="str">
        <f t="shared" ca="1" si="32"/>
        <v/>
      </c>
      <c r="P86" s="40" t="str">
        <f t="shared" ca="1" si="43"/>
        <v/>
      </c>
      <c r="Q86" s="38" t="str">
        <f t="shared" ca="1" si="33"/>
        <v/>
      </c>
      <c r="R86" s="39" t="str">
        <f t="shared" ca="1" si="34"/>
        <v/>
      </c>
      <c r="S86" s="40" t="str">
        <f t="shared" ca="1" si="44"/>
        <v/>
      </c>
      <c r="T86" s="66" t="str">
        <f t="shared" ca="1" si="35"/>
        <v/>
      </c>
      <c r="V86" s="59">
        <v>45926.625</v>
      </c>
      <c r="W86" s="44">
        <v>111.21</v>
      </c>
      <c r="Z86" s="59">
        <v>45993.625</v>
      </c>
      <c r="AA86" s="44">
        <v>101.453125</v>
      </c>
      <c r="AB86" s="59">
        <v>45994.625</v>
      </c>
      <c r="AC86" s="44">
        <v>100.34375</v>
      </c>
      <c r="AD86" s="59">
        <v>45929.625</v>
      </c>
      <c r="AE86" s="44">
        <v>84.11</v>
      </c>
      <c r="AH86" s="150">
        <f t="shared" si="36"/>
        <v>45926.625</v>
      </c>
      <c r="AI86" s="150">
        <f t="shared" si="37"/>
        <v>45926.625</v>
      </c>
    </row>
    <row r="87" spans="1:35">
      <c r="A87" s="151" t="str">
        <f t="shared" ca="1" si="23"/>
        <v/>
      </c>
      <c r="B87" s="38" t="str">
        <f t="shared" ca="1" si="24"/>
        <v/>
      </c>
      <c r="C87" s="39" t="str">
        <f t="shared" ca="1" si="38"/>
        <v/>
      </c>
      <c r="D87" s="39" t="str">
        <f t="shared" ca="1" si="39"/>
        <v/>
      </c>
      <c r="E87" s="38" t="str">
        <f t="shared" ca="1" si="25"/>
        <v/>
      </c>
      <c r="F87" s="39" t="str">
        <f t="shared" ca="1" si="26"/>
        <v/>
      </c>
      <c r="G87" s="40" t="str">
        <f t="shared" ca="1" si="40"/>
        <v/>
      </c>
      <c r="H87" s="38" t="str">
        <f t="shared" ca="1" si="27"/>
        <v/>
      </c>
      <c r="I87" s="39" t="str">
        <f t="shared" ca="1" si="28"/>
        <v/>
      </c>
      <c r="J87" s="40" t="str">
        <f t="shared" ca="1" si="41"/>
        <v/>
      </c>
      <c r="K87" s="38" t="str">
        <f t="shared" ca="1" si="29"/>
        <v/>
      </c>
      <c r="L87" s="39" t="str">
        <f t="shared" ca="1" si="30"/>
        <v/>
      </c>
      <c r="M87" s="40" t="str">
        <f t="shared" ca="1" si="42"/>
        <v/>
      </c>
      <c r="N87" s="38" t="str">
        <f t="shared" ca="1" si="31"/>
        <v/>
      </c>
      <c r="O87" s="39" t="str">
        <f t="shared" ca="1" si="32"/>
        <v/>
      </c>
      <c r="P87" s="40" t="str">
        <f t="shared" ca="1" si="43"/>
        <v/>
      </c>
      <c r="Q87" s="38" t="str">
        <f t="shared" ca="1" si="33"/>
        <v/>
      </c>
      <c r="R87" s="39" t="str">
        <f t="shared" ca="1" si="34"/>
        <v/>
      </c>
      <c r="S87" s="40" t="str">
        <f t="shared" ca="1" si="44"/>
        <v/>
      </c>
      <c r="T87" s="66" t="str">
        <f t="shared" ca="1" si="35"/>
        <v/>
      </c>
      <c r="V87" s="59">
        <v>45929.625</v>
      </c>
      <c r="W87" s="44">
        <v>111.58</v>
      </c>
      <c r="Z87" s="59">
        <v>45994.625</v>
      </c>
      <c r="AA87" s="44">
        <v>101.65625</v>
      </c>
      <c r="AB87" s="59">
        <v>45995.625</v>
      </c>
      <c r="AC87" s="44">
        <v>99.84375</v>
      </c>
      <c r="AD87" s="59">
        <v>45930.625</v>
      </c>
      <c r="AE87" s="44">
        <v>84.11</v>
      </c>
      <c r="AH87" s="150">
        <f t="shared" si="36"/>
        <v>45929.625</v>
      </c>
      <c r="AI87" s="150">
        <f t="shared" si="37"/>
        <v>45929.625</v>
      </c>
    </row>
    <row r="88" spans="1:35">
      <c r="A88" s="151" t="str">
        <f t="shared" ca="1" si="23"/>
        <v/>
      </c>
      <c r="B88" s="38" t="str">
        <f t="shared" ca="1" si="24"/>
        <v/>
      </c>
      <c r="C88" s="39" t="str">
        <f t="shared" ca="1" si="38"/>
        <v/>
      </c>
      <c r="D88" s="39" t="str">
        <f t="shared" ca="1" si="39"/>
        <v/>
      </c>
      <c r="E88" s="38" t="str">
        <f t="shared" ca="1" si="25"/>
        <v/>
      </c>
      <c r="F88" s="39" t="str">
        <f t="shared" ca="1" si="26"/>
        <v/>
      </c>
      <c r="G88" s="40" t="str">
        <f t="shared" ca="1" si="40"/>
        <v/>
      </c>
      <c r="H88" s="38" t="str">
        <f t="shared" ca="1" si="27"/>
        <v/>
      </c>
      <c r="I88" s="39" t="str">
        <f t="shared" ca="1" si="28"/>
        <v/>
      </c>
      <c r="J88" s="40" t="str">
        <f t="shared" ca="1" si="41"/>
        <v/>
      </c>
      <c r="K88" s="38" t="str">
        <f t="shared" ca="1" si="29"/>
        <v/>
      </c>
      <c r="L88" s="39" t="str">
        <f t="shared" ca="1" si="30"/>
        <v/>
      </c>
      <c r="M88" s="40" t="str">
        <f t="shared" ca="1" si="42"/>
        <v/>
      </c>
      <c r="N88" s="38" t="str">
        <f t="shared" ca="1" si="31"/>
        <v/>
      </c>
      <c r="O88" s="39" t="str">
        <f t="shared" ca="1" si="32"/>
        <v/>
      </c>
      <c r="P88" s="40" t="str">
        <f t="shared" ca="1" si="43"/>
        <v/>
      </c>
      <c r="Q88" s="38" t="str">
        <f t="shared" ca="1" si="33"/>
        <v/>
      </c>
      <c r="R88" s="39" t="str">
        <f t="shared" ca="1" si="34"/>
        <v/>
      </c>
      <c r="S88" s="40" t="str">
        <f t="shared" ca="1" si="44"/>
        <v/>
      </c>
      <c r="T88" s="66" t="str">
        <f t="shared" ca="1" si="35"/>
        <v/>
      </c>
      <c r="V88" s="59">
        <v>45930.625</v>
      </c>
      <c r="W88" s="44">
        <v>111.47</v>
      </c>
      <c r="Z88" s="59">
        <v>45995.625</v>
      </c>
      <c r="AA88" s="44">
        <v>101.328125</v>
      </c>
      <c r="AB88" s="59">
        <v>45996.625</v>
      </c>
      <c r="AC88" s="44">
        <v>99.34375</v>
      </c>
      <c r="AD88" s="59">
        <v>45931.625</v>
      </c>
      <c r="AE88" s="44">
        <v>84.07</v>
      </c>
      <c r="AH88" s="150">
        <f t="shared" si="36"/>
        <v>45930.625</v>
      </c>
      <c r="AI88" s="150">
        <f t="shared" si="37"/>
        <v>45930.625</v>
      </c>
    </row>
    <row r="89" spans="1:35">
      <c r="A89" s="151" t="str">
        <f t="shared" ca="1" si="23"/>
        <v/>
      </c>
      <c r="B89" s="38" t="str">
        <f t="shared" ca="1" si="24"/>
        <v/>
      </c>
      <c r="C89" s="39" t="str">
        <f t="shared" ca="1" si="38"/>
        <v/>
      </c>
      <c r="D89" s="39" t="str">
        <f t="shared" ca="1" si="39"/>
        <v/>
      </c>
      <c r="E89" s="38" t="str">
        <f t="shared" ca="1" si="25"/>
        <v/>
      </c>
      <c r="F89" s="39" t="str">
        <f t="shared" ca="1" si="26"/>
        <v/>
      </c>
      <c r="G89" s="40" t="str">
        <f t="shared" ca="1" si="40"/>
        <v/>
      </c>
      <c r="H89" s="38" t="str">
        <f t="shared" ca="1" si="27"/>
        <v/>
      </c>
      <c r="I89" s="39" t="str">
        <f t="shared" ca="1" si="28"/>
        <v/>
      </c>
      <c r="J89" s="40" t="str">
        <f t="shared" ca="1" si="41"/>
        <v/>
      </c>
      <c r="K89" s="38" t="str">
        <f t="shared" ca="1" si="29"/>
        <v/>
      </c>
      <c r="L89" s="39" t="str">
        <f t="shared" ca="1" si="30"/>
        <v/>
      </c>
      <c r="M89" s="40" t="str">
        <f t="shared" ca="1" si="42"/>
        <v/>
      </c>
      <c r="N89" s="38" t="str">
        <f t="shared" ca="1" si="31"/>
        <v/>
      </c>
      <c r="O89" s="39" t="str">
        <f t="shared" ca="1" si="32"/>
        <v/>
      </c>
      <c r="P89" s="40" t="str">
        <f t="shared" ca="1" si="43"/>
        <v/>
      </c>
      <c r="Q89" s="38" t="str">
        <f t="shared" ca="1" si="33"/>
        <v/>
      </c>
      <c r="R89" s="39" t="str">
        <f t="shared" ca="1" si="34"/>
        <v/>
      </c>
      <c r="S89" s="40" t="str">
        <f t="shared" ca="1" si="44"/>
        <v/>
      </c>
      <c r="T89" s="66" t="str">
        <f t="shared" ca="1" si="35"/>
        <v/>
      </c>
      <c r="V89" s="59">
        <v>45931.625</v>
      </c>
      <c r="W89" s="44">
        <v>111.51</v>
      </c>
      <c r="Z89" s="59">
        <v>45996.625</v>
      </c>
      <c r="AA89" s="44">
        <v>101.03125</v>
      </c>
      <c r="AB89" s="59">
        <v>45999.625</v>
      </c>
      <c r="AC89" s="44">
        <v>99.046875</v>
      </c>
      <c r="AD89" s="59">
        <v>45932.625</v>
      </c>
      <c r="AE89" s="44">
        <v>84.16</v>
      </c>
      <c r="AH89" s="150">
        <f t="shared" si="36"/>
        <v>45931.625</v>
      </c>
      <c r="AI89" s="150">
        <f t="shared" si="37"/>
        <v>45931.625</v>
      </c>
    </row>
    <row r="90" spans="1:35">
      <c r="A90" s="151" t="str">
        <f t="shared" ca="1" si="23"/>
        <v/>
      </c>
      <c r="B90" s="38" t="str">
        <f t="shared" ca="1" si="24"/>
        <v/>
      </c>
      <c r="C90" s="39" t="str">
        <f t="shared" ca="1" si="38"/>
        <v/>
      </c>
      <c r="D90" s="39" t="str">
        <f t="shared" ca="1" si="39"/>
        <v/>
      </c>
      <c r="E90" s="38" t="str">
        <f t="shared" ca="1" si="25"/>
        <v/>
      </c>
      <c r="F90" s="39" t="str">
        <f t="shared" ca="1" si="26"/>
        <v/>
      </c>
      <c r="G90" s="40" t="str">
        <f t="shared" ca="1" si="40"/>
        <v/>
      </c>
      <c r="H90" s="38" t="str">
        <f t="shared" ca="1" si="27"/>
        <v/>
      </c>
      <c r="I90" s="39" t="str">
        <f t="shared" ca="1" si="28"/>
        <v/>
      </c>
      <c r="J90" s="40" t="str">
        <f t="shared" ca="1" si="41"/>
        <v/>
      </c>
      <c r="K90" s="38" t="str">
        <f t="shared" ca="1" si="29"/>
        <v/>
      </c>
      <c r="L90" s="39" t="str">
        <f t="shared" ca="1" si="30"/>
        <v/>
      </c>
      <c r="M90" s="40" t="str">
        <f t="shared" ca="1" si="42"/>
        <v/>
      </c>
      <c r="N90" s="38" t="str">
        <f t="shared" ca="1" si="31"/>
        <v/>
      </c>
      <c r="O90" s="39" t="str">
        <f t="shared" ca="1" si="32"/>
        <v/>
      </c>
      <c r="P90" s="40" t="str">
        <f t="shared" ca="1" si="43"/>
        <v/>
      </c>
      <c r="Q90" s="38" t="str">
        <f t="shared" ca="1" si="33"/>
        <v/>
      </c>
      <c r="R90" s="39" t="str">
        <f t="shared" ca="1" si="34"/>
        <v/>
      </c>
      <c r="S90" s="40" t="str">
        <f t="shared" ca="1" si="44"/>
        <v/>
      </c>
      <c r="T90" s="66" t="str">
        <f t="shared" ca="1" si="35"/>
        <v/>
      </c>
      <c r="V90" s="59">
        <v>45932.625</v>
      </c>
      <c r="W90" s="44">
        <v>111.69</v>
      </c>
      <c r="Z90" s="59">
        <v>45999.625</v>
      </c>
      <c r="AA90" s="44">
        <v>100.796875</v>
      </c>
      <c r="AB90" s="59">
        <v>46000.625</v>
      </c>
      <c r="AC90" s="44">
        <v>99.109375</v>
      </c>
      <c r="AD90" s="59">
        <v>45933.625</v>
      </c>
      <c r="AE90" s="44">
        <v>84.06</v>
      </c>
      <c r="AH90" s="150">
        <f t="shared" si="36"/>
        <v>45932.625</v>
      </c>
      <c r="AI90" s="150">
        <f t="shared" si="37"/>
        <v>45932.625</v>
      </c>
    </row>
    <row r="91" spans="1:35">
      <c r="A91" s="151" t="str">
        <f t="shared" ca="1" si="23"/>
        <v/>
      </c>
      <c r="B91" s="38" t="str">
        <f t="shared" ca="1" si="24"/>
        <v/>
      </c>
      <c r="C91" s="39" t="str">
        <f t="shared" ca="1" si="38"/>
        <v/>
      </c>
      <c r="D91" s="39" t="str">
        <f t="shared" ca="1" si="39"/>
        <v/>
      </c>
      <c r="E91" s="38" t="str">
        <f t="shared" ca="1" si="25"/>
        <v/>
      </c>
      <c r="F91" s="39" t="str">
        <f t="shared" ca="1" si="26"/>
        <v/>
      </c>
      <c r="G91" s="40" t="str">
        <f t="shared" ca="1" si="40"/>
        <v/>
      </c>
      <c r="H91" s="38" t="str">
        <f t="shared" ca="1" si="27"/>
        <v/>
      </c>
      <c r="I91" s="39" t="str">
        <f t="shared" ca="1" si="28"/>
        <v/>
      </c>
      <c r="J91" s="40" t="str">
        <f t="shared" ca="1" si="41"/>
        <v/>
      </c>
      <c r="K91" s="38" t="str">
        <f t="shared" ca="1" si="29"/>
        <v/>
      </c>
      <c r="L91" s="39" t="str">
        <f t="shared" ca="1" si="30"/>
        <v/>
      </c>
      <c r="M91" s="40" t="str">
        <f t="shared" ca="1" si="42"/>
        <v/>
      </c>
      <c r="N91" s="38" t="str">
        <f t="shared" ca="1" si="31"/>
        <v/>
      </c>
      <c r="O91" s="39" t="str">
        <f t="shared" ca="1" si="32"/>
        <v/>
      </c>
      <c r="P91" s="40" t="str">
        <f t="shared" ca="1" si="43"/>
        <v/>
      </c>
      <c r="Q91" s="38" t="str">
        <f t="shared" ca="1" si="33"/>
        <v/>
      </c>
      <c r="R91" s="39" t="str">
        <f t="shared" ca="1" si="34"/>
        <v/>
      </c>
      <c r="S91" s="40" t="str">
        <f t="shared" ca="1" si="44"/>
        <v/>
      </c>
      <c r="T91" s="66" t="str">
        <f t="shared" ca="1" si="35"/>
        <v/>
      </c>
      <c r="V91" s="59">
        <v>45933.625</v>
      </c>
      <c r="W91" s="44">
        <v>111.55</v>
      </c>
      <c r="Z91" s="59">
        <v>46000.625</v>
      </c>
      <c r="AA91" s="44">
        <v>100.65625</v>
      </c>
      <c r="AB91" s="59">
        <v>46001.625</v>
      </c>
      <c r="AC91" s="44">
        <v>99.4375</v>
      </c>
      <c r="AD91" s="59">
        <v>45936.625</v>
      </c>
      <c r="AE91" s="44">
        <v>83.89</v>
      </c>
      <c r="AH91" s="150">
        <f t="shared" si="36"/>
        <v>45933.625</v>
      </c>
      <c r="AI91" s="150">
        <f t="shared" si="37"/>
        <v>45933.625</v>
      </c>
    </row>
    <row r="92" spans="1:35">
      <c r="A92" s="151" t="str">
        <f t="shared" ca="1" si="23"/>
        <v/>
      </c>
      <c r="B92" s="38" t="str">
        <f t="shared" ca="1" si="24"/>
        <v/>
      </c>
      <c r="C92" s="39" t="str">
        <f t="shared" ca="1" si="38"/>
        <v/>
      </c>
      <c r="D92" s="39" t="str">
        <f t="shared" ca="1" si="39"/>
        <v/>
      </c>
      <c r="E92" s="38" t="str">
        <f t="shared" ca="1" si="25"/>
        <v/>
      </c>
      <c r="F92" s="39" t="str">
        <f t="shared" ca="1" si="26"/>
        <v/>
      </c>
      <c r="G92" s="40" t="str">
        <f t="shared" ca="1" si="40"/>
        <v/>
      </c>
      <c r="H92" s="38" t="str">
        <f t="shared" ca="1" si="27"/>
        <v/>
      </c>
      <c r="I92" s="39" t="str">
        <f t="shared" ca="1" si="28"/>
        <v/>
      </c>
      <c r="J92" s="40" t="str">
        <f t="shared" ca="1" si="41"/>
        <v/>
      </c>
      <c r="K92" s="38" t="str">
        <f t="shared" ca="1" si="29"/>
        <v/>
      </c>
      <c r="L92" s="39" t="str">
        <f t="shared" ca="1" si="30"/>
        <v/>
      </c>
      <c r="M92" s="40" t="str">
        <f t="shared" ca="1" si="42"/>
        <v/>
      </c>
      <c r="N92" s="38" t="str">
        <f t="shared" ca="1" si="31"/>
        <v/>
      </c>
      <c r="O92" s="39" t="str">
        <f t="shared" ca="1" si="32"/>
        <v/>
      </c>
      <c r="P92" s="40" t="str">
        <f t="shared" ca="1" si="43"/>
        <v/>
      </c>
      <c r="Q92" s="38" t="str">
        <f t="shared" ca="1" si="33"/>
        <v/>
      </c>
      <c r="R92" s="39" t="str">
        <f t="shared" ca="1" si="34"/>
        <v/>
      </c>
      <c r="S92" s="40" t="str">
        <f t="shared" ca="1" si="44"/>
        <v/>
      </c>
      <c r="T92" s="66" t="str">
        <f t="shared" ca="1" si="35"/>
        <v/>
      </c>
      <c r="V92" s="59">
        <v>45936.625</v>
      </c>
      <c r="W92" s="44">
        <v>111.19</v>
      </c>
      <c r="Z92" s="59">
        <v>46001.625</v>
      </c>
      <c r="AA92" s="44">
        <v>100.96875</v>
      </c>
      <c r="AB92" s="59">
        <v>46002.625</v>
      </c>
      <c r="AC92" s="44">
        <v>99.375</v>
      </c>
      <c r="AD92" s="59">
        <v>45937.625</v>
      </c>
      <c r="AE92" s="44">
        <v>84</v>
      </c>
      <c r="AH92" s="150">
        <f t="shared" si="36"/>
        <v>45936.625</v>
      </c>
      <c r="AI92" s="150">
        <f t="shared" si="37"/>
        <v>45936.625</v>
      </c>
    </row>
    <row r="93" spans="1:35">
      <c r="A93" s="151" t="str">
        <f t="shared" ca="1" si="23"/>
        <v/>
      </c>
      <c r="B93" s="38" t="str">
        <f t="shared" ca="1" si="24"/>
        <v/>
      </c>
      <c r="C93" s="39" t="str">
        <f t="shared" ca="1" si="38"/>
        <v/>
      </c>
      <c r="D93" s="39" t="str">
        <f t="shared" ca="1" si="39"/>
        <v/>
      </c>
      <c r="E93" s="38" t="str">
        <f t="shared" ca="1" si="25"/>
        <v/>
      </c>
      <c r="F93" s="39" t="str">
        <f t="shared" ca="1" si="26"/>
        <v/>
      </c>
      <c r="G93" s="40" t="str">
        <f t="shared" ca="1" si="40"/>
        <v/>
      </c>
      <c r="H93" s="38" t="str">
        <f t="shared" ca="1" si="27"/>
        <v/>
      </c>
      <c r="I93" s="39" t="str">
        <f t="shared" ca="1" si="28"/>
        <v/>
      </c>
      <c r="J93" s="40" t="str">
        <f t="shared" ca="1" si="41"/>
        <v/>
      </c>
      <c r="K93" s="38" t="str">
        <f t="shared" ca="1" si="29"/>
        <v/>
      </c>
      <c r="L93" s="39" t="str">
        <f t="shared" ca="1" si="30"/>
        <v/>
      </c>
      <c r="M93" s="40" t="str">
        <f t="shared" ca="1" si="42"/>
        <v/>
      </c>
      <c r="N93" s="38" t="str">
        <f t="shared" ca="1" si="31"/>
        <v/>
      </c>
      <c r="O93" s="39" t="str">
        <f t="shared" ca="1" si="32"/>
        <v/>
      </c>
      <c r="P93" s="40" t="str">
        <f t="shared" ca="1" si="43"/>
        <v/>
      </c>
      <c r="Q93" s="38" t="str">
        <f t="shared" ca="1" si="33"/>
        <v/>
      </c>
      <c r="R93" s="39" t="str">
        <f t="shared" ca="1" si="34"/>
        <v/>
      </c>
      <c r="S93" s="40" t="str">
        <f t="shared" ca="1" si="44"/>
        <v/>
      </c>
      <c r="T93" s="66" t="str">
        <f t="shared" ca="1" si="35"/>
        <v/>
      </c>
      <c r="V93" s="59">
        <v>45937.625</v>
      </c>
      <c r="W93" s="44">
        <v>111.4</v>
      </c>
      <c r="Z93" s="59">
        <v>46002.625</v>
      </c>
      <c r="AA93" s="44">
        <v>101</v>
      </c>
      <c r="AD93" s="59">
        <v>45938.625</v>
      </c>
      <c r="AE93" s="44">
        <v>83.91</v>
      </c>
      <c r="AH93" s="150">
        <f t="shared" si="36"/>
        <v>45937.625</v>
      </c>
      <c r="AI93" s="150">
        <f t="shared" si="37"/>
        <v>45937.625</v>
      </c>
    </row>
    <row r="94" spans="1:35">
      <c r="A94" s="151" t="str">
        <f t="shared" ca="1" si="23"/>
        <v/>
      </c>
      <c r="B94" s="38" t="str">
        <f t="shared" ca="1" si="24"/>
        <v/>
      </c>
      <c r="C94" s="39" t="str">
        <f t="shared" ca="1" si="38"/>
        <v/>
      </c>
      <c r="D94" s="39" t="str">
        <f t="shared" ca="1" si="39"/>
        <v/>
      </c>
      <c r="E94" s="38" t="str">
        <f t="shared" ca="1" si="25"/>
        <v/>
      </c>
      <c r="F94" s="39" t="str">
        <f t="shared" ca="1" si="26"/>
        <v/>
      </c>
      <c r="G94" s="40" t="str">
        <f t="shared" ca="1" si="40"/>
        <v/>
      </c>
      <c r="H94" s="38" t="str">
        <f t="shared" ca="1" si="27"/>
        <v/>
      </c>
      <c r="I94" s="39" t="str">
        <f t="shared" ca="1" si="28"/>
        <v/>
      </c>
      <c r="J94" s="40" t="str">
        <f t="shared" ca="1" si="41"/>
        <v/>
      </c>
      <c r="K94" s="38" t="str">
        <f t="shared" ca="1" si="29"/>
        <v/>
      </c>
      <c r="L94" s="39" t="str">
        <f t="shared" ca="1" si="30"/>
        <v/>
      </c>
      <c r="M94" s="40" t="str">
        <f t="shared" ca="1" si="42"/>
        <v/>
      </c>
      <c r="N94" s="38" t="str">
        <f t="shared" ca="1" si="31"/>
        <v/>
      </c>
      <c r="O94" s="39" t="str">
        <f t="shared" ca="1" si="32"/>
        <v/>
      </c>
      <c r="P94" s="40" t="str">
        <f t="shared" ca="1" si="43"/>
        <v/>
      </c>
      <c r="Q94" s="38" t="str">
        <f t="shared" ca="1" si="33"/>
        <v/>
      </c>
      <c r="R94" s="39" t="str">
        <f t="shared" ca="1" si="34"/>
        <v/>
      </c>
      <c r="S94" s="40" t="str">
        <f t="shared" ca="1" si="44"/>
        <v/>
      </c>
      <c r="T94" s="66" t="str">
        <f t="shared" ca="1" si="35"/>
        <v/>
      </c>
      <c r="V94" s="59">
        <v>45938.625</v>
      </c>
      <c r="W94" s="44">
        <v>111.26</v>
      </c>
      <c r="AD94" s="59">
        <v>45939.625</v>
      </c>
      <c r="AE94" s="44">
        <v>83.78</v>
      </c>
      <c r="AH94" s="150">
        <f t="shared" si="36"/>
        <v>45938.625</v>
      </c>
      <c r="AI94" s="150">
        <f t="shared" si="37"/>
        <v>45938.625</v>
      </c>
    </row>
    <row r="95" spans="1:35">
      <c r="A95" s="151" t="str">
        <f t="shared" ca="1" si="23"/>
        <v/>
      </c>
      <c r="B95" s="38" t="str">
        <f t="shared" ca="1" si="24"/>
        <v/>
      </c>
      <c r="C95" s="39" t="str">
        <f t="shared" ca="1" si="38"/>
        <v/>
      </c>
      <c r="D95" s="39" t="str">
        <f t="shared" ca="1" si="39"/>
        <v/>
      </c>
      <c r="E95" s="38" t="str">
        <f t="shared" ca="1" si="25"/>
        <v/>
      </c>
      <c r="F95" s="39" t="str">
        <f t="shared" ca="1" si="26"/>
        <v/>
      </c>
      <c r="G95" s="40" t="str">
        <f t="shared" ca="1" si="40"/>
        <v/>
      </c>
      <c r="H95" s="38" t="str">
        <f t="shared" ca="1" si="27"/>
        <v/>
      </c>
      <c r="I95" s="39" t="str">
        <f t="shared" ca="1" si="28"/>
        <v/>
      </c>
      <c r="J95" s="40" t="str">
        <f t="shared" ca="1" si="41"/>
        <v/>
      </c>
      <c r="K95" s="38" t="str">
        <f t="shared" ca="1" si="29"/>
        <v/>
      </c>
      <c r="L95" s="39" t="str">
        <f t="shared" ca="1" si="30"/>
        <v/>
      </c>
      <c r="M95" s="40" t="str">
        <f t="shared" ca="1" si="42"/>
        <v/>
      </c>
      <c r="N95" s="38" t="str">
        <f t="shared" ca="1" si="31"/>
        <v/>
      </c>
      <c r="O95" s="39" t="str">
        <f t="shared" ca="1" si="32"/>
        <v/>
      </c>
      <c r="P95" s="40" t="str">
        <f t="shared" ca="1" si="43"/>
        <v/>
      </c>
      <c r="Q95" s="38" t="str">
        <f t="shared" ca="1" si="33"/>
        <v/>
      </c>
      <c r="R95" s="39" t="str">
        <f t="shared" ca="1" si="34"/>
        <v/>
      </c>
      <c r="S95" s="40" t="str">
        <f t="shared" ca="1" si="44"/>
        <v/>
      </c>
      <c r="T95" s="66" t="str">
        <f t="shared" ca="1" si="35"/>
        <v/>
      </c>
      <c r="V95" s="59">
        <v>45939.625</v>
      </c>
      <c r="W95" s="44">
        <v>111.04</v>
      </c>
      <c r="AD95" s="59">
        <v>45940.625</v>
      </c>
      <c r="AE95" s="44">
        <v>83.94</v>
      </c>
      <c r="AH95" s="150">
        <f t="shared" si="36"/>
        <v>45939.625</v>
      </c>
      <c r="AI95" s="150">
        <f t="shared" si="37"/>
        <v>45939.625</v>
      </c>
    </row>
    <row r="96" spans="1:35">
      <c r="A96" s="151" t="str">
        <f t="shared" ca="1" si="23"/>
        <v/>
      </c>
      <c r="B96" s="38" t="str">
        <f t="shared" ca="1" si="24"/>
        <v/>
      </c>
      <c r="C96" s="39" t="str">
        <f t="shared" ca="1" si="38"/>
        <v/>
      </c>
      <c r="D96" s="39" t="str">
        <f t="shared" ca="1" si="39"/>
        <v/>
      </c>
      <c r="E96" s="38" t="str">
        <f t="shared" ca="1" si="25"/>
        <v/>
      </c>
      <c r="F96" s="39" t="str">
        <f t="shared" ca="1" si="26"/>
        <v/>
      </c>
      <c r="G96" s="40" t="str">
        <f t="shared" ca="1" si="40"/>
        <v/>
      </c>
      <c r="H96" s="38" t="str">
        <f t="shared" ca="1" si="27"/>
        <v/>
      </c>
      <c r="I96" s="39" t="str">
        <f t="shared" ca="1" si="28"/>
        <v/>
      </c>
      <c r="J96" s="40" t="str">
        <f t="shared" ca="1" si="41"/>
        <v/>
      </c>
      <c r="K96" s="38" t="str">
        <f t="shared" ca="1" si="29"/>
        <v/>
      </c>
      <c r="L96" s="39" t="str">
        <f t="shared" ca="1" si="30"/>
        <v/>
      </c>
      <c r="M96" s="40" t="str">
        <f t="shared" ca="1" si="42"/>
        <v/>
      </c>
      <c r="N96" s="38" t="str">
        <f t="shared" ca="1" si="31"/>
        <v/>
      </c>
      <c r="O96" s="39" t="str">
        <f t="shared" ca="1" si="32"/>
        <v/>
      </c>
      <c r="P96" s="40" t="str">
        <f t="shared" ca="1" si="43"/>
        <v/>
      </c>
      <c r="Q96" s="38" t="str">
        <f t="shared" ca="1" si="33"/>
        <v/>
      </c>
      <c r="R96" s="39" t="str">
        <f t="shared" ca="1" si="34"/>
        <v/>
      </c>
      <c r="S96" s="40" t="str">
        <f t="shared" ca="1" si="44"/>
        <v/>
      </c>
      <c r="T96" s="66" t="str">
        <f t="shared" ca="1" si="35"/>
        <v/>
      </c>
      <c r="V96" s="59">
        <v>45940.625</v>
      </c>
      <c r="W96" s="44">
        <v>111.36</v>
      </c>
      <c r="AD96" s="59">
        <v>45943.625</v>
      </c>
      <c r="AE96" s="44">
        <v>84.18</v>
      </c>
      <c r="AH96" s="150">
        <f t="shared" si="36"/>
        <v>45940.625</v>
      </c>
      <c r="AI96" s="150">
        <f t="shared" si="37"/>
        <v>45940.625</v>
      </c>
    </row>
    <row r="97" spans="1:35">
      <c r="A97" s="151" t="str">
        <f t="shared" ca="1" si="23"/>
        <v/>
      </c>
      <c r="B97" s="38" t="str">
        <f t="shared" ca="1" si="24"/>
        <v/>
      </c>
      <c r="C97" s="39" t="str">
        <f t="shared" ca="1" si="38"/>
        <v/>
      </c>
      <c r="D97" s="39" t="str">
        <f t="shared" ca="1" si="39"/>
        <v/>
      </c>
      <c r="E97" s="38" t="str">
        <f t="shared" ca="1" si="25"/>
        <v/>
      </c>
      <c r="F97" s="39" t="str">
        <f t="shared" ca="1" si="26"/>
        <v/>
      </c>
      <c r="G97" s="40" t="str">
        <f t="shared" ca="1" si="40"/>
        <v/>
      </c>
      <c r="H97" s="38" t="str">
        <f t="shared" ca="1" si="27"/>
        <v/>
      </c>
      <c r="I97" s="39" t="str">
        <f t="shared" ca="1" si="28"/>
        <v/>
      </c>
      <c r="J97" s="40" t="str">
        <f t="shared" ca="1" si="41"/>
        <v/>
      </c>
      <c r="K97" s="38" t="str">
        <f t="shared" ca="1" si="29"/>
        <v/>
      </c>
      <c r="L97" s="39" t="str">
        <f t="shared" ca="1" si="30"/>
        <v/>
      </c>
      <c r="M97" s="40" t="str">
        <f t="shared" ca="1" si="42"/>
        <v/>
      </c>
      <c r="N97" s="38" t="str">
        <f t="shared" ca="1" si="31"/>
        <v/>
      </c>
      <c r="O97" s="39" t="str">
        <f t="shared" ca="1" si="32"/>
        <v/>
      </c>
      <c r="P97" s="40" t="str">
        <f t="shared" ca="1" si="43"/>
        <v/>
      </c>
      <c r="Q97" s="38" t="str">
        <f t="shared" ca="1" si="33"/>
        <v/>
      </c>
      <c r="R97" s="39" t="str">
        <f t="shared" ca="1" si="34"/>
        <v/>
      </c>
      <c r="S97" s="40" t="str">
        <f t="shared" ca="1" si="44"/>
        <v/>
      </c>
      <c r="T97" s="66" t="str">
        <f t="shared" ca="1" si="35"/>
        <v/>
      </c>
      <c r="V97" s="59">
        <v>45943.625</v>
      </c>
      <c r="W97" s="44">
        <v>111.73</v>
      </c>
      <c r="AD97" s="59">
        <v>45944.625</v>
      </c>
      <c r="AE97" s="44">
        <v>84.33</v>
      </c>
      <c r="AH97" s="150">
        <f t="shared" si="36"/>
        <v>45943.625</v>
      </c>
      <c r="AI97" s="150">
        <f t="shared" si="37"/>
        <v>45943.625</v>
      </c>
    </row>
    <row r="98" spans="1:35">
      <c r="A98" s="151" t="str">
        <f t="shared" ca="1" si="23"/>
        <v/>
      </c>
      <c r="B98" s="38" t="str">
        <f t="shared" ca="1" si="24"/>
        <v/>
      </c>
      <c r="C98" s="39" t="str">
        <f t="shared" ca="1" si="38"/>
        <v/>
      </c>
      <c r="D98" s="39" t="str">
        <f t="shared" ca="1" si="39"/>
        <v/>
      </c>
      <c r="E98" s="38" t="str">
        <f t="shared" ca="1" si="25"/>
        <v/>
      </c>
      <c r="F98" s="39" t="str">
        <f t="shared" ca="1" si="26"/>
        <v/>
      </c>
      <c r="G98" s="40" t="str">
        <f t="shared" ca="1" si="40"/>
        <v/>
      </c>
      <c r="H98" s="38" t="str">
        <f t="shared" ca="1" si="27"/>
        <v/>
      </c>
      <c r="I98" s="39" t="str">
        <f t="shared" ca="1" si="28"/>
        <v/>
      </c>
      <c r="J98" s="40" t="str">
        <f t="shared" ca="1" si="41"/>
        <v/>
      </c>
      <c r="K98" s="38" t="str">
        <f t="shared" ca="1" si="29"/>
        <v/>
      </c>
      <c r="L98" s="39" t="str">
        <f t="shared" ca="1" si="30"/>
        <v/>
      </c>
      <c r="M98" s="40" t="str">
        <f t="shared" ca="1" si="42"/>
        <v/>
      </c>
      <c r="N98" s="38" t="str">
        <f t="shared" ca="1" si="31"/>
        <v/>
      </c>
      <c r="O98" s="39" t="str">
        <f t="shared" ca="1" si="32"/>
        <v/>
      </c>
      <c r="P98" s="40" t="str">
        <f t="shared" ca="1" si="43"/>
        <v/>
      </c>
      <c r="Q98" s="38" t="str">
        <f t="shared" ca="1" si="33"/>
        <v/>
      </c>
      <c r="R98" s="39" t="str">
        <f t="shared" ca="1" si="34"/>
        <v/>
      </c>
      <c r="S98" s="40" t="str">
        <f t="shared" ca="1" si="44"/>
        <v/>
      </c>
      <c r="T98" s="66" t="str">
        <f t="shared" ca="1" si="35"/>
        <v/>
      </c>
      <c r="V98" s="59">
        <v>45944.625</v>
      </c>
      <c r="W98" s="44">
        <v>112.1</v>
      </c>
      <c r="AD98" s="59">
        <v>45945.625</v>
      </c>
      <c r="AE98" s="44">
        <v>84.38</v>
      </c>
      <c r="AH98" s="150">
        <f t="shared" si="36"/>
        <v>45944.625</v>
      </c>
      <c r="AI98" s="150">
        <f t="shared" si="37"/>
        <v>45944.625</v>
      </c>
    </row>
    <row r="99" spans="1:35">
      <c r="A99" s="151" t="str">
        <f t="shared" ca="1" si="23"/>
        <v/>
      </c>
      <c r="B99" s="38" t="str">
        <f t="shared" ca="1" si="24"/>
        <v/>
      </c>
      <c r="C99" s="39" t="str">
        <f t="shared" ca="1" si="38"/>
        <v/>
      </c>
      <c r="D99" s="39" t="str">
        <f t="shared" ca="1" si="39"/>
        <v/>
      </c>
      <c r="E99" s="38" t="str">
        <f t="shared" ca="1" si="25"/>
        <v/>
      </c>
      <c r="F99" s="39" t="str">
        <f t="shared" ca="1" si="26"/>
        <v/>
      </c>
      <c r="G99" s="40" t="str">
        <f t="shared" ca="1" si="40"/>
        <v/>
      </c>
      <c r="H99" s="38" t="str">
        <f t="shared" ca="1" si="27"/>
        <v/>
      </c>
      <c r="I99" s="39" t="str">
        <f t="shared" ca="1" si="28"/>
        <v/>
      </c>
      <c r="J99" s="40" t="str">
        <f t="shared" ca="1" si="41"/>
        <v/>
      </c>
      <c r="K99" s="38" t="str">
        <f t="shared" ca="1" si="29"/>
        <v/>
      </c>
      <c r="L99" s="39" t="str">
        <f t="shared" ca="1" si="30"/>
        <v/>
      </c>
      <c r="M99" s="40" t="str">
        <f t="shared" ca="1" si="42"/>
        <v/>
      </c>
      <c r="N99" s="38" t="str">
        <f t="shared" ca="1" si="31"/>
        <v/>
      </c>
      <c r="O99" s="39" t="str">
        <f t="shared" ca="1" si="32"/>
        <v/>
      </c>
      <c r="P99" s="40" t="str">
        <f t="shared" ca="1" si="43"/>
        <v/>
      </c>
      <c r="Q99" s="38" t="str">
        <f t="shared" ca="1" si="33"/>
        <v/>
      </c>
      <c r="R99" s="39" t="str">
        <f t="shared" ca="1" si="34"/>
        <v/>
      </c>
      <c r="S99" s="40" t="str">
        <f t="shared" ca="1" si="44"/>
        <v/>
      </c>
      <c r="T99" s="66" t="str">
        <f t="shared" ca="1" si="35"/>
        <v/>
      </c>
      <c r="V99" s="59">
        <v>45945.625</v>
      </c>
      <c r="W99" s="44">
        <v>112.1</v>
      </c>
      <c r="AD99" s="59">
        <v>45946.625</v>
      </c>
      <c r="AE99" s="44">
        <v>84.594999999999999</v>
      </c>
      <c r="AH99" s="150">
        <f t="shared" si="36"/>
        <v>45945.625</v>
      </c>
      <c r="AI99" s="150">
        <f t="shared" si="37"/>
        <v>45945.625</v>
      </c>
    </row>
    <row r="100" spans="1:35">
      <c r="A100" s="151" t="str">
        <f t="shared" ca="1" si="23"/>
        <v/>
      </c>
      <c r="B100" s="38" t="str">
        <f t="shared" ca="1" si="24"/>
        <v/>
      </c>
      <c r="C100" s="39" t="str">
        <f t="shared" ca="1" si="38"/>
        <v/>
      </c>
      <c r="D100" s="39" t="str">
        <f t="shared" ca="1" si="39"/>
        <v/>
      </c>
      <c r="E100" s="38" t="str">
        <f t="shared" ca="1" si="25"/>
        <v/>
      </c>
      <c r="F100" s="39" t="str">
        <f t="shared" ca="1" si="26"/>
        <v/>
      </c>
      <c r="G100" s="40" t="str">
        <f t="shared" ca="1" si="40"/>
        <v/>
      </c>
      <c r="H100" s="38" t="str">
        <f t="shared" ca="1" si="27"/>
        <v/>
      </c>
      <c r="I100" s="39" t="str">
        <f t="shared" ca="1" si="28"/>
        <v/>
      </c>
      <c r="J100" s="40" t="str">
        <f t="shared" ca="1" si="41"/>
        <v/>
      </c>
      <c r="K100" s="38" t="str">
        <f t="shared" ca="1" si="29"/>
        <v/>
      </c>
      <c r="L100" s="39" t="str">
        <f t="shared" ca="1" si="30"/>
        <v/>
      </c>
      <c r="M100" s="40" t="str">
        <f t="shared" ca="1" si="42"/>
        <v/>
      </c>
      <c r="N100" s="38" t="str">
        <f t="shared" ca="1" si="31"/>
        <v/>
      </c>
      <c r="O100" s="39" t="str">
        <f t="shared" ca="1" si="32"/>
        <v/>
      </c>
      <c r="P100" s="40" t="str">
        <f t="shared" ca="1" si="43"/>
        <v/>
      </c>
      <c r="Q100" s="38" t="str">
        <f t="shared" ca="1" si="33"/>
        <v/>
      </c>
      <c r="R100" s="39" t="str">
        <f t="shared" ca="1" si="34"/>
        <v/>
      </c>
      <c r="S100" s="40" t="str">
        <f t="shared" ca="1" si="44"/>
        <v/>
      </c>
      <c r="T100" s="66" t="str">
        <f t="shared" ca="1" si="35"/>
        <v/>
      </c>
      <c r="V100" s="59">
        <v>45946.625</v>
      </c>
      <c r="W100" s="44">
        <v>112.42</v>
      </c>
      <c r="AD100" s="59">
        <v>45947.625</v>
      </c>
      <c r="AE100" s="44">
        <v>84.47</v>
      </c>
      <c r="AH100" s="150">
        <f t="shared" si="36"/>
        <v>45946.625</v>
      </c>
      <c r="AI100" s="150">
        <f t="shared" si="37"/>
        <v>45946.625</v>
      </c>
    </row>
    <row r="101" spans="1:35">
      <c r="A101" s="151" t="str">
        <f t="shared" ca="1" si="23"/>
        <v/>
      </c>
      <c r="B101" s="38" t="str">
        <f t="shared" ca="1" si="24"/>
        <v/>
      </c>
      <c r="C101" s="39" t="str">
        <f t="shared" ca="1" si="38"/>
        <v/>
      </c>
      <c r="D101" s="39" t="str">
        <f t="shared" ca="1" si="39"/>
        <v/>
      </c>
      <c r="E101" s="38" t="str">
        <f t="shared" ca="1" si="25"/>
        <v/>
      </c>
      <c r="F101" s="39" t="str">
        <f t="shared" ca="1" si="26"/>
        <v/>
      </c>
      <c r="G101" s="40" t="str">
        <f t="shared" ca="1" si="40"/>
        <v/>
      </c>
      <c r="H101" s="38" t="str">
        <f t="shared" ca="1" si="27"/>
        <v/>
      </c>
      <c r="I101" s="39" t="str">
        <f t="shared" ca="1" si="28"/>
        <v/>
      </c>
      <c r="J101" s="40" t="str">
        <f t="shared" ca="1" si="41"/>
        <v/>
      </c>
      <c r="K101" s="38" t="str">
        <f t="shared" ca="1" si="29"/>
        <v/>
      </c>
      <c r="L101" s="39" t="str">
        <f t="shared" ca="1" si="30"/>
        <v/>
      </c>
      <c r="M101" s="40" t="str">
        <f t="shared" ca="1" si="42"/>
        <v/>
      </c>
      <c r="N101" s="38" t="str">
        <f t="shared" ca="1" si="31"/>
        <v/>
      </c>
      <c r="O101" s="39" t="str">
        <f t="shared" ca="1" si="32"/>
        <v/>
      </c>
      <c r="P101" s="40" t="str">
        <f t="shared" ca="1" si="43"/>
        <v/>
      </c>
      <c r="Q101" s="38" t="str">
        <f t="shared" ca="1" si="33"/>
        <v/>
      </c>
      <c r="R101" s="39" t="str">
        <f t="shared" ca="1" si="34"/>
        <v/>
      </c>
      <c r="S101" s="40" t="str">
        <f t="shared" ca="1" si="44"/>
        <v/>
      </c>
      <c r="T101" s="66" t="str">
        <f t="shared" ca="1" si="35"/>
        <v/>
      </c>
      <c r="V101" s="59">
        <v>45947.625</v>
      </c>
      <c r="W101" s="44">
        <v>112.2</v>
      </c>
      <c r="AD101" s="59">
        <v>45950.625</v>
      </c>
      <c r="AE101" s="44">
        <v>84.6</v>
      </c>
      <c r="AH101" s="150">
        <f t="shared" si="36"/>
        <v>45947.625</v>
      </c>
      <c r="AI101" s="150">
        <f t="shared" si="37"/>
        <v>45947.625</v>
      </c>
    </row>
    <row r="102" spans="1:35">
      <c r="A102" s="151" t="str">
        <f t="shared" ca="1" si="23"/>
        <v/>
      </c>
      <c r="B102" s="38" t="str">
        <f t="shared" ca="1" si="24"/>
        <v/>
      </c>
      <c r="C102" s="39" t="str">
        <f t="shared" ca="1" si="38"/>
        <v/>
      </c>
      <c r="D102" s="39" t="str">
        <f t="shared" ca="1" si="39"/>
        <v/>
      </c>
      <c r="E102" s="38" t="str">
        <f t="shared" ca="1" si="25"/>
        <v/>
      </c>
      <c r="F102" s="39" t="str">
        <f t="shared" ca="1" si="26"/>
        <v/>
      </c>
      <c r="G102" s="40" t="str">
        <f t="shared" ca="1" si="40"/>
        <v/>
      </c>
      <c r="H102" s="38" t="str">
        <f t="shared" ca="1" si="27"/>
        <v/>
      </c>
      <c r="I102" s="39" t="str">
        <f t="shared" ca="1" si="28"/>
        <v/>
      </c>
      <c r="J102" s="40" t="str">
        <f t="shared" ca="1" si="41"/>
        <v/>
      </c>
      <c r="K102" s="38" t="str">
        <f t="shared" ca="1" si="29"/>
        <v/>
      </c>
      <c r="L102" s="39" t="str">
        <f t="shared" ca="1" si="30"/>
        <v/>
      </c>
      <c r="M102" s="40" t="str">
        <f t="shared" ca="1" si="42"/>
        <v/>
      </c>
      <c r="N102" s="38" t="str">
        <f t="shared" ca="1" si="31"/>
        <v/>
      </c>
      <c r="O102" s="39" t="str">
        <f t="shared" ca="1" si="32"/>
        <v/>
      </c>
      <c r="P102" s="40" t="str">
        <f t="shared" ca="1" si="43"/>
        <v/>
      </c>
      <c r="Q102" s="38" t="str">
        <f t="shared" ca="1" si="33"/>
        <v/>
      </c>
      <c r="R102" s="39" t="str">
        <f t="shared" ca="1" si="34"/>
        <v/>
      </c>
      <c r="S102" s="40" t="str">
        <f t="shared" ca="1" si="44"/>
        <v/>
      </c>
      <c r="T102" s="66" t="str">
        <f t="shared" ca="1" si="35"/>
        <v/>
      </c>
      <c r="V102" s="59">
        <v>45950.625</v>
      </c>
      <c r="W102" s="44">
        <v>112.54</v>
      </c>
      <c r="AD102" s="59">
        <v>45951.625</v>
      </c>
      <c r="AE102" s="44">
        <v>84.65</v>
      </c>
      <c r="AH102" s="150">
        <f t="shared" si="36"/>
        <v>45950.625</v>
      </c>
      <c r="AI102" s="150">
        <f t="shared" si="37"/>
        <v>45950.625</v>
      </c>
    </row>
    <row r="103" spans="1:35">
      <c r="A103" s="151" t="str">
        <f t="shared" ca="1" si="23"/>
        <v/>
      </c>
      <c r="B103" s="38" t="str">
        <f t="shared" ca="1" si="24"/>
        <v/>
      </c>
      <c r="C103" s="39" t="str">
        <f t="shared" ca="1" si="38"/>
        <v/>
      </c>
      <c r="D103" s="39" t="str">
        <f t="shared" ca="1" si="39"/>
        <v/>
      </c>
      <c r="E103" s="38" t="str">
        <f t="shared" ca="1" si="25"/>
        <v/>
      </c>
      <c r="F103" s="39" t="str">
        <f t="shared" ca="1" si="26"/>
        <v/>
      </c>
      <c r="G103" s="40" t="str">
        <f t="shared" ca="1" si="40"/>
        <v/>
      </c>
      <c r="H103" s="38" t="str">
        <f t="shared" ca="1" si="27"/>
        <v/>
      </c>
      <c r="I103" s="39" t="str">
        <f t="shared" ca="1" si="28"/>
        <v/>
      </c>
      <c r="J103" s="40" t="str">
        <f t="shared" ca="1" si="41"/>
        <v/>
      </c>
      <c r="K103" s="38" t="str">
        <f t="shared" ca="1" si="29"/>
        <v/>
      </c>
      <c r="L103" s="39" t="str">
        <f t="shared" ca="1" si="30"/>
        <v/>
      </c>
      <c r="M103" s="40" t="str">
        <f t="shared" ca="1" si="42"/>
        <v/>
      </c>
      <c r="N103" s="38" t="str">
        <f t="shared" ca="1" si="31"/>
        <v/>
      </c>
      <c r="O103" s="39" t="str">
        <f t="shared" ca="1" si="32"/>
        <v/>
      </c>
      <c r="P103" s="40" t="str">
        <f t="shared" ca="1" si="43"/>
        <v/>
      </c>
      <c r="Q103" s="38" t="str">
        <f t="shared" ca="1" si="33"/>
        <v/>
      </c>
      <c r="R103" s="39" t="str">
        <f t="shared" ca="1" si="34"/>
        <v/>
      </c>
      <c r="S103" s="40" t="str">
        <f t="shared" ca="1" si="44"/>
        <v/>
      </c>
      <c r="T103" s="66" t="str">
        <f t="shared" ca="1" si="35"/>
        <v/>
      </c>
      <c r="V103" s="59">
        <v>45951.625</v>
      </c>
      <c r="W103" s="44">
        <v>112.56</v>
      </c>
      <c r="AD103" s="59">
        <v>45952.625</v>
      </c>
      <c r="AE103" s="44">
        <v>84.67</v>
      </c>
      <c r="AH103" s="150">
        <f t="shared" si="36"/>
        <v>45951.625</v>
      </c>
      <c r="AI103" s="150">
        <f t="shared" si="37"/>
        <v>45951.625</v>
      </c>
    </row>
    <row r="104" spans="1:35">
      <c r="A104" s="151" t="str">
        <f t="shared" ca="1" si="23"/>
        <v/>
      </c>
      <c r="B104" s="38" t="str">
        <f t="shared" ca="1" si="24"/>
        <v/>
      </c>
      <c r="C104" s="39" t="str">
        <f t="shared" ca="1" si="38"/>
        <v/>
      </c>
      <c r="D104" s="39" t="str">
        <f t="shared" ca="1" si="39"/>
        <v/>
      </c>
      <c r="E104" s="38" t="str">
        <f t="shared" ca="1" si="25"/>
        <v/>
      </c>
      <c r="F104" s="39" t="str">
        <f t="shared" ca="1" si="26"/>
        <v/>
      </c>
      <c r="G104" s="40" t="str">
        <f t="shared" ca="1" si="40"/>
        <v/>
      </c>
      <c r="H104" s="38" t="str">
        <f t="shared" ca="1" si="27"/>
        <v/>
      </c>
      <c r="I104" s="39" t="str">
        <f t="shared" ca="1" si="28"/>
        <v/>
      </c>
      <c r="J104" s="40" t="str">
        <f t="shared" ca="1" si="41"/>
        <v/>
      </c>
      <c r="K104" s="38" t="str">
        <f t="shared" ca="1" si="29"/>
        <v/>
      </c>
      <c r="L104" s="39" t="str">
        <f t="shared" ca="1" si="30"/>
        <v/>
      </c>
      <c r="M104" s="40" t="str">
        <f t="shared" ca="1" si="42"/>
        <v/>
      </c>
      <c r="N104" s="38" t="str">
        <f t="shared" ca="1" si="31"/>
        <v/>
      </c>
      <c r="O104" s="39" t="str">
        <f t="shared" ca="1" si="32"/>
        <v/>
      </c>
      <c r="P104" s="40" t="str">
        <f t="shared" ca="1" si="43"/>
        <v/>
      </c>
      <c r="Q104" s="38" t="str">
        <f t="shared" ca="1" si="33"/>
        <v/>
      </c>
      <c r="R104" s="39" t="str">
        <f t="shared" ca="1" si="34"/>
        <v/>
      </c>
      <c r="S104" s="40" t="str">
        <f t="shared" ca="1" si="44"/>
        <v/>
      </c>
      <c r="T104" s="66" t="str">
        <f t="shared" ca="1" si="35"/>
        <v/>
      </c>
      <c r="V104" s="59">
        <v>45952.625</v>
      </c>
      <c r="W104" s="44">
        <v>112.67</v>
      </c>
      <c r="AD104" s="59">
        <v>45953.625</v>
      </c>
      <c r="AE104" s="44">
        <v>84.594999999999999</v>
      </c>
      <c r="AH104" s="150">
        <f t="shared" si="36"/>
        <v>45952.625</v>
      </c>
      <c r="AI104" s="150">
        <f t="shared" si="37"/>
        <v>45952.625</v>
      </c>
    </row>
    <row r="105" spans="1:35">
      <c r="A105" s="151" t="str">
        <f t="shared" ca="1" si="23"/>
        <v/>
      </c>
      <c r="B105" s="38" t="str">
        <f t="shared" ca="1" si="24"/>
        <v/>
      </c>
      <c r="C105" s="39" t="str">
        <f t="shared" ca="1" si="38"/>
        <v/>
      </c>
      <c r="D105" s="39" t="str">
        <f t="shared" ca="1" si="39"/>
        <v/>
      </c>
      <c r="E105" s="38" t="str">
        <f t="shared" ca="1" si="25"/>
        <v/>
      </c>
      <c r="F105" s="39" t="str">
        <f t="shared" ca="1" si="26"/>
        <v/>
      </c>
      <c r="G105" s="40" t="str">
        <f t="shared" ca="1" si="40"/>
        <v/>
      </c>
      <c r="H105" s="38" t="str">
        <f t="shared" ca="1" si="27"/>
        <v/>
      </c>
      <c r="I105" s="39" t="str">
        <f t="shared" ca="1" si="28"/>
        <v/>
      </c>
      <c r="J105" s="40" t="str">
        <f t="shared" ca="1" si="41"/>
        <v/>
      </c>
      <c r="K105" s="38" t="str">
        <f t="shared" ca="1" si="29"/>
        <v/>
      </c>
      <c r="L105" s="39" t="str">
        <f t="shared" ca="1" si="30"/>
        <v/>
      </c>
      <c r="M105" s="40" t="str">
        <f t="shared" ca="1" si="42"/>
        <v/>
      </c>
      <c r="N105" s="38" t="str">
        <f t="shared" ca="1" si="31"/>
        <v/>
      </c>
      <c r="O105" s="39" t="str">
        <f t="shared" ca="1" si="32"/>
        <v/>
      </c>
      <c r="P105" s="40" t="str">
        <f t="shared" ca="1" si="43"/>
        <v/>
      </c>
      <c r="Q105" s="38" t="str">
        <f t="shared" ca="1" si="33"/>
        <v/>
      </c>
      <c r="R105" s="39" t="str">
        <f t="shared" ca="1" si="34"/>
        <v/>
      </c>
      <c r="S105" s="40" t="str">
        <f t="shared" ca="1" si="44"/>
        <v/>
      </c>
      <c r="T105" s="66" t="str">
        <f t="shared" ca="1" si="35"/>
        <v/>
      </c>
      <c r="V105" s="59">
        <v>45953.625</v>
      </c>
      <c r="W105" s="44">
        <v>112.53</v>
      </c>
      <c r="AD105" s="59">
        <v>45954.625</v>
      </c>
      <c r="AE105" s="44">
        <v>84.76</v>
      </c>
      <c r="AH105" s="150">
        <f t="shared" si="36"/>
        <v>45953.625</v>
      </c>
      <c r="AI105" s="150">
        <f t="shared" si="37"/>
        <v>45953.625</v>
      </c>
    </row>
    <row r="106" spans="1:35">
      <c r="A106" s="151" t="str">
        <f t="shared" ref="A106:A142" ca="1" si="45">IF(AND(ISBLANK(AJ95), A105 = $AJ$1),NOW(),IF(ISBLANK(AJ95),"",AJ95))</f>
        <v/>
      </c>
      <c r="B106" s="38" t="str">
        <f t="shared" ref="B106:B142" ca="1" si="46">IF(COUNTIF(V:V,A106)=1,VLOOKUP(A106,V:W,2), IF(COUNTIF(V:V,A106)=0,$B$10,""))</f>
        <v/>
      </c>
      <c r="C106" s="39" t="str">
        <f t="shared" ca="1" si="38"/>
        <v/>
      </c>
      <c r="D106" s="39" t="str">
        <f t="shared" ca="1" si="39"/>
        <v/>
      </c>
      <c r="E106" s="38" t="str">
        <f t="shared" ref="E106:E142" ca="1" si="47">IF(COUNTIF(V:V,A106)=1,VLOOKUP(A106,X:Y,2), IF(COUNTIF(V:V,A106)=0,$C$10,""))</f>
        <v/>
      </c>
      <c r="F106" s="39" t="str">
        <f t="shared" ref="F106:F142" ca="1" si="48">IF(ISERROR(B106-2),"",(E106-$E$14)/100*$C$5)</f>
        <v/>
      </c>
      <c r="G106" s="40" t="str">
        <f t="shared" ca="1" si="40"/>
        <v/>
      </c>
      <c r="H106" s="38" t="str">
        <f t="shared" ref="H106:H142" ca="1" si="49">IF(COUNTIF(V:V,A106)=1,VLOOKUP(A106,Z:AA,2), IF(COUNTIF(V:V,A106)=0,$D$10,""))</f>
        <v/>
      </c>
      <c r="I106" s="39" t="str">
        <f t="shared" ref="I106:I142" ca="1" si="50">IF(ISERROR(B106-2),"",(H106-$H$14)/100*$D$5)</f>
        <v/>
      </c>
      <c r="J106" s="40" t="str">
        <f t="shared" ca="1" si="41"/>
        <v/>
      </c>
      <c r="K106" s="38" t="str">
        <f t="shared" ref="K106:K142" ca="1" si="51">IF(COUNTIF(V:V,A106)=1,VLOOKUP(A106,AB:AC,2), IF(COUNTIF(V:V,A106)=0,$E$10,""))</f>
        <v/>
      </c>
      <c r="L106" s="39" t="str">
        <f t="shared" ref="L106:L142" ca="1" si="52">IF(ISERROR(B106-2),"",(K106-$K$14)/100*$E$5)</f>
        <v/>
      </c>
      <c r="M106" s="40" t="str">
        <f t="shared" ca="1" si="42"/>
        <v/>
      </c>
      <c r="N106" s="38" t="str">
        <f t="shared" ref="N106:N142" ca="1" si="53">IF(COUNTIF(V:V,A106)=1,VLOOKUP(A106,AD:AE,2), IF(COUNTIF(V:V,A106)=0,$F$10,""))</f>
        <v/>
      </c>
      <c r="O106" s="39" t="str">
        <f t="shared" ref="O106:O142" ca="1" si="54">IF(ISERROR(B106-2),"",(N106/$N$14-1)*$F$5)</f>
        <v/>
      </c>
      <c r="P106" s="40" t="str">
        <f t="shared" ca="1" si="43"/>
        <v/>
      </c>
      <c r="Q106" s="38" t="str">
        <f t="shared" ref="Q106:Q142" ca="1" si="55">IF(COUNTIF(V:V,A106)=1,VLOOKUP(A106,AF:AG,2), IF(COUNTIF(V:V,A106)=0,$G$10,""))</f>
        <v/>
      </c>
      <c r="R106" s="39" t="str">
        <f t="shared" ref="R106:R142" ca="1" si="56">IF(ISERROR(B106-2),"",(Q106-$Q$14)/100*$G$5)</f>
        <v/>
      </c>
      <c r="S106" s="40" t="str">
        <f t="shared" ca="1" si="44"/>
        <v/>
      </c>
      <c r="T106" s="66" t="str">
        <f t="shared" ref="T106:T142" ca="1" si="57">IF(ISERROR(B106-2),"",C106+D106-F106-G106-I106-J106-L106-M106-O106-P106+R106+S106+$J$9+$N$9)</f>
        <v/>
      </c>
      <c r="V106" s="59">
        <v>45954.625</v>
      </c>
      <c r="W106" s="44">
        <v>112.72</v>
      </c>
      <c r="AD106" s="59">
        <v>45957.625</v>
      </c>
      <c r="AE106" s="44">
        <v>84.82</v>
      </c>
      <c r="AH106" s="150">
        <f t="shared" si="36"/>
        <v>45954.625</v>
      </c>
      <c r="AI106" s="150">
        <f t="shared" si="37"/>
        <v>45954.625</v>
      </c>
    </row>
    <row r="107" spans="1:35">
      <c r="A107" s="151" t="str">
        <f t="shared" ca="1" si="45"/>
        <v/>
      </c>
      <c r="B107" s="38" t="str">
        <f t="shared" ca="1" si="46"/>
        <v/>
      </c>
      <c r="C107" s="39" t="str">
        <f t="shared" ca="1" si="38"/>
        <v/>
      </c>
      <c r="D107" s="39" t="str">
        <f t="shared" ca="1" si="39"/>
        <v/>
      </c>
      <c r="E107" s="38" t="str">
        <f t="shared" ca="1" si="47"/>
        <v/>
      </c>
      <c r="F107" s="39" t="str">
        <f t="shared" ca="1" si="48"/>
        <v/>
      </c>
      <c r="G107" s="40" t="str">
        <f t="shared" ca="1" si="40"/>
        <v/>
      </c>
      <c r="H107" s="38" t="str">
        <f t="shared" ca="1" si="49"/>
        <v/>
      </c>
      <c r="I107" s="39" t="str">
        <f t="shared" ca="1" si="50"/>
        <v/>
      </c>
      <c r="J107" s="40" t="str">
        <f t="shared" ca="1" si="41"/>
        <v/>
      </c>
      <c r="K107" s="38" t="str">
        <f t="shared" ca="1" si="51"/>
        <v/>
      </c>
      <c r="L107" s="39" t="str">
        <f t="shared" ca="1" si="52"/>
        <v/>
      </c>
      <c r="M107" s="40" t="str">
        <f t="shared" ca="1" si="42"/>
        <v/>
      </c>
      <c r="N107" s="38" t="str">
        <f t="shared" ca="1" si="53"/>
        <v/>
      </c>
      <c r="O107" s="39" t="str">
        <f t="shared" ca="1" si="54"/>
        <v/>
      </c>
      <c r="P107" s="40" t="str">
        <f t="shared" ca="1" si="43"/>
        <v/>
      </c>
      <c r="Q107" s="38" t="str">
        <f t="shared" ca="1" si="55"/>
        <v/>
      </c>
      <c r="R107" s="39" t="str">
        <f t="shared" ca="1" si="56"/>
        <v/>
      </c>
      <c r="S107" s="40" t="str">
        <f t="shared" ca="1" si="44"/>
        <v/>
      </c>
      <c r="T107" s="66" t="str">
        <f t="shared" ca="1" si="57"/>
        <v/>
      </c>
      <c r="V107" s="59">
        <v>45957.625</v>
      </c>
      <c r="W107" s="44">
        <v>112.91</v>
      </c>
      <c r="AD107" s="59">
        <v>45958.625</v>
      </c>
      <c r="AE107" s="44">
        <v>84.81</v>
      </c>
      <c r="AH107" s="150">
        <f t="shared" si="36"/>
        <v>45957.625</v>
      </c>
      <c r="AI107" s="150">
        <f t="shared" si="37"/>
        <v>45957.625</v>
      </c>
    </row>
    <row r="108" spans="1:35">
      <c r="A108" s="151" t="str">
        <f t="shared" ca="1" si="45"/>
        <v/>
      </c>
      <c r="B108" s="38" t="str">
        <f t="shared" ca="1" si="46"/>
        <v/>
      </c>
      <c r="C108" s="39" t="str">
        <f t="shared" ca="1" si="38"/>
        <v/>
      </c>
      <c r="D108" s="39" t="str">
        <f t="shared" ca="1" si="39"/>
        <v/>
      </c>
      <c r="E108" s="38" t="str">
        <f t="shared" ca="1" si="47"/>
        <v/>
      </c>
      <c r="F108" s="39" t="str">
        <f t="shared" ca="1" si="48"/>
        <v/>
      </c>
      <c r="G108" s="40" t="str">
        <f t="shared" ca="1" si="40"/>
        <v/>
      </c>
      <c r="H108" s="38" t="str">
        <f t="shared" ca="1" si="49"/>
        <v/>
      </c>
      <c r="I108" s="39" t="str">
        <f t="shared" ca="1" si="50"/>
        <v/>
      </c>
      <c r="J108" s="40" t="str">
        <f t="shared" ca="1" si="41"/>
        <v/>
      </c>
      <c r="K108" s="38" t="str">
        <f t="shared" ca="1" si="51"/>
        <v/>
      </c>
      <c r="L108" s="39" t="str">
        <f t="shared" ca="1" si="52"/>
        <v/>
      </c>
      <c r="M108" s="40" t="str">
        <f t="shared" ca="1" si="42"/>
        <v/>
      </c>
      <c r="N108" s="38" t="str">
        <f t="shared" ca="1" si="53"/>
        <v/>
      </c>
      <c r="O108" s="39" t="str">
        <f t="shared" ca="1" si="54"/>
        <v/>
      </c>
      <c r="P108" s="40" t="str">
        <f t="shared" ca="1" si="43"/>
        <v/>
      </c>
      <c r="Q108" s="38" t="str">
        <f t="shared" ca="1" si="55"/>
        <v/>
      </c>
      <c r="R108" s="39" t="str">
        <f t="shared" ca="1" si="56"/>
        <v/>
      </c>
      <c r="S108" s="40" t="str">
        <f t="shared" ca="1" si="44"/>
        <v/>
      </c>
      <c r="T108" s="66" t="str">
        <f t="shared" ca="1" si="57"/>
        <v/>
      </c>
      <c r="V108" s="59">
        <v>45958.625</v>
      </c>
      <c r="W108" s="44">
        <v>112.92</v>
      </c>
      <c r="AD108" s="59">
        <v>45959.625</v>
      </c>
      <c r="AE108" s="44">
        <v>84.4</v>
      </c>
      <c r="AH108" s="150">
        <f t="shared" si="36"/>
        <v>45958.625</v>
      </c>
      <c r="AI108" s="150">
        <f t="shared" si="37"/>
        <v>45958.625</v>
      </c>
    </row>
    <row r="109" spans="1:35">
      <c r="A109" s="151" t="str">
        <f t="shared" ca="1" si="45"/>
        <v/>
      </c>
      <c r="B109" s="38" t="str">
        <f t="shared" ca="1" si="46"/>
        <v/>
      </c>
      <c r="C109" s="39" t="str">
        <f t="shared" ca="1" si="38"/>
        <v/>
      </c>
      <c r="D109" s="39" t="str">
        <f t="shared" ca="1" si="39"/>
        <v/>
      </c>
      <c r="E109" s="38" t="str">
        <f t="shared" ca="1" si="47"/>
        <v/>
      </c>
      <c r="F109" s="39" t="str">
        <f t="shared" ca="1" si="48"/>
        <v/>
      </c>
      <c r="G109" s="40" t="str">
        <f t="shared" ca="1" si="40"/>
        <v/>
      </c>
      <c r="H109" s="38" t="str">
        <f t="shared" ca="1" si="49"/>
        <v/>
      </c>
      <c r="I109" s="39" t="str">
        <f t="shared" ca="1" si="50"/>
        <v/>
      </c>
      <c r="J109" s="40" t="str">
        <f t="shared" ca="1" si="41"/>
        <v/>
      </c>
      <c r="K109" s="38" t="str">
        <f t="shared" ca="1" si="51"/>
        <v/>
      </c>
      <c r="L109" s="39" t="str">
        <f t="shared" ca="1" si="52"/>
        <v/>
      </c>
      <c r="M109" s="40" t="str">
        <f t="shared" ca="1" si="42"/>
        <v/>
      </c>
      <c r="N109" s="38" t="str">
        <f t="shared" ca="1" si="53"/>
        <v/>
      </c>
      <c r="O109" s="39" t="str">
        <f t="shared" ca="1" si="54"/>
        <v/>
      </c>
      <c r="P109" s="40" t="str">
        <f t="shared" ca="1" si="43"/>
        <v/>
      </c>
      <c r="Q109" s="38" t="str">
        <f t="shared" ca="1" si="55"/>
        <v/>
      </c>
      <c r="R109" s="39" t="str">
        <f t="shared" ca="1" si="56"/>
        <v/>
      </c>
      <c r="S109" s="40" t="str">
        <f t="shared" ca="1" si="44"/>
        <v/>
      </c>
      <c r="T109" s="66" t="str">
        <f t="shared" ca="1" si="57"/>
        <v/>
      </c>
      <c r="V109" s="59">
        <v>45959.625</v>
      </c>
      <c r="W109" s="44">
        <v>112.28</v>
      </c>
      <c r="AD109" s="59">
        <v>45960.625</v>
      </c>
      <c r="AE109" s="44">
        <v>84.17</v>
      </c>
      <c r="AH109" s="150">
        <f t="shared" si="36"/>
        <v>45959.625</v>
      </c>
      <c r="AI109" s="150">
        <f t="shared" si="37"/>
        <v>45959.625</v>
      </c>
    </row>
    <row r="110" spans="1:35">
      <c r="A110" s="151" t="str">
        <f t="shared" ca="1" si="45"/>
        <v/>
      </c>
      <c r="B110" s="38" t="str">
        <f t="shared" ca="1" si="46"/>
        <v/>
      </c>
      <c r="C110" s="39" t="str">
        <f t="shared" ca="1" si="38"/>
        <v/>
      </c>
      <c r="D110" s="39" t="str">
        <f t="shared" ca="1" si="39"/>
        <v/>
      </c>
      <c r="E110" s="38" t="str">
        <f t="shared" ca="1" si="47"/>
        <v/>
      </c>
      <c r="F110" s="39" t="str">
        <f t="shared" ca="1" si="48"/>
        <v/>
      </c>
      <c r="G110" s="40" t="str">
        <f t="shared" ca="1" si="40"/>
        <v/>
      </c>
      <c r="H110" s="38" t="str">
        <f t="shared" ca="1" si="49"/>
        <v/>
      </c>
      <c r="I110" s="39" t="str">
        <f t="shared" ca="1" si="50"/>
        <v/>
      </c>
      <c r="J110" s="40" t="str">
        <f t="shared" ca="1" si="41"/>
        <v/>
      </c>
      <c r="K110" s="38" t="str">
        <f t="shared" ca="1" si="51"/>
        <v/>
      </c>
      <c r="L110" s="39" t="str">
        <f t="shared" ca="1" si="52"/>
        <v/>
      </c>
      <c r="M110" s="40" t="str">
        <f t="shared" ca="1" si="42"/>
        <v/>
      </c>
      <c r="N110" s="38" t="str">
        <f t="shared" ca="1" si="53"/>
        <v/>
      </c>
      <c r="O110" s="39" t="str">
        <f t="shared" ca="1" si="54"/>
        <v/>
      </c>
      <c r="P110" s="40" t="str">
        <f t="shared" ca="1" si="43"/>
        <v/>
      </c>
      <c r="Q110" s="38" t="str">
        <f t="shared" ca="1" si="55"/>
        <v/>
      </c>
      <c r="R110" s="39" t="str">
        <f t="shared" ca="1" si="56"/>
        <v/>
      </c>
      <c r="S110" s="40" t="str">
        <f t="shared" ca="1" si="44"/>
        <v/>
      </c>
      <c r="T110" s="66" t="str">
        <f t="shared" ca="1" si="57"/>
        <v/>
      </c>
      <c r="V110" s="59">
        <v>45960.625</v>
      </c>
      <c r="W110" s="44">
        <v>111.68</v>
      </c>
      <c r="AD110" s="59">
        <v>45961.625</v>
      </c>
      <c r="AE110" s="44">
        <v>84.05</v>
      </c>
      <c r="AH110" s="150">
        <f t="shared" si="36"/>
        <v>45960.625</v>
      </c>
      <c r="AI110" s="150">
        <f t="shared" si="37"/>
        <v>45960.625</v>
      </c>
    </row>
    <row r="111" spans="1:35">
      <c r="A111" s="151" t="str">
        <f t="shared" ca="1" si="45"/>
        <v/>
      </c>
      <c r="B111" s="38" t="str">
        <f t="shared" ca="1" si="46"/>
        <v/>
      </c>
      <c r="C111" s="39" t="str">
        <f t="shared" ca="1" si="38"/>
        <v/>
      </c>
      <c r="D111" s="39" t="str">
        <f t="shared" ca="1" si="39"/>
        <v/>
      </c>
      <c r="E111" s="38" t="str">
        <f t="shared" ca="1" si="47"/>
        <v/>
      </c>
      <c r="F111" s="39" t="str">
        <f t="shared" ca="1" si="48"/>
        <v/>
      </c>
      <c r="G111" s="40" t="str">
        <f t="shared" ca="1" si="40"/>
        <v/>
      </c>
      <c r="H111" s="38" t="str">
        <f t="shared" ca="1" si="49"/>
        <v/>
      </c>
      <c r="I111" s="39" t="str">
        <f t="shared" ca="1" si="50"/>
        <v/>
      </c>
      <c r="J111" s="40" t="str">
        <f t="shared" ca="1" si="41"/>
        <v/>
      </c>
      <c r="K111" s="38" t="str">
        <f t="shared" ca="1" si="51"/>
        <v/>
      </c>
      <c r="L111" s="39" t="str">
        <f t="shared" ca="1" si="52"/>
        <v/>
      </c>
      <c r="M111" s="40" t="str">
        <f t="shared" ca="1" si="42"/>
        <v/>
      </c>
      <c r="N111" s="38" t="str">
        <f t="shared" ca="1" si="53"/>
        <v/>
      </c>
      <c r="O111" s="39" t="str">
        <f t="shared" ca="1" si="54"/>
        <v/>
      </c>
      <c r="P111" s="40" t="str">
        <f t="shared" ca="1" si="43"/>
        <v/>
      </c>
      <c r="Q111" s="38" t="str">
        <f t="shared" ca="1" si="55"/>
        <v/>
      </c>
      <c r="R111" s="39" t="str">
        <f t="shared" ca="1" si="56"/>
        <v/>
      </c>
      <c r="S111" s="40" t="str">
        <f t="shared" ca="1" si="44"/>
        <v/>
      </c>
      <c r="T111" s="66" t="str">
        <f t="shared" ca="1" si="57"/>
        <v/>
      </c>
      <c r="V111" s="59">
        <v>45961.625</v>
      </c>
      <c r="W111" s="44">
        <v>111.23</v>
      </c>
      <c r="AD111" s="59">
        <v>45964.625</v>
      </c>
      <c r="AE111" s="44">
        <v>83.59</v>
      </c>
      <c r="AH111" s="150">
        <f t="shared" si="36"/>
        <v>45961.625</v>
      </c>
      <c r="AI111" s="150">
        <f t="shared" si="37"/>
        <v>45961.625</v>
      </c>
    </row>
    <row r="112" spans="1:35">
      <c r="A112" s="151" t="str">
        <f t="shared" ca="1" si="45"/>
        <v/>
      </c>
      <c r="B112" s="38" t="str">
        <f t="shared" ca="1" si="46"/>
        <v/>
      </c>
      <c r="C112" s="39" t="str">
        <f t="shared" ca="1" si="38"/>
        <v/>
      </c>
      <c r="D112" s="39" t="str">
        <f t="shared" ca="1" si="39"/>
        <v/>
      </c>
      <c r="E112" s="38" t="str">
        <f t="shared" ca="1" si="47"/>
        <v/>
      </c>
      <c r="F112" s="39" t="str">
        <f t="shared" ca="1" si="48"/>
        <v/>
      </c>
      <c r="G112" s="40" t="str">
        <f t="shared" ca="1" si="40"/>
        <v/>
      </c>
      <c r="H112" s="38" t="str">
        <f t="shared" ca="1" si="49"/>
        <v/>
      </c>
      <c r="I112" s="39" t="str">
        <f t="shared" ca="1" si="50"/>
        <v/>
      </c>
      <c r="J112" s="40" t="str">
        <f t="shared" ca="1" si="41"/>
        <v/>
      </c>
      <c r="K112" s="38" t="str">
        <f t="shared" ca="1" si="51"/>
        <v/>
      </c>
      <c r="L112" s="39" t="str">
        <f t="shared" ca="1" si="52"/>
        <v/>
      </c>
      <c r="M112" s="40" t="str">
        <f t="shared" ca="1" si="42"/>
        <v/>
      </c>
      <c r="N112" s="38" t="str">
        <f t="shared" ca="1" si="53"/>
        <v/>
      </c>
      <c r="O112" s="39" t="str">
        <f t="shared" ca="1" si="54"/>
        <v/>
      </c>
      <c r="P112" s="40" t="str">
        <f t="shared" ca="1" si="43"/>
        <v/>
      </c>
      <c r="Q112" s="38" t="str">
        <f t="shared" ca="1" si="55"/>
        <v/>
      </c>
      <c r="R112" s="39" t="str">
        <f t="shared" ca="1" si="56"/>
        <v/>
      </c>
      <c r="S112" s="40" t="str">
        <f t="shared" ca="1" si="44"/>
        <v/>
      </c>
      <c r="T112" s="66" t="str">
        <f t="shared" ca="1" si="57"/>
        <v/>
      </c>
      <c r="V112" s="59">
        <v>45964.625</v>
      </c>
      <c r="W112" s="44">
        <v>110.53</v>
      </c>
      <c r="AD112" s="59">
        <v>45965.625</v>
      </c>
      <c r="AE112" s="44">
        <v>83.66</v>
      </c>
      <c r="AH112" s="150">
        <f t="shared" si="36"/>
        <v>45964.625</v>
      </c>
      <c r="AI112" s="150">
        <f t="shared" si="37"/>
        <v>45964.625</v>
      </c>
    </row>
    <row r="113" spans="1:35">
      <c r="A113" s="151" t="str">
        <f t="shared" ca="1" si="45"/>
        <v/>
      </c>
      <c r="B113" s="38" t="str">
        <f t="shared" ca="1" si="46"/>
        <v/>
      </c>
      <c r="C113" s="39" t="str">
        <f t="shared" ca="1" si="38"/>
        <v/>
      </c>
      <c r="D113" s="39" t="str">
        <f t="shared" ca="1" si="39"/>
        <v/>
      </c>
      <c r="E113" s="38" t="str">
        <f t="shared" ca="1" si="47"/>
        <v/>
      </c>
      <c r="F113" s="39" t="str">
        <f t="shared" ca="1" si="48"/>
        <v/>
      </c>
      <c r="G113" s="40" t="str">
        <f t="shared" ca="1" si="40"/>
        <v/>
      </c>
      <c r="H113" s="38" t="str">
        <f t="shared" ca="1" si="49"/>
        <v/>
      </c>
      <c r="I113" s="39" t="str">
        <f t="shared" ca="1" si="50"/>
        <v/>
      </c>
      <c r="J113" s="40" t="str">
        <f t="shared" ca="1" si="41"/>
        <v/>
      </c>
      <c r="K113" s="38" t="str">
        <f t="shared" ca="1" si="51"/>
        <v/>
      </c>
      <c r="L113" s="39" t="str">
        <f t="shared" ca="1" si="52"/>
        <v/>
      </c>
      <c r="M113" s="40" t="str">
        <f t="shared" ca="1" si="42"/>
        <v/>
      </c>
      <c r="N113" s="38" t="str">
        <f t="shared" ca="1" si="53"/>
        <v/>
      </c>
      <c r="O113" s="39" t="str">
        <f t="shared" ca="1" si="54"/>
        <v/>
      </c>
      <c r="P113" s="40" t="str">
        <f t="shared" ca="1" si="43"/>
        <v/>
      </c>
      <c r="Q113" s="38" t="str">
        <f t="shared" ca="1" si="55"/>
        <v/>
      </c>
      <c r="R113" s="39" t="str">
        <f t="shared" ca="1" si="56"/>
        <v/>
      </c>
      <c r="S113" s="40" t="str">
        <f t="shared" ca="1" si="44"/>
        <v/>
      </c>
      <c r="T113" s="66" t="str">
        <f t="shared" ca="1" si="57"/>
        <v/>
      </c>
      <c r="V113" s="59">
        <v>45965.625</v>
      </c>
      <c r="W113" s="44">
        <v>110.68</v>
      </c>
      <c r="AD113" s="59">
        <v>45966.625</v>
      </c>
      <c r="AE113" s="44">
        <v>83.48</v>
      </c>
      <c r="AH113" s="150">
        <f t="shared" si="36"/>
        <v>45965.625</v>
      </c>
      <c r="AI113" s="150">
        <f t="shared" si="37"/>
        <v>45965.625</v>
      </c>
    </row>
    <row r="114" spans="1:35">
      <c r="A114" s="151" t="str">
        <f t="shared" ca="1" si="45"/>
        <v/>
      </c>
      <c r="B114" s="38" t="str">
        <f t="shared" ca="1" si="46"/>
        <v/>
      </c>
      <c r="C114" s="39" t="str">
        <f t="shared" ca="1" si="38"/>
        <v/>
      </c>
      <c r="D114" s="39" t="str">
        <f t="shared" ca="1" si="39"/>
        <v/>
      </c>
      <c r="E114" s="38" t="str">
        <f t="shared" ca="1" si="47"/>
        <v/>
      </c>
      <c r="F114" s="39" t="str">
        <f t="shared" ca="1" si="48"/>
        <v/>
      </c>
      <c r="G114" s="40" t="str">
        <f t="shared" ca="1" si="40"/>
        <v/>
      </c>
      <c r="H114" s="38" t="str">
        <f t="shared" ca="1" si="49"/>
        <v/>
      </c>
      <c r="I114" s="39" t="str">
        <f t="shared" ca="1" si="50"/>
        <v/>
      </c>
      <c r="J114" s="40" t="str">
        <f t="shared" ca="1" si="41"/>
        <v/>
      </c>
      <c r="K114" s="38" t="str">
        <f t="shared" ca="1" si="51"/>
        <v/>
      </c>
      <c r="L114" s="39" t="str">
        <f t="shared" ca="1" si="52"/>
        <v/>
      </c>
      <c r="M114" s="40" t="str">
        <f t="shared" ca="1" si="42"/>
        <v/>
      </c>
      <c r="N114" s="38" t="str">
        <f t="shared" ca="1" si="53"/>
        <v/>
      </c>
      <c r="O114" s="39" t="str">
        <f t="shared" ca="1" si="54"/>
        <v/>
      </c>
      <c r="P114" s="40" t="str">
        <f t="shared" ca="1" si="43"/>
        <v/>
      </c>
      <c r="Q114" s="38" t="str">
        <f t="shared" ca="1" si="55"/>
        <v/>
      </c>
      <c r="R114" s="39" t="str">
        <f t="shared" ca="1" si="56"/>
        <v/>
      </c>
      <c r="S114" s="40" t="str">
        <f t="shared" ca="1" si="44"/>
        <v/>
      </c>
      <c r="T114" s="66" t="str">
        <f t="shared" ca="1" si="57"/>
        <v/>
      </c>
      <c r="V114" s="59">
        <v>45966.625</v>
      </c>
      <c r="W114" s="44">
        <v>110.35</v>
      </c>
      <c r="AD114" s="59">
        <v>45967.625</v>
      </c>
      <c r="AE114" s="44">
        <v>83.79</v>
      </c>
      <c r="AH114" s="150">
        <f t="shared" si="36"/>
        <v>45966.625</v>
      </c>
      <c r="AI114" s="150">
        <f t="shared" si="37"/>
        <v>45966.625</v>
      </c>
    </row>
    <row r="115" spans="1:35">
      <c r="A115" s="151" t="str">
        <f t="shared" ca="1" si="45"/>
        <v/>
      </c>
      <c r="B115" s="38" t="str">
        <f t="shared" ca="1" si="46"/>
        <v/>
      </c>
      <c r="C115" s="39" t="str">
        <f t="shared" ca="1" si="38"/>
        <v/>
      </c>
      <c r="D115" s="39" t="str">
        <f t="shared" ca="1" si="39"/>
        <v/>
      </c>
      <c r="E115" s="38" t="str">
        <f t="shared" ca="1" si="47"/>
        <v/>
      </c>
      <c r="F115" s="39" t="str">
        <f t="shared" ca="1" si="48"/>
        <v/>
      </c>
      <c r="G115" s="40" t="str">
        <f t="shared" ca="1" si="40"/>
        <v/>
      </c>
      <c r="H115" s="38" t="str">
        <f t="shared" ca="1" si="49"/>
        <v/>
      </c>
      <c r="I115" s="39" t="str">
        <f t="shared" ca="1" si="50"/>
        <v/>
      </c>
      <c r="J115" s="40" t="str">
        <f t="shared" ca="1" si="41"/>
        <v/>
      </c>
      <c r="K115" s="38" t="str">
        <f t="shared" ca="1" si="51"/>
        <v/>
      </c>
      <c r="L115" s="39" t="str">
        <f t="shared" ca="1" si="52"/>
        <v/>
      </c>
      <c r="M115" s="40" t="str">
        <f t="shared" ca="1" si="42"/>
        <v/>
      </c>
      <c r="N115" s="38" t="str">
        <f t="shared" ca="1" si="53"/>
        <v/>
      </c>
      <c r="O115" s="39" t="str">
        <f t="shared" ca="1" si="54"/>
        <v/>
      </c>
      <c r="P115" s="40" t="str">
        <f t="shared" ca="1" si="43"/>
        <v/>
      </c>
      <c r="Q115" s="38" t="str">
        <f t="shared" ca="1" si="55"/>
        <v/>
      </c>
      <c r="R115" s="39" t="str">
        <f t="shared" ca="1" si="56"/>
        <v/>
      </c>
      <c r="S115" s="40" t="str">
        <f t="shared" ca="1" si="44"/>
        <v/>
      </c>
      <c r="T115" s="66" t="str">
        <f t="shared" ca="1" si="57"/>
        <v/>
      </c>
      <c r="V115" s="59">
        <v>45967.625</v>
      </c>
      <c r="W115" s="44">
        <v>110.93</v>
      </c>
      <c r="AD115" s="59">
        <v>45968.625</v>
      </c>
      <c r="AE115" s="44">
        <v>83.75</v>
      </c>
      <c r="AH115" s="150">
        <f t="shared" si="36"/>
        <v>45967.625</v>
      </c>
      <c r="AI115" s="150">
        <f t="shared" si="37"/>
        <v>45967.625</v>
      </c>
    </row>
    <row r="116" spans="1:35">
      <c r="A116" s="151" t="str">
        <f t="shared" ca="1" si="45"/>
        <v/>
      </c>
      <c r="B116" s="38" t="str">
        <f t="shared" ca="1" si="46"/>
        <v/>
      </c>
      <c r="C116" s="39" t="str">
        <f t="shared" ca="1" si="38"/>
        <v/>
      </c>
      <c r="D116" s="39" t="str">
        <f t="shared" ca="1" si="39"/>
        <v/>
      </c>
      <c r="E116" s="38" t="str">
        <f t="shared" ca="1" si="47"/>
        <v/>
      </c>
      <c r="F116" s="39" t="str">
        <f t="shared" ca="1" si="48"/>
        <v/>
      </c>
      <c r="G116" s="40" t="str">
        <f t="shared" ca="1" si="40"/>
        <v/>
      </c>
      <c r="H116" s="38" t="str">
        <f t="shared" ca="1" si="49"/>
        <v/>
      </c>
      <c r="I116" s="39" t="str">
        <f t="shared" ca="1" si="50"/>
        <v/>
      </c>
      <c r="J116" s="40" t="str">
        <f t="shared" ca="1" si="41"/>
        <v/>
      </c>
      <c r="K116" s="38" t="str">
        <f t="shared" ca="1" si="51"/>
        <v/>
      </c>
      <c r="L116" s="39" t="str">
        <f t="shared" ca="1" si="52"/>
        <v/>
      </c>
      <c r="M116" s="40" t="str">
        <f t="shared" ca="1" si="42"/>
        <v/>
      </c>
      <c r="N116" s="38" t="str">
        <f t="shared" ca="1" si="53"/>
        <v/>
      </c>
      <c r="O116" s="39" t="str">
        <f t="shared" ca="1" si="54"/>
        <v/>
      </c>
      <c r="P116" s="40" t="str">
        <f t="shared" ca="1" si="43"/>
        <v/>
      </c>
      <c r="Q116" s="38" t="str">
        <f t="shared" ca="1" si="55"/>
        <v/>
      </c>
      <c r="R116" s="39" t="str">
        <f t="shared" ca="1" si="56"/>
        <v/>
      </c>
      <c r="S116" s="40" t="str">
        <f t="shared" ca="1" si="44"/>
        <v/>
      </c>
      <c r="T116" s="66" t="str">
        <f t="shared" ca="1" si="57"/>
        <v/>
      </c>
      <c r="V116" s="59">
        <v>45968.625</v>
      </c>
      <c r="W116" s="44">
        <v>110.71</v>
      </c>
      <c r="AD116" s="59">
        <v>45971.625</v>
      </c>
      <c r="AE116" s="44">
        <v>83.73</v>
      </c>
      <c r="AH116" s="150">
        <f t="shared" si="36"/>
        <v>45968.625</v>
      </c>
      <c r="AI116" s="150">
        <f t="shared" si="37"/>
        <v>45968.625</v>
      </c>
    </row>
    <row r="117" spans="1:35">
      <c r="A117" s="151" t="str">
        <f t="shared" ca="1" si="45"/>
        <v/>
      </c>
      <c r="B117" s="38" t="str">
        <f t="shared" ca="1" si="46"/>
        <v/>
      </c>
      <c r="C117" s="39" t="str">
        <f t="shared" ca="1" si="38"/>
        <v/>
      </c>
      <c r="D117" s="39" t="str">
        <f t="shared" ca="1" si="39"/>
        <v/>
      </c>
      <c r="E117" s="38" t="str">
        <f t="shared" ca="1" si="47"/>
        <v/>
      </c>
      <c r="F117" s="39" t="str">
        <f t="shared" ca="1" si="48"/>
        <v/>
      </c>
      <c r="G117" s="40" t="str">
        <f t="shared" ca="1" si="40"/>
        <v/>
      </c>
      <c r="H117" s="38" t="str">
        <f t="shared" ca="1" si="49"/>
        <v/>
      </c>
      <c r="I117" s="39" t="str">
        <f t="shared" ca="1" si="50"/>
        <v/>
      </c>
      <c r="J117" s="40" t="str">
        <f t="shared" ca="1" si="41"/>
        <v/>
      </c>
      <c r="K117" s="38" t="str">
        <f t="shared" ca="1" si="51"/>
        <v/>
      </c>
      <c r="L117" s="39" t="str">
        <f t="shared" ca="1" si="52"/>
        <v/>
      </c>
      <c r="M117" s="40" t="str">
        <f t="shared" ca="1" si="42"/>
        <v/>
      </c>
      <c r="N117" s="38" t="str">
        <f t="shared" ca="1" si="53"/>
        <v/>
      </c>
      <c r="O117" s="39" t="str">
        <f t="shared" ca="1" si="54"/>
        <v/>
      </c>
      <c r="P117" s="40" t="str">
        <f t="shared" ca="1" si="43"/>
        <v/>
      </c>
      <c r="Q117" s="38" t="str">
        <f t="shared" ca="1" si="55"/>
        <v/>
      </c>
      <c r="R117" s="39" t="str">
        <f t="shared" ca="1" si="56"/>
        <v/>
      </c>
      <c r="S117" s="40" t="str">
        <f t="shared" ca="1" si="44"/>
        <v/>
      </c>
      <c r="T117" s="66" t="str">
        <f t="shared" ca="1" si="57"/>
        <v/>
      </c>
      <c r="V117" s="59">
        <v>45971.625</v>
      </c>
      <c r="W117" s="44">
        <v>110.77</v>
      </c>
      <c r="AD117" s="59">
        <v>45972.625</v>
      </c>
      <c r="AE117" s="44">
        <v>84.04</v>
      </c>
      <c r="AH117" s="150">
        <f t="shared" si="36"/>
        <v>45971.625</v>
      </c>
      <c r="AI117" s="150">
        <f t="shared" si="37"/>
        <v>45971.625</v>
      </c>
    </row>
    <row r="118" spans="1:35">
      <c r="A118" s="151" t="str">
        <f t="shared" ca="1" si="45"/>
        <v/>
      </c>
      <c r="B118" s="38" t="str">
        <f t="shared" ca="1" si="46"/>
        <v/>
      </c>
      <c r="C118" s="39" t="str">
        <f t="shared" ca="1" si="38"/>
        <v/>
      </c>
      <c r="D118" s="39" t="str">
        <f t="shared" ca="1" si="39"/>
        <v/>
      </c>
      <c r="E118" s="38" t="str">
        <f t="shared" ca="1" si="47"/>
        <v/>
      </c>
      <c r="F118" s="39" t="str">
        <f t="shared" ca="1" si="48"/>
        <v/>
      </c>
      <c r="G118" s="40" t="str">
        <f t="shared" ca="1" si="40"/>
        <v/>
      </c>
      <c r="H118" s="38" t="str">
        <f t="shared" ca="1" si="49"/>
        <v/>
      </c>
      <c r="I118" s="39" t="str">
        <f t="shared" ca="1" si="50"/>
        <v/>
      </c>
      <c r="J118" s="40" t="str">
        <f t="shared" ca="1" si="41"/>
        <v/>
      </c>
      <c r="K118" s="38" t="str">
        <f t="shared" ca="1" si="51"/>
        <v/>
      </c>
      <c r="L118" s="39" t="str">
        <f t="shared" ca="1" si="52"/>
        <v/>
      </c>
      <c r="M118" s="40" t="str">
        <f t="shared" ca="1" si="42"/>
        <v/>
      </c>
      <c r="N118" s="38" t="str">
        <f t="shared" ca="1" si="53"/>
        <v/>
      </c>
      <c r="O118" s="39" t="str">
        <f t="shared" ca="1" si="54"/>
        <v/>
      </c>
      <c r="P118" s="40" t="str">
        <f t="shared" ca="1" si="43"/>
        <v/>
      </c>
      <c r="Q118" s="38" t="str">
        <f t="shared" ca="1" si="55"/>
        <v/>
      </c>
      <c r="R118" s="39" t="str">
        <f t="shared" ca="1" si="56"/>
        <v/>
      </c>
      <c r="S118" s="40" t="str">
        <f t="shared" ca="1" si="44"/>
        <v/>
      </c>
      <c r="T118" s="66" t="str">
        <f t="shared" ca="1" si="57"/>
        <v/>
      </c>
      <c r="V118" s="59">
        <v>45972.625</v>
      </c>
      <c r="W118" s="44">
        <v>111.21</v>
      </c>
      <c r="AD118" s="59">
        <v>45973.625</v>
      </c>
      <c r="AE118" s="44">
        <v>83.93</v>
      </c>
      <c r="AH118" s="150">
        <f t="shared" si="36"/>
        <v>45972.625</v>
      </c>
      <c r="AI118" s="150">
        <f t="shared" si="37"/>
        <v>45972.625</v>
      </c>
    </row>
    <row r="119" spans="1:35">
      <c r="A119" s="151" t="str">
        <f t="shared" ca="1" si="45"/>
        <v/>
      </c>
      <c r="B119" s="38" t="str">
        <f t="shared" ca="1" si="46"/>
        <v/>
      </c>
      <c r="C119" s="39" t="str">
        <f t="shared" ca="1" si="38"/>
        <v/>
      </c>
      <c r="D119" s="39" t="str">
        <f t="shared" ca="1" si="39"/>
        <v/>
      </c>
      <c r="E119" s="38" t="str">
        <f t="shared" ca="1" si="47"/>
        <v/>
      </c>
      <c r="F119" s="39" t="str">
        <f t="shared" ca="1" si="48"/>
        <v/>
      </c>
      <c r="G119" s="40" t="str">
        <f t="shared" ca="1" si="40"/>
        <v/>
      </c>
      <c r="H119" s="38" t="str">
        <f t="shared" ca="1" si="49"/>
        <v/>
      </c>
      <c r="I119" s="39" t="str">
        <f t="shared" ca="1" si="50"/>
        <v/>
      </c>
      <c r="J119" s="40" t="str">
        <f t="shared" ca="1" si="41"/>
        <v/>
      </c>
      <c r="K119" s="38" t="str">
        <f t="shared" ca="1" si="51"/>
        <v/>
      </c>
      <c r="L119" s="39" t="str">
        <f t="shared" ca="1" si="52"/>
        <v/>
      </c>
      <c r="M119" s="40" t="str">
        <f t="shared" ca="1" si="42"/>
        <v/>
      </c>
      <c r="N119" s="38" t="str">
        <f t="shared" ca="1" si="53"/>
        <v/>
      </c>
      <c r="O119" s="39" t="str">
        <f t="shared" ca="1" si="54"/>
        <v/>
      </c>
      <c r="P119" s="40" t="str">
        <f t="shared" ca="1" si="43"/>
        <v/>
      </c>
      <c r="Q119" s="38" t="str">
        <f t="shared" ca="1" si="55"/>
        <v/>
      </c>
      <c r="R119" s="39" t="str">
        <f t="shared" ca="1" si="56"/>
        <v/>
      </c>
      <c r="S119" s="40" t="str">
        <f t="shared" ca="1" si="44"/>
        <v/>
      </c>
      <c r="T119" s="66" t="str">
        <f t="shared" ca="1" si="57"/>
        <v/>
      </c>
      <c r="V119" s="59">
        <v>45973.625</v>
      </c>
      <c r="W119" s="44">
        <v>111.1</v>
      </c>
      <c r="AD119" s="59">
        <v>45974.625</v>
      </c>
      <c r="AE119" s="44">
        <v>83.7</v>
      </c>
      <c r="AH119" s="150">
        <f t="shared" si="36"/>
        <v>45973.625</v>
      </c>
      <c r="AI119" s="150">
        <f t="shared" si="37"/>
        <v>45973.625</v>
      </c>
    </row>
    <row r="120" spans="1:35">
      <c r="A120" s="151" t="str">
        <f t="shared" ca="1" si="45"/>
        <v/>
      </c>
      <c r="B120" s="38" t="str">
        <f t="shared" ca="1" si="46"/>
        <v/>
      </c>
      <c r="C120" s="39" t="str">
        <f t="shared" ca="1" si="38"/>
        <v/>
      </c>
      <c r="D120" s="39" t="str">
        <f t="shared" ca="1" si="39"/>
        <v/>
      </c>
      <c r="E120" s="38" t="str">
        <f t="shared" ca="1" si="47"/>
        <v/>
      </c>
      <c r="F120" s="39" t="str">
        <f t="shared" ca="1" si="48"/>
        <v/>
      </c>
      <c r="G120" s="40" t="str">
        <f t="shared" ca="1" si="40"/>
        <v/>
      </c>
      <c r="H120" s="38" t="str">
        <f t="shared" ca="1" si="49"/>
        <v/>
      </c>
      <c r="I120" s="39" t="str">
        <f t="shared" ca="1" si="50"/>
        <v/>
      </c>
      <c r="J120" s="40" t="str">
        <f t="shared" ca="1" si="41"/>
        <v/>
      </c>
      <c r="K120" s="38" t="str">
        <f t="shared" ca="1" si="51"/>
        <v/>
      </c>
      <c r="L120" s="39" t="str">
        <f t="shared" ca="1" si="52"/>
        <v/>
      </c>
      <c r="M120" s="40" t="str">
        <f t="shared" ca="1" si="42"/>
        <v/>
      </c>
      <c r="N120" s="38" t="str">
        <f t="shared" ca="1" si="53"/>
        <v/>
      </c>
      <c r="O120" s="39" t="str">
        <f t="shared" ca="1" si="54"/>
        <v/>
      </c>
      <c r="P120" s="40" t="str">
        <f t="shared" ca="1" si="43"/>
        <v/>
      </c>
      <c r="Q120" s="38" t="str">
        <f t="shared" ca="1" si="55"/>
        <v/>
      </c>
      <c r="R120" s="39" t="str">
        <f t="shared" ca="1" si="56"/>
        <v/>
      </c>
      <c r="S120" s="40" t="str">
        <f t="shared" ca="1" si="44"/>
        <v/>
      </c>
      <c r="T120" s="66" t="str">
        <f t="shared" ca="1" si="57"/>
        <v/>
      </c>
      <c r="V120" s="59">
        <v>45974.625</v>
      </c>
      <c r="W120" s="44">
        <v>110.55</v>
      </c>
      <c r="AD120" s="59">
        <v>45975.625</v>
      </c>
      <c r="AE120" s="44">
        <v>83.56</v>
      </c>
      <c r="AH120" s="150">
        <f t="shared" si="36"/>
        <v>45974.625</v>
      </c>
      <c r="AI120" s="150">
        <f t="shared" si="37"/>
        <v>45974.625</v>
      </c>
    </row>
    <row r="121" spans="1:35">
      <c r="A121" s="151" t="str">
        <f t="shared" ca="1" si="45"/>
        <v/>
      </c>
      <c r="B121" s="38" t="str">
        <f t="shared" ca="1" si="46"/>
        <v/>
      </c>
      <c r="C121" s="39" t="str">
        <f t="shared" ca="1" si="38"/>
        <v/>
      </c>
      <c r="D121" s="39" t="str">
        <f t="shared" ca="1" si="39"/>
        <v/>
      </c>
      <c r="E121" s="38" t="str">
        <f t="shared" ca="1" si="47"/>
        <v/>
      </c>
      <c r="F121" s="39" t="str">
        <f t="shared" ca="1" si="48"/>
        <v/>
      </c>
      <c r="G121" s="40" t="str">
        <f t="shared" ca="1" si="40"/>
        <v/>
      </c>
      <c r="H121" s="38" t="str">
        <f t="shared" ca="1" si="49"/>
        <v/>
      </c>
      <c r="I121" s="39" t="str">
        <f t="shared" ca="1" si="50"/>
        <v/>
      </c>
      <c r="J121" s="40" t="str">
        <f t="shared" ca="1" si="41"/>
        <v/>
      </c>
      <c r="K121" s="38" t="str">
        <f t="shared" ca="1" si="51"/>
        <v/>
      </c>
      <c r="L121" s="39" t="str">
        <f t="shared" ca="1" si="52"/>
        <v/>
      </c>
      <c r="M121" s="40" t="str">
        <f t="shared" ca="1" si="42"/>
        <v/>
      </c>
      <c r="N121" s="38" t="str">
        <f t="shared" ca="1" si="53"/>
        <v/>
      </c>
      <c r="O121" s="39" t="str">
        <f t="shared" ca="1" si="54"/>
        <v/>
      </c>
      <c r="P121" s="40" t="str">
        <f t="shared" ca="1" si="43"/>
        <v/>
      </c>
      <c r="Q121" s="38" t="str">
        <f t="shared" ca="1" si="55"/>
        <v/>
      </c>
      <c r="R121" s="39" t="str">
        <f t="shared" ca="1" si="56"/>
        <v/>
      </c>
      <c r="S121" s="40" t="str">
        <f t="shared" ca="1" si="44"/>
        <v/>
      </c>
      <c r="T121" s="66" t="str">
        <f t="shared" ca="1" si="57"/>
        <v/>
      </c>
      <c r="V121" s="59">
        <v>45975.625</v>
      </c>
      <c r="W121" s="44">
        <v>110.25</v>
      </c>
      <c r="AD121" s="59">
        <v>45978.625</v>
      </c>
      <c r="AE121" s="44">
        <v>83.57</v>
      </c>
      <c r="AH121" s="150">
        <f t="shared" si="36"/>
        <v>45975.625</v>
      </c>
      <c r="AI121" s="150">
        <f t="shared" si="37"/>
        <v>45975.625</v>
      </c>
    </row>
    <row r="122" spans="1:35">
      <c r="A122" s="151" t="str">
        <f t="shared" ca="1" si="45"/>
        <v/>
      </c>
      <c r="B122" s="38" t="str">
        <f t="shared" ca="1" si="46"/>
        <v/>
      </c>
      <c r="C122" s="39" t="str">
        <f t="shared" ca="1" si="38"/>
        <v/>
      </c>
      <c r="D122" s="39" t="str">
        <f t="shared" ca="1" si="39"/>
        <v/>
      </c>
      <c r="E122" s="38" t="str">
        <f t="shared" ca="1" si="47"/>
        <v/>
      </c>
      <c r="F122" s="39" t="str">
        <f t="shared" ca="1" si="48"/>
        <v/>
      </c>
      <c r="G122" s="40" t="str">
        <f t="shared" ca="1" si="40"/>
        <v/>
      </c>
      <c r="H122" s="38" t="str">
        <f t="shared" ca="1" si="49"/>
        <v/>
      </c>
      <c r="I122" s="39" t="str">
        <f t="shared" ca="1" si="50"/>
        <v/>
      </c>
      <c r="J122" s="40" t="str">
        <f t="shared" ca="1" si="41"/>
        <v/>
      </c>
      <c r="K122" s="38" t="str">
        <f t="shared" ca="1" si="51"/>
        <v/>
      </c>
      <c r="L122" s="39" t="str">
        <f t="shared" ca="1" si="52"/>
        <v/>
      </c>
      <c r="M122" s="40" t="str">
        <f t="shared" ca="1" si="42"/>
        <v/>
      </c>
      <c r="N122" s="38" t="str">
        <f t="shared" ca="1" si="53"/>
        <v/>
      </c>
      <c r="O122" s="39" t="str">
        <f t="shared" ca="1" si="54"/>
        <v/>
      </c>
      <c r="P122" s="40" t="str">
        <f t="shared" ca="1" si="43"/>
        <v/>
      </c>
      <c r="Q122" s="38" t="str">
        <f t="shared" ca="1" si="55"/>
        <v/>
      </c>
      <c r="R122" s="39" t="str">
        <f t="shared" ca="1" si="56"/>
        <v/>
      </c>
      <c r="S122" s="40" t="str">
        <f t="shared" ca="1" si="44"/>
        <v/>
      </c>
      <c r="T122" s="66" t="str">
        <f t="shared" ca="1" si="57"/>
        <v/>
      </c>
      <c r="V122" s="59">
        <v>45978.625</v>
      </c>
      <c r="W122" s="44">
        <v>110.32</v>
      </c>
      <c r="AD122" s="59">
        <v>45979.625</v>
      </c>
      <c r="AE122" s="44">
        <v>83.66</v>
      </c>
      <c r="AH122" s="150">
        <f t="shared" si="36"/>
        <v>45978.625</v>
      </c>
      <c r="AI122" s="150">
        <f t="shared" si="37"/>
        <v>45978.625</v>
      </c>
    </row>
    <row r="123" spans="1:35">
      <c r="A123" s="151" t="str">
        <f t="shared" ca="1" si="45"/>
        <v/>
      </c>
      <c r="B123" s="38" t="str">
        <f t="shared" ca="1" si="46"/>
        <v/>
      </c>
      <c r="C123" s="39" t="str">
        <f t="shared" ca="1" si="38"/>
        <v/>
      </c>
      <c r="D123" s="39" t="str">
        <f t="shared" ca="1" si="39"/>
        <v/>
      </c>
      <c r="E123" s="38" t="str">
        <f t="shared" ca="1" si="47"/>
        <v/>
      </c>
      <c r="F123" s="39" t="str">
        <f t="shared" ca="1" si="48"/>
        <v/>
      </c>
      <c r="G123" s="40" t="str">
        <f t="shared" ca="1" si="40"/>
        <v/>
      </c>
      <c r="H123" s="38" t="str">
        <f t="shared" ca="1" si="49"/>
        <v/>
      </c>
      <c r="I123" s="39" t="str">
        <f t="shared" ca="1" si="50"/>
        <v/>
      </c>
      <c r="J123" s="40" t="str">
        <f t="shared" ca="1" si="41"/>
        <v/>
      </c>
      <c r="K123" s="38" t="str">
        <f t="shared" ca="1" si="51"/>
        <v/>
      </c>
      <c r="L123" s="39" t="str">
        <f t="shared" ca="1" si="52"/>
        <v/>
      </c>
      <c r="M123" s="40" t="str">
        <f t="shared" ca="1" si="42"/>
        <v/>
      </c>
      <c r="N123" s="38" t="str">
        <f t="shared" ca="1" si="53"/>
        <v/>
      </c>
      <c r="O123" s="39" t="str">
        <f t="shared" ca="1" si="54"/>
        <v/>
      </c>
      <c r="P123" s="40" t="str">
        <f t="shared" ca="1" si="43"/>
        <v/>
      </c>
      <c r="Q123" s="38" t="str">
        <f t="shared" ca="1" si="55"/>
        <v/>
      </c>
      <c r="R123" s="39" t="str">
        <f t="shared" ca="1" si="56"/>
        <v/>
      </c>
      <c r="S123" s="40" t="str">
        <f t="shared" ca="1" si="44"/>
        <v/>
      </c>
      <c r="T123" s="66" t="str">
        <f t="shared" ca="1" si="57"/>
        <v/>
      </c>
      <c r="V123" s="59">
        <v>45979.625</v>
      </c>
      <c r="W123" s="44">
        <v>110.37</v>
      </c>
      <c r="AD123" s="59">
        <v>45980.625</v>
      </c>
      <c r="AE123" s="44">
        <v>83.62</v>
      </c>
      <c r="AH123" s="150">
        <f t="shared" si="36"/>
        <v>45979.625</v>
      </c>
      <c r="AI123" s="150">
        <f t="shared" si="37"/>
        <v>45979.625</v>
      </c>
    </row>
    <row r="124" spans="1:35">
      <c r="A124" s="151" t="str">
        <f t="shared" ca="1" si="45"/>
        <v/>
      </c>
      <c r="B124" s="38" t="str">
        <f t="shared" ca="1" si="46"/>
        <v/>
      </c>
      <c r="C124" s="39" t="str">
        <f t="shared" ca="1" si="38"/>
        <v/>
      </c>
      <c r="D124" s="39" t="str">
        <f t="shared" ca="1" si="39"/>
        <v/>
      </c>
      <c r="E124" s="38" t="str">
        <f t="shared" ca="1" si="47"/>
        <v/>
      </c>
      <c r="F124" s="39" t="str">
        <f t="shared" ca="1" si="48"/>
        <v/>
      </c>
      <c r="G124" s="40" t="str">
        <f t="shared" ca="1" si="40"/>
        <v/>
      </c>
      <c r="H124" s="38" t="str">
        <f t="shared" ca="1" si="49"/>
        <v/>
      </c>
      <c r="I124" s="39" t="str">
        <f t="shared" ca="1" si="50"/>
        <v/>
      </c>
      <c r="J124" s="40" t="str">
        <f t="shared" ca="1" si="41"/>
        <v/>
      </c>
      <c r="K124" s="38" t="str">
        <f t="shared" ca="1" si="51"/>
        <v/>
      </c>
      <c r="L124" s="39" t="str">
        <f t="shared" ca="1" si="52"/>
        <v/>
      </c>
      <c r="M124" s="40" t="str">
        <f t="shared" ca="1" si="42"/>
        <v/>
      </c>
      <c r="N124" s="38" t="str">
        <f t="shared" ca="1" si="53"/>
        <v/>
      </c>
      <c r="O124" s="39" t="str">
        <f t="shared" ca="1" si="54"/>
        <v/>
      </c>
      <c r="P124" s="40" t="str">
        <f t="shared" ca="1" si="43"/>
        <v/>
      </c>
      <c r="Q124" s="38" t="str">
        <f t="shared" ca="1" si="55"/>
        <v/>
      </c>
      <c r="R124" s="39" t="str">
        <f t="shared" ca="1" si="56"/>
        <v/>
      </c>
      <c r="S124" s="40" t="str">
        <f t="shared" ca="1" si="44"/>
        <v/>
      </c>
      <c r="T124" s="66" t="str">
        <f t="shared" ca="1" si="57"/>
        <v/>
      </c>
      <c r="V124" s="59">
        <v>45980.625</v>
      </c>
      <c r="W124" s="44">
        <v>110.38</v>
      </c>
      <c r="AD124" s="59">
        <v>45981.625</v>
      </c>
      <c r="AE124" s="44">
        <v>83.73</v>
      </c>
      <c r="AH124" s="150">
        <f t="shared" si="36"/>
        <v>45980.625</v>
      </c>
      <c r="AI124" s="150">
        <f t="shared" si="37"/>
        <v>45980.625</v>
      </c>
    </row>
    <row r="125" spans="1:35">
      <c r="A125" s="151" t="str">
        <f t="shared" ca="1" si="45"/>
        <v/>
      </c>
      <c r="B125" s="38" t="str">
        <f t="shared" ca="1" si="46"/>
        <v/>
      </c>
      <c r="C125" s="39" t="str">
        <f t="shared" ca="1" si="38"/>
        <v/>
      </c>
      <c r="D125" s="39" t="str">
        <f t="shared" ca="1" si="39"/>
        <v/>
      </c>
      <c r="E125" s="38" t="str">
        <f t="shared" ca="1" si="47"/>
        <v/>
      </c>
      <c r="F125" s="39" t="str">
        <f t="shared" ca="1" si="48"/>
        <v/>
      </c>
      <c r="G125" s="40" t="str">
        <f t="shared" ca="1" si="40"/>
        <v/>
      </c>
      <c r="H125" s="38" t="str">
        <f t="shared" ca="1" si="49"/>
        <v/>
      </c>
      <c r="I125" s="39" t="str">
        <f t="shared" ca="1" si="50"/>
        <v/>
      </c>
      <c r="J125" s="40" t="str">
        <f t="shared" ca="1" si="41"/>
        <v/>
      </c>
      <c r="K125" s="38" t="str">
        <f t="shared" ca="1" si="51"/>
        <v/>
      </c>
      <c r="L125" s="39" t="str">
        <f t="shared" ca="1" si="52"/>
        <v/>
      </c>
      <c r="M125" s="40" t="str">
        <f t="shared" ca="1" si="42"/>
        <v/>
      </c>
      <c r="N125" s="38" t="str">
        <f t="shared" ca="1" si="53"/>
        <v/>
      </c>
      <c r="O125" s="39" t="str">
        <f t="shared" ca="1" si="54"/>
        <v/>
      </c>
      <c r="P125" s="40" t="str">
        <f t="shared" ca="1" si="43"/>
        <v/>
      </c>
      <c r="Q125" s="38" t="str">
        <f t="shared" ca="1" si="55"/>
        <v/>
      </c>
      <c r="R125" s="39" t="str">
        <f t="shared" ca="1" si="56"/>
        <v/>
      </c>
      <c r="S125" s="40" t="str">
        <f t="shared" ca="1" si="44"/>
        <v/>
      </c>
      <c r="T125" s="66" t="str">
        <f t="shared" ca="1" si="57"/>
        <v/>
      </c>
      <c r="V125" s="59">
        <v>45981.625</v>
      </c>
      <c r="W125" s="44">
        <v>110.53</v>
      </c>
      <c r="AD125" s="59">
        <v>45982.625</v>
      </c>
      <c r="AE125" s="44">
        <v>84.03</v>
      </c>
      <c r="AH125" s="150">
        <f t="shared" si="36"/>
        <v>45981.625</v>
      </c>
      <c r="AI125" s="150">
        <f t="shared" si="37"/>
        <v>45981.625</v>
      </c>
    </row>
    <row r="126" spans="1:35">
      <c r="A126" s="151" t="str">
        <f t="shared" ca="1" si="45"/>
        <v/>
      </c>
      <c r="B126" s="38" t="str">
        <f t="shared" ca="1" si="46"/>
        <v/>
      </c>
      <c r="C126" s="39" t="str">
        <f t="shared" ca="1" si="38"/>
        <v/>
      </c>
      <c r="D126" s="39" t="str">
        <f t="shared" ca="1" si="39"/>
        <v/>
      </c>
      <c r="E126" s="38" t="str">
        <f t="shared" ca="1" si="47"/>
        <v/>
      </c>
      <c r="F126" s="39" t="str">
        <f t="shared" ca="1" si="48"/>
        <v/>
      </c>
      <c r="G126" s="40" t="str">
        <f t="shared" ca="1" si="40"/>
        <v/>
      </c>
      <c r="H126" s="38" t="str">
        <f t="shared" ca="1" si="49"/>
        <v/>
      </c>
      <c r="I126" s="39" t="str">
        <f t="shared" ca="1" si="50"/>
        <v/>
      </c>
      <c r="J126" s="40" t="str">
        <f t="shared" ca="1" si="41"/>
        <v/>
      </c>
      <c r="K126" s="38" t="str">
        <f t="shared" ca="1" si="51"/>
        <v/>
      </c>
      <c r="L126" s="39" t="str">
        <f t="shared" ca="1" si="52"/>
        <v/>
      </c>
      <c r="M126" s="40" t="str">
        <f t="shared" ca="1" si="42"/>
        <v/>
      </c>
      <c r="N126" s="38" t="str">
        <f t="shared" ca="1" si="53"/>
        <v/>
      </c>
      <c r="O126" s="39" t="str">
        <f t="shared" ca="1" si="54"/>
        <v/>
      </c>
      <c r="P126" s="40" t="str">
        <f t="shared" ca="1" si="43"/>
        <v/>
      </c>
      <c r="Q126" s="38" t="str">
        <f t="shared" ca="1" si="55"/>
        <v/>
      </c>
      <c r="R126" s="39" t="str">
        <f t="shared" ca="1" si="56"/>
        <v/>
      </c>
      <c r="S126" s="40" t="str">
        <f t="shared" ca="1" si="44"/>
        <v/>
      </c>
      <c r="T126" s="66" t="str">
        <f t="shared" ca="1" si="57"/>
        <v/>
      </c>
      <c r="V126" s="59">
        <v>45982.625</v>
      </c>
      <c r="W126" s="44">
        <v>110.92</v>
      </c>
      <c r="AD126" s="59">
        <v>45985.625</v>
      </c>
      <c r="AE126" s="44">
        <v>84.24</v>
      </c>
      <c r="AH126" s="150">
        <f t="shared" si="36"/>
        <v>45982.625</v>
      </c>
      <c r="AI126" s="150">
        <f t="shared" si="37"/>
        <v>45982.625</v>
      </c>
    </row>
    <row r="127" spans="1:35">
      <c r="A127" s="151" t="str">
        <f t="shared" ca="1" si="45"/>
        <v/>
      </c>
      <c r="B127" s="38" t="str">
        <f t="shared" ca="1" si="46"/>
        <v/>
      </c>
      <c r="C127" s="39" t="str">
        <f t="shared" ca="1" si="38"/>
        <v/>
      </c>
      <c r="D127" s="39" t="str">
        <f t="shared" ca="1" si="39"/>
        <v/>
      </c>
      <c r="E127" s="38" t="str">
        <f t="shared" ca="1" si="47"/>
        <v/>
      </c>
      <c r="F127" s="39" t="str">
        <f t="shared" ca="1" si="48"/>
        <v/>
      </c>
      <c r="G127" s="40" t="str">
        <f t="shared" ca="1" si="40"/>
        <v/>
      </c>
      <c r="H127" s="38" t="str">
        <f t="shared" ca="1" si="49"/>
        <v/>
      </c>
      <c r="I127" s="39" t="str">
        <f t="shared" ca="1" si="50"/>
        <v/>
      </c>
      <c r="J127" s="40" t="str">
        <f t="shared" ca="1" si="41"/>
        <v/>
      </c>
      <c r="K127" s="38" t="str">
        <f t="shared" ca="1" si="51"/>
        <v/>
      </c>
      <c r="L127" s="39" t="str">
        <f t="shared" ca="1" si="52"/>
        <v/>
      </c>
      <c r="M127" s="40" t="str">
        <f t="shared" ca="1" si="42"/>
        <v/>
      </c>
      <c r="N127" s="38" t="str">
        <f t="shared" ca="1" si="53"/>
        <v/>
      </c>
      <c r="O127" s="39" t="str">
        <f t="shared" ca="1" si="54"/>
        <v/>
      </c>
      <c r="P127" s="40" t="str">
        <f t="shared" ca="1" si="43"/>
        <v/>
      </c>
      <c r="Q127" s="38" t="str">
        <f t="shared" ca="1" si="55"/>
        <v/>
      </c>
      <c r="R127" s="39" t="str">
        <f t="shared" ca="1" si="56"/>
        <v/>
      </c>
      <c r="S127" s="40" t="str">
        <f t="shared" ca="1" si="44"/>
        <v/>
      </c>
      <c r="T127" s="66" t="str">
        <f t="shared" ca="1" si="57"/>
        <v/>
      </c>
      <c r="V127" s="59">
        <v>45985.625</v>
      </c>
      <c r="W127" s="44">
        <v>111.36</v>
      </c>
      <c r="AD127" s="59">
        <v>45986.625</v>
      </c>
      <c r="AE127" s="44">
        <v>84.46</v>
      </c>
      <c r="AH127" s="150">
        <f t="shared" si="36"/>
        <v>45985.625</v>
      </c>
      <c r="AI127" s="150">
        <f t="shared" si="37"/>
        <v>45985.625</v>
      </c>
    </row>
    <row r="128" spans="1:35">
      <c r="A128" s="151" t="str">
        <f t="shared" ca="1" si="45"/>
        <v/>
      </c>
      <c r="B128" s="38" t="str">
        <f t="shared" ca="1" si="46"/>
        <v/>
      </c>
      <c r="C128" s="39" t="str">
        <f t="shared" ca="1" si="38"/>
        <v/>
      </c>
      <c r="D128" s="39" t="str">
        <f t="shared" ca="1" si="39"/>
        <v/>
      </c>
      <c r="E128" s="38" t="str">
        <f t="shared" ca="1" si="47"/>
        <v/>
      </c>
      <c r="F128" s="39" t="str">
        <f t="shared" ca="1" si="48"/>
        <v/>
      </c>
      <c r="G128" s="40" t="str">
        <f t="shared" ca="1" si="40"/>
        <v/>
      </c>
      <c r="H128" s="38" t="str">
        <f t="shared" ca="1" si="49"/>
        <v/>
      </c>
      <c r="I128" s="39" t="str">
        <f t="shared" ca="1" si="50"/>
        <v/>
      </c>
      <c r="J128" s="40" t="str">
        <f t="shared" ca="1" si="41"/>
        <v/>
      </c>
      <c r="K128" s="38" t="str">
        <f t="shared" ca="1" si="51"/>
        <v/>
      </c>
      <c r="L128" s="39" t="str">
        <f t="shared" ca="1" si="52"/>
        <v/>
      </c>
      <c r="M128" s="40" t="str">
        <f t="shared" ca="1" si="42"/>
        <v/>
      </c>
      <c r="N128" s="38" t="str">
        <f t="shared" ca="1" si="53"/>
        <v/>
      </c>
      <c r="O128" s="39" t="str">
        <f t="shared" ca="1" si="54"/>
        <v/>
      </c>
      <c r="P128" s="40" t="str">
        <f t="shared" ca="1" si="43"/>
        <v/>
      </c>
      <c r="Q128" s="38" t="str">
        <f t="shared" ca="1" si="55"/>
        <v/>
      </c>
      <c r="R128" s="39" t="str">
        <f t="shared" ca="1" si="56"/>
        <v/>
      </c>
      <c r="S128" s="40" t="str">
        <f t="shared" ca="1" si="44"/>
        <v/>
      </c>
      <c r="T128" s="66" t="str">
        <f t="shared" ca="1" si="57"/>
        <v/>
      </c>
      <c r="V128" s="59">
        <v>45986.625</v>
      </c>
      <c r="W128" s="44">
        <v>111.67</v>
      </c>
      <c r="AD128" s="59">
        <v>45987.625</v>
      </c>
      <c r="AE128" s="44">
        <v>84.62</v>
      </c>
      <c r="AH128" s="150">
        <f t="shared" si="36"/>
        <v>45986.625</v>
      </c>
      <c r="AI128" s="150">
        <f t="shared" si="37"/>
        <v>45986.625</v>
      </c>
    </row>
    <row r="129" spans="1:35">
      <c r="A129" s="151" t="str">
        <f t="shared" ca="1" si="45"/>
        <v/>
      </c>
      <c r="B129" s="38" t="str">
        <f t="shared" ca="1" si="46"/>
        <v/>
      </c>
      <c r="C129" s="39" t="str">
        <f t="shared" ca="1" si="38"/>
        <v/>
      </c>
      <c r="D129" s="39" t="str">
        <f t="shared" ca="1" si="39"/>
        <v/>
      </c>
      <c r="E129" s="38" t="str">
        <f t="shared" ca="1" si="47"/>
        <v/>
      </c>
      <c r="F129" s="39" t="str">
        <f t="shared" ca="1" si="48"/>
        <v/>
      </c>
      <c r="G129" s="40" t="str">
        <f t="shared" ca="1" si="40"/>
        <v/>
      </c>
      <c r="H129" s="38" t="str">
        <f t="shared" ca="1" si="49"/>
        <v/>
      </c>
      <c r="I129" s="39" t="str">
        <f t="shared" ca="1" si="50"/>
        <v/>
      </c>
      <c r="J129" s="40" t="str">
        <f t="shared" ca="1" si="41"/>
        <v/>
      </c>
      <c r="K129" s="38" t="str">
        <f t="shared" ca="1" si="51"/>
        <v/>
      </c>
      <c r="L129" s="39" t="str">
        <f t="shared" ca="1" si="52"/>
        <v/>
      </c>
      <c r="M129" s="40" t="str">
        <f t="shared" ca="1" si="42"/>
        <v/>
      </c>
      <c r="N129" s="38" t="str">
        <f t="shared" ca="1" si="53"/>
        <v/>
      </c>
      <c r="O129" s="39" t="str">
        <f t="shared" ca="1" si="54"/>
        <v/>
      </c>
      <c r="P129" s="40" t="str">
        <f t="shared" ca="1" si="43"/>
        <v/>
      </c>
      <c r="Q129" s="38" t="str">
        <f t="shared" ca="1" si="55"/>
        <v/>
      </c>
      <c r="R129" s="39" t="str">
        <f t="shared" ca="1" si="56"/>
        <v/>
      </c>
      <c r="S129" s="40" t="str">
        <f t="shared" ca="1" si="44"/>
        <v/>
      </c>
      <c r="T129" s="66" t="str">
        <f t="shared" ca="1" si="57"/>
        <v/>
      </c>
      <c r="V129" s="59">
        <v>45987.625</v>
      </c>
      <c r="W129" s="44">
        <v>112.05</v>
      </c>
      <c r="AD129" s="59">
        <v>45992.625</v>
      </c>
      <c r="AE129" s="44">
        <v>83.94</v>
      </c>
      <c r="AH129" s="150">
        <f t="shared" si="36"/>
        <v>45987.625</v>
      </c>
      <c r="AI129" s="150">
        <f t="shared" si="37"/>
        <v>45987.625</v>
      </c>
    </row>
    <row r="130" spans="1:35">
      <c r="A130" s="151" t="str">
        <f t="shared" ca="1" si="45"/>
        <v/>
      </c>
      <c r="B130" s="38" t="str">
        <f t="shared" ca="1" si="46"/>
        <v/>
      </c>
      <c r="C130" s="39" t="str">
        <f t="shared" ca="1" si="38"/>
        <v/>
      </c>
      <c r="D130" s="39" t="str">
        <f t="shared" ca="1" si="39"/>
        <v/>
      </c>
      <c r="E130" s="38" t="str">
        <f t="shared" ca="1" si="47"/>
        <v/>
      </c>
      <c r="F130" s="39" t="str">
        <f t="shared" ca="1" si="48"/>
        <v/>
      </c>
      <c r="G130" s="40" t="str">
        <f t="shared" ca="1" si="40"/>
        <v/>
      </c>
      <c r="H130" s="38" t="str">
        <f t="shared" ca="1" si="49"/>
        <v/>
      </c>
      <c r="I130" s="39" t="str">
        <f t="shared" ca="1" si="50"/>
        <v/>
      </c>
      <c r="J130" s="40" t="str">
        <f t="shared" ca="1" si="41"/>
        <v/>
      </c>
      <c r="K130" s="38" t="str">
        <f t="shared" ca="1" si="51"/>
        <v/>
      </c>
      <c r="L130" s="39" t="str">
        <f t="shared" ca="1" si="52"/>
        <v/>
      </c>
      <c r="M130" s="40" t="str">
        <f t="shared" ca="1" si="42"/>
        <v/>
      </c>
      <c r="N130" s="38" t="str">
        <f t="shared" ca="1" si="53"/>
        <v/>
      </c>
      <c r="O130" s="39" t="str">
        <f t="shared" ca="1" si="54"/>
        <v/>
      </c>
      <c r="P130" s="40" t="str">
        <f t="shared" ca="1" si="43"/>
        <v/>
      </c>
      <c r="Q130" s="38" t="str">
        <f t="shared" ca="1" si="55"/>
        <v/>
      </c>
      <c r="R130" s="39" t="str">
        <f t="shared" ca="1" si="56"/>
        <v/>
      </c>
      <c r="S130" s="40" t="str">
        <f t="shared" ca="1" si="44"/>
        <v/>
      </c>
      <c r="T130" s="66" t="str">
        <f t="shared" ca="1" si="57"/>
        <v/>
      </c>
      <c r="V130" s="59">
        <v>45989.625</v>
      </c>
      <c r="W130" s="44">
        <v>111.86</v>
      </c>
      <c r="AD130" s="59">
        <v>45993.625</v>
      </c>
      <c r="AE130" s="44">
        <v>84</v>
      </c>
      <c r="AH130" s="150" t="str">
        <f t="shared" si="36"/>
        <v/>
      </c>
      <c r="AI130" s="150" t="str">
        <f t="shared" si="37"/>
        <v/>
      </c>
    </row>
    <row r="131" spans="1:35">
      <c r="A131" s="151" t="str">
        <f t="shared" ca="1" si="45"/>
        <v/>
      </c>
      <c r="B131" s="38" t="str">
        <f t="shared" ca="1" si="46"/>
        <v/>
      </c>
      <c r="C131" s="39" t="str">
        <f t="shared" ca="1" si="38"/>
        <v/>
      </c>
      <c r="D131" s="39" t="str">
        <f t="shared" ca="1" si="39"/>
        <v/>
      </c>
      <c r="E131" s="38" t="str">
        <f t="shared" ca="1" si="47"/>
        <v/>
      </c>
      <c r="F131" s="39" t="str">
        <f t="shared" ca="1" si="48"/>
        <v/>
      </c>
      <c r="G131" s="40" t="str">
        <f t="shared" ca="1" si="40"/>
        <v/>
      </c>
      <c r="H131" s="38" t="str">
        <f t="shared" ca="1" si="49"/>
        <v/>
      </c>
      <c r="I131" s="39" t="str">
        <f t="shared" ca="1" si="50"/>
        <v/>
      </c>
      <c r="J131" s="40" t="str">
        <f t="shared" ca="1" si="41"/>
        <v/>
      </c>
      <c r="K131" s="38" t="str">
        <f t="shared" ca="1" si="51"/>
        <v/>
      </c>
      <c r="L131" s="39" t="str">
        <f t="shared" ca="1" si="52"/>
        <v/>
      </c>
      <c r="M131" s="40" t="str">
        <f t="shared" ca="1" si="42"/>
        <v/>
      </c>
      <c r="N131" s="38" t="str">
        <f t="shared" ca="1" si="53"/>
        <v/>
      </c>
      <c r="O131" s="39" t="str">
        <f t="shared" ca="1" si="54"/>
        <v/>
      </c>
      <c r="P131" s="40" t="str">
        <f t="shared" ca="1" si="43"/>
        <v/>
      </c>
      <c r="Q131" s="38" t="str">
        <f t="shared" ca="1" si="55"/>
        <v/>
      </c>
      <c r="R131" s="39" t="str">
        <f t="shared" ca="1" si="56"/>
        <v/>
      </c>
      <c r="S131" s="40" t="str">
        <f t="shared" ca="1" si="44"/>
        <v/>
      </c>
      <c r="T131" s="66" t="str">
        <f t="shared" ca="1" si="57"/>
        <v/>
      </c>
      <c r="V131" s="59">
        <v>45992.625</v>
      </c>
      <c r="W131" s="44">
        <v>110.86</v>
      </c>
      <c r="AD131" s="59">
        <v>45994.625</v>
      </c>
      <c r="AE131" s="44">
        <v>84.18</v>
      </c>
      <c r="AH131" s="150">
        <f t="shared" si="36"/>
        <v>45992.625</v>
      </c>
      <c r="AI131" s="150">
        <f t="shared" si="37"/>
        <v>45992.625</v>
      </c>
    </row>
    <row r="132" spans="1:35">
      <c r="A132" s="151" t="str">
        <f t="shared" ca="1" si="45"/>
        <v/>
      </c>
      <c r="B132" s="38" t="str">
        <f t="shared" ca="1" si="46"/>
        <v/>
      </c>
      <c r="C132" s="39" t="str">
        <f t="shared" ca="1" si="38"/>
        <v/>
      </c>
      <c r="D132" s="39" t="str">
        <f t="shared" ca="1" si="39"/>
        <v/>
      </c>
      <c r="E132" s="38" t="str">
        <f t="shared" ca="1" si="47"/>
        <v/>
      </c>
      <c r="F132" s="39" t="str">
        <f t="shared" ca="1" si="48"/>
        <v/>
      </c>
      <c r="G132" s="40" t="str">
        <f t="shared" ca="1" si="40"/>
        <v/>
      </c>
      <c r="H132" s="38" t="str">
        <f t="shared" ca="1" si="49"/>
        <v/>
      </c>
      <c r="I132" s="39" t="str">
        <f t="shared" ca="1" si="50"/>
        <v/>
      </c>
      <c r="J132" s="40" t="str">
        <f t="shared" ca="1" si="41"/>
        <v/>
      </c>
      <c r="K132" s="38" t="str">
        <f t="shared" ca="1" si="51"/>
        <v/>
      </c>
      <c r="L132" s="39" t="str">
        <f t="shared" ca="1" si="52"/>
        <v/>
      </c>
      <c r="M132" s="40" t="str">
        <f t="shared" ca="1" si="42"/>
        <v/>
      </c>
      <c r="N132" s="38" t="str">
        <f t="shared" ca="1" si="53"/>
        <v/>
      </c>
      <c r="O132" s="39" t="str">
        <f t="shared" ca="1" si="54"/>
        <v/>
      </c>
      <c r="P132" s="40" t="str">
        <f t="shared" ca="1" si="43"/>
        <v/>
      </c>
      <c r="Q132" s="38" t="str">
        <f t="shared" ca="1" si="55"/>
        <v/>
      </c>
      <c r="R132" s="39" t="str">
        <f t="shared" ca="1" si="56"/>
        <v/>
      </c>
      <c r="S132" s="40" t="str">
        <f t="shared" ca="1" si="44"/>
        <v/>
      </c>
      <c r="T132" s="66" t="str">
        <f t="shared" ca="1" si="57"/>
        <v/>
      </c>
      <c r="V132" s="59">
        <v>45993.625</v>
      </c>
      <c r="W132" s="44">
        <v>110.92</v>
      </c>
      <c r="AD132" s="59">
        <v>45995.625</v>
      </c>
      <c r="AE132" s="44">
        <v>84.02</v>
      </c>
      <c r="AH132" s="150">
        <f t="shared" ref="AH132:AH195" si="58">IF(COUNTIF(X:X,V132)*COUNTIF(Z:Z,V132)*COUNTIF(AB:AB,V132)*COUNTIF(AD:AD,V132)*COUNTIF(AF:AF,V132),V132,"")</f>
        <v>45993.625</v>
      </c>
      <c r="AI132" s="150">
        <f t="shared" ref="AI132:AI195" si="59">IF(AH132&gt;$A$14,AH132,"")</f>
        <v>45993.625</v>
      </c>
    </row>
    <row r="133" spans="1:35">
      <c r="A133" s="151" t="str">
        <f t="shared" ca="1" si="45"/>
        <v/>
      </c>
      <c r="B133" s="38" t="str">
        <f t="shared" ca="1" si="46"/>
        <v/>
      </c>
      <c r="C133" s="39" t="str">
        <f t="shared" ca="1" si="38"/>
        <v/>
      </c>
      <c r="D133" s="39" t="str">
        <f t="shared" ca="1" si="39"/>
        <v/>
      </c>
      <c r="E133" s="38" t="str">
        <f t="shared" ca="1" si="47"/>
        <v/>
      </c>
      <c r="F133" s="39" t="str">
        <f t="shared" ca="1" si="48"/>
        <v/>
      </c>
      <c r="G133" s="40" t="str">
        <f t="shared" ca="1" si="40"/>
        <v/>
      </c>
      <c r="H133" s="38" t="str">
        <f t="shared" ca="1" si="49"/>
        <v/>
      </c>
      <c r="I133" s="39" t="str">
        <f t="shared" ca="1" si="50"/>
        <v/>
      </c>
      <c r="J133" s="40" t="str">
        <f t="shared" ca="1" si="41"/>
        <v/>
      </c>
      <c r="K133" s="38" t="str">
        <f t="shared" ca="1" si="51"/>
        <v/>
      </c>
      <c r="L133" s="39" t="str">
        <f t="shared" ca="1" si="52"/>
        <v/>
      </c>
      <c r="M133" s="40" t="str">
        <f t="shared" ca="1" si="42"/>
        <v/>
      </c>
      <c r="N133" s="38" t="str">
        <f t="shared" ca="1" si="53"/>
        <v/>
      </c>
      <c r="O133" s="39" t="str">
        <f t="shared" ca="1" si="54"/>
        <v/>
      </c>
      <c r="P133" s="40" t="str">
        <f t="shared" ca="1" si="43"/>
        <v/>
      </c>
      <c r="Q133" s="38" t="str">
        <f t="shared" ca="1" si="55"/>
        <v/>
      </c>
      <c r="R133" s="39" t="str">
        <f t="shared" ca="1" si="56"/>
        <v/>
      </c>
      <c r="S133" s="40" t="str">
        <f t="shared" ca="1" si="44"/>
        <v/>
      </c>
      <c r="T133" s="66" t="str">
        <f t="shared" ca="1" si="57"/>
        <v/>
      </c>
      <c r="V133" s="59">
        <v>45994.625</v>
      </c>
      <c r="W133" s="44">
        <v>111.17</v>
      </c>
      <c r="AD133" s="59">
        <v>45996.625</v>
      </c>
      <c r="AE133" s="44">
        <v>83.94</v>
      </c>
      <c r="AH133" s="150">
        <f t="shared" si="58"/>
        <v>45994.625</v>
      </c>
      <c r="AI133" s="150">
        <f t="shared" si="59"/>
        <v>45994.625</v>
      </c>
    </row>
    <row r="134" spans="1:35">
      <c r="A134" s="151" t="str">
        <f t="shared" ca="1" si="45"/>
        <v/>
      </c>
      <c r="B134" s="38" t="str">
        <f t="shared" ca="1" si="46"/>
        <v/>
      </c>
      <c r="C134" s="39" t="str">
        <f t="shared" ca="1" si="38"/>
        <v/>
      </c>
      <c r="D134" s="39" t="str">
        <f t="shared" ca="1" si="39"/>
        <v/>
      </c>
      <c r="E134" s="38" t="str">
        <f t="shared" ca="1" si="47"/>
        <v/>
      </c>
      <c r="F134" s="39" t="str">
        <f t="shared" ca="1" si="48"/>
        <v/>
      </c>
      <c r="G134" s="40" t="str">
        <f t="shared" ca="1" si="40"/>
        <v/>
      </c>
      <c r="H134" s="38" t="str">
        <f t="shared" ca="1" si="49"/>
        <v/>
      </c>
      <c r="I134" s="39" t="str">
        <f t="shared" ca="1" si="50"/>
        <v/>
      </c>
      <c r="J134" s="40" t="str">
        <f t="shared" ca="1" si="41"/>
        <v/>
      </c>
      <c r="K134" s="38" t="str">
        <f t="shared" ca="1" si="51"/>
        <v/>
      </c>
      <c r="L134" s="39" t="str">
        <f t="shared" ca="1" si="52"/>
        <v/>
      </c>
      <c r="M134" s="40" t="str">
        <f t="shared" ca="1" si="42"/>
        <v/>
      </c>
      <c r="N134" s="38" t="str">
        <f t="shared" ca="1" si="53"/>
        <v/>
      </c>
      <c r="O134" s="39" t="str">
        <f t="shared" ca="1" si="54"/>
        <v/>
      </c>
      <c r="P134" s="40" t="str">
        <f t="shared" ca="1" si="43"/>
        <v/>
      </c>
      <c r="Q134" s="38" t="str">
        <f t="shared" ca="1" si="55"/>
        <v/>
      </c>
      <c r="R134" s="39" t="str">
        <f t="shared" ca="1" si="56"/>
        <v/>
      </c>
      <c r="S134" s="40" t="str">
        <f t="shared" ca="1" si="44"/>
        <v/>
      </c>
      <c r="T134" s="66" t="str">
        <f t="shared" ca="1" si="57"/>
        <v/>
      </c>
      <c r="V134" s="59">
        <v>45995.625</v>
      </c>
      <c r="W134" s="44">
        <v>110.97</v>
      </c>
      <c r="AD134" s="59">
        <v>45999.625</v>
      </c>
      <c r="AE134" s="44">
        <v>83.82</v>
      </c>
      <c r="AH134" s="150">
        <f t="shared" si="58"/>
        <v>45995.625</v>
      </c>
      <c r="AI134" s="150">
        <f t="shared" si="59"/>
        <v>45995.625</v>
      </c>
    </row>
    <row r="135" spans="1:35">
      <c r="A135" s="151" t="str">
        <f t="shared" ca="1" si="45"/>
        <v/>
      </c>
      <c r="B135" s="38" t="str">
        <f t="shared" ca="1" si="46"/>
        <v/>
      </c>
      <c r="C135" s="39" t="str">
        <f t="shared" ca="1" si="38"/>
        <v/>
      </c>
      <c r="D135" s="39" t="str">
        <f t="shared" ca="1" si="39"/>
        <v/>
      </c>
      <c r="E135" s="38" t="str">
        <f t="shared" ca="1" si="47"/>
        <v/>
      </c>
      <c r="F135" s="39" t="str">
        <f t="shared" ca="1" si="48"/>
        <v/>
      </c>
      <c r="G135" s="40" t="str">
        <f t="shared" ca="1" si="40"/>
        <v/>
      </c>
      <c r="H135" s="38" t="str">
        <f t="shared" ca="1" si="49"/>
        <v/>
      </c>
      <c r="I135" s="39" t="str">
        <f t="shared" ca="1" si="50"/>
        <v/>
      </c>
      <c r="J135" s="40" t="str">
        <f t="shared" ca="1" si="41"/>
        <v/>
      </c>
      <c r="K135" s="38" t="str">
        <f t="shared" ca="1" si="51"/>
        <v/>
      </c>
      <c r="L135" s="39" t="str">
        <f t="shared" ca="1" si="52"/>
        <v/>
      </c>
      <c r="M135" s="40" t="str">
        <f t="shared" ca="1" si="42"/>
        <v/>
      </c>
      <c r="N135" s="38" t="str">
        <f t="shared" ca="1" si="53"/>
        <v/>
      </c>
      <c r="O135" s="39" t="str">
        <f t="shared" ca="1" si="54"/>
        <v/>
      </c>
      <c r="P135" s="40" t="str">
        <f t="shared" ca="1" si="43"/>
        <v/>
      </c>
      <c r="Q135" s="38" t="str">
        <f t="shared" ca="1" si="55"/>
        <v/>
      </c>
      <c r="R135" s="39" t="str">
        <f t="shared" ca="1" si="56"/>
        <v/>
      </c>
      <c r="S135" s="40" t="str">
        <f t="shared" ca="1" si="44"/>
        <v/>
      </c>
      <c r="T135" s="66" t="str">
        <f t="shared" ca="1" si="57"/>
        <v/>
      </c>
      <c r="V135" s="59">
        <v>45996.625</v>
      </c>
      <c r="W135" s="44">
        <v>110.86</v>
      </c>
      <c r="AD135" s="59">
        <v>46000.625</v>
      </c>
      <c r="AE135" s="44">
        <v>83.7</v>
      </c>
      <c r="AH135" s="150">
        <f t="shared" si="58"/>
        <v>45996.625</v>
      </c>
      <c r="AI135" s="150">
        <f t="shared" si="59"/>
        <v>45996.625</v>
      </c>
    </row>
    <row r="136" spans="1:35">
      <c r="A136" s="151" t="str">
        <f t="shared" ca="1" si="45"/>
        <v/>
      </c>
      <c r="B136" s="38" t="str">
        <f t="shared" ca="1" si="46"/>
        <v/>
      </c>
      <c r="C136" s="39" t="str">
        <f t="shared" ca="1" si="38"/>
        <v/>
      </c>
      <c r="D136" s="39" t="str">
        <f t="shared" ca="1" si="39"/>
        <v/>
      </c>
      <c r="E136" s="38" t="str">
        <f t="shared" ca="1" si="47"/>
        <v/>
      </c>
      <c r="F136" s="39" t="str">
        <f t="shared" ca="1" si="48"/>
        <v/>
      </c>
      <c r="G136" s="40" t="str">
        <f t="shared" ca="1" si="40"/>
        <v/>
      </c>
      <c r="H136" s="38" t="str">
        <f t="shared" ca="1" si="49"/>
        <v/>
      </c>
      <c r="I136" s="39" t="str">
        <f t="shared" ca="1" si="50"/>
        <v/>
      </c>
      <c r="J136" s="40" t="str">
        <f t="shared" ca="1" si="41"/>
        <v/>
      </c>
      <c r="K136" s="38" t="str">
        <f t="shared" ca="1" si="51"/>
        <v/>
      </c>
      <c r="L136" s="39" t="str">
        <f t="shared" ca="1" si="52"/>
        <v/>
      </c>
      <c r="M136" s="40" t="str">
        <f t="shared" ca="1" si="42"/>
        <v/>
      </c>
      <c r="N136" s="38" t="str">
        <f t="shared" ca="1" si="53"/>
        <v/>
      </c>
      <c r="O136" s="39" t="str">
        <f t="shared" ca="1" si="54"/>
        <v/>
      </c>
      <c r="P136" s="40" t="str">
        <f t="shared" ca="1" si="43"/>
        <v/>
      </c>
      <c r="Q136" s="38" t="str">
        <f t="shared" ca="1" si="55"/>
        <v/>
      </c>
      <c r="R136" s="39" t="str">
        <f t="shared" ca="1" si="56"/>
        <v/>
      </c>
      <c r="S136" s="40" t="str">
        <f t="shared" ca="1" si="44"/>
        <v/>
      </c>
      <c r="T136" s="66" t="str">
        <f t="shared" ca="1" si="57"/>
        <v/>
      </c>
      <c r="V136" s="59">
        <v>45999.625</v>
      </c>
      <c r="W136" s="44">
        <v>110.63</v>
      </c>
      <c r="AD136" s="59">
        <v>46001.625</v>
      </c>
      <c r="AE136" s="44">
        <v>84.01</v>
      </c>
      <c r="AH136" s="150">
        <f t="shared" si="58"/>
        <v>45999.625</v>
      </c>
      <c r="AI136" s="150">
        <f t="shared" si="59"/>
        <v>45999.625</v>
      </c>
    </row>
    <row r="137" spans="1:35">
      <c r="A137" s="151" t="str">
        <f t="shared" ca="1" si="45"/>
        <v/>
      </c>
      <c r="B137" s="38" t="str">
        <f t="shared" ca="1" si="46"/>
        <v/>
      </c>
      <c r="C137" s="39" t="str">
        <f t="shared" ca="1" si="38"/>
        <v/>
      </c>
      <c r="D137" s="39" t="str">
        <f t="shared" ca="1" si="39"/>
        <v/>
      </c>
      <c r="E137" s="38" t="str">
        <f t="shared" ca="1" si="47"/>
        <v/>
      </c>
      <c r="F137" s="39" t="str">
        <f t="shared" ca="1" si="48"/>
        <v/>
      </c>
      <c r="G137" s="40" t="str">
        <f t="shared" ca="1" si="40"/>
        <v/>
      </c>
      <c r="H137" s="38" t="str">
        <f t="shared" ca="1" si="49"/>
        <v/>
      </c>
      <c r="I137" s="39" t="str">
        <f t="shared" ca="1" si="50"/>
        <v/>
      </c>
      <c r="J137" s="40" t="str">
        <f t="shared" ca="1" si="41"/>
        <v/>
      </c>
      <c r="K137" s="38" t="str">
        <f t="shared" ca="1" si="51"/>
        <v/>
      </c>
      <c r="L137" s="39" t="str">
        <f t="shared" ca="1" si="52"/>
        <v/>
      </c>
      <c r="M137" s="40" t="str">
        <f t="shared" ca="1" si="42"/>
        <v/>
      </c>
      <c r="N137" s="38" t="str">
        <f t="shared" ca="1" si="53"/>
        <v/>
      </c>
      <c r="O137" s="39" t="str">
        <f t="shared" ca="1" si="54"/>
        <v/>
      </c>
      <c r="P137" s="40" t="str">
        <f t="shared" ca="1" si="43"/>
        <v/>
      </c>
      <c r="Q137" s="38" t="str">
        <f t="shared" ca="1" si="55"/>
        <v/>
      </c>
      <c r="R137" s="39" t="str">
        <f t="shared" ca="1" si="56"/>
        <v/>
      </c>
      <c r="S137" s="40" t="str">
        <f t="shared" ca="1" si="44"/>
        <v/>
      </c>
      <c r="T137" s="66" t="str">
        <f t="shared" ca="1" si="57"/>
        <v/>
      </c>
      <c r="V137" s="59">
        <v>46000.625</v>
      </c>
      <c r="W137" s="44">
        <v>110.49</v>
      </c>
      <c r="AD137" s="59">
        <v>46002.625</v>
      </c>
      <c r="AE137" s="44">
        <v>83.965000000000003</v>
      </c>
      <c r="AH137" s="150">
        <f t="shared" si="58"/>
        <v>46000.625</v>
      </c>
      <c r="AI137" s="150">
        <f t="shared" si="59"/>
        <v>46000.625</v>
      </c>
    </row>
    <row r="138" spans="1:35">
      <c r="A138" s="151" t="str">
        <f t="shared" ca="1" si="45"/>
        <v/>
      </c>
      <c r="B138" s="38" t="str">
        <f t="shared" ca="1" si="46"/>
        <v/>
      </c>
      <c r="C138" s="39" t="str">
        <f t="shared" ca="1" si="38"/>
        <v/>
      </c>
      <c r="D138" s="39" t="str">
        <f t="shared" ca="1" si="39"/>
        <v/>
      </c>
      <c r="E138" s="38" t="str">
        <f t="shared" ca="1" si="47"/>
        <v/>
      </c>
      <c r="F138" s="39" t="str">
        <f t="shared" ca="1" si="48"/>
        <v/>
      </c>
      <c r="G138" s="40" t="str">
        <f t="shared" ca="1" si="40"/>
        <v/>
      </c>
      <c r="H138" s="38" t="str">
        <f t="shared" ca="1" si="49"/>
        <v/>
      </c>
      <c r="I138" s="39" t="str">
        <f t="shared" ca="1" si="50"/>
        <v/>
      </c>
      <c r="J138" s="40" t="str">
        <f t="shared" ca="1" si="41"/>
        <v/>
      </c>
      <c r="K138" s="38" t="str">
        <f t="shared" ca="1" si="51"/>
        <v/>
      </c>
      <c r="L138" s="39" t="str">
        <f t="shared" ca="1" si="52"/>
        <v/>
      </c>
      <c r="M138" s="40" t="str">
        <f t="shared" ca="1" si="42"/>
        <v/>
      </c>
      <c r="N138" s="38" t="str">
        <f t="shared" ca="1" si="53"/>
        <v/>
      </c>
      <c r="O138" s="39" t="str">
        <f t="shared" ca="1" si="54"/>
        <v/>
      </c>
      <c r="P138" s="40" t="str">
        <f t="shared" ca="1" si="43"/>
        <v/>
      </c>
      <c r="Q138" s="38" t="str">
        <f t="shared" ca="1" si="55"/>
        <v/>
      </c>
      <c r="R138" s="39" t="str">
        <f t="shared" ca="1" si="56"/>
        <v/>
      </c>
      <c r="S138" s="40" t="str">
        <f t="shared" ca="1" si="44"/>
        <v/>
      </c>
      <c r="T138" s="66" t="str">
        <f t="shared" ca="1" si="57"/>
        <v/>
      </c>
      <c r="V138" s="59">
        <v>46001.625</v>
      </c>
      <c r="W138" s="44">
        <v>111</v>
      </c>
      <c r="AH138" s="150">
        <f t="shared" si="58"/>
        <v>46001.625</v>
      </c>
      <c r="AI138" s="150">
        <f t="shared" si="59"/>
        <v>46001.625</v>
      </c>
    </row>
    <row r="139" spans="1:35">
      <c r="A139" s="151" t="str">
        <f t="shared" ca="1" si="45"/>
        <v/>
      </c>
      <c r="B139" s="38" t="str">
        <f t="shared" ca="1" si="46"/>
        <v/>
      </c>
      <c r="C139" s="39" t="str">
        <f t="shared" ca="1" si="38"/>
        <v/>
      </c>
      <c r="D139" s="39" t="str">
        <f t="shared" ca="1" si="39"/>
        <v/>
      </c>
      <c r="E139" s="38" t="str">
        <f t="shared" ca="1" si="47"/>
        <v/>
      </c>
      <c r="F139" s="39" t="str">
        <f t="shared" ca="1" si="48"/>
        <v/>
      </c>
      <c r="G139" s="40" t="str">
        <f t="shared" ca="1" si="40"/>
        <v/>
      </c>
      <c r="H139" s="38" t="str">
        <f t="shared" ca="1" si="49"/>
        <v/>
      </c>
      <c r="I139" s="39" t="str">
        <f t="shared" ca="1" si="50"/>
        <v/>
      </c>
      <c r="J139" s="40" t="str">
        <f t="shared" ca="1" si="41"/>
        <v/>
      </c>
      <c r="K139" s="38" t="str">
        <f t="shared" ca="1" si="51"/>
        <v/>
      </c>
      <c r="L139" s="39" t="str">
        <f t="shared" ca="1" si="52"/>
        <v/>
      </c>
      <c r="M139" s="40" t="str">
        <f t="shared" ca="1" si="42"/>
        <v/>
      </c>
      <c r="N139" s="38" t="str">
        <f t="shared" ca="1" si="53"/>
        <v/>
      </c>
      <c r="O139" s="39" t="str">
        <f t="shared" ca="1" si="54"/>
        <v/>
      </c>
      <c r="P139" s="40" t="str">
        <f t="shared" ca="1" si="43"/>
        <v/>
      </c>
      <c r="Q139" s="38" t="str">
        <f t="shared" ca="1" si="55"/>
        <v/>
      </c>
      <c r="R139" s="39" t="str">
        <f t="shared" ca="1" si="56"/>
        <v/>
      </c>
      <c r="S139" s="40" t="str">
        <f t="shared" ca="1" si="44"/>
        <v/>
      </c>
      <c r="T139" s="66" t="str">
        <f t="shared" ca="1" si="57"/>
        <v/>
      </c>
      <c r="V139" s="59">
        <v>46002.625</v>
      </c>
      <c r="W139" s="44">
        <v>110.82</v>
      </c>
      <c r="AH139" s="150">
        <f t="shared" si="58"/>
        <v>46002.625</v>
      </c>
      <c r="AI139" s="150">
        <f t="shared" si="59"/>
        <v>46002.625</v>
      </c>
    </row>
    <row r="140" spans="1:35">
      <c r="A140" s="151" t="str">
        <f t="shared" ca="1" si="45"/>
        <v/>
      </c>
      <c r="B140" s="38" t="str">
        <f t="shared" ca="1" si="46"/>
        <v/>
      </c>
      <c r="C140" s="39" t="str">
        <f t="shared" ca="1" si="38"/>
        <v/>
      </c>
      <c r="D140" s="39" t="str">
        <f t="shared" ca="1" si="39"/>
        <v/>
      </c>
      <c r="E140" s="38" t="str">
        <f t="shared" ca="1" si="47"/>
        <v/>
      </c>
      <c r="F140" s="39" t="str">
        <f t="shared" ca="1" si="48"/>
        <v/>
      </c>
      <c r="G140" s="40" t="str">
        <f t="shared" ca="1" si="40"/>
        <v/>
      </c>
      <c r="H140" s="38" t="str">
        <f t="shared" ca="1" si="49"/>
        <v/>
      </c>
      <c r="I140" s="39" t="str">
        <f t="shared" ca="1" si="50"/>
        <v/>
      </c>
      <c r="J140" s="40" t="str">
        <f t="shared" ca="1" si="41"/>
        <v/>
      </c>
      <c r="K140" s="38" t="str">
        <f t="shared" ca="1" si="51"/>
        <v/>
      </c>
      <c r="L140" s="39" t="str">
        <f t="shared" ca="1" si="52"/>
        <v/>
      </c>
      <c r="M140" s="40" t="str">
        <f t="shared" ca="1" si="42"/>
        <v/>
      </c>
      <c r="N140" s="38" t="str">
        <f t="shared" ca="1" si="53"/>
        <v/>
      </c>
      <c r="O140" s="39" t="str">
        <f t="shared" ca="1" si="54"/>
        <v/>
      </c>
      <c r="P140" s="40" t="str">
        <f t="shared" ca="1" si="43"/>
        <v/>
      </c>
      <c r="Q140" s="38" t="str">
        <f t="shared" ca="1" si="55"/>
        <v/>
      </c>
      <c r="R140" s="39" t="str">
        <f t="shared" ca="1" si="56"/>
        <v/>
      </c>
      <c r="S140" s="40" t="str">
        <f t="shared" ca="1" si="44"/>
        <v/>
      </c>
      <c r="T140" s="66" t="str">
        <f t="shared" ca="1" si="57"/>
        <v/>
      </c>
      <c r="AH140" s="150" t="str">
        <f t="shared" si="58"/>
        <v/>
      </c>
      <c r="AI140" s="150" t="str">
        <f t="shared" si="59"/>
        <v/>
      </c>
    </row>
    <row r="141" spans="1:35">
      <c r="A141" s="151" t="str">
        <f t="shared" ca="1" si="45"/>
        <v/>
      </c>
      <c r="B141" s="38" t="str">
        <f t="shared" ca="1" si="46"/>
        <v/>
      </c>
      <c r="C141" s="39" t="str">
        <f t="shared" ca="1" si="38"/>
        <v/>
      </c>
      <c r="D141" s="39" t="str">
        <f t="shared" ca="1" si="39"/>
        <v/>
      </c>
      <c r="E141" s="38" t="str">
        <f t="shared" ca="1" si="47"/>
        <v/>
      </c>
      <c r="F141" s="39" t="str">
        <f t="shared" ca="1" si="48"/>
        <v/>
      </c>
      <c r="G141" s="40" t="str">
        <f t="shared" ca="1" si="40"/>
        <v/>
      </c>
      <c r="H141" s="38" t="str">
        <f t="shared" ca="1" si="49"/>
        <v/>
      </c>
      <c r="I141" s="39" t="str">
        <f t="shared" ca="1" si="50"/>
        <v/>
      </c>
      <c r="J141" s="40" t="str">
        <f t="shared" ca="1" si="41"/>
        <v/>
      </c>
      <c r="K141" s="38" t="str">
        <f t="shared" ca="1" si="51"/>
        <v/>
      </c>
      <c r="L141" s="39" t="str">
        <f t="shared" ca="1" si="52"/>
        <v/>
      </c>
      <c r="M141" s="40" t="str">
        <f t="shared" ca="1" si="42"/>
        <v/>
      </c>
      <c r="N141" s="38" t="str">
        <f t="shared" ca="1" si="53"/>
        <v/>
      </c>
      <c r="O141" s="39" t="str">
        <f t="shared" ca="1" si="54"/>
        <v/>
      </c>
      <c r="P141" s="40" t="str">
        <f t="shared" ca="1" si="43"/>
        <v/>
      </c>
      <c r="Q141" s="38" t="str">
        <f t="shared" ca="1" si="55"/>
        <v/>
      </c>
      <c r="R141" s="39" t="str">
        <f t="shared" ca="1" si="56"/>
        <v/>
      </c>
      <c r="S141" s="40" t="str">
        <f t="shared" ca="1" si="44"/>
        <v/>
      </c>
      <c r="T141" s="66" t="str">
        <f t="shared" ca="1" si="57"/>
        <v/>
      </c>
      <c r="AH141" s="150" t="str">
        <f t="shared" si="58"/>
        <v/>
      </c>
      <c r="AI141" s="150" t="str">
        <f t="shared" si="59"/>
        <v/>
      </c>
    </row>
    <row r="142" spans="1:35">
      <c r="A142" s="151" t="str">
        <f t="shared" ca="1" si="45"/>
        <v/>
      </c>
      <c r="B142" s="38" t="str">
        <f t="shared" ca="1" si="46"/>
        <v/>
      </c>
      <c r="C142" s="39" t="str">
        <f t="shared" ca="1" si="38"/>
        <v/>
      </c>
      <c r="D142" s="39" t="str">
        <f t="shared" ca="1" si="39"/>
        <v/>
      </c>
      <c r="E142" s="38" t="str">
        <f t="shared" ca="1" si="47"/>
        <v/>
      </c>
      <c r="F142" s="39" t="str">
        <f t="shared" ca="1" si="48"/>
        <v/>
      </c>
      <c r="G142" s="40" t="str">
        <f t="shared" ca="1" si="40"/>
        <v/>
      </c>
      <c r="H142" s="38" t="str">
        <f t="shared" ca="1" si="49"/>
        <v/>
      </c>
      <c r="I142" s="39" t="str">
        <f t="shared" ca="1" si="50"/>
        <v/>
      </c>
      <c r="J142" s="40" t="str">
        <f t="shared" ca="1" si="41"/>
        <v/>
      </c>
      <c r="K142" s="38" t="str">
        <f t="shared" ca="1" si="51"/>
        <v/>
      </c>
      <c r="L142" s="39" t="str">
        <f t="shared" ca="1" si="52"/>
        <v/>
      </c>
      <c r="M142" s="40" t="str">
        <f t="shared" ca="1" si="42"/>
        <v/>
      </c>
      <c r="N142" s="38" t="str">
        <f t="shared" ca="1" si="53"/>
        <v/>
      </c>
      <c r="O142" s="39" t="str">
        <f t="shared" ca="1" si="54"/>
        <v/>
      </c>
      <c r="P142" s="40" t="str">
        <f t="shared" ca="1" si="43"/>
        <v/>
      </c>
      <c r="Q142" s="38" t="str">
        <f t="shared" ca="1" si="55"/>
        <v/>
      </c>
      <c r="R142" s="39" t="str">
        <f t="shared" ca="1" si="56"/>
        <v/>
      </c>
      <c r="S142" s="40" t="str">
        <f t="shared" ca="1" si="44"/>
        <v/>
      </c>
      <c r="T142" s="66" t="str">
        <f t="shared" ca="1" si="57"/>
        <v/>
      </c>
      <c r="AH142" s="150" t="str">
        <f t="shared" si="58"/>
        <v/>
      </c>
      <c r="AI142" s="150" t="str">
        <f t="shared" si="59"/>
        <v/>
      </c>
    </row>
    <row r="143" spans="1:35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H143" s="150" t="str">
        <f t="shared" si="58"/>
        <v/>
      </c>
      <c r="AI143" s="150" t="str">
        <f t="shared" si="59"/>
        <v/>
      </c>
    </row>
    <row r="144" spans="1:35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H144" s="150" t="str">
        <f t="shared" si="58"/>
        <v/>
      </c>
      <c r="AI144" s="150" t="str">
        <f t="shared" si="59"/>
        <v/>
      </c>
    </row>
    <row r="145" spans="1:35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H145" s="150" t="str">
        <f t="shared" si="58"/>
        <v/>
      </c>
      <c r="AI145" s="150" t="str">
        <f t="shared" si="59"/>
        <v/>
      </c>
    </row>
    <row r="146" spans="1:35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H146" s="150" t="str">
        <f t="shared" si="58"/>
        <v/>
      </c>
      <c r="AI146" s="150" t="str">
        <f t="shared" si="59"/>
        <v/>
      </c>
    </row>
    <row r="147" spans="1:35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H147" s="150" t="str">
        <f t="shared" si="58"/>
        <v/>
      </c>
      <c r="AI147" s="150" t="str">
        <f t="shared" si="59"/>
        <v/>
      </c>
    </row>
    <row r="148" spans="1:35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H148" s="150" t="str">
        <f t="shared" si="58"/>
        <v/>
      </c>
      <c r="AI148" s="150" t="str">
        <f t="shared" si="59"/>
        <v/>
      </c>
    </row>
    <row r="149" spans="1:35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H149" s="150" t="str">
        <f t="shared" si="58"/>
        <v/>
      </c>
      <c r="AI149" s="150" t="str">
        <f t="shared" si="59"/>
        <v/>
      </c>
    </row>
    <row r="150" spans="1:35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H150" s="150" t="str">
        <f t="shared" si="58"/>
        <v/>
      </c>
      <c r="AI150" s="150" t="str">
        <f t="shared" si="59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8"/>
        <v/>
      </c>
      <c r="AI151" s="150" t="str">
        <f t="shared" si="59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8"/>
        <v/>
      </c>
      <c r="AI152" s="150" t="str">
        <f t="shared" si="59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8"/>
        <v/>
      </c>
      <c r="AI153" s="150" t="str">
        <f t="shared" si="59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8"/>
        <v/>
      </c>
      <c r="AI154" s="150" t="str">
        <f t="shared" si="59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8"/>
        <v/>
      </c>
      <c r="AI155" s="150" t="str">
        <f t="shared" si="59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8"/>
        <v/>
      </c>
      <c r="AI156" s="150" t="str">
        <f t="shared" si="59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8"/>
        <v/>
      </c>
      <c r="AI157" s="150" t="str">
        <f t="shared" si="59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8"/>
        <v/>
      </c>
      <c r="AI158" s="150" t="str">
        <f t="shared" si="59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8"/>
        <v/>
      </c>
      <c r="AI159" s="150" t="str">
        <f t="shared" si="59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8"/>
        <v/>
      </c>
      <c r="AI160" s="150" t="str">
        <f t="shared" si="59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8"/>
        <v/>
      </c>
      <c r="AI161" s="150" t="str">
        <f t="shared" si="59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8"/>
        <v/>
      </c>
      <c r="AI162" s="150" t="str">
        <f t="shared" si="59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8"/>
        <v/>
      </c>
      <c r="AI163" s="150" t="str">
        <f t="shared" si="59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8"/>
        <v/>
      </c>
      <c r="AI164" s="150" t="str">
        <f t="shared" si="59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8"/>
        <v/>
      </c>
      <c r="AI165" s="150" t="str">
        <f t="shared" si="59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8"/>
        <v/>
      </c>
      <c r="AI166" s="150" t="str">
        <f t="shared" si="59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8"/>
        <v/>
      </c>
      <c r="AI167" s="150" t="str">
        <f t="shared" si="59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8"/>
        <v/>
      </c>
      <c r="AI168" s="150" t="str">
        <f t="shared" si="59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8"/>
        <v/>
      </c>
      <c r="AI169" s="150" t="str">
        <f t="shared" si="59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8"/>
        <v/>
      </c>
      <c r="AI170" s="150" t="str">
        <f t="shared" si="59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8"/>
        <v/>
      </c>
      <c r="AI171" s="150" t="str">
        <f t="shared" si="59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8"/>
        <v/>
      </c>
      <c r="AI172" s="150" t="str">
        <f t="shared" si="59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8"/>
        <v/>
      </c>
      <c r="AI173" s="150" t="str">
        <f t="shared" si="59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8"/>
        <v/>
      </c>
      <c r="AI174" s="150" t="str">
        <f t="shared" si="59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8"/>
        <v/>
      </c>
      <c r="AI175" s="150" t="str">
        <f t="shared" si="59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8"/>
        <v/>
      </c>
      <c r="AI176" s="150" t="str">
        <f t="shared" si="59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8"/>
        <v/>
      </c>
      <c r="AI177" s="150" t="str">
        <f t="shared" si="59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8"/>
        <v/>
      </c>
      <c r="AI178" s="150" t="str">
        <f t="shared" si="59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8"/>
        <v/>
      </c>
      <c r="AI179" s="150" t="str">
        <f t="shared" si="59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8"/>
        <v/>
      </c>
      <c r="AI180" s="150" t="str">
        <f t="shared" si="59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8"/>
        <v/>
      </c>
      <c r="AI181" s="150" t="str">
        <f t="shared" si="59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8"/>
        <v/>
      </c>
      <c r="AI182" s="150" t="str">
        <f t="shared" si="59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8"/>
        <v/>
      </c>
      <c r="AI183" s="150" t="str">
        <f t="shared" si="59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8"/>
        <v/>
      </c>
      <c r="AI184" s="150" t="str">
        <f t="shared" si="59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8"/>
        <v/>
      </c>
      <c r="AI185" s="150" t="str">
        <f t="shared" si="59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8"/>
        <v/>
      </c>
      <c r="AI186" s="150" t="str">
        <f t="shared" si="59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8"/>
        <v/>
      </c>
      <c r="AI187" s="150" t="str">
        <f t="shared" si="59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8"/>
        <v/>
      </c>
      <c r="AI188" s="150" t="str">
        <f t="shared" si="59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8"/>
        <v/>
      </c>
      <c r="AI189" s="150" t="str">
        <f t="shared" si="59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8"/>
        <v/>
      </c>
      <c r="AI190" s="150" t="str">
        <f t="shared" si="59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8"/>
        <v/>
      </c>
      <c r="AI191" s="150" t="str">
        <f t="shared" si="59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8"/>
        <v/>
      </c>
      <c r="AI192" s="150" t="str">
        <f t="shared" si="59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8"/>
        <v/>
      </c>
      <c r="AI193" s="150" t="str">
        <f t="shared" si="59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8"/>
        <v/>
      </c>
      <c r="AI194" s="150" t="str">
        <f t="shared" si="59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8"/>
        <v/>
      </c>
      <c r="AI195" s="150" t="str">
        <f t="shared" si="59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ref="AH196:AH259" si="60">IF(COUNTIF(X:X,V196)*COUNTIF(Z:Z,V196)*COUNTIF(AB:AB,V196)*COUNTIF(AD:AD,V196)*COUNTIF(AF:AF,V196),V196,"")</f>
        <v/>
      </c>
      <c r="AI196" s="150" t="str">
        <f t="shared" ref="AI196:AI259" si="61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si="60"/>
        <v/>
      </c>
      <c r="AI197" s="150" t="str">
        <f t="shared" si="61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0"/>
        <v/>
      </c>
      <c r="AI198" s="150" t="str">
        <f t="shared" si="61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0"/>
        <v/>
      </c>
      <c r="AI199" s="150" t="str">
        <f t="shared" si="61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0"/>
        <v/>
      </c>
      <c r="AI200" s="150" t="str">
        <f t="shared" si="61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0"/>
        <v/>
      </c>
      <c r="AI201" s="150" t="str">
        <f t="shared" si="61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0"/>
        <v/>
      </c>
      <c r="AI202" s="150" t="str">
        <f t="shared" si="61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0"/>
        <v/>
      </c>
      <c r="AI203" s="150" t="str">
        <f t="shared" si="61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0"/>
        <v/>
      </c>
      <c r="AI204" s="150" t="str">
        <f t="shared" si="61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0"/>
        <v/>
      </c>
      <c r="AI205" s="150" t="str">
        <f t="shared" si="61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0"/>
        <v/>
      </c>
      <c r="AI206" s="150" t="str">
        <f t="shared" si="61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0"/>
        <v/>
      </c>
      <c r="AI207" s="150" t="str">
        <f t="shared" si="61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0"/>
        <v/>
      </c>
      <c r="AI208" s="150" t="str">
        <f t="shared" si="61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0"/>
        <v/>
      </c>
      <c r="AI209" s="150" t="str">
        <f t="shared" si="61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0"/>
        <v/>
      </c>
      <c r="AI210" s="150" t="str">
        <f t="shared" si="61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0"/>
        <v/>
      </c>
      <c r="AI211" s="150" t="str">
        <f t="shared" si="61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0"/>
        <v/>
      </c>
      <c r="AI212" s="150" t="str">
        <f t="shared" si="61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0"/>
        <v/>
      </c>
      <c r="AI213" s="150" t="str">
        <f t="shared" si="61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0"/>
        <v/>
      </c>
      <c r="AI214" s="150" t="str">
        <f t="shared" si="61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0"/>
        <v/>
      </c>
      <c r="AI215" s="150" t="str">
        <f t="shared" si="61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0"/>
        <v/>
      </c>
      <c r="AI216" s="150" t="str">
        <f t="shared" si="61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0"/>
        <v/>
      </c>
      <c r="AI217" s="150" t="str">
        <f t="shared" si="61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0"/>
        <v/>
      </c>
      <c r="AI218" s="150" t="str">
        <f t="shared" si="61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0"/>
        <v/>
      </c>
      <c r="AI219" s="150" t="str">
        <f t="shared" si="61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0"/>
        <v/>
      </c>
      <c r="AI220" s="150" t="str">
        <f t="shared" si="61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0"/>
        <v/>
      </c>
      <c r="AI221" s="150" t="str">
        <f t="shared" si="61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0"/>
        <v/>
      </c>
      <c r="AI222" s="150" t="str">
        <f t="shared" si="61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0"/>
        <v/>
      </c>
      <c r="AI223" s="150" t="str">
        <f t="shared" si="61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0"/>
        <v/>
      </c>
      <c r="AI224" s="150" t="str">
        <f t="shared" si="61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0"/>
        <v/>
      </c>
      <c r="AI225" s="150" t="str">
        <f t="shared" si="61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0"/>
        <v/>
      </c>
      <c r="AI226" s="150" t="str">
        <f t="shared" si="61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0"/>
        <v/>
      </c>
      <c r="AI227" s="150" t="str">
        <f t="shared" si="61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0"/>
        <v/>
      </c>
      <c r="AI228" s="150" t="str">
        <f t="shared" si="61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0"/>
        <v/>
      </c>
      <c r="AI229" s="150" t="str">
        <f t="shared" si="61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0"/>
        <v/>
      </c>
      <c r="AI230" s="150" t="str">
        <f t="shared" si="61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0"/>
        <v/>
      </c>
      <c r="AI231" s="150" t="str">
        <f t="shared" si="61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0"/>
        <v/>
      </c>
      <c r="AI232" s="150" t="str">
        <f t="shared" si="61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0"/>
        <v/>
      </c>
      <c r="AI233" s="150" t="str">
        <f t="shared" si="61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0"/>
        <v/>
      </c>
      <c r="AI234" s="150" t="str">
        <f t="shared" si="61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0"/>
        <v/>
      </c>
      <c r="AI235" s="150" t="str">
        <f t="shared" si="61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0"/>
        <v/>
      </c>
      <c r="AI236" s="150" t="str">
        <f t="shared" si="61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0"/>
        <v/>
      </c>
      <c r="AI237" s="150" t="str">
        <f t="shared" si="61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0"/>
        <v/>
      </c>
      <c r="AI238" s="150" t="str">
        <f t="shared" si="61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0"/>
        <v/>
      </c>
      <c r="AI239" s="150" t="str">
        <f t="shared" si="61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0"/>
        <v/>
      </c>
      <c r="AI240" s="150" t="str">
        <f t="shared" si="61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0"/>
        <v/>
      </c>
      <c r="AI241" s="150" t="str">
        <f t="shared" si="61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0"/>
        <v/>
      </c>
      <c r="AI242" s="150" t="str">
        <f t="shared" si="61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0"/>
        <v/>
      </c>
      <c r="AI243" s="150" t="str">
        <f t="shared" si="61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0"/>
        <v/>
      </c>
      <c r="AI244" s="150" t="str">
        <f t="shared" si="61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0"/>
        <v/>
      </c>
      <c r="AI245" s="150" t="str">
        <f t="shared" si="61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0"/>
        <v/>
      </c>
      <c r="AI246" s="150" t="str">
        <f t="shared" si="61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0"/>
        <v/>
      </c>
      <c r="AI247" s="150" t="str">
        <f t="shared" si="61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0"/>
        <v/>
      </c>
      <c r="AI248" s="150" t="str">
        <f t="shared" si="61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0"/>
        <v/>
      </c>
      <c r="AI249" s="150" t="str">
        <f t="shared" si="61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0"/>
        <v/>
      </c>
      <c r="AI250" s="150" t="str">
        <f t="shared" si="61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0"/>
        <v/>
      </c>
      <c r="AI251" s="150" t="str">
        <f t="shared" si="61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0"/>
        <v/>
      </c>
      <c r="AI252" s="150" t="str">
        <f t="shared" si="61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0"/>
        <v/>
      </c>
      <c r="AI253" s="150" t="str">
        <f t="shared" si="61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0"/>
        <v/>
      </c>
      <c r="AI254" s="150" t="str">
        <f t="shared" si="61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0"/>
        <v/>
      </c>
      <c r="AI255" s="150" t="str">
        <f t="shared" si="61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0"/>
        <v/>
      </c>
      <c r="AI256" s="150" t="str">
        <f t="shared" si="61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0"/>
        <v/>
      </c>
      <c r="AI257" s="150" t="str">
        <f t="shared" si="61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0"/>
        <v/>
      </c>
      <c r="AI258" s="150" t="str">
        <f t="shared" si="61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0"/>
        <v/>
      </c>
      <c r="AI259" s="150" t="str">
        <f t="shared" si="61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ref="AH260:AH323" si="62">IF(COUNTIF(X:X,V260)*COUNTIF(Z:Z,V260)*COUNTIF(AB:AB,V260)*COUNTIF(AD:AD,V260)*COUNTIF(AF:AF,V260),V260,"")</f>
        <v/>
      </c>
      <c r="AI260" s="150" t="str">
        <f t="shared" ref="AI260:AI323" si="63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si="62"/>
        <v/>
      </c>
      <c r="AI261" s="150" t="str">
        <f t="shared" si="63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62"/>
        <v/>
      </c>
      <c r="AI262" s="150" t="str">
        <f t="shared" si="63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62"/>
        <v/>
      </c>
      <c r="AI263" s="150" t="str">
        <f t="shared" si="63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62"/>
        <v/>
      </c>
      <c r="AI264" s="150" t="str">
        <f t="shared" si="63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62"/>
        <v/>
      </c>
      <c r="AI265" s="150" t="str">
        <f t="shared" si="63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62"/>
        <v/>
      </c>
      <c r="AI266" s="150" t="str">
        <f t="shared" si="63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62"/>
        <v/>
      </c>
      <c r="AI267" s="150" t="str">
        <f t="shared" si="63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62"/>
        <v/>
      </c>
      <c r="AI268" s="150" t="str">
        <f t="shared" si="63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62"/>
        <v/>
      </c>
      <c r="AI269" s="150" t="str">
        <f t="shared" si="63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62"/>
        <v/>
      </c>
      <c r="AI270" s="150" t="str">
        <f t="shared" si="63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62"/>
        <v/>
      </c>
      <c r="AI271" s="150" t="str">
        <f t="shared" si="63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62"/>
        <v/>
      </c>
      <c r="AI272" s="150" t="str">
        <f t="shared" si="63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62"/>
        <v/>
      </c>
      <c r="AI273" s="150" t="str">
        <f t="shared" si="63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62"/>
        <v/>
      </c>
      <c r="AI274" s="150" t="str">
        <f t="shared" si="63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62"/>
        <v/>
      </c>
      <c r="AI275" s="150" t="str">
        <f t="shared" si="63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62"/>
        <v/>
      </c>
      <c r="AI276" s="150" t="str">
        <f t="shared" si="63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62"/>
        <v/>
      </c>
      <c r="AI277" s="150" t="str">
        <f t="shared" si="63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62"/>
        <v/>
      </c>
      <c r="AI278" s="150" t="str">
        <f t="shared" si="63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62"/>
        <v/>
      </c>
      <c r="AI279" s="150" t="str">
        <f t="shared" si="63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62"/>
        <v/>
      </c>
      <c r="AI280" s="150" t="str">
        <f t="shared" si="63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62"/>
        <v/>
      </c>
      <c r="AI281" s="150" t="str">
        <f t="shared" si="63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62"/>
        <v/>
      </c>
      <c r="AI282" s="150" t="str">
        <f t="shared" si="63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62"/>
        <v/>
      </c>
      <c r="AI283" s="150" t="str">
        <f t="shared" si="63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62"/>
        <v/>
      </c>
      <c r="AI284" s="150" t="str">
        <f t="shared" si="63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62"/>
        <v/>
      </c>
      <c r="AI285" s="150" t="str">
        <f t="shared" si="63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62"/>
        <v/>
      </c>
      <c r="AI286" s="150" t="str">
        <f t="shared" si="63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62"/>
        <v/>
      </c>
      <c r="AI287" s="150" t="str">
        <f t="shared" si="63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62"/>
        <v/>
      </c>
      <c r="AI288" s="150" t="str">
        <f t="shared" si="63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62"/>
        <v/>
      </c>
      <c r="AI289" s="150" t="str">
        <f t="shared" si="63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62"/>
        <v/>
      </c>
      <c r="AI290" s="150" t="str">
        <f t="shared" si="63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62"/>
        <v/>
      </c>
      <c r="AI291" s="150" t="str">
        <f t="shared" si="63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62"/>
        <v/>
      </c>
      <c r="AI292" s="150" t="str">
        <f t="shared" si="63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62"/>
        <v/>
      </c>
      <c r="AI293" s="150" t="str">
        <f t="shared" si="63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62"/>
        <v/>
      </c>
      <c r="AI294" s="150" t="str">
        <f t="shared" si="63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62"/>
        <v/>
      </c>
      <c r="AI295" s="150" t="str">
        <f t="shared" si="63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62"/>
        <v/>
      </c>
      <c r="AI296" s="150" t="str">
        <f t="shared" si="63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62"/>
        <v/>
      </c>
      <c r="AI297" s="150" t="str">
        <f t="shared" si="63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62"/>
        <v/>
      </c>
      <c r="AI298" s="150" t="str">
        <f t="shared" si="63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62"/>
        <v/>
      </c>
      <c r="AI299" s="150" t="str">
        <f t="shared" si="63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62"/>
        <v/>
      </c>
      <c r="AI300" s="150" t="str">
        <f t="shared" si="63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62"/>
        <v/>
      </c>
      <c r="AI301" s="150" t="str">
        <f t="shared" si="63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62"/>
        <v/>
      </c>
      <c r="AI302" s="150" t="str">
        <f t="shared" si="63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62"/>
        <v/>
      </c>
      <c r="AI303" s="150" t="str">
        <f t="shared" si="63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62"/>
        <v/>
      </c>
      <c r="AI304" s="150" t="str">
        <f t="shared" si="63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62"/>
        <v/>
      </c>
      <c r="AI305" s="150" t="str">
        <f t="shared" si="63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62"/>
        <v/>
      </c>
      <c r="AI306" s="150" t="str">
        <f t="shared" si="63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62"/>
        <v/>
      </c>
      <c r="AI307" s="150" t="str">
        <f t="shared" si="63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62"/>
        <v/>
      </c>
      <c r="AI308" s="150" t="str">
        <f t="shared" si="63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62"/>
        <v/>
      </c>
      <c r="AI309" s="150" t="str">
        <f t="shared" si="63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62"/>
        <v/>
      </c>
      <c r="AI310" s="150" t="str">
        <f t="shared" si="63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62"/>
        <v/>
      </c>
      <c r="AI311" s="150" t="str">
        <f t="shared" si="63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62"/>
        <v/>
      </c>
      <c r="AI312" s="150" t="str">
        <f t="shared" si="63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62"/>
        <v/>
      </c>
      <c r="AI313" s="150" t="str">
        <f t="shared" si="63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62"/>
        <v/>
      </c>
      <c r="AI314" s="150" t="str">
        <f t="shared" si="63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62"/>
        <v/>
      </c>
      <c r="AI315" s="150" t="str">
        <f t="shared" si="63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62"/>
        <v/>
      </c>
      <c r="AI316" s="150" t="str">
        <f t="shared" si="63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62"/>
        <v/>
      </c>
      <c r="AI317" s="150" t="str">
        <f t="shared" si="63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62"/>
        <v/>
      </c>
      <c r="AI318" s="150" t="str">
        <f t="shared" si="63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62"/>
        <v/>
      </c>
      <c r="AI319" s="150" t="str">
        <f t="shared" si="63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62"/>
        <v/>
      </c>
      <c r="AI320" s="150" t="str">
        <f t="shared" si="63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62"/>
        <v/>
      </c>
      <c r="AI321" s="150" t="str">
        <f t="shared" si="63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62"/>
        <v/>
      </c>
      <c r="AI322" s="150" t="str">
        <f t="shared" si="63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62"/>
        <v/>
      </c>
      <c r="AI323" s="150" t="str">
        <f t="shared" si="63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ref="AH324:AH387" si="64">IF(COUNTIF(X:X,V324)*COUNTIF(Z:Z,V324)*COUNTIF(AB:AB,V324)*COUNTIF(AD:AD,V324)*COUNTIF(AF:AF,V324),V324,"")</f>
        <v/>
      </c>
      <c r="AI324" s="150" t="str">
        <f t="shared" ref="AI324:AI387" si="65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si="64"/>
        <v/>
      </c>
      <c r="AI325" s="150" t="str">
        <f t="shared" si="65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64"/>
        <v/>
      </c>
      <c r="AI326" s="150" t="str">
        <f t="shared" si="65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64"/>
        <v/>
      </c>
      <c r="AI327" s="150" t="str">
        <f t="shared" si="65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64"/>
        <v/>
      </c>
      <c r="AI328" s="150" t="str">
        <f t="shared" si="65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64"/>
        <v/>
      </c>
      <c r="AI329" s="150" t="str">
        <f t="shared" si="65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64"/>
        <v/>
      </c>
      <c r="AI330" s="150" t="str">
        <f t="shared" si="65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64"/>
        <v/>
      </c>
      <c r="AI331" s="150" t="str">
        <f t="shared" si="65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64"/>
        <v/>
      </c>
      <c r="AI332" s="150" t="str">
        <f t="shared" si="65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64"/>
        <v/>
      </c>
      <c r="AI333" s="150" t="str">
        <f t="shared" si="65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64"/>
        <v/>
      </c>
      <c r="AI334" s="150" t="str">
        <f t="shared" si="65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64"/>
        <v/>
      </c>
      <c r="AI335" s="150" t="str">
        <f t="shared" si="65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64"/>
        <v/>
      </c>
      <c r="AI336" s="150" t="str">
        <f t="shared" si="65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64"/>
        <v/>
      </c>
      <c r="AI337" s="150" t="str">
        <f t="shared" si="65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64"/>
        <v/>
      </c>
      <c r="AI338" s="150" t="str">
        <f t="shared" si="65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64"/>
        <v/>
      </c>
      <c r="AI339" s="150" t="str">
        <f t="shared" si="65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64"/>
        <v/>
      </c>
      <c r="AI340" s="150" t="str">
        <f t="shared" si="65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64"/>
        <v/>
      </c>
      <c r="AI341" s="150" t="str">
        <f t="shared" si="65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64"/>
        <v/>
      </c>
      <c r="AI342" s="150" t="str">
        <f t="shared" si="65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64"/>
        <v/>
      </c>
      <c r="AI343" s="150" t="str">
        <f t="shared" si="65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64"/>
        <v/>
      </c>
      <c r="AI344" s="150" t="str">
        <f t="shared" si="65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64"/>
        <v/>
      </c>
      <c r="AI345" s="150" t="str">
        <f t="shared" si="65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64"/>
        <v/>
      </c>
      <c r="AI346" s="150" t="str">
        <f t="shared" si="65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64"/>
        <v/>
      </c>
      <c r="AI347" s="150" t="str">
        <f t="shared" si="65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64"/>
        <v/>
      </c>
      <c r="AI348" s="150" t="str">
        <f t="shared" si="65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64"/>
        <v/>
      </c>
      <c r="AI349" s="150" t="str">
        <f t="shared" si="65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64"/>
        <v/>
      </c>
      <c r="AI350" s="150" t="str">
        <f t="shared" si="65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64"/>
        <v/>
      </c>
      <c r="AI351" s="150" t="str">
        <f t="shared" si="65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64"/>
        <v/>
      </c>
      <c r="AI352" s="150" t="str">
        <f t="shared" si="65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64"/>
        <v/>
      </c>
      <c r="AI353" s="150" t="str">
        <f t="shared" si="65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64"/>
        <v/>
      </c>
      <c r="AI354" s="150" t="str">
        <f t="shared" si="65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64"/>
        <v/>
      </c>
      <c r="AI355" s="150" t="str">
        <f t="shared" si="65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64"/>
        <v/>
      </c>
      <c r="AI356" s="150" t="str">
        <f t="shared" si="65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64"/>
        <v/>
      </c>
      <c r="AI357" s="150" t="str">
        <f t="shared" si="65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64"/>
        <v/>
      </c>
      <c r="AI358" s="150" t="str">
        <f t="shared" si="65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64"/>
        <v/>
      </c>
      <c r="AI359" s="150" t="str">
        <f t="shared" si="65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64"/>
        <v/>
      </c>
      <c r="AI360" s="150" t="str">
        <f t="shared" si="65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64"/>
        <v/>
      </c>
      <c r="AI361" s="150" t="str">
        <f t="shared" si="65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64"/>
        <v/>
      </c>
      <c r="AI362" s="150" t="str">
        <f t="shared" si="65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64"/>
        <v/>
      </c>
      <c r="AI363" s="150" t="str">
        <f t="shared" si="65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64"/>
        <v/>
      </c>
      <c r="AI364" s="150" t="str">
        <f t="shared" si="65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64"/>
        <v/>
      </c>
      <c r="AI365" s="150" t="str">
        <f t="shared" si="65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64"/>
        <v/>
      </c>
      <c r="AI366" s="150" t="str">
        <f t="shared" si="65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64"/>
        <v/>
      </c>
      <c r="AI367" s="150" t="str">
        <f t="shared" si="65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64"/>
        <v/>
      </c>
      <c r="AI368" s="150" t="str">
        <f t="shared" si="65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64"/>
        <v/>
      </c>
      <c r="AI369" s="150" t="str">
        <f t="shared" si="65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64"/>
        <v/>
      </c>
      <c r="AI370" s="150" t="str">
        <f t="shared" si="65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64"/>
        <v/>
      </c>
      <c r="AI371" s="150" t="str">
        <f t="shared" si="65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64"/>
        <v/>
      </c>
      <c r="AI372" s="150" t="str">
        <f t="shared" si="65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64"/>
        <v/>
      </c>
      <c r="AI373" s="150" t="str">
        <f t="shared" si="65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64"/>
        <v/>
      </c>
      <c r="AI374" s="150" t="str">
        <f t="shared" si="65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64"/>
        <v/>
      </c>
      <c r="AI375" s="150" t="str">
        <f t="shared" si="65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64"/>
        <v/>
      </c>
      <c r="AI376" s="150" t="str">
        <f t="shared" si="65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64"/>
        <v/>
      </c>
      <c r="AI377" s="150" t="str">
        <f t="shared" si="65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64"/>
        <v/>
      </c>
      <c r="AI378" s="150" t="str">
        <f t="shared" si="65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64"/>
        <v/>
      </c>
      <c r="AI379" s="150" t="str">
        <f t="shared" si="65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64"/>
        <v/>
      </c>
      <c r="AI380" s="150" t="str">
        <f t="shared" si="65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64"/>
        <v/>
      </c>
      <c r="AI381" s="150" t="str">
        <f t="shared" si="65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64"/>
        <v/>
      </c>
      <c r="AI382" s="150" t="str">
        <f t="shared" si="65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64"/>
        <v/>
      </c>
      <c r="AI383" s="150" t="str">
        <f t="shared" si="65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64"/>
        <v/>
      </c>
      <c r="AI384" s="150" t="str">
        <f t="shared" si="65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64"/>
        <v/>
      </c>
      <c r="AI385" s="150" t="str">
        <f t="shared" si="65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64"/>
        <v/>
      </c>
      <c r="AI386" s="150" t="str">
        <f t="shared" si="65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64"/>
        <v/>
      </c>
      <c r="AI387" s="150" t="str">
        <f t="shared" si="65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ref="AH388:AH451" si="66">IF(COUNTIF(X:X,V388)*COUNTIF(Z:Z,V388)*COUNTIF(AB:AB,V388)*COUNTIF(AD:AD,V388)*COUNTIF(AF:AF,V388),V388,"")</f>
        <v/>
      </c>
      <c r="AI388" s="150" t="str">
        <f t="shared" ref="AI388:AI451" si="67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si="66"/>
        <v/>
      </c>
      <c r="AI389" s="150" t="str">
        <f t="shared" si="67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66"/>
        <v/>
      </c>
      <c r="AI390" s="150" t="str">
        <f t="shared" si="67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66"/>
        <v/>
      </c>
      <c r="AI391" s="150" t="str">
        <f t="shared" si="67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66"/>
        <v/>
      </c>
      <c r="AI392" s="150" t="str">
        <f t="shared" si="67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66"/>
        <v/>
      </c>
      <c r="AI393" s="150" t="str">
        <f t="shared" si="67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66"/>
        <v/>
      </c>
      <c r="AI394" s="150" t="str">
        <f t="shared" si="67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66"/>
        <v/>
      </c>
      <c r="AI395" s="150" t="str">
        <f t="shared" si="67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66"/>
        <v/>
      </c>
      <c r="AI396" s="150" t="str">
        <f t="shared" si="67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66"/>
        <v/>
      </c>
      <c r="AI397" s="150" t="str">
        <f t="shared" si="67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66"/>
        <v/>
      </c>
      <c r="AI398" s="150" t="str">
        <f t="shared" si="67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66"/>
        <v/>
      </c>
      <c r="AI399" s="150" t="str">
        <f t="shared" si="67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66"/>
        <v/>
      </c>
      <c r="AI400" s="150" t="str">
        <f t="shared" si="67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66"/>
        <v/>
      </c>
      <c r="AI401" s="150" t="str">
        <f t="shared" si="67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66"/>
        <v/>
      </c>
      <c r="AI402" s="150" t="str">
        <f t="shared" si="67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66"/>
        <v/>
      </c>
      <c r="AI403" s="150" t="str">
        <f t="shared" si="67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66"/>
        <v/>
      </c>
      <c r="AI404" s="150" t="str">
        <f t="shared" si="67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66"/>
        <v/>
      </c>
      <c r="AI405" s="150" t="str">
        <f t="shared" si="67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66"/>
        <v/>
      </c>
      <c r="AI406" s="150" t="str">
        <f t="shared" si="67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66"/>
        <v/>
      </c>
      <c r="AI407" s="150" t="str">
        <f t="shared" si="67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66"/>
        <v/>
      </c>
      <c r="AI408" s="150" t="str">
        <f t="shared" si="67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66"/>
        <v/>
      </c>
      <c r="AI409" s="150" t="str">
        <f t="shared" si="67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66"/>
        <v/>
      </c>
      <c r="AI410" s="150" t="str">
        <f t="shared" si="67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66"/>
        <v/>
      </c>
      <c r="AI411" s="150" t="str">
        <f t="shared" si="67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66"/>
        <v/>
      </c>
      <c r="AI412" s="150" t="str">
        <f t="shared" si="67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66"/>
        <v/>
      </c>
      <c r="AI413" s="150" t="str">
        <f t="shared" si="67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66"/>
        <v/>
      </c>
      <c r="AI414" s="150" t="str">
        <f t="shared" si="67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66"/>
        <v/>
      </c>
      <c r="AI415" s="150" t="str">
        <f t="shared" si="67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66"/>
        <v/>
      </c>
      <c r="AI416" s="150" t="str">
        <f t="shared" si="67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66"/>
        <v/>
      </c>
      <c r="AI417" s="150" t="str">
        <f t="shared" si="67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66"/>
        <v/>
      </c>
      <c r="AI418" s="150" t="str">
        <f t="shared" si="67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66"/>
        <v/>
      </c>
      <c r="AI419" s="150" t="str">
        <f t="shared" si="67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66"/>
        <v/>
      </c>
      <c r="AI420" s="150" t="str">
        <f t="shared" si="67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66"/>
        <v/>
      </c>
      <c r="AI421" s="150" t="str">
        <f t="shared" si="67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66"/>
        <v/>
      </c>
      <c r="AI422" s="150" t="str">
        <f t="shared" si="67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66"/>
        <v/>
      </c>
      <c r="AI423" s="150" t="str">
        <f t="shared" si="67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66"/>
        <v/>
      </c>
      <c r="AI424" s="150" t="str">
        <f t="shared" si="67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66"/>
        <v/>
      </c>
      <c r="AI425" s="150" t="str">
        <f t="shared" si="67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66"/>
        <v/>
      </c>
      <c r="AI426" s="150" t="str">
        <f t="shared" si="67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66"/>
        <v/>
      </c>
      <c r="AI427" s="150" t="str">
        <f t="shared" si="67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66"/>
        <v/>
      </c>
      <c r="AI428" s="150" t="str">
        <f t="shared" si="67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66"/>
        <v/>
      </c>
      <c r="AI429" s="150" t="str">
        <f t="shared" si="67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66"/>
        <v/>
      </c>
      <c r="AI430" s="150" t="str">
        <f t="shared" si="67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66"/>
        <v/>
      </c>
      <c r="AI431" s="150" t="str">
        <f t="shared" si="67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66"/>
        <v/>
      </c>
      <c r="AI432" s="150" t="str">
        <f t="shared" si="67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66"/>
        <v/>
      </c>
      <c r="AI433" s="150" t="str">
        <f t="shared" si="67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66"/>
        <v/>
      </c>
      <c r="AI434" s="150" t="str">
        <f t="shared" si="67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66"/>
        <v/>
      </c>
      <c r="AI435" s="150" t="str">
        <f t="shared" si="67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66"/>
        <v/>
      </c>
      <c r="AI436" s="150" t="str">
        <f t="shared" si="67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66"/>
        <v/>
      </c>
      <c r="AI437" s="150" t="str">
        <f t="shared" si="67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66"/>
        <v/>
      </c>
      <c r="AI438" s="150" t="str">
        <f t="shared" si="67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66"/>
        <v/>
      </c>
      <c r="AI439" s="150" t="str">
        <f t="shared" si="67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66"/>
        <v/>
      </c>
      <c r="AI440" s="150" t="str">
        <f t="shared" si="67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66"/>
        <v/>
      </c>
      <c r="AI441" s="150" t="str">
        <f t="shared" si="67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66"/>
        <v/>
      </c>
      <c r="AI442" s="150" t="str">
        <f t="shared" si="67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66"/>
        <v/>
      </c>
      <c r="AI443" s="150" t="str">
        <f t="shared" si="67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66"/>
        <v/>
      </c>
      <c r="AI444" s="150" t="str">
        <f t="shared" si="67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66"/>
        <v/>
      </c>
      <c r="AI445" s="150" t="str">
        <f t="shared" si="67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66"/>
        <v/>
      </c>
      <c r="AI446" s="150" t="str">
        <f t="shared" si="67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66"/>
        <v/>
      </c>
      <c r="AI447" s="150" t="str">
        <f t="shared" si="67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66"/>
        <v/>
      </c>
      <c r="AI448" s="150" t="str">
        <f t="shared" si="67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66"/>
        <v/>
      </c>
      <c r="AI449" s="150" t="str">
        <f t="shared" si="67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66"/>
        <v/>
      </c>
      <c r="AI450" s="150" t="str">
        <f t="shared" si="67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66"/>
        <v/>
      </c>
      <c r="AI451" s="150" t="str">
        <f t="shared" si="67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ref="AH452:AH515" si="68">IF(COUNTIF(X:X,V452)*COUNTIF(Z:Z,V452)*COUNTIF(AB:AB,V452)*COUNTIF(AD:AD,V452)*COUNTIF(AF:AF,V452),V452,"")</f>
        <v/>
      </c>
      <c r="AI452" s="150" t="str">
        <f t="shared" ref="AI452:AI515" si="69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si="68"/>
        <v/>
      </c>
      <c r="AI453" s="150" t="str">
        <f t="shared" si="69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68"/>
        <v/>
      </c>
      <c r="AI454" s="150" t="str">
        <f t="shared" si="69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68"/>
        <v/>
      </c>
      <c r="AI455" s="150" t="str">
        <f t="shared" si="69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68"/>
        <v/>
      </c>
      <c r="AI456" s="150" t="str">
        <f t="shared" si="69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68"/>
        <v/>
      </c>
      <c r="AI457" s="150" t="str">
        <f t="shared" si="69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68"/>
        <v/>
      </c>
      <c r="AI458" s="150" t="str">
        <f t="shared" si="69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68"/>
        <v/>
      </c>
      <c r="AI459" s="150" t="str">
        <f t="shared" si="69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68"/>
        <v/>
      </c>
      <c r="AI460" s="150" t="str">
        <f t="shared" si="69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68"/>
        <v/>
      </c>
      <c r="AI461" s="150" t="str">
        <f t="shared" si="69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68"/>
        <v/>
      </c>
      <c r="AI462" s="150" t="str">
        <f t="shared" si="69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68"/>
        <v/>
      </c>
      <c r="AI463" s="150" t="str">
        <f t="shared" si="69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68"/>
        <v/>
      </c>
      <c r="AI464" s="150" t="str">
        <f t="shared" si="69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68"/>
        <v/>
      </c>
      <c r="AI465" s="150" t="str">
        <f t="shared" si="69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68"/>
        <v/>
      </c>
      <c r="AI466" s="150" t="str">
        <f t="shared" si="69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68"/>
        <v/>
      </c>
      <c r="AI467" s="150" t="str">
        <f t="shared" si="69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68"/>
        <v/>
      </c>
      <c r="AI468" s="150" t="str">
        <f t="shared" si="69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68"/>
        <v/>
      </c>
      <c r="AI469" s="150" t="str">
        <f t="shared" si="69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68"/>
        <v/>
      </c>
      <c r="AI470" s="150" t="str">
        <f t="shared" si="69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68"/>
        <v/>
      </c>
      <c r="AI471" s="150" t="str">
        <f t="shared" si="69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68"/>
        <v/>
      </c>
      <c r="AI472" s="150" t="str">
        <f t="shared" si="69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68"/>
        <v/>
      </c>
      <c r="AI473" s="150" t="str">
        <f t="shared" si="69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68"/>
        <v/>
      </c>
      <c r="AI474" s="150" t="str">
        <f t="shared" si="69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68"/>
        <v/>
      </c>
      <c r="AI475" s="150" t="str">
        <f t="shared" si="69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68"/>
        <v/>
      </c>
      <c r="AI476" s="150" t="str">
        <f t="shared" si="69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68"/>
        <v/>
      </c>
      <c r="AI477" s="150" t="str">
        <f t="shared" si="69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68"/>
        <v/>
      </c>
      <c r="AI478" s="150" t="str">
        <f t="shared" si="69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68"/>
        <v/>
      </c>
      <c r="AI479" s="150" t="str">
        <f t="shared" si="69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68"/>
        <v/>
      </c>
      <c r="AI480" s="150" t="str">
        <f t="shared" si="69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68"/>
        <v/>
      </c>
      <c r="AI481" s="150" t="str">
        <f t="shared" si="69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68"/>
        <v/>
      </c>
      <c r="AI482" s="150" t="str">
        <f t="shared" si="69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68"/>
        <v/>
      </c>
      <c r="AI483" s="150" t="str">
        <f t="shared" si="69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68"/>
        <v/>
      </c>
      <c r="AI484" s="150" t="str">
        <f t="shared" si="69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68"/>
        <v/>
      </c>
      <c r="AI485" s="150" t="str">
        <f t="shared" si="69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68"/>
        <v/>
      </c>
      <c r="AI486" s="150" t="str">
        <f t="shared" si="69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68"/>
        <v/>
      </c>
      <c r="AI487" s="150" t="str">
        <f t="shared" si="69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68"/>
        <v/>
      </c>
      <c r="AI488" s="150" t="str">
        <f t="shared" si="69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68"/>
        <v/>
      </c>
      <c r="AI489" s="150" t="str">
        <f t="shared" si="69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68"/>
        <v/>
      </c>
      <c r="AI490" s="150" t="str">
        <f t="shared" si="69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68"/>
        <v/>
      </c>
      <c r="AI491" s="150" t="str">
        <f t="shared" si="69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68"/>
        <v/>
      </c>
      <c r="AI492" s="150" t="str">
        <f t="shared" si="69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68"/>
        <v/>
      </c>
      <c r="AI493" s="150" t="str">
        <f t="shared" si="69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68"/>
        <v/>
      </c>
      <c r="AI494" s="150" t="str">
        <f t="shared" si="69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68"/>
        <v/>
      </c>
      <c r="AI495" s="150" t="str">
        <f t="shared" si="69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68"/>
        <v/>
      </c>
      <c r="AI496" s="150" t="str">
        <f t="shared" si="69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68"/>
        <v/>
      </c>
      <c r="AI497" s="150" t="str">
        <f t="shared" si="69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68"/>
        <v/>
      </c>
      <c r="AI498" s="150" t="str">
        <f t="shared" si="69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68"/>
        <v/>
      </c>
      <c r="AI499" s="150" t="str">
        <f t="shared" si="69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68"/>
        <v/>
      </c>
      <c r="AI500" s="150" t="str">
        <f t="shared" si="69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68"/>
        <v/>
      </c>
      <c r="AI501" s="150" t="str">
        <f t="shared" si="69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68"/>
        <v/>
      </c>
      <c r="AI502" s="150" t="str">
        <f t="shared" si="69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68"/>
        <v/>
      </c>
      <c r="AI503" s="150" t="str">
        <f t="shared" si="69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68"/>
        <v/>
      </c>
      <c r="AI504" s="150" t="str">
        <f t="shared" si="69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68"/>
        <v/>
      </c>
      <c r="AI505" s="150" t="str">
        <f t="shared" si="69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68"/>
        <v/>
      </c>
      <c r="AI506" s="150" t="str">
        <f t="shared" si="69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68"/>
        <v/>
      </c>
      <c r="AI507" s="150" t="str">
        <f t="shared" si="69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68"/>
        <v/>
      </c>
      <c r="AI508" s="150" t="str">
        <f t="shared" si="69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68"/>
        <v/>
      </c>
      <c r="AI509" s="150" t="str">
        <f t="shared" si="69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68"/>
        <v/>
      </c>
      <c r="AI510" s="150" t="str">
        <f t="shared" si="69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68"/>
        <v/>
      </c>
      <c r="AI511" s="150" t="str">
        <f t="shared" si="69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68"/>
        <v/>
      </c>
      <c r="AI512" s="150" t="str">
        <f t="shared" si="69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68"/>
        <v/>
      </c>
      <c r="AI513" s="150" t="str">
        <f t="shared" si="69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68"/>
        <v/>
      </c>
      <c r="AI514" s="150" t="str">
        <f t="shared" si="69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68"/>
        <v/>
      </c>
      <c r="AI515" s="150" t="str">
        <f t="shared" si="69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ref="AH516:AH579" si="70">IF(COUNTIF(X:X,V516)*COUNTIF(Z:Z,V516)*COUNTIF(AB:AB,V516)*COUNTIF(AD:AD,V516)*COUNTIF(AF:AF,V516),V516,"")</f>
        <v/>
      </c>
      <c r="AI516" s="150" t="str">
        <f t="shared" ref="AI516:AI579" si="71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si="70"/>
        <v/>
      </c>
      <c r="AI517" s="150" t="str">
        <f t="shared" si="71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0"/>
        <v/>
      </c>
      <c r="AI518" s="150" t="str">
        <f t="shared" si="71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0"/>
        <v/>
      </c>
      <c r="AI519" s="150" t="str">
        <f t="shared" si="71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0"/>
        <v/>
      </c>
      <c r="AI520" s="150" t="str">
        <f t="shared" si="71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0"/>
        <v/>
      </c>
      <c r="AI521" s="150" t="str">
        <f t="shared" si="71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0"/>
        <v/>
      </c>
      <c r="AI522" s="150" t="str">
        <f t="shared" si="71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0"/>
        <v/>
      </c>
      <c r="AI523" s="150" t="str">
        <f t="shared" si="71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0"/>
        <v/>
      </c>
      <c r="AI524" s="150" t="str">
        <f t="shared" si="71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0"/>
        <v/>
      </c>
      <c r="AI525" s="150" t="str">
        <f t="shared" si="71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0"/>
        <v/>
      </c>
      <c r="AI526" s="150" t="str">
        <f t="shared" si="71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0"/>
        <v/>
      </c>
      <c r="AI527" s="150" t="str">
        <f t="shared" si="71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0"/>
        <v/>
      </c>
      <c r="AI528" s="150" t="str">
        <f t="shared" si="71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0"/>
        <v/>
      </c>
      <c r="AI529" s="150" t="str">
        <f t="shared" si="71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0"/>
        <v/>
      </c>
      <c r="AI530" s="150" t="str">
        <f t="shared" si="71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0"/>
        <v/>
      </c>
      <c r="AI531" s="150" t="str">
        <f t="shared" si="71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0"/>
        <v/>
      </c>
      <c r="AI532" s="150" t="str">
        <f t="shared" si="71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0"/>
        <v/>
      </c>
      <c r="AI533" s="150" t="str">
        <f t="shared" si="71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0"/>
        <v/>
      </c>
      <c r="AI534" s="150" t="str">
        <f t="shared" si="71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0"/>
        <v/>
      </c>
      <c r="AI535" s="150" t="str">
        <f t="shared" si="71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0"/>
        <v/>
      </c>
      <c r="AI536" s="150" t="str">
        <f t="shared" si="71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0"/>
        <v/>
      </c>
      <c r="AI537" s="150" t="str">
        <f t="shared" si="71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0"/>
        <v/>
      </c>
      <c r="AI538" s="150" t="str">
        <f t="shared" si="71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0"/>
        <v/>
      </c>
      <c r="AI539" s="150" t="str">
        <f t="shared" si="71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0"/>
        <v/>
      </c>
      <c r="AI540" s="150" t="str">
        <f t="shared" si="71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0"/>
        <v/>
      </c>
      <c r="AI541" s="150" t="str">
        <f t="shared" si="71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0"/>
        <v/>
      </c>
      <c r="AI542" s="150" t="str">
        <f t="shared" si="71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0"/>
        <v/>
      </c>
      <c r="AI543" s="150" t="str">
        <f t="shared" si="71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0"/>
        <v/>
      </c>
      <c r="AI544" s="150" t="str">
        <f t="shared" si="71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0"/>
        <v/>
      </c>
      <c r="AI545" s="150" t="str">
        <f t="shared" si="71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0"/>
        <v/>
      </c>
      <c r="AI546" s="150" t="str">
        <f t="shared" si="71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0"/>
        <v/>
      </c>
      <c r="AI547" s="150" t="str">
        <f t="shared" si="71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0"/>
        <v/>
      </c>
      <c r="AI548" s="150" t="str">
        <f t="shared" si="71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0"/>
        <v/>
      </c>
      <c r="AI549" s="150" t="str">
        <f t="shared" si="71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0"/>
        <v/>
      </c>
      <c r="AI550" s="150" t="str">
        <f t="shared" si="71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0"/>
        <v/>
      </c>
      <c r="AI551" s="150" t="str">
        <f t="shared" si="71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0"/>
        <v/>
      </c>
      <c r="AI552" s="150" t="str">
        <f t="shared" si="71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0"/>
        <v/>
      </c>
      <c r="AI553" s="150" t="str">
        <f t="shared" si="71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0"/>
        <v/>
      </c>
      <c r="AI554" s="150" t="str">
        <f t="shared" si="71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0"/>
        <v/>
      </c>
      <c r="AI555" s="150" t="str">
        <f t="shared" si="71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0"/>
        <v/>
      </c>
      <c r="AI556" s="150" t="str">
        <f t="shared" si="71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0"/>
        <v/>
      </c>
      <c r="AI557" s="150" t="str">
        <f t="shared" si="71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0"/>
        <v/>
      </c>
      <c r="AI558" s="150" t="str">
        <f t="shared" si="71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0"/>
        <v/>
      </c>
      <c r="AI559" s="150" t="str">
        <f t="shared" si="71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0"/>
        <v/>
      </c>
      <c r="AI560" s="150" t="str">
        <f t="shared" si="71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0"/>
        <v/>
      </c>
      <c r="AI561" s="150" t="str">
        <f t="shared" si="71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0"/>
        <v/>
      </c>
      <c r="AI562" s="150" t="str">
        <f t="shared" si="71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0"/>
        <v/>
      </c>
      <c r="AI563" s="150" t="str">
        <f t="shared" si="71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0"/>
        <v/>
      </c>
      <c r="AI564" s="150" t="str">
        <f t="shared" si="71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0"/>
        <v/>
      </c>
      <c r="AI565" s="150" t="str">
        <f t="shared" si="71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0"/>
        <v/>
      </c>
      <c r="AI566" s="150" t="str">
        <f t="shared" si="71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0"/>
        <v/>
      </c>
      <c r="AI567" s="150" t="str">
        <f t="shared" si="71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0"/>
        <v/>
      </c>
      <c r="AI568" s="150" t="str">
        <f t="shared" si="71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0"/>
        <v/>
      </c>
      <c r="AI569" s="150" t="str">
        <f t="shared" si="71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0"/>
        <v/>
      </c>
      <c r="AI570" s="150" t="str">
        <f t="shared" si="71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0"/>
        <v/>
      </c>
      <c r="AI571" s="150" t="str">
        <f t="shared" si="71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0"/>
        <v/>
      </c>
      <c r="AI572" s="150" t="str">
        <f t="shared" si="71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0"/>
        <v/>
      </c>
      <c r="AI573" s="150" t="str">
        <f t="shared" si="71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0"/>
        <v/>
      </c>
      <c r="AI574" s="150" t="str">
        <f t="shared" si="71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0"/>
        <v/>
      </c>
      <c r="AI575" s="150" t="str">
        <f t="shared" si="71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0"/>
        <v/>
      </c>
      <c r="AI576" s="150" t="str">
        <f t="shared" si="71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0"/>
        <v/>
      </c>
      <c r="AI577" s="150" t="str">
        <f t="shared" si="71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0"/>
        <v/>
      </c>
      <c r="AI578" s="150" t="str">
        <f t="shared" si="71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0"/>
        <v/>
      </c>
      <c r="AI579" s="150" t="str">
        <f t="shared" si="71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ref="AH580:AH643" si="72">IF(COUNTIF(X:X,V580)*COUNTIF(Z:Z,V580)*COUNTIF(AB:AB,V580)*COUNTIF(AD:AD,V580)*COUNTIF(AF:AF,V580),V580,"")</f>
        <v/>
      </c>
      <c r="AI580" s="150" t="str">
        <f t="shared" ref="AI580:AI643" si="73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si="72"/>
        <v/>
      </c>
      <c r="AI581" s="150" t="str">
        <f t="shared" si="73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72"/>
        <v/>
      </c>
      <c r="AI582" s="150" t="str">
        <f t="shared" si="73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72"/>
        <v/>
      </c>
      <c r="AI583" s="150" t="str">
        <f t="shared" si="73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72"/>
        <v/>
      </c>
      <c r="AI584" s="150" t="str">
        <f t="shared" si="73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72"/>
        <v/>
      </c>
      <c r="AI585" s="150" t="str">
        <f t="shared" si="73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72"/>
        <v/>
      </c>
      <c r="AI586" s="150" t="str">
        <f t="shared" si="73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72"/>
        <v/>
      </c>
      <c r="AI587" s="150" t="str">
        <f t="shared" si="73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72"/>
        <v/>
      </c>
      <c r="AI588" s="150" t="str">
        <f t="shared" si="73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72"/>
        <v/>
      </c>
      <c r="AI589" s="150" t="str">
        <f t="shared" si="73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72"/>
        <v/>
      </c>
      <c r="AI590" s="150" t="str">
        <f t="shared" si="73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72"/>
        <v/>
      </c>
      <c r="AI591" s="150" t="str">
        <f t="shared" si="73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72"/>
        <v/>
      </c>
      <c r="AI592" s="150" t="str">
        <f t="shared" si="73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72"/>
        <v/>
      </c>
      <c r="AI593" s="150" t="str">
        <f t="shared" si="73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72"/>
        <v/>
      </c>
      <c r="AI594" s="150" t="str">
        <f t="shared" si="73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72"/>
        <v/>
      </c>
      <c r="AI595" s="150" t="str">
        <f t="shared" si="73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72"/>
        <v/>
      </c>
      <c r="AI596" s="150" t="str">
        <f t="shared" si="73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72"/>
        <v/>
      </c>
      <c r="AI597" s="150" t="str">
        <f t="shared" si="73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72"/>
        <v/>
      </c>
      <c r="AI598" s="150" t="str">
        <f t="shared" si="73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72"/>
        <v/>
      </c>
      <c r="AI599" s="150" t="str">
        <f t="shared" si="73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72"/>
        <v/>
      </c>
      <c r="AI600" s="150" t="str">
        <f t="shared" si="73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72"/>
        <v/>
      </c>
      <c r="AI601" s="150" t="str">
        <f t="shared" si="73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72"/>
        <v/>
      </c>
      <c r="AI602" s="150" t="str">
        <f t="shared" si="73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72"/>
        <v/>
      </c>
      <c r="AI603" s="150" t="str">
        <f t="shared" si="73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72"/>
        <v/>
      </c>
      <c r="AI604" s="150" t="str">
        <f t="shared" si="73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72"/>
        <v/>
      </c>
      <c r="AI605" s="150" t="str">
        <f t="shared" si="73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72"/>
        <v/>
      </c>
      <c r="AI606" s="150" t="str">
        <f t="shared" si="73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72"/>
        <v/>
      </c>
      <c r="AI607" s="150" t="str">
        <f t="shared" si="73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72"/>
        <v/>
      </c>
      <c r="AI608" s="150" t="str">
        <f t="shared" si="73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72"/>
        <v/>
      </c>
      <c r="AI609" s="150" t="str">
        <f t="shared" si="73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72"/>
        <v/>
      </c>
      <c r="AI610" s="150" t="str">
        <f t="shared" si="73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72"/>
        <v/>
      </c>
      <c r="AI611" s="150" t="str">
        <f t="shared" si="73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72"/>
        <v/>
      </c>
      <c r="AI612" s="150" t="str">
        <f t="shared" si="73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72"/>
        <v/>
      </c>
      <c r="AI613" s="150" t="str">
        <f t="shared" si="73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72"/>
        <v/>
      </c>
      <c r="AI614" s="150" t="str">
        <f t="shared" si="73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72"/>
        <v/>
      </c>
      <c r="AI615" s="150" t="str">
        <f t="shared" si="73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72"/>
        <v/>
      </c>
      <c r="AI616" s="150" t="str">
        <f t="shared" si="73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72"/>
        <v/>
      </c>
      <c r="AI617" s="150" t="str">
        <f t="shared" si="73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72"/>
        <v/>
      </c>
      <c r="AI618" s="150" t="str">
        <f t="shared" si="73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72"/>
        <v/>
      </c>
      <c r="AI619" s="150" t="str">
        <f t="shared" si="73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72"/>
        <v/>
      </c>
      <c r="AI620" s="150" t="str">
        <f t="shared" si="73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72"/>
        <v/>
      </c>
      <c r="AI621" s="150" t="str">
        <f t="shared" si="73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72"/>
        <v/>
      </c>
      <c r="AI622" s="150" t="str">
        <f t="shared" si="73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72"/>
        <v/>
      </c>
      <c r="AI623" s="150" t="str">
        <f t="shared" si="73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72"/>
        <v/>
      </c>
      <c r="AI624" s="150" t="str">
        <f t="shared" si="73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72"/>
        <v/>
      </c>
      <c r="AI625" s="150" t="str">
        <f t="shared" si="73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72"/>
        <v/>
      </c>
      <c r="AI626" s="150" t="str">
        <f t="shared" si="73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72"/>
        <v/>
      </c>
      <c r="AI627" s="150" t="str">
        <f t="shared" si="73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72"/>
        <v/>
      </c>
      <c r="AI628" s="150" t="str">
        <f t="shared" si="73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72"/>
        <v/>
      </c>
      <c r="AI629" s="150" t="str">
        <f t="shared" si="73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72"/>
        <v/>
      </c>
      <c r="AI630" s="150" t="str">
        <f t="shared" si="73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72"/>
        <v/>
      </c>
      <c r="AI631" s="150" t="str">
        <f t="shared" si="73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72"/>
        <v/>
      </c>
      <c r="AI632" s="150" t="str">
        <f t="shared" si="73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72"/>
        <v/>
      </c>
      <c r="AI633" s="150" t="str">
        <f t="shared" si="73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72"/>
        <v/>
      </c>
      <c r="AI634" s="150" t="str">
        <f t="shared" si="73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72"/>
        <v/>
      </c>
      <c r="AI635" s="150" t="str">
        <f t="shared" si="73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72"/>
        <v/>
      </c>
      <c r="AI636" s="150" t="str">
        <f t="shared" si="73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72"/>
        <v/>
      </c>
      <c r="AI637" s="150" t="str">
        <f t="shared" si="73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72"/>
        <v/>
      </c>
      <c r="AI638" s="150" t="str">
        <f t="shared" si="73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72"/>
        <v/>
      </c>
      <c r="AI639" s="150" t="str">
        <f t="shared" si="73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72"/>
        <v/>
      </c>
      <c r="AI640" s="150" t="str">
        <f t="shared" si="73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72"/>
        <v/>
      </c>
      <c r="AI641" s="150" t="str">
        <f t="shared" si="73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72"/>
        <v/>
      </c>
      <c r="AI642" s="150" t="str">
        <f t="shared" si="73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72"/>
        <v/>
      </c>
      <c r="AI643" s="150" t="str">
        <f t="shared" si="73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ref="AH644:AH707" si="74">IF(COUNTIF(X:X,V644)*COUNTIF(Z:Z,V644)*COUNTIF(AB:AB,V644)*COUNTIF(AD:AD,V644)*COUNTIF(AF:AF,V644),V644,"")</f>
        <v/>
      </c>
      <c r="AI644" s="150" t="str">
        <f t="shared" ref="AI644:AI707" si="75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si="74"/>
        <v/>
      </c>
      <c r="AI645" s="150" t="str">
        <f t="shared" si="75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74"/>
        <v/>
      </c>
      <c r="AI646" s="150" t="str">
        <f t="shared" si="75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74"/>
        <v/>
      </c>
      <c r="AI647" s="150" t="str">
        <f t="shared" si="75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74"/>
        <v/>
      </c>
      <c r="AI648" s="150" t="str">
        <f t="shared" si="75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74"/>
        <v/>
      </c>
      <c r="AI649" s="150" t="str">
        <f t="shared" si="75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74"/>
        <v/>
      </c>
      <c r="AI650" s="150" t="str">
        <f t="shared" si="75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74"/>
        <v/>
      </c>
      <c r="AI651" s="150" t="str">
        <f t="shared" si="75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74"/>
        <v/>
      </c>
      <c r="AI652" s="150" t="str">
        <f t="shared" si="75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74"/>
        <v/>
      </c>
      <c r="AI653" s="150" t="str">
        <f t="shared" si="75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74"/>
        <v/>
      </c>
      <c r="AI654" s="150" t="str">
        <f t="shared" si="75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74"/>
        <v/>
      </c>
      <c r="AI655" s="150" t="str">
        <f t="shared" si="75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74"/>
        <v/>
      </c>
      <c r="AI656" s="150" t="str">
        <f t="shared" si="75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74"/>
        <v/>
      </c>
      <c r="AI657" s="150" t="str">
        <f t="shared" si="75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74"/>
        <v/>
      </c>
      <c r="AI658" s="150" t="str">
        <f t="shared" si="75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74"/>
        <v/>
      </c>
      <c r="AI659" s="150" t="str">
        <f t="shared" si="75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74"/>
        <v/>
      </c>
      <c r="AI660" s="150" t="str">
        <f t="shared" si="75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74"/>
        <v/>
      </c>
      <c r="AI661" s="150" t="str">
        <f t="shared" si="75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74"/>
        <v/>
      </c>
      <c r="AI662" s="150" t="str">
        <f t="shared" si="75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74"/>
        <v/>
      </c>
      <c r="AI663" s="150" t="str">
        <f t="shared" si="75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74"/>
        <v/>
      </c>
      <c r="AI664" s="150" t="str">
        <f t="shared" si="75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74"/>
        <v/>
      </c>
      <c r="AI665" s="150" t="str">
        <f t="shared" si="75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74"/>
        <v/>
      </c>
      <c r="AI666" s="150" t="str">
        <f t="shared" si="75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74"/>
        <v/>
      </c>
      <c r="AI667" s="150" t="str">
        <f t="shared" si="75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74"/>
        <v/>
      </c>
      <c r="AI668" s="150" t="str">
        <f t="shared" si="75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74"/>
        <v/>
      </c>
      <c r="AI669" s="150" t="str">
        <f t="shared" si="75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74"/>
        <v/>
      </c>
      <c r="AI670" s="150" t="str">
        <f t="shared" si="75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74"/>
        <v/>
      </c>
      <c r="AI671" s="150" t="str">
        <f t="shared" si="75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74"/>
        <v/>
      </c>
      <c r="AI672" s="150" t="str">
        <f t="shared" si="75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74"/>
        <v/>
      </c>
      <c r="AI673" s="150" t="str">
        <f t="shared" si="75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74"/>
        <v/>
      </c>
      <c r="AI674" s="150" t="str">
        <f t="shared" si="75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74"/>
        <v/>
      </c>
      <c r="AI675" s="150" t="str">
        <f t="shared" si="75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74"/>
        <v/>
      </c>
      <c r="AI676" s="150" t="str">
        <f t="shared" si="75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74"/>
        <v/>
      </c>
      <c r="AI677" s="150" t="str">
        <f t="shared" si="75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74"/>
        <v/>
      </c>
      <c r="AI678" s="150" t="str">
        <f t="shared" si="75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74"/>
        <v/>
      </c>
      <c r="AI679" s="150" t="str">
        <f t="shared" si="75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74"/>
        <v/>
      </c>
      <c r="AI680" s="150" t="str">
        <f t="shared" si="75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74"/>
        <v/>
      </c>
      <c r="AI681" s="150" t="str">
        <f t="shared" si="75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74"/>
        <v/>
      </c>
      <c r="AI682" s="150" t="str">
        <f t="shared" si="75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74"/>
        <v/>
      </c>
      <c r="AI683" s="150" t="str">
        <f t="shared" si="75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74"/>
        <v/>
      </c>
      <c r="AI684" s="150" t="str">
        <f t="shared" si="75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74"/>
        <v/>
      </c>
      <c r="AI685" s="150" t="str">
        <f t="shared" si="75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74"/>
        <v/>
      </c>
      <c r="AI686" s="150" t="str">
        <f t="shared" si="75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74"/>
        <v/>
      </c>
      <c r="AI687" s="150" t="str">
        <f t="shared" si="75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74"/>
        <v/>
      </c>
      <c r="AI688" s="150" t="str">
        <f t="shared" si="75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74"/>
        <v/>
      </c>
      <c r="AI689" s="150" t="str">
        <f t="shared" si="75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74"/>
        <v/>
      </c>
      <c r="AI690" s="150" t="str">
        <f t="shared" si="75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74"/>
        <v/>
      </c>
      <c r="AI691" s="150" t="str">
        <f t="shared" si="75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74"/>
        <v/>
      </c>
      <c r="AI692" s="150" t="str">
        <f t="shared" si="75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74"/>
        <v/>
      </c>
      <c r="AI693" s="150" t="str">
        <f t="shared" si="75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74"/>
        <v/>
      </c>
      <c r="AI694" s="150" t="str">
        <f t="shared" si="75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74"/>
        <v/>
      </c>
      <c r="AI695" s="150" t="str">
        <f t="shared" si="75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74"/>
        <v/>
      </c>
      <c r="AI696" s="150" t="str">
        <f t="shared" si="75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74"/>
        <v/>
      </c>
      <c r="AI697" s="150" t="str">
        <f t="shared" si="75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74"/>
        <v/>
      </c>
      <c r="AI698" s="150" t="str">
        <f t="shared" si="75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74"/>
        <v/>
      </c>
      <c r="AI699" s="150" t="str">
        <f t="shared" si="75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74"/>
        <v/>
      </c>
      <c r="AI700" s="150" t="str">
        <f t="shared" si="75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74"/>
        <v/>
      </c>
      <c r="AI701" s="150" t="str">
        <f t="shared" si="75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74"/>
        <v/>
      </c>
      <c r="AI702" s="150" t="str">
        <f t="shared" si="75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74"/>
        <v/>
      </c>
      <c r="AI703" s="150" t="str">
        <f t="shared" si="75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74"/>
        <v/>
      </c>
      <c r="AI704" s="150" t="str">
        <f t="shared" si="75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74"/>
        <v/>
      </c>
      <c r="AI705" s="150" t="str">
        <f t="shared" si="75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74"/>
        <v/>
      </c>
      <c r="AI706" s="150" t="str">
        <f t="shared" si="75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74"/>
        <v/>
      </c>
      <c r="AI707" s="150" t="str">
        <f t="shared" si="75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ref="AH708:AH771" si="76">IF(COUNTIF(X:X,V708)*COUNTIF(Z:Z,V708)*COUNTIF(AB:AB,V708)*COUNTIF(AD:AD,V708)*COUNTIF(AF:AF,V708),V708,"")</f>
        <v/>
      </c>
      <c r="AI708" s="150" t="str">
        <f t="shared" ref="AI708:AI771" si="77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si="76"/>
        <v/>
      </c>
      <c r="AI709" s="150" t="str">
        <f t="shared" si="77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76"/>
        <v/>
      </c>
      <c r="AI710" s="150" t="str">
        <f t="shared" si="77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76"/>
        <v/>
      </c>
      <c r="AI711" s="150" t="str">
        <f t="shared" si="77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76"/>
        <v/>
      </c>
      <c r="AI712" s="150" t="str">
        <f t="shared" si="77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76"/>
        <v/>
      </c>
      <c r="AI713" s="150" t="str">
        <f t="shared" si="77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76"/>
        <v/>
      </c>
      <c r="AI714" s="150" t="str">
        <f t="shared" si="77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76"/>
        <v/>
      </c>
      <c r="AI715" s="150" t="str">
        <f t="shared" si="77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76"/>
        <v/>
      </c>
      <c r="AI716" s="150" t="str">
        <f t="shared" si="77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76"/>
        <v/>
      </c>
      <c r="AI717" s="150" t="str">
        <f t="shared" si="77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76"/>
        <v/>
      </c>
      <c r="AI718" s="150" t="str">
        <f t="shared" si="77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76"/>
        <v/>
      </c>
      <c r="AI719" s="150" t="str">
        <f t="shared" si="77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76"/>
        <v/>
      </c>
      <c r="AI720" s="150" t="str">
        <f t="shared" si="77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76"/>
        <v/>
      </c>
      <c r="AI721" s="150" t="str">
        <f t="shared" si="77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76"/>
        <v/>
      </c>
      <c r="AI722" s="150" t="str">
        <f t="shared" si="77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76"/>
        <v/>
      </c>
      <c r="AI723" s="150" t="str">
        <f t="shared" si="77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76"/>
        <v/>
      </c>
      <c r="AI724" s="150" t="str">
        <f t="shared" si="77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76"/>
        <v/>
      </c>
      <c r="AI725" s="150" t="str">
        <f t="shared" si="77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76"/>
        <v/>
      </c>
      <c r="AI726" s="150" t="str">
        <f t="shared" si="77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76"/>
        <v/>
      </c>
      <c r="AI727" s="150" t="str">
        <f t="shared" si="77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76"/>
        <v/>
      </c>
      <c r="AI728" s="150" t="str">
        <f t="shared" si="77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76"/>
        <v/>
      </c>
      <c r="AI729" s="150" t="str">
        <f t="shared" si="77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76"/>
        <v/>
      </c>
      <c r="AI730" s="150" t="str">
        <f t="shared" si="77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76"/>
        <v/>
      </c>
      <c r="AI731" s="150" t="str">
        <f t="shared" si="77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76"/>
        <v/>
      </c>
      <c r="AI732" s="150" t="str">
        <f t="shared" si="77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76"/>
        <v/>
      </c>
      <c r="AI733" s="150" t="str">
        <f t="shared" si="77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76"/>
        <v/>
      </c>
      <c r="AI734" s="150" t="str">
        <f t="shared" si="77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76"/>
        <v/>
      </c>
      <c r="AI735" s="150" t="str">
        <f t="shared" si="77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76"/>
        <v/>
      </c>
      <c r="AI736" s="150" t="str">
        <f t="shared" si="77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76"/>
        <v/>
      </c>
      <c r="AI737" s="150" t="str">
        <f t="shared" si="77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76"/>
        <v/>
      </c>
      <c r="AI738" s="150" t="str">
        <f t="shared" si="77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76"/>
        <v/>
      </c>
      <c r="AI739" s="150" t="str">
        <f t="shared" si="77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76"/>
        <v/>
      </c>
      <c r="AI740" s="150" t="str">
        <f t="shared" si="77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76"/>
        <v/>
      </c>
      <c r="AI741" s="150" t="str">
        <f t="shared" si="77"/>
        <v/>
      </c>
    </row>
    <row r="742" spans="1:35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H742" s="150" t="str">
        <f t="shared" si="76"/>
        <v/>
      </c>
      <c r="AI742" s="150" t="str">
        <f t="shared" si="77"/>
        <v/>
      </c>
    </row>
    <row r="743" spans="1:35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H743" s="150" t="str">
        <f t="shared" si="76"/>
        <v/>
      </c>
      <c r="AI743" s="150" t="str">
        <f t="shared" si="77"/>
        <v/>
      </c>
    </row>
    <row r="744" spans="1:35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H744" s="150" t="str">
        <f t="shared" si="76"/>
        <v/>
      </c>
      <c r="AI744" s="150" t="str">
        <f t="shared" si="77"/>
        <v/>
      </c>
    </row>
    <row r="745" spans="1:35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H745" s="150" t="str">
        <f t="shared" si="76"/>
        <v/>
      </c>
      <c r="AI745" s="150" t="str">
        <f t="shared" si="77"/>
        <v/>
      </c>
    </row>
    <row r="746" spans="1:35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H746" s="150" t="str">
        <f t="shared" si="76"/>
        <v/>
      </c>
      <c r="AI746" s="150" t="str">
        <f t="shared" si="77"/>
        <v/>
      </c>
    </row>
    <row r="747" spans="1:35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H747" s="150" t="str">
        <f t="shared" si="76"/>
        <v/>
      </c>
      <c r="AI747" s="150" t="str">
        <f t="shared" si="77"/>
        <v/>
      </c>
    </row>
    <row r="748" spans="1:35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H748" s="150" t="str">
        <f t="shared" si="76"/>
        <v/>
      </c>
      <c r="AI748" s="150" t="str">
        <f t="shared" si="77"/>
        <v/>
      </c>
    </row>
    <row r="749" spans="1:35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H749" s="150" t="str">
        <f t="shared" si="76"/>
        <v/>
      </c>
      <c r="AI749" s="150" t="str">
        <f t="shared" si="77"/>
        <v/>
      </c>
    </row>
    <row r="750" spans="1:35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H750" s="150" t="str">
        <f t="shared" si="76"/>
        <v/>
      </c>
      <c r="AI750" s="150" t="str">
        <f t="shared" si="77"/>
        <v/>
      </c>
    </row>
    <row r="751" spans="1:35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H751" s="150" t="str">
        <f t="shared" si="76"/>
        <v/>
      </c>
      <c r="AI751" s="150" t="str">
        <f t="shared" si="77"/>
        <v/>
      </c>
    </row>
    <row r="752" spans="1:35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H752" s="150" t="str">
        <f t="shared" si="76"/>
        <v/>
      </c>
      <c r="AI752" s="150" t="str">
        <f t="shared" si="77"/>
        <v/>
      </c>
    </row>
    <row r="753" spans="1:35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H753" s="150" t="str">
        <f t="shared" si="76"/>
        <v/>
      </c>
      <c r="AI753" s="150" t="str">
        <f t="shared" si="77"/>
        <v/>
      </c>
    </row>
    <row r="754" spans="1:35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H754" s="150" t="str">
        <f t="shared" si="76"/>
        <v/>
      </c>
      <c r="AI754" s="150" t="str">
        <f t="shared" si="77"/>
        <v/>
      </c>
    </row>
    <row r="755" spans="1:35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H755" s="150" t="str">
        <f t="shared" si="76"/>
        <v/>
      </c>
      <c r="AI755" s="150" t="str">
        <f t="shared" si="77"/>
        <v/>
      </c>
    </row>
    <row r="756" spans="1:35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H756" s="150" t="str">
        <f t="shared" si="76"/>
        <v/>
      </c>
      <c r="AI756" s="150" t="str">
        <f t="shared" si="77"/>
        <v/>
      </c>
    </row>
    <row r="757" spans="1:35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H757" s="150" t="str">
        <f t="shared" si="76"/>
        <v/>
      </c>
      <c r="AI757" s="150" t="str">
        <f t="shared" si="77"/>
        <v/>
      </c>
    </row>
    <row r="758" spans="1:35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H758" s="150" t="str">
        <f t="shared" si="76"/>
        <v/>
      </c>
      <c r="AI758" s="150" t="str">
        <f t="shared" si="77"/>
        <v/>
      </c>
    </row>
    <row r="759" spans="1:35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H759" s="150" t="str">
        <f t="shared" si="76"/>
        <v/>
      </c>
      <c r="AI759" s="150" t="str">
        <f t="shared" si="77"/>
        <v/>
      </c>
    </row>
    <row r="760" spans="1:35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H760" s="150" t="str">
        <f t="shared" si="76"/>
        <v/>
      </c>
      <c r="AI760" s="150" t="str">
        <f t="shared" si="77"/>
        <v/>
      </c>
    </row>
    <row r="761" spans="1:35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H761" s="150" t="str">
        <f t="shared" si="76"/>
        <v/>
      </c>
      <c r="AI761" s="150" t="str">
        <f t="shared" si="77"/>
        <v/>
      </c>
    </row>
    <row r="762" spans="1:35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H762" s="150" t="str">
        <f t="shared" si="76"/>
        <v/>
      </c>
      <c r="AI762" s="150" t="str">
        <f t="shared" si="77"/>
        <v/>
      </c>
    </row>
    <row r="763" spans="1:35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H763" s="150" t="str">
        <f t="shared" si="76"/>
        <v/>
      </c>
      <c r="AI763" s="150" t="str">
        <f t="shared" si="77"/>
        <v/>
      </c>
    </row>
    <row r="764" spans="1:35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H764" s="150" t="str">
        <f t="shared" si="76"/>
        <v/>
      </c>
      <c r="AI764" s="150" t="str">
        <f t="shared" si="77"/>
        <v/>
      </c>
    </row>
    <row r="765" spans="1:35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H765" s="150" t="str">
        <f t="shared" si="76"/>
        <v/>
      </c>
      <c r="AI765" s="150" t="str">
        <f t="shared" si="77"/>
        <v/>
      </c>
    </row>
    <row r="766" spans="1:35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H766" s="150" t="str">
        <f t="shared" si="76"/>
        <v/>
      </c>
      <c r="AI766" s="150" t="str">
        <f t="shared" si="77"/>
        <v/>
      </c>
    </row>
    <row r="767" spans="1:35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H767" s="150" t="str">
        <f t="shared" si="76"/>
        <v/>
      </c>
      <c r="AI767" s="150" t="str">
        <f t="shared" si="77"/>
        <v/>
      </c>
    </row>
    <row r="768" spans="1:35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H768" s="150" t="str">
        <f t="shared" si="76"/>
        <v/>
      </c>
      <c r="AI768" s="150" t="str">
        <f t="shared" si="77"/>
        <v/>
      </c>
    </row>
    <row r="769" spans="1:35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H769" s="150" t="str">
        <f t="shared" si="76"/>
        <v/>
      </c>
      <c r="AI769" s="150" t="str">
        <f t="shared" si="77"/>
        <v/>
      </c>
    </row>
    <row r="770" spans="1:35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H770" s="150" t="str">
        <f t="shared" si="76"/>
        <v/>
      </c>
      <c r="AI770" s="150" t="str">
        <f t="shared" si="77"/>
        <v/>
      </c>
    </row>
    <row r="771" spans="1:35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H771" s="150" t="str">
        <f t="shared" si="76"/>
        <v/>
      </c>
      <c r="AI771" s="150" t="str">
        <f t="shared" si="77"/>
        <v/>
      </c>
    </row>
    <row r="772" spans="1:35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H772" s="150" t="str">
        <f t="shared" ref="AH772:AH835" si="78">IF(COUNTIF(X:X,V772)*COUNTIF(Z:Z,V772)*COUNTIF(AB:AB,V772)*COUNTIF(AD:AD,V772)*COUNTIF(AF:AF,V772),V772,"")</f>
        <v/>
      </c>
      <c r="AI772" s="150" t="str">
        <f t="shared" ref="AI772:AI835" si="79">IF(AH772&gt;$A$14,AH772,"")</f>
        <v/>
      </c>
    </row>
    <row r="773" spans="1:35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H773" s="150" t="str">
        <f t="shared" si="78"/>
        <v/>
      </c>
      <c r="AI773" s="150" t="str">
        <f t="shared" si="79"/>
        <v/>
      </c>
    </row>
    <row r="774" spans="1:35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H774" s="150" t="str">
        <f t="shared" si="78"/>
        <v/>
      </c>
      <c r="AI774" s="150" t="str">
        <f t="shared" si="79"/>
        <v/>
      </c>
    </row>
    <row r="775" spans="1:35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H775" s="150" t="str">
        <f t="shared" si="78"/>
        <v/>
      </c>
      <c r="AI775" s="150" t="str">
        <f t="shared" si="79"/>
        <v/>
      </c>
    </row>
    <row r="776" spans="1:35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H776" s="150" t="str">
        <f t="shared" si="78"/>
        <v/>
      </c>
      <c r="AI776" s="150" t="str">
        <f t="shared" si="79"/>
        <v/>
      </c>
    </row>
    <row r="777" spans="1:35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H777" s="150" t="str">
        <f t="shared" si="78"/>
        <v/>
      </c>
      <c r="AI777" s="150" t="str">
        <f t="shared" si="79"/>
        <v/>
      </c>
    </row>
    <row r="778" spans="1:35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H778" s="150" t="str">
        <f t="shared" si="78"/>
        <v/>
      </c>
      <c r="AI778" s="150" t="str">
        <f t="shared" si="79"/>
        <v/>
      </c>
    </row>
    <row r="779" spans="1:35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H779" s="150" t="str">
        <f t="shared" si="78"/>
        <v/>
      </c>
      <c r="AI779" s="150" t="str">
        <f t="shared" si="79"/>
        <v/>
      </c>
    </row>
    <row r="780" spans="1:35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H780" s="150" t="str">
        <f t="shared" si="78"/>
        <v/>
      </c>
      <c r="AI780" s="150" t="str">
        <f t="shared" si="79"/>
        <v/>
      </c>
    </row>
    <row r="781" spans="1:35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H781" s="150" t="str">
        <f t="shared" si="78"/>
        <v/>
      </c>
      <c r="AI781" s="150" t="str">
        <f t="shared" si="79"/>
        <v/>
      </c>
    </row>
    <row r="782" spans="1:35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H782" s="150" t="str">
        <f t="shared" si="78"/>
        <v/>
      </c>
      <c r="AI782" s="150" t="str">
        <f t="shared" si="79"/>
        <v/>
      </c>
    </row>
    <row r="783" spans="1:35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H783" s="150" t="str">
        <f t="shared" si="78"/>
        <v/>
      </c>
      <c r="AI783" s="150" t="str">
        <f t="shared" si="79"/>
        <v/>
      </c>
    </row>
    <row r="784" spans="1:35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H784" s="150" t="str">
        <f t="shared" si="78"/>
        <v/>
      </c>
      <c r="AI784" s="150" t="str">
        <f t="shared" si="79"/>
        <v/>
      </c>
    </row>
    <row r="785" spans="1:35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H785" s="150" t="str">
        <f t="shared" si="78"/>
        <v/>
      </c>
      <c r="AI785" s="150" t="str">
        <f t="shared" si="79"/>
        <v/>
      </c>
    </row>
    <row r="786" spans="1:35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H786" s="150" t="str">
        <f t="shared" si="78"/>
        <v/>
      </c>
      <c r="AI786" s="150" t="str">
        <f t="shared" si="79"/>
        <v/>
      </c>
    </row>
    <row r="787" spans="1:35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H787" s="150" t="str">
        <f t="shared" si="78"/>
        <v/>
      </c>
      <c r="AI787" s="150" t="str">
        <f t="shared" si="79"/>
        <v/>
      </c>
    </row>
    <row r="788" spans="1:35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H788" s="150" t="str">
        <f t="shared" si="78"/>
        <v/>
      </c>
      <c r="AI788" s="150" t="str">
        <f t="shared" si="79"/>
        <v/>
      </c>
    </row>
    <row r="789" spans="1:35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H789" s="150" t="str">
        <f t="shared" si="78"/>
        <v/>
      </c>
      <c r="AI789" s="150" t="str">
        <f t="shared" si="79"/>
        <v/>
      </c>
    </row>
    <row r="790" spans="1:35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H790" s="150" t="str">
        <f t="shared" si="78"/>
        <v/>
      </c>
      <c r="AI790" s="150" t="str">
        <f t="shared" si="79"/>
        <v/>
      </c>
    </row>
    <row r="791" spans="1:35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H791" s="150" t="str">
        <f t="shared" si="78"/>
        <v/>
      </c>
      <c r="AI791" s="150" t="str">
        <f t="shared" si="79"/>
        <v/>
      </c>
    </row>
    <row r="792" spans="1:35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H792" s="150" t="str">
        <f t="shared" si="78"/>
        <v/>
      </c>
      <c r="AI792" s="150" t="str">
        <f t="shared" si="79"/>
        <v/>
      </c>
    </row>
    <row r="793" spans="1:35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H793" s="150" t="str">
        <f t="shared" si="78"/>
        <v/>
      </c>
      <c r="AI793" s="150" t="str">
        <f t="shared" si="79"/>
        <v/>
      </c>
    </row>
    <row r="794" spans="1:35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H794" s="150" t="str">
        <f t="shared" si="78"/>
        <v/>
      </c>
      <c r="AI794" s="150" t="str">
        <f t="shared" si="79"/>
        <v/>
      </c>
    </row>
    <row r="795" spans="1:35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H795" s="150" t="str">
        <f t="shared" si="78"/>
        <v/>
      </c>
      <c r="AI795" s="150" t="str">
        <f t="shared" si="79"/>
        <v/>
      </c>
    </row>
    <row r="796" spans="1:35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H796" s="150" t="str">
        <f t="shared" si="78"/>
        <v/>
      </c>
      <c r="AI796" s="150" t="str">
        <f t="shared" si="79"/>
        <v/>
      </c>
    </row>
    <row r="797" spans="1:35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H797" s="150" t="str">
        <f t="shared" si="78"/>
        <v/>
      </c>
      <c r="AI797" s="150" t="str">
        <f t="shared" si="79"/>
        <v/>
      </c>
    </row>
    <row r="798" spans="1:35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H798" s="150" t="str">
        <f t="shared" si="78"/>
        <v/>
      </c>
      <c r="AI798" s="150" t="str">
        <f t="shared" si="79"/>
        <v/>
      </c>
    </row>
    <row r="799" spans="1:35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H799" s="150" t="str">
        <f t="shared" si="78"/>
        <v/>
      </c>
      <c r="AI799" s="150" t="str">
        <f t="shared" si="79"/>
        <v/>
      </c>
    </row>
    <row r="800" spans="1:35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H800" s="150" t="str">
        <f t="shared" si="78"/>
        <v/>
      </c>
      <c r="AI800" s="150" t="str">
        <f t="shared" si="79"/>
        <v/>
      </c>
    </row>
    <row r="801" spans="1:35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H801" s="150" t="str">
        <f t="shared" si="78"/>
        <v/>
      </c>
      <c r="AI801" s="150" t="str">
        <f t="shared" si="79"/>
        <v/>
      </c>
    </row>
    <row r="802" spans="1:35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H802" s="150" t="str">
        <f t="shared" si="78"/>
        <v/>
      </c>
      <c r="AI802" s="150" t="str">
        <f t="shared" si="79"/>
        <v/>
      </c>
    </row>
    <row r="803" spans="1:35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H803" s="150" t="str">
        <f t="shared" si="78"/>
        <v/>
      </c>
      <c r="AI803" s="150" t="str">
        <f t="shared" si="79"/>
        <v/>
      </c>
    </row>
    <row r="804" spans="1:35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H804" s="150" t="str">
        <f t="shared" si="78"/>
        <v/>
      </c>
      <c r="AI804" s="150" t="str">
        <f t="shared" si="79"/>
        <v/>
      </c>
    </row>
    <row r="805" spans="1:35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H805" s="150" t="str">
        <f t="shared" si="78"/>
        <v/>
      </c>
      <c r="AI805" s="150" t="str">
        <f t="shared" si="79"/>
        <v/>
      </c>
    </row>
    <row r="806" spans="1:35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H806" s="150" t="str">
        <f t="shared" si="78"/>
        <v/>
      </c>
      <c r="AI806" s="150" t="str">
        <f t="shared" si="79"/>
        <v/>
      </c>
    </row>
    <row r="807" spans="1:35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H807" s="150" t="str">
        <f t="shared" si="78"/>
        <v/>
      </c>
      <c r="AI807" s="150" t="str">
        <f t="shared" si="79"/>
        <v/>
      </c>
    </row>
    <row r="808" spans="1:35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H808" s="150" t="str">
        <f t="shared" si="78"/>
        <v/>
      </c>
      <c r="AI808" s="150" t="str">
        <f t="shared" si="79"/>
        <v/>
      </c>
    </row>
    <row r="809" spans="1:35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H809" s="150" t="str">
        <f t="shared" si="78"/>
        <v/>
      </c>
      <c r="AI809" s="150" t="str">
        <f t="shared" si="79"/>
        <v/>
      </c>
    </row>
    <row r="810" spans="1:35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H810" s="150" t="str">
        <f t="shared" si="78"/>
        <v/>
      </c>
      <c r="AI810" s="150" t="str">
        <f t="shared" si="79"/>
        <v/>
      </c>
    </row>
    <row r="811" spans="1:35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H811" s="150" t="str">
        <f t="shared" si="78"/>
        <v/>
      </c>
      <c r="AI811" s="150" t="str">
        <f t="shared" si="79"/>
        <v/>
      </c>
    </row>
    <row r="812" spans="1:35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H812" s="150" t="str">
        <f t="shared" si="78"/>
        <v/>
      </c>
      <c r="AI812" s="150" t="str">
        <f t="shared" si="79"/>
        <v/>
      </c>
    </row>
    <row r="813" spans="1:35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H813" s="150" t="str">
        <f t="shared" si="78"/>
        <v/>
      </c>
      <c r="AI813" s="150" t="str">
        <f t="shared" si="79"/>
        <v/>
      </c>
    </row>
    <row r="814" spans="1:35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H814" s="150" t="str">
        <f t="shared" si="78"/>
        <v/>
      </c>
      <c r="AI814" s="150" t="str">
        <f t="shared" si="79"/>
        <v/>
      </c>
    </row>
    <row r="815" spans="1:35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H815" s="150" t="str">
        <f t="shared" si="78"/>
        <v/>
      </c>
      <c r="AI815" s="150" t="str">
        <f t="shared" si="79"/>
        <v/>
      </c>
    </row>
    <row r="816" spans="1:35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H816" s="150" t="str">
        <f t="shared" si="78"/>
        <v/>
      </c>
      <c r="AI816" s="150" t="str">
        <f t="shared" si="79"/>
        <v/>
      </c>
    </row>
    <row r="817" spans="1:35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H817" s="150" t="str">
        <f t="shared" si="78"/>
        <v/>
      </c>
      <c r="AI817" s="150" t="str">
        <f t="shared" si="79"/>
        <v/>
      </c>
    </row>
    <row r="818" spans="1:35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H818" s="150" t="str">
        <f t="shared" si="78"/>
        <v/>
      </c>
      <c r="AI818" s="150" t="str">
        <f t="shared" si="79"/>
        <v/>
      </c>
    </row>
    <row r="819" spans="1:35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H819" s="150" t="str">
        <f t="shared" si="78"/>
        <v/>
      </c>
      <c r="AI819" s="150" t="str">
        <f t="shared" si="79"/>
        <v/>
      </c>
    </row>
    <row r="820" spans="1:35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H820" s="150" t="str">
        <f t="shared" si="78"/>
        <v/>
      </c>
      <c r="AI820" s="150" t="str">
        <f t="shared" si="79"/>
        <v/>
      </c>
    </row>
    <row r="821" spans="1:35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H821" s="150" t="str">
        <f t="shared" si="78"/>
        <v/>
      </c>
      <c r="AI821" s="150" t="str">
        <f t="shared" si="79"/>
        <v/>
      </c>
    </row>
    <row r="822" spans="1:35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H822" s="150" t="str">
        <f t="shared" si="78"/>
        <v/>
      </c>
      <c r="AI822" s="150" t="str">
        <f t="shared" si="79"/>
        <v/>
      </c>
    </row>
    <row r="823" spans="1:35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H823" s="150" t="str">
        <f t="shared" si="78"/>
        <v/>
      </c>
      <c r="AI823" s="150" t="str">
        <f t="shared" si="79"/>
        <v/>
      </c>
    </row>
    <row r="824" spans="1:35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H824" s="150" t="str">
        <f t="shared" si="78"/>
        <v/>
      </c>
      <c r="AI824" s="150" t="str">
        <f t="shared" si="79"/>
        <v/>
      </c>
    </row>
    <row r="825" spans="1:35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H825" s="150" t="str">
        <f t="shared" si="78"/>
        <v/>
      </c>
      <c r="AI825" s="150" t="str">
        <f t="shared" si="79"/>
        <v/>
      </c>
    </row>
    <row r="826" spans="1:35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H826" s="150" t="str">
        <f t="shared" si="78"/>
        <v/>
      </c>
      <c r="AI826" s="150" t="str">
        <f t="shared" si="79"/>
        <v/>
      </c>
    </row>
    <row r="827" spans="1:35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H827" s="150" t="str">
        <f t="shared" si="78"/>
        <v/>
      </c>
      <c r="AI827" s="150" t="str">
        <f t="shared" si="79"/>
        <v/>
      </c>
    </row>
    <row r="828" spans="1:35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H828" s="150" t="str">
        <f t="shared" si="78"/>
        <v/>
      </c>
      <c r="AI828" s="150" t="str">
        <f t="shared" si="79"/>
        <v/>
      </c>
    </row>
    <row r="829" spans="1:35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H829" s="150" t="str">
        <f t="shared" si="78"/>
        <v/>
      </c>
      <c r="AI829" s="150" t="str">
        <f t="shared" si="79"/>
        <v/>
      </c>
    </row>
    <row r="830" spans="1:35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H830" s="150" t="str">
        <f t="shared" si="78"/>
        <v/>
      </c>
      <c r="AI830" s="150" t="str">
        <f t="shared" si="79"/>
        <v/>
      </c>
    </row>
    <row r="831" spans="1:35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H831" s="150" t="str">
        <f t="shared" si="78"/>
        <v/>
      </c>
      <c r="AI831" s="150" t="str">
        <f t="shared" si="79"/>
        <v/>
      </c>
    </row>
    <row r="832" spans="1:35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H832" s="150" t="str">
        <f t="shared" si="78"/>
        <v/>
      </c>
      <c r="AI832" s="150" t="str">
        <f t="shared" si="79"/>
        <v/>
      </c>
    </row>
    <row r="833" spans="1:35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H833" s="150" t="str">
        <f t="shared" si="78"/>
        <v/>
      </c>
      <c r="AI833" s="150" t="str">
        <f t="shared" si="79"/>
        <v/>
      </c>
    </row>
    <row r="834" spans="1:35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H834" s="150" t="str">
        <f t="shared" si="78"/>
        <v/>
      </c>
      <c r="AI834" s="150" t="str">
        <f t="shared" si="79"/>
        <v/>
      </c>
    </row>
    <row r="835" spans="1:35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H835" s="150" t="str">
        <f t="shared" si="78"/>
        <v/>
      </c>
      <c r="AI835" s="150" t="str">
        <f t="shared" si="79"/>
        <v/>
      </c>
    </row>
    <row r="836" spans="1:35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H836" s="150" t="str">
        <f t="shared" ref="AH836:AH899" si="80">IF(COUNTIF(X:X,V836)*COUNTIF(Z:Z,V836)*COUNTIF(AB:AB,V836)*COUNTIF(AD:AD,V836)*COUNTIF(AF:AF,V836),V836,"")</f>
        <v/>
      </c>
      <c r="AI836" s="150" t="str">
        <f t="shared" ref="AI836:AI899" si="81">IF(AH836&gt;$A$14,AH836,"")</f>
        <v/>
      </c>
    </row>
    <row r="837" spans="1:35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H837" s="150" t="str">
        <f t="shared" si="80"/>
        <v/>
      </c>
      <c r="AI837" s="150" t="str">
        <f t="shared" si="81"/>
        <v/>
      </c>
    </row>
    <row r="838" spans="1:35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H838" s="150" t="str">
        <f t="shared" si="80"/>
        <v/>
      </c>
      <c r="AI838" s="150" t="str">
        <f t="shared" si="81"/>
        <v/>
      </c>
    </row>
    <row r="839" spans="1:35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H839" s="150" t="str">
        <f t="shared" si="80"/>
        <v/>
      </c>
      <c r="AI839" s="150" t="str">
        <f t="shared" si="81"/>
        <v/>
      </c>
    </row>
    <row r="840" spans="1:35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H840" s="150" t="str">
        <f t="shared" si="80"/>
        <v/>
      </c>
      <c r="AI840" s="150" t="str">
        <f t="shared" si="81"/>
        <v/>
      </c>
    </row>
    <row r="841" spans="1:35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H841" s="150" t="str">
        <f t="shared" si="80"/>
        <v/>
      </c>
      <c r="AI841" s="150" t="str">
        <f t="shared" si="81"/>
        <v/>
      </c>
    </row>
    <row r="842" spans="1:35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H842" s="150" t="str">
        <f t="shared" si="80"/>
        <v/>
      </c>
      <c r="AI842" s="150" t="str">
        <f t="shared" si="81"/>
        <v/>
      </c>
    </row>
    <row r="843" spans="1:35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H843" s="150" t="str">
        <f t="shared" si="80"/>
        <v/>
      </c>
      <c r="AI843" s="150" t="str">
        <f t="shared" si="81"/>
        <v/>
      </c>
    </row>
    <row r="844" spans="1:35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H844" s="150" t="str">
        <f t="shared" si="80"/>
        <v/>
      </c>
      <c r="AI844" s="150" t="str">
        <f t="shared" si="81"/>
        <v/>
      </c>
    </row>
    <row r="845" spans="1:35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H845" s="150" t="str">
        <f t="shared" si="80"/>
        <v/>
      </c>
      <c r="AI845" s="150" t="str">
        <f t="shared" si="81"/>
        <v/>
      </c>
    </row>
    <row r="846" spans="1:35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H846" s="150" t="str">
        <f t="shared" si="80"/>
        <v/>
      </c>
      <c r="AI846" s="150" t="str">
        <f t="shared" si="81"/>
        <v/>
      </c>
    </row>
    <row r="847" spans="1:35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H847" s="150" t="str">
        <f t="shared" si="80"/>
        <v/>
      </c>
      <c r="AI847" s="150" t="str">
        <f t="shared" si="81"/>
        <v/>
      </c>
    </row>
    <row r="848" spans="1:35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H848" s="150" t="str">
        <f t="shared" si="80"/>
        <v/>
      </c>
      <c r="AI848" s="150" t="str">
        <f t="shared" si="81"/>
        <v/>
      </c>
    </row>
    <row r="849" spans="1:35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H849" s="150" t="str">
        <f t="shared" si="80"/>
        <v/>
      </c>
      <c r="AI849" s="150" t="str">
        <f t="shared" si="81"/>
        <v/>
      </c>
    </row>
    <row r="850" spans="1:35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H850" s="150" t="str">
        <f t="shared" si="80"/>
        <v/>
      </c>
      <c r="AI850" s="150" t="str">
        <f t="shared" si="81"/>
        <v/>
      </c>
    </row>
    <row r="851" spans="1:35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H851" s="150" t="str">
        <f t="shared" si="80"/>
        <v/>
      </c>
      <c r="AI851" s="150" t="str">
        <f t="shared" si="81"/>
        <v/>
      </c>
    </row>
    <row r="852" spans="1:35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H852" s="150" t="str">
        <f t="shared" si="80"/>
        <v/>
      </c>
      <c r="AI852" s="150" t="str">
        <f t="shared" si="81"/>
        <v/>
      </c>
    </row>
    <row r="853" spans="1:35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H853" s="150" t="str">
        <f t="shared" si="80"/>
        <v/>
      </c>
      <c r="AI853" s="150" t="str">
        <f t="shared" si="81"/>
        <v/>
      </c>
    </row>
    <row r="854" spans="1:35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H854" s="150" t="str">
        <f t="shared" si="80"/>
        <v/>
      </c>
      <c r="AI854" s="150" t="str">
        <f t="shared" si="81"/>
        <v/>
      </c>
    </row>
    <row r="855" spans="1:35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H855" s="150" t="str">
        <f t="shared" si="80"/>
        <v/>
      </c>
      <c r="AI855" s="150" t="str">
        <f t="shared" si="81"/>
        <v/>
      </c>
    </row>
    <row r="856" spans="1:35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H856" s="150" t="str">
        <f t="shared" si="80"/>
        <v/>
      </c>
      <c r="AI856" s="150" t="str">
        <f t="shared" si="81"/>
        <v/>
      </c>
    </row>
    <row r="857" spans="1:35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H857" s="150" t="str">
        <f t="shared" si="80"/>
        <v/>
      </c>
      <c r="AI857" s="150" t="str">
        <f t="shared" si="81"/>
        <v/>
      </c>
    </row>
    <row r="858" spans="1:35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H858" s="150" t="str">
        <f t="shared" si="80"/>
        <v/>
      </c>
      <c r="AI858" s="150" t="str">
        <f t="shared" si="81"/>
        <v/>
      </c>
    </row>
    <row r="859" spans="1:35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H859" s="150" t="str">
        <f t="shared" si="80"/>
        <v/>
      </c>
      <c r="AI859" s="150" t="str">
        <f t="shared" si="81"/>
        <v/>
      </c>
    </row>
    <row r="860" spans="1:35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H860" s="150" t="str">
        <f t="shared" si="80"/>
        <v/>
      </c>
      <c r="AI860" s="150" t="str">
        <f t="shared" si="81"/>
        <v/>
      </c>
    </row>
    <row r="861" spans="1:35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H861" s="150" t="str">
        <f t="shared" si="80"/>
        <v/>
      </c>
      <c r="AI861" s="150" t="str">
        <f t="shared" si="81"/>
        <v/>
      </c>
    </row>
    <row r="862" spans="1:35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H862" s="150" t="str">
        <f t="shared" si="80"/>
        <v/>
      </c>
      <c r="AI862" s="150" t="str">
        <f t="shared" si="81"/>
        <v/>
      </c>
    </row>
    <row r="863" spans="1:35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H863" s="150" t="str">
        <f t="shared" si="80"/>
        <v/>
      </c>
      <c r="AI863" s="150" t="str">
        <f t="shared" si="81"/>
        <v/>
      </c>
    </row>
    <row r="864" spans="1:35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H864" s="150" t="str">
        <f t="shared" si="80"/>
        <v/>
      </c>
      <c r="AI864" s="150" t="str">
        <f t="shared" si="81"/>
        <v/>
      </c>
    </row>
    <row r="865" spans="1:35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H865" s="150" t="str">
        <f t="shared" si="80"/>
        <v/>
      </c>
      <c r="AI865" s="150" t="str">
        <f t="shared" si="81"/>
        <v/>
      </c>
    </row>
    <row r="866" spans="1:35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H866" s="150" t="str">
        <f t="shared" si="80"/>
        <v/>
      </c>
      <c r="AI866" s="150" t="str">
        <f t="shared" si="81"/>
        <v/>
      </c>
    </row>
    <row r="867" spans="1:35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H867" s="150" t="str">
        <f t="shared" si="80"/>
        <v/>
      </c>
      <c r="AI867" s="150" t="str">
        <f t="shared" si="81"/>
        <v/>
      </c>
    </row>
    <row r="868" spans="1:35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H868" s="150" t="str">
        <f t="shared" si="80"/>
        <v/>
      </c>
      <c r="AI868" s="150" t="str">
        <f t="shared" si="81"/>
        <v/>
      </c>
    </row>
    <row r="869" spans="1:35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H869" s="150" t="str">
        <f t="shared" si="80"/>
        <v/>
      </c>
      <c r="AI869" s="150" t="str">
        <f t="shared" si="81"/>
        <v/>
      </c>
    </row>
    <row r="870" spans="1:35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H870" s="150" t="str">
        <f t="shared" si="80"/>
        <v/>
      </c>
      <c r="AI870" s="150" t="str">
        <f t="shared" si="81"/>
        <v/>
      </c>
    </row>
    <row r="871" spans="1:35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H871" s="150" t="str">
        <f t="shared" si="80"/>
        <v/>
      </c>
      <c r="AI871" s="150" t="str">
        <f t="shared" si="81"/>
        <v/>
      </c>
    </row>
    <row r="872" spans="1:35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H872" s="150" t="str">
        <f t="shared" si="80"/>
        <v/>
      </c>
      <c r="AI872" s="150" t="str">
        <f t="shared" si="81"/>
        <v/>
      </c>
    </row>
    <row r="873" spans="1:35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H873" s="150" t="str">
        <f t="shared" si="80"/>
        <v/>
      </c>
      <c r="AI873" s="150" t="str">
        <f t="shared" si="81"/>
        <v/>
      </c>
    </row>
    <row r="874" spans="1:35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H874" s="150" t="str">
        <f t="shared" si="80"/>
        <v/>
      </c>
      <c r="AI874" s="150" t="str">
        <f t="shared" si="81"/>
        <v/>
      </c>
    </row>
    <row r="875" spans="1:35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H875" s="150" t="str">
        <f t="shared" si="80"/>
        <v/>
      </c>
      <c r="AI875" s="150" t="str">
        <f t="shared" si="81"/>
        <v/>
      </c>
    </row>
    <row r="876" spans="1:35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H876" s="150" t="str">
        <f t="shared" si="80"/>
        <v/>
      </c>
      <c r="AI876" s="150" t="str">
        <f t="shared" si="81"/>
        <v/>
      </c>
    </row>
    <row r="877" spans="1:35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H877" s="150" t="str">
        <f t="shared" si="80"/>
        <v/>
      </c>
      <c r="AI877" s="150" t="str">
        <f t="shared" si="81"/>
        <v/>
      </c>
    </row>
    <row r="878" spans="1:35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H878" s="150" t="str">
        <f t="shared" si="80"/>
        <v/>
      </c>
      <c r="AI878" s="150" t="str">
        <f t="shared" si="81"/>
        <v/>
      </c>
    </row>
    <row r="879" spans="1:35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H879" s="150" t="str">
        <f t="shared" si="80"/>
        <v/>
      </c>
      <c r="AI879" s="150" t="str">
        <f t="shared" si="81"/>
        <v/>
      </c>
    </row>
    <row r="880" spans="1:35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H880" s="150" t="str">
        <f t="shared" si="80"/>
        <v/>
      </c>
      <c r="AI880" s="150" t="str">
        <f t="shared" si="81"/>
        <v/>
      </c>
    </row>
    <row r="881" spans="1:35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H881" s="150" t="str">
        <f t="shared" si="80"/>
        <v/>
      </c>
      <c r="AI881" s="150" t="str">
        <f t="shared" si="81"/>
        <v/>
      </c>
    </row>
    <row r="882" spans="1:35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H882" s="150" t="str">
        <f t="shared" si="80"/>
        <v/>
      </c>
      <c r="AI882" s="150" t="str">
        <f t="shared" si="81"/>
        <v/>
      </c>
    </row>
    <row r="883" spans="1:35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H883" s="150" t="str">
        <f t="shared" si="80"/>
        <v/>
      </c>
      <c r="AI883" s="150" t="str">
        <f t="shared" si="81"/>
        <v/>
      </c>
    </row>
    <row r="884" spans="1:35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H884" s="150" t="str">
        <f t="shared" si="80"/>
        <v/>
      </c>
      <c r="AI884" s="150" t="str">
        <f t="shared" si="81"/>
        <v/>
      </c>
    </row>
    <row r="885" spans="1:35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H885" s="150" t="str">
        <f t="shared" si="80"/>
        <v/>
      </c>
      <c r="AI885" s="150" t="str">
        <f t="shared" si="81"/>
        <v/>
      </c>
    </row>
    <row r="886" spans="1:35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H886" s="150" t="str">
        <f t="shared" si="80"/>
        <v/>
      </c>
      <c r="AI886" s="150" t="str">
        <f t="shared" si="81"/>
        <v/>
      </c>
    </row>
    <row r="887" spans="1:35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H887" s="150" t="str">
        <f t="shared" si="80"/>
        <v/>
      </c>
      <c r="AI887" s="150" t="str">
        <f t="shared" si="81"/>
        <v/>
      </c>
    </row>
    <row r="888" spans="1:35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H888" s="150" t="str">
        <f t="shared" si="80"/>
        <v/>
      </c>
      <c r="AI888" s="150" t="str">
        <f t="shared" si="81"/>
        <v/>
      </c>
    </row>
    <row r="889" spans="1:35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H889" s="150" t="str">
        <f t="shared" si="80"/>
        <v/>
      </c>
      <c r="AI889" s="150" t="str">
        <f t="shared" si="81"/>
        <v/>
      </c>
    </row>
    <row r="890" spans="1:35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H890" s="150" t="str">
        <f t="shared" si="80"/>
        <v/>
      </c>
      <c r="AI890" s="150" t="str">
        <f t="shared" si="81"/>
        <v/>
      </c>
    </row>
    <row r="891" spans="1:35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H891" s="150" t="str">
        <f t="shared" si="80"/>
        <v/>
      </c>
      <c r="AI891" s="150" t="str">
        <f t="shared" si="81"/>
        <v/>
      </c>
    </row>
    <row r="892" spans="1:35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H892" s="150" t="str">
        <f t="shared" si="80"/>
        <v/>
      </c>
      <c r="AI892" s="150" t="str">
        <f t="shared" si="81"/>
        <v/>
      </c>
    </row>
    <row r="893" spans="1:35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H893" s="150" t="str">
        <f t="shared" si="80"/>
        <v/>
      </c>
      <c r="AI893" s="150" t="str">
        <f t="shared" si="81"/>
        <v/>
      </c>
    </row>
    <row r="894" spans="1:35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H894" s="150" t="str">
        <f t="shared" si="80"/>
        <v/>
      </c>
      <c r="AI894" s="150" t="str">
        <f t="shared" si="81"/>
        <v/>
      </c>
    </row>
    <row r="895" spans="1:35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H895" s="150" t="str">
        <f t="shared" si="80"/>
        <v/>
      </c>
      <c r="AI895" s="150" t="str">
        <f t="shared" si="81"/>
        <v/>
      </c>
    </row>
    <row r="896" spans="1:35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H896" s="150" t="str">
        <f t="shared" si="80"/>
        <v/>
      </c>
      <c r="AI896" s="150" t="str">
        <f t="shared" si="81"/>
        <v/>
      </c>
    </row>
    <row r="897" spans="1:35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H897" s="150" t="str">
        <f t="shared" si="80"/>
        <v/>
      </c>
      <c r="AI897" s="150" t="str">
        <f t="shared" si="81"/>
        <v/>
      </c>
    </row>
    <row r="898" spans="1:35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H898" s="150" t="str">
        <f t="shared" si="80"/>
        <v/>
      </c>
      <c r="AI898" s="150" t="str">
        <f t="shared" si="81"/>
        <v/>
      </c>
    </row>
    <row r="899" spans="1:35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H899" s="150" t="str">
        <f t="shared" si="80"/>
        <v/>
      </c>
      <c r="AI899" s="150" t="str">
        <f t="shared" si="81"/>
        <v/>
      </c>
    </row>
    <row r="900" spans="1:35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H900" s="150" t="str">
        <f t="shared" ref="AH900:AH963" si="82">IF(COUNTIF(X:X,V900)*COUNTIF(Z:Z,V900)*COUNTIF(AB:AB,V900)*COUNTIF(AD:AD,V900)*COUNTIF(AF:AF,V900),V900,"")</f>
        <v/>
      </c>
      <c r="AI900" s="150" t="str">
        <f t="shared" ref="AI900:AI963" si="83">IF(AH900&gt;$A$14,AH900,"")</f>
        <v/>
      </c>
    </row>
    <row r="901" spans="1:35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H901" s="150" t="str">
        <f t="shared" si="82"/>
        <v/>
      </c>
      <c r="AI901" s="150" t="str">
        <f t="shared" si="83"/>
        <v/>
      </c>
    </row>
    <row r="902" spans="1:35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H902" s="150" t="str">
        <f t="shared" si="82"/>
        <v/>
      </c>
      <c r="AI902" s="150" t="str">
        <f t="shared" si="83"/>
        <v/>
      </c>
    </row>
    <row r="903" spans="1:35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H903" s="150" t="str">
        <f t="shared" si="82"/>
        <v/>
      </c>
      <c r="AI903" s="150" t="str">
        <f t="shared" si="83"/>
        <v/>
      </c>
    </row>
    <row r="904" spans="1:35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H904" s="150" t="str">
        <f t="shared" si="82"/>
        <v/>
      </c>
      <c r="AI904" s="150" t="str">
        <f t="shared" si="83"/>
        <v/>
      </c>
    </row>
    <row r="905" spans="1:35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H905" s="150" t="str">
        <f t="shared" si="82"/>
        <v/>
      </c>
      <c r="AI905" s="150" t="str">
        <f t="shared" si="83"/>
        <v/>
      </c>
    </row>
    <row r="906" spans="1:35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H906" s="150" t="str">
        <f t="shared" si="82"/>
        <v/>
      </c>
      <c r="AI906" s="150" t="str">
        <f t="shared" si="83"/>
        <v/>
      </c>
    </row>
    <row r="907" spans="1:35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H907" s="150" t="str">
        <f t="shared" si="82"/>
        <v/>
      </c>
      <c r="AI907" s="150" t="str">
        <f t="shared" si="83"/>
        <v/>
      </c>
    </row>
    <row r="908" spans="1:35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H908" s="150" t="str">
        <f t="shared" si="82"/>
        <v/>
      </c>
      <c r="AI908" s="150" t="str">
        <f t="shared" si="83"/>
        <v/>
      </c>
    </row>
    <row r="909" spans="1:35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H909" s="150" t="str">
        <f t="shared" si="82"/>
        <v/>
      </c>
      <c r="AI909" s="150" t="str">
        <f t="shared" si="83"/>
        <v/>
      </c>
    </row>
    <row r="910" spans="1:35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H910" s="150" t="str">
        <f t="shared" si="82"/>
        <v/>
      </c>
      <c r="AI910" s="150" t="str">
        <f t="shared" si="83"/>
        <v/>
      </c>
    </row>
    <row r="911" spans="1:35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H911" s="150" t="str">
        <f t="shared" si="82"/>
        <v/>
      </c>
      <c r="AI911" s="150" t="str">
        <f t="shared" si="83"/>
        <v/>
      </c>
    </row>
    <row r="912" spans="1:35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H912" s="150" t="str">
        <f t="shared" si="82"/>
        <v/>
      </c>
      <c r="AI912" s="150" t="str">
        <f t="shared" si="83"/>
        <v/>
      </c>
    </row>
    <row r="913" spans="1:35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H913" s="150" t="str">
        <f t="shared" si="82"/>
        <v/>
      </c>
      <c r="AI913" s="150" t="str">
        <f t="shared" si="83"/>
        <v/>
      </c>
    </row>
    <row r="914" spans="1:35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H914" s="150" t="str">
        <f t="shared" si="82"/>
        <v/>
      </c>
      <c r="AI914" s="150" t="str">
        <f t="shared" si="83"/>
        <v/>
      </c>
    </row>
    <row r="915" spans="1:35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H915" s="150" t="str">
        <f t="shared" si="82"/>
        <v/>
      </c>
      <c r="AI915" s="150" t="str">
        <f t="shared" si="83"/>
        <v/>
      </c>
    </row>
    <row r="916" spans="1:35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H916" s="150" t="str">
        <f t="shared" si="82"/>
        <v/>
      </c>
      <c r="AI916" s="150" t="str">
        <f t="shared" si="83"/>
        <v/>
      </c>
    </row>
    <row r="917" spans="1:35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H917" s="150" t="str">
        <f t="shared" si="82"/>
        <v/>
      </c>
      <c r="AI917" s="150" t="str">
        <f t="shared" si="83"/>
        <v/>
      </c>
    </row>
    <row r="918" spans="1:35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H918" s="150" t="str">
        <f t="shared" si="82"/>
        <v/>
      </c>
      <c r="AI918" s="150" t="str">
        <f t="shared" si="83"/>
        <v/>
      </c>
    </row>
    <row r="919" spans="1:35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H919" s="150" t="str">
        <f t="shared" si="82"/>
        <v/>
      </c>
      <c r="AI919" s="150" t="str">
        <f t="shared" si="83"/>
        <v/>
      </c>
    </row>
    <row r="920" spans="1:35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H920" s="150" t="str">
        <f t="shared" si="82"/>
        <v/>
      </c>
      <c r="AI920" s="150" t="str">
        <f t="shared" si="83"/>
        <v/>
      </c>
    </row>
    <row r="921" spans="1:35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H921" s="150" t="str">
        <f t="shared" si="82"/>
        <v/>
      </c>
      <c r="AI921" s="150" t="str">
        <f t="shared" si="83"/>
        <v/>
      </c>
    </row>
    <row r="922" spans="1:35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H922" s="150" t="str">
        <f t="shared" si="82"/>
        <v/>
      </c>
      <c r="AI922" s="150" t="str">
        <f t="shared" si="83"/>
        <v/>
      </c>
    </row>
    <row r="923" spans="1:35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H923" s="150" t="str">
        <f t="shared" si="82"/>
        <v/>
      </c>
      <c r="AI923" s="150" t="str">
        <f t="shared" si="83"/>
        <v/>
      </c>
    </row>
    <row r="924" spans="1:35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H924" s="150" t="str">
        <f t="shared" si="82"/>
        <v/>
      </c>
      <c r="AI924" s="150" t="str">
        <f t="shared" si="83"/>
        <v/>
      </c>
    </row>
    <row r="925" spans="1:35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H925" s="150" t="str">
        <f t="shared" si="82"/>
        <v/>
      </c>
      <c r="AI925" s="150" t="str">
        <f t="shared" si="83"/>
        <v/>
      </c>
    </row>
    <row r="926" spans="1:35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H926" s="150" t="str">
        <f t="shared" si="82"/>
        <v/>
      </c>
      <c r="AI926" s="150" t="str">
        <f t="shared" si="83"/>
        <v/>
      </c>
    </row>
    <row r="927" spans="1:35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H927" s="150" t="str">
        <f t="shared" si="82"/>
        <v/>
      </c>
      <c r="AI927" s="150" t="str">
        <f t="shared" si="83"/>
        <v/>
      </c>
    </row>
    <row r="928" spans="1:35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H928" s="150" t="str">
        <f t="shared" si="82"/>
        <v/>
      </c>
      <c r="AI928" s="150" t="str">
        <f t="shared" si="83"/>
        <v/>
      </c>
    </row>
    <row r="929" spans="1:35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H929" s="150" t="str">
        <f t="shared" si="82"/>
        <v/>
      </c>
      <c r="AI929" s="150" t="str">
        <f t="shared" si="83"/>
        <v/>
      </c>
    </row>
    <row r="930" spans="1:35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H930" s="150" t="str">
        <f t="shared" si="82"/>
        <v/>
      </c>
      <c r="AI930" s="150" t="str">
        <f t="shared" si="83"/>
        <v/>
      </c>
    </row>
    <row r="931" spans="1:35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H931" s="150" t="str">
        <f t="shared" si="82"/>
        <v/>
      </c>
      <c r="AI931" s="150" t="str">
        <f t="shared" si="83"/>
        <v/>
      </c>
    </row>
    <row r="932" spans="1:35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H932" s="150" t="str">
        <f t="shared" si="82"/>
        <v/>
      </c>
      <c r="AI932" s="150" t="str">
        <f t="shared" si="83"/>
        <v/>
      </c>
    </row>
    <row r="933" spans="1:35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H933" s="150" t="str">
        <f t="shared" si="82"/>
        <v/>
      </c>
      <c r="AI933" s="150" t="str">
        <f t="shared" si="83"/>
        <v/>
      </c>
    </row>
    <row r="934" spans="1:35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H934" s="150" t="str">
        <f t="shared" si="82"/>
        <v/>
      </c>
      <c r="AI934" s="150" t="str">
        <f t="shared" si="83"/>
        <v/>
      </c>
    </row>
    <row r="935" spans="1:35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H935" s="150" t="str">
        <f t="shared" si="82"/>
        <v/>
      </c>
      <c r="AI935" s="150" t="str">
        <f t="shared" si="83"/>
        <v/>
      </c>
    </row>
    <row r="936" spans="1:35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H936" s="150" t="str">
        <f t="shared" si="82"/>
        <v/>
      </c>
      <c r="AI936" s="150" t="str">
        <f t="shared" si="83"/>
        <v/>
      </c>
    </row>
    <row r="937" spans="1:35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H937" s="150" t="str">
        <f t="shared" si="82"/>
        <v/>
      </c>
      <c r="AI937" s="150" t="str">
        <f t="shared" si="83"/>
        <v/>
      </c>
    </row>
    <row r="938" spans="1:35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H938" s="150" t="str">
        <f t="shared" si="82"/>
        <v/>
      </c>
      <c r="AI938" s="150" t="str">
        <f t="shared" si="83"/>
        <v/>
      </c>
    </row>
    <row r="939" spans="1:35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H939" s="150" t="str">
        <f t="shared" si="82"/>
        <v/>
      </c>
      <c r="AI939" s="150" t="str">
        <f t="shared" si="83"/>
        <v/>
      </c>
    </row>
    <row r="940" spans="1:35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H940" s="150" t="str">
        <f t="shared" si="82"/>
        <v/>
      </c>
      <c r="AI940" s="150" t="str">
        <f t="shared" si="83"/>
        <v/>
      </c>
    </row>
    <row r="941" spans="1:35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H941" s="150" t="str">
        <f t="shared" si="82"/>
        <v/>
      </c>
      <c r="AI941" s="150" t="str">
        <f t="shared" si="83"/>
        <v/>
      </c>
    </row>
    <row r="942" spans="1:35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H942" s="150" t="str">
        <f t="shared" si="82"/>
        <v/>
      </c>
      <c r="AI942" s="150" t="str">
        <f t="shared" si="83"/>
        <v/>
      </c>
    </row>
    <row r="943" spans="1:35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H943" s="150" t="str">
        <f t="shared" si="82"/>
        <v/>
      </c>
      <c r="AI943" s="150" t="str">
        <f t="shared" si="83"/>
        <v/>
      </c>
    </row>
    <row r="944" spans="1:35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H944" s="150" t="str">
        <f t="shared" si="82"/>
        <v/>
      </c>
      <c r="AI944" s="150" t="str">
        <f t="shared" si="83"/>
        <v/>
      </c>
    </row>
    <row r="945" spans="1:35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H945" s="150" t="str">
        <f t="shared" si="82"/>
        <v/>
      </c>
      <c r="AI945" s="150" t="str">
        <f t="shared" si="83"/>
        <v/>
      </c>
    </row>
    <row r="946" spans="1:35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H946" s="150" t="str">
        <f t="shared" si="82"/>
        <v/>
      </c>
      <c r="AI946" s="150" t="str">
        <f t="shared" si="83"/>
        <v/>
      </c>
    </row>
    <row r="947" spans="1:35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H947" s="150" t="str">
        <f t="shared" si="82"/>
        <v/>
      </c>
      <c r="AI947" s="150" t="str">
        <f t="shared" si="83"/>
        <v/>
      </c>
    </row>
    <row r="948" spans="1:35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H948" s="150" t="str">
        <f t="shared" si="82"/>
        <v/>
      </c>
      <c r="AI948" s="150" t="str">
        <f t="shared" si="83"/>
        <v/>
      </c>
    </row>
    <row r="949" spans="1:35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H949" s="150" t="str">
        <f t="shared" si="82"/>
        <v/>
      </c>
      <c r="AI949" s="150" t="str">
        <f t="shared" si="83"/>
        <v/>
      </c>
    </row>
    <row r="950" spans="1:35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H950" s="150" t="str">
        <f t="shared" si="82"/>
        <v/>
      </c>
      <c r="AI950" s="150" t="str">
        <f t="shared" si="83"/>
        <v/>
      </c>
    </row>
    <row r="951" spans="1:35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H951" s="150" t="str">
        <f t="shared" si="82"/>
        <v/>
      </c>
      <c r="AI951" s="150" t="str">
        <f t="shared" si="83"/>
        <v/>
      </c>
    </row>
    <row r="952" spans="1:35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H952" s="150" t="str">
        <f t="shared" si="82"/>
        <v/>
      </c>
      <c r="AI952" s="150" t="str">
        <f t="shared" si="83"/>
        <v/>
      </c>
    </row>
    <row r="953" spans="1:35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H953" s="150" t="str">
        <f t="shared" si="82"/>
        <v/>
      </c>
      <c r="AI953" s="150" t="str">
        <f t="shared" si="83"/>
        <v/>
      </c>
    </row>
    <row r="954" spans="1:35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H954" s="150" t="str">
        <f t="shared" si="82"/>
        <v/>
      </c>
      <c r="AI954" s="150" t="str">
        <f t="shared" si="83"/>
        <v/>
      </c>
    </row>
    <row r="955" spans="1:35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H955" s="150" t="str">
        <f t="shared" si="82"/>
        <v/>
      </c>
      <c r="AI955" s="150" t="str">
        <f t="shared" si="83"/>
        <v/>
      </c>
    </row>
    <row r="956" spans="1:35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H956" s="150" t="str">
        <f t="shared" si="82"/>
        <v/>
      </c>
      <c r="AI956" s="150" t="str">
        <f t="shared" si="83"/>
        <v/>
      </c>
    </row>
    <row r="957" spans="1:35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H957" s="150" t="str">
        <f t="shared" si="82"/>
        <v/>
      </c>
      <c r="AI957" s="150" t="str">
        <f t="shared" si="83"/>
        <v/>
      </c>
    </row>
    <row r="958" spans="1:35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H958" s="150" t="str">
        <f t="shared" si="82"/>
        <v/>
      </c>
      <c r="AI958" s="150" t="str">
        <f t="shared" si="83"/>
        <v/>
      </c>
    </row>
    <row r="959" spans="1:35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H959" s="150" t="str">
        <f t="shared" si="82"/>
        <v/>
      </c>
      <c r="AI959" s="150" t="str">
        <f t="shared" si="83"/>
        <v/>
      </c>
    </row>
    <row r="960" spans="1:35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H960" s="150" t="str">
        <f t="shared" si="82"/>
        <v/>
      </c>
      <c r="AI960" s="150" t="str">
        <f t="shared" si="83"/>
        <v/>
      </c>
    </row>
    <row r="961" spans="1:35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H961" s="150" t="str">
        <f t="shared" si="82"/>
        <v/>
      </c>
      <c r="AI961" s="150" t="str">
        <f t="shared" si="83"/>
        <v/>
      </c>
    </row>
    <row r="962" spans="1:35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H962" s="150" t="str">
        <f t="shared" si="82"/>
        <v/>
      </c>
      <c r="AI962" s="150" t="str">
        <f t="shared" si="83"/>
        <v/>
      </c>
    </row>
    <row r="963" spans="1:35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H963" s="150" t="str">
        <f t="shared" si="82"/>
        <v/>
      </c>
      <c r="AI963" s="150" t="str">
        <f t="shared" si="83"/>
        <v/>
      </c>
    </row>
    <row r="964" spans="1:35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H964" s="150" t="str">
        <f t="shared" ref="AH964:AH1016" si="84">IF(COUNTIF(X:X,V964)*COUNTIF(Z:Z,V964)*COUNTIF(AB:AB,V964)*COUNTIF(AD:AD,V964)*COUNTIF(AF:AF,V964),V964,"")</f>
        <v/>
      </c>
      <c r="AI964" s="150" t="str">
        <f t="shared" ref="AI964:AI1016" si="85">IF(AH964&gt;$A$14,AH964,"")</f>
        <v/>
      </c>
    </row>
    <row r="965" spans="1:35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H965" s="150" t="str">
        <f t="shared" si="84"/>
        <v/>
      </c>
      <c r="AI965" s="150" t="str">
        <f t="shared" si="85"/>
        <v/>
      </c>
    </row>
    <row r="966" spans="1:35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H966" s="150" t="str">
        <f t="shared" si="84"/>
        <v/>
      </c>
      <c r="AI966" s="150" t="str">
        <f t="shared" si="85"/>
        <v/>
      </c>
    </row>
    <row r="967" spans="1:35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H967" s="150" t="str">
        <f t="shared" si="84"/>
        <v/>
      </c>
      <c r="AI967" s="150" t="str">
        <f t="shared" si="85"/>
        <v/>
      </c>
    </row>
    <row r="968" spans="1:35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H968" s="150" t="str">
        <f t="shared" si="84"/>
        <v/>
      </c>
      <c r="AI968" s="150" t="str">
        <f t="shared" si="85"/>
        <v/>
      </c>
    </row>
    <row r="969" spans="1:35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H969" s="150" t="str">
        <f t="shared" si="84"/>
        <v/>
      </c>
      <c r="AI969" s="150" t="str">
        <f t="shared" si="85"/>
        <v/>
      </c>
    </row>
    <row r="970" spans="1:35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H970" s="150" t="str">
        <f t="shared" si="84"/>
        <v/>
      </c>
      <c r="AI970" s="150" t="str">
        <f t="shared" si="85"/>
        <v/>
      </c>
    </row>
    <row r="971" spans="1:35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H971" s="150" t="str">
        <f t="shared" si="84"/>
        <v/>
      </c>
      <c r="AI971" s="150" t="str">
        <f t="shared" si="85"/>
        <v/>
      </c>
    </row>
    <row r="972" spans="1:35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H972" s="150" t="str">
        <f t="shared" si="84"/>
        <v/>
      </c>
      <c r="AI972" s="150" t="str">
        <f t="shared" si="85"/>
        <v/>
      </c>
    </row>
    <row r="973" spans="1:35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H973" s="150" t="str">
        <f t="shared" si="84"/>
        <v/>
      </c>
      <c r="AI973" s="150" t="str">
        <f t="shared" si="85"/>
        <v/>
      </c>
    </row>
    <row r="974" spans="1:35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H974" s="150" t="str">
        <f t="shared" si="84"/>
        <v/>
      </c>
      <c r="AI974" s="150" t="str">
        <f t="shared" si="85"/>
        <v/>
      </c>
    </row>
    <row r="975" spans="1:35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H975" s="150" t="str">
        <f t="shared" si="84"/>
        <v/>
      </c>
      <c r="AI975" s="150" t="str">
        <f t="shared" si="85"/>
        <v/>
      </c>
    </row>
    <row r="976" spans="1:35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H976" s="150" t="str">
        <f t="shared" si="84"/>
        <v/>
      </c>
      <c r="AI976" s="150" t="str">
        <f t="shared" si="85"/>
        <v/>
      </c>
    </row>
    <row r="977" spans="1:35">
      <c r="A977" s="151"/>
      <c r="AH977" s="150" t="str">
        <f t="shared" si="84"/>
        <v/>
      </c>
      <c r="AI977" s="150" t="str">
        <f t="shared" si="85"/>
        <v/>
      </c>
    </row>
    <row r="978" spans="1:35">
      <c r="A978" s="151"/>
      <c r="AH978" s="150" t="str">
        <f t="shared" si="84"/>
        <v/>
      </c>
      <c r="AI978" s="150" t="str">
        <f t="shared" si="85"/>
        <v/>
      </c>
    </row>
    <row r="979" spans="1:35">
      <c r="A979" s="151"/>
      <c r="AH979" s="150" t="str">
        <f t="shared" si="84"/>
        <v/>
      </c>
      <c r="AI979" s="150" t="str">
        <f t="shared" si="85"/>
        <v/>
      </c>
    </row>
    <row r="980" spans="1:35">
      <c r="A980" s="151"/>
      <c r="AH980" s="150" t="str">
        <f t="shared" si="84"/>
        <v/>
      </c>
      <c r="AI980" s="150" t="str">
        <f t="shared" si="85"/>
        <v/>
      </c>
    </row>
    <row r="981" spans="1:35">
      <c r="A981" s="151"/>
      <c r="AH981" s="150" t="str">
        <f t="shared" si="84"/>
        <v/>
      </c>
      <c r="AI981" s="150" t="str">
        <f t="shared" si="85"/>
        <v/>
      </c>
    </row>
    <row r="982" spans="1:35">
      <c r="A982" s="151"/>
      <c r="AH982" s="150" t="str">
        <f t="shared" si="84"/>
        <v/>
      </c>
      <c r="AI982" s="150" t="str">
        <f t="shared" si="85"/>
        <v/>
      </c>
    </row>
    <row r="983" spans="1:35">
      <c r="A983" s="151"/>
      <c r="AH983" s="150" t="str">
        <f t="shared" si="84"/>
        <v/>
      </c>
      <c r="AI983" s="150" t="str">
        <f t="shared" si="85"/>
        <v/>
      </c>
    </row>
    <row r="984" spans="1:35">
      <c r="A984" s="151"/>
      <c r="AH984" s="150" t="str">
        <f t="shared" si="84"/>
        <v/>
      </c>
      <c r="AI984" s="150" t="str">
        <f t="shared" si="85"/>
        <v/>
      </c>
    </row>
    <row r="985" spans="1:35">
      <c r="A985" s="151"/>
      <c r="AH985" s="150" t="str">
        <f t="shared" si="84"/>
        <v/>
      </c>
      <c r="AI985" s="150" t="str">
        <f t="shared" si="85"/>
        <v/>
      </c>
    </row>
    <row r="986" spans="1:35">
      <c r="A986" s="151"/>
      <c r="AH986" s="150" t="str">
        <f t="shared" si="84"/>
        <v/>
      </c>
      <c r="AI986" s="150" t="str">
        <f t="shared" si="85"/>
        <v/>
      </c>
    </row>
    <row r="987" spans="1:35">
      <c r="A987" s="151"/>
      <c r="AH987" s="150" t="str">
        <f t="shared" si="84"/>
        <v/>
      </c>
      <c r="AI987" s="150" t="str">
        <f t="shared" si="85"/>
        <v/>
      </c>
    </row>
    <row r="988" spans="1:35">
      <c r="A988" s="151"/>
      <c r="AH988" s="150" t="str">
        <f t="shared" si="84"/>
        <v/>
      </c>
      <c r="AI988" s="150" t="str">
        <f t="shared" si="85"/>
        <v/>
      </c>
    </row>
    <row r="989" spans="1:35">
      <c r="A989" s="151"/>
      <c r="AH989" s="150" t="str">
        <f t="shared" si="84"/>
        <v/>
      </c>
      <c r="AI989" s="150" t="str">
        <f t="shared" si="85"/>
        <v/>
      </c>
    </row>
    <row r="990" spans="1:35">
      <c r="A990" s="151"/>
      <c r="AH990" s="150" t="str">
        <f t="shared" si="84"/>
        <v/>
      </c>
      <c r="AI990" s="150" t="str">
        <f t="shared" si="85"/>
        <v/>
      </c>
    </row>
    <row r="991" spans="1:35">
      <c r="A991" s="151"/>
      <c r="AH991" s="150" t="str">
        <f t="shared" si="84"/>
        <v/>
      </c>
      <c r="AI991" s="150" t="str">
        <f t="shared" si="85"/>
        <v/>
      </c>
    </row>
    <row r="992" spans="1:35">
      <c r="A992" s="151"/>
      <c r="AH992" s="150" t="str">
        <f t="shared" si="84"/>
        <v/>
      </c>
      <c r="AI992" s="150" t="str">
        <f t="shared" si="85"/>
        <v/>
      </c>
    </row>
    <row r="993" spans="1:35">
      <c r="A993" s="151"/>
      <c r="AH993" s="150" t="str">
        <f t="shared" si="84"/>
        <v/>
      </c>
      <c r="AI993" s="150" t="str">
        <f t="shared" si="85"/>
        <v/>
      </c>
    </row>
    <row r="994" spans="1:35">
      <c r="A994" s="151"/>
      <c r="AH994" s="150" t="str">
        <f t="shared" si="84"/>
        <v/>
      </c>
      <c r="AI994" s="150" t="str">
        <f t="shared" si="85"/>
        <v/>
      </c>
    </row>
    <row r="995" spans="1:35">
      <c r="A995" s="151"/>
      <c r="AH995" s="150" t="str">
        <f t="shared" si="84"/>
        <v/>
      </c>
      <c r="AI995" s="150" t="str">
        <f t="shared" si="85"/>
        <v/>
      </c>
    </row>
    <row r="996" spans="1:35">
      <c r="A996" s="151"/>
      <c r="AH996" s="150" t="str">
        <f t="shared" si="84"/>
        <v/>
      </c>
      <c r="AI996" s="150" t="str">
        <f t="shared" si="85"/>
        <v/>
      </c>
    </row>
    <row r="997" spans="1:35">
      <c r="A997" s="151"/>
      <c r="AH997" s="150" t="str">
        <f t="shared" si="84"/>
        <v/>
      </c>
      <c r="AI997" s="150" t="str">
        <f t="shared" si="85"/>
        <v/>
      </c>
    </row>
    <row r="998" spans="1:35">
      <c r="A998" s="151"/>
      <c r="AH998" s="150" t="str">
        <f t="shared" si="84"/>
        <v/>
      </c>
      <c r="AI998" s="150" t="str">
        <f t="shared" si="85"/>
        <v/>
      </c>
    </row>
    <row r="999" spans="1:35">
      <c r="A999" s="151"/>
      <c r="AH999" s="150" t="str">
        <f t="shared" si="84"/>
        <v/>
      </c>
      <c r="AI999" s="150" t="str">
        <f t="shared" si="85"/>
        <v/>
      </c>
    </row>
    <row r="1000" spans="1:35">
      <c r="A1000" s="151"/>
      <c r="AH1000" s="150" t="str">
        <f t="shared" si="84"/>
        <v/>
      </c>
      <c r="AI1000" s="150" t="str">
        <f t="shared" si="85"/>
        <v/>
      </c>
    </row>
    <row r="1001" spans="1:35">
      <c r="A1001" s="151"/>
      <c r="AH1001" s="150" t="str">
        <f t="shared" si="84"/>
        <v/>
      </c>
      <c r="AI1001" s="150" t="str">
        <f t="shared" si="85"/>
        <v/>
      </c>
    </row>
    <row r="1002" spans="1:35">
      <c r="A1002" s="151"/>
      <c r="AH1002" s="150" t="str">
        <f t="shared" si="84"/>
        <v/>
      </c>
      <c r="AI1002" s="150" t="str">
        <f t="shared" si="85"/>
        <v/>
      </c>
    </row>
    <row r="1003" spans="1:35">
      <c r="A1003" s="151"/>
      <c r="AH1003" s="150" t="str">
        <f t="shared" si="84"/>
        <v/>
      </c>
      <c r="AI1003" s="150" t="str">
        <f t="shared" si="85"/>
        <v/>
      </c>
    </row>
    <row r="1004" spans="1:35">
      <c r="A1004" s="151"/>
      <c r="AH1004" s="150" t="str">
        <f t="shared" si="84"/>
        <v/>
      </c>
      <c r="AI1004" s="150" t="str">
        <f t="shared" si="85"/>
        <v/>
      </c>
    </row>
    <row r="1005" spans="1:35">
      <c r="A1005" s="151"/>
      <c r="AH1005" s="150" t="str">
        <f t="shared" si="84"/>
        <v/>
      </c>
      <c r="AI1005" s="150" t="str">
        <f t="shared" si="85"/>
        <v/>
      </c>
    </row>
    <row r="1006" spans="1:35">
      <c r="A1006" s="151"/>
      <c r="AH1006" s="150" t="str">
        <f t="shared" si="84"/>
        <v/>
      </c>
      <c r="AI1006" s="150" t="str">
        <f t="shared" si="85"/>
        <v/>
      </c>
    </row>
    <row r="1007" spans="1:35">
      <c r="A1007" s="151"/>
      <c r="AH1007" s="150" t="str">
        <f t="shared" si="84"/>
        <v/>
      </c>
      <c r="AI1007" s="150" t="str">
        <f t="shared" si="85"/>
        <v/>
      </c>
    </row>
    <row r="1008" spans="1:35">
      <c r="A1008" s="151"/>
      <c r="AH1008" s="150" t="str">
        <f t="shared" si="84"/>
        <v/>
      </c>
      <c r="AI1008" s="150" t="str">
        <f t="shared" si="85"/>
        <v/>
      </c>
    </row>
    <row r="1009" spans="1:35">
      <c r="A1009" s="151"/>
      <c r="AH1009" s="150" t="str">
        <f t="shared" si="84"/>
        <v/>
      </c>
      <c r="AI1009" s="150" t="str">
        <f t="shared" si="85"/>
        <v/>
      </c>
    </row>
    <row r="1010" spans="1:35">
      <c r="A1010" s="151"/>
      <c r="AH1010" s="150" t="str">
        <f t="shared" si="84"/>
        <v/>
      </c>
      <c r="AI1010" s="150" t="str">
        <f t="shared" si="85"/>
        <v/>
      </c>
    </row>
    <row r="1011" spans="1:35">
      <c r="A1011" s="151"/>
      <c r="AH1011" s="150" t="str">
        <f t="shared" si="84"/>
        <v/>
      </c>
      <c r="AI1011" s="150" t="str">
        <f t="shared" si="85"/>
        <v/>
      </c>
    </row>
    <row r="1012" spans="1:35">
      <c r="A1012" s="151"/>
      <c r="AH1012" s="150" t="str">
        <f t="shared" si="84"/>
        <v/>
      </c>
      <c r="AI1012" s="150" t="str">
        <f t="shared" si="85"/>
        <v/>
      </c>
    </row>
    <row r="1013" spans="1:35">
      <c r="A1013" s="151"/>
      <c r="AH1013" s="150" t="str">
        <f t="shared" si="84"/>
        <v/>
      </c>
      <c r="AI1013" s="150" t="str">
        <f t="shared" si="85"/>
        <v/>
      </c>
    </row>
    <row r="1014" spans="1:35">
      <c r="A1014" s="151"/>
      <c r="AH1014" s="150" t="str">
        <f t="shared" si="84"/>
        <v/>
      </c>
      <c r="AI1014" s="150" t="str">
        <f t="shared" si="85"/>
        <v/>
      </c>
    </row>
    <row r="1015" spans="1:35">
      <c r="A1015" s="151"/>
      <c r="AH1015" s="150" t="str">
        <f t="shared" si="84"/>
        <v/>
      </c>
      <c r="AI1015" s="150" t="str">
        <f t="shared" si="85"/>
        <v/>
      </c>
    </row>
    <row r="1016" spans="1:35">
      <c r="A1016" s="151"/>
      <c r="AH1016" s="150" t="str">
        <f t="shared" si="84"/>
        <v/>
      </c>
      <c r="AI1016" s="150" t="str">
        <f t="shared" si="85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zoomScale="80" zoomScaleNormal="80" workbookViewId="0">
      <selection activeCell="A14" sqref="A14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46002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46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14" ca="1">_xll.BDH(B4, "px_last",TODAY()-180,"")</f>
        <v>45987</v>
      </c>
      <c r="N3" s="3">
        <f ca="1"/>
        <v>57.993000000000002</v>
      </c>
      <c r="O3" s="42" cm="1">
        <f t="array" aca="1" ref="O3:P125" ca="1">_xll.BDH(C4, "px_last",TODAY()-180,"")</f>
        <v>45824</v>
      </c>
      <c r="P3" s="3">
        <f ca="1"/>
        <v>100.501</v>
      </c>
      <c r="Q3" s="42" cm="1">
        <f t="array" aca="1" ref="Q3:R94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45988</v>
      </c>
      <c r="N4" s="3">
        <f ca="1"/>
        <v>57.709000000000003</v>
      </c>
      <c r="O4" s="42">
        <f ca="1"/>
        <v>45825</v>
      </c>
      <c r="P4" s="3">
        <f ca="1"/>
        <v>100.82599999999999</v>
      </c>
      <c r="Q4" s="42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45989</v>
      </c>
      <c r="N5" s="3">
        <f ca="1"/>
        <v>56.945</v>
      </c>
      <c r="O5" s="42">
        <f ca="1"/>
        <v>45826</v>
      </c>
      <c r="P5" s="3">
        <f ca="1"/>
        <v>100.81399999999999</v>
      </c>
      <c r="Q5" s="42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45992</v>
      </c>
      <c r="N6" s="3">
        <f ca="1"/>
        <v>57.274000000000001</v>
      </c>
      <c r="O6" s="42">
        <f ca="1"/>
        <v>45828</v>
      </c>
      <c r="P6" s="3">
        <f ca="1"/>
        <v>100.89</v>
      </c>
      <c r="Q6" s="42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45993</v>
      </c>
      <c r="N7" s="3">
        <f ca="1"/>
        <v>56.87</v>
      </c>
      <c r="O7" s="42">
        <f ca="1"/>
        <v>45831</v>
      </c>
      <c r="P7" s="3">
        <f ca="1"/>
        <v>101.033</v>
      </c>
      <c r="Q7" s="42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45994</v>
      </c>
      <c r="N8" s="3">
        <f ca="1"/>
        <v>56.393000000000001</v>
      </c>
      <c r="O8" s="42">
        <f ca="1"/>
        <v>45832</v>
      </c>
      <c r="P8" s="3">
        <f ca="1"/>
        <v>101.688</v>
      </c>
      <c r="Q8" s="42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45995</v>
      </c>
      <c r="N9" s="3">
        <f ca="1"/>
        <v>56.557000000000002</v>
      </c>
      <c r="O9" s="42">
        <f ca="1"/>
        <v>45833</v>
      </c>
      <c r="P9" s="3">
        <f ca="1"/>
        <v>101.746</v>
      </c>
      <c r="Q9" s="42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45996</v>
      </c>
      <c r="N10" s="3">
        <f ca="1"/>
        <v>56.271999999999998</v>
      </c>
      <c r="O10" s="42">
        <f ca="1"/>
        <v>45834</v>
      </c>
      <c r="P10" s="3">
        <f ca="1"/>
        <v>102.17100000000001</v>
      </c>
      <c r="Q10" s="42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45999</v>
      </c>
      <c r="N11" s="3">
        <f ca="1"/>
        <v>56.42</v>
      </c>
      <c r="O11" s="42">
        <f ca="1"/>
        <v>45835</v>
      </c>
      <c r="P11" s="3">
        <f ca="1"/>
        <v>102.10599999999999</v>
      </c>
      <c r="Q11" s="42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0</v>
      </c>
      <c r="I12" s="190"/>
      <c r="J12" s="200"/>
      <c r="K12" s="32" t="s">
        <v>16</v>
      </c>
      <c r="M12" s="42">
        <f ca="1"/>
        <v>46000</v>
      </c>
      <c r="N12" s="3">
        <f ca="1"/>
        <v>56.706000000000003</v>
      </c>
      <c r="O12" s="42">
        <f ca="1"/>
        <v>45838</v>
      </c>
      <c r="P12" s="3">
        <f ca="1"/>
        <v>102.623</v>
      </c>
      <c r="Q12" s="42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46001</v>
      </c>
      <c r="N13" s="3">
        <f ca="1"/>
        <v>55.552</v>
      </c>
      <c r="O13" s="42">
        <f ca="1"/>
        <v>45839</v>
      </c>
      <c r="P13" s="3">
        <f ca="1"/>
        <v>102.741</v>
      </c>
      <c r="Q13" s="42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46002</v>
      </c>
      <c r="N14" s="3">
        <f ca="1"/>
        <v>55.234000000000002</v>
      </c>
      <c r="O14" s="42">
        <f ca="1"/>
        <v>45840</v>
      </c>
      <c r="P14" s="3">
        <f ca="1"/>
        <v>102.589</v>
      </c>
      <c r="Q14" s="42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/>
      <c r="O15" s="42">
        <f ca="1"/>
        <v>45841</v>
      </c>
      <c r="P15" s="3">
        <f ca="1"/>
        <v>102.17100000000001</v>
      </c>
      <c r="Q15" s="42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/>
      <c r="O16" s="42">
        <f ca="1"/>
        <v>45845</v>
      </c>
      <c r="P16" s="3">
        <f ca="1"/>
        <v>101.631</v>
      </c>
      <c r="Q16" s="42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/>
      <c r="O17" s="42">
        <f ca="1"/>
        <v>45846</v>
      </c>
      <c r="P17" s="3">
        <f ca="1"/>
        <v>101.41500000000001</v>
      </c>
      <c r="Q17" s="42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/>
      <c r="O18" s="42">
        <f ca="1"/>
        <v>45847</v>
      </c>
      <c r="P18" s="3">
        <f ca="1"/>
        <v>101.871</v>
      </c>
      <c r="Q18" s="42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/>
      <c r="O19" s="42">
        <f ca="1"/>
        <v>45848</v>
      </c>
      <c r="P19" s="3">
        <f ca="1"/>
        <v>101.907</v>
      </c>
      <c r="Q19" s="42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/>
      <c r="O20" s="42">
        <f ca="1"/>
        <v>45849</v>
      </c>
      <c r="P20" s="3">
        <f ca="1"/>
        <v>101.364</v>
      </c>
      <c r="Q20" s="42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/>
      <c r="O21" s="42">
        <f ca="1"/>
        <v>45852</v>
      </c>
      <c r="P21" s="3">
        <f ca="1"/>
        <v>101.203</v>
      </c>
      <c r="Q21" s="42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/>
      <c r="O22" s="42">
        <f ca="1"/>
        <v>45853</v>
      </c>
      <c r="P22" s="3">
        <f ca="1"/>
        <v>100.934</v>
      </c>
      <c r="Q22" s="42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/>
      <c r="O23" s="42">
        <f ca="1"/>
        <v>45854</v>
      </c>
      <c r="P23" s="3">
        <f ca="1"/>
        <v>101.27</v>
      </c>
      <c r="Q23" s="42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  <c r="U23" s="146">
        <f ca="1"/>
        <v>45967</v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/>
      <c r="O24" s="42">
        <f ca="1"/>
        <v>45855</v>
      </c>
      <c r="P24" s="3">
        <f ca="1"/>
        <v>101.5</v>
      </c>
      <c r="Q24" s="42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  <c r="U24" s="146">
        <f ca="1"/>
        <v>45968</v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/>
      <c r="O25" s="42">
        <f ca="1"/>
        <v>45856</v>
      </c>
      <c r="P25" s="3">
        <f ca="1"/>
        <v>101.68</v>
      </c>
      <c r="Q25" s="42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  <c r="U25" s="146">
        <f ca="1"/>
        <v>45971</v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/>
      <c r="O26" s="42">
        <f ca="1"/>
        <v>45859</v>
      </c>
      <c r="P26" s="3">
        <f ca="1"/>
        <v>101.997</v>
      </c>
      <c r="Q26" s="42">
        <f ca="1"/>
        <v>45908</v>
      </c>
      <c r="R26" s="3">
        <f ca="1"/>
        <v>101.6953125</v>
      </c>
      <c r="S26" s="146" t="str">
        <f t="shared" ca="1" si="0"/>
        <v/>
      </c>
      <c r="T26" s="146" t="str">
        <f t="shared" ca="1" si="1"/>
        <v/>
      </c>
      <c r="U26" s="146">
        <f ca="1"/>
        <v>45973</v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/>
      <c r="O27" s="42">
        <f ca="1"/>
        <v>45860</v>
      </c>
      <c r="P27" s="3">
        <f ca="1"/>
        <v>102.188</v>
      </c>
      <c r="Q27" s="42">
        <f ca="1"/>
        <v>45909</v>
      </c>
      <c r="R27" s="3">
        <f ca="1"/>
        <v>101.3046875</v>
      </c>
      <c r="S27" s="146" t="str">
        <f t="shared" ca="1" si="0"/>
        <v/>
      </c>
      <c r="T27" s="146" t="str">
        <f t="shared" ca="1" si="1"/>
        <v/>
      </c>
      <c r="U27" s="146">
        <f ca="1"/>
        <v>45974</v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/>
      <c r="O28" s="42">
        <f ca="1"/>
        <v>45861</v>
      </c>
      <c r="P28" s="3">
        <f ca="1"/>
        <v>101.98399999999999</v>
      </c>
      <c r="Q28" s="42">
        <f ca="1"/>
        <v>45910</v>
      </c>
      <c r="R28" s="3">
        <f ca="1"/>
        <v>101.640625</v>
      </c>
      <c r="S28" s="146" t="str">
        <f t="shared" ca="1" si="0"/>
        <v/>
      </c>
      <c r="T28" s="146" t="str">
        <f t="shared" ca="1" si="1"/>
        <v/>
      </c>
      <c r="U28" s="146">
        <f ca="1"/>
        <v>45975</v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/>
      <c r="O29" s="42">
        <f ca="1"/>
        <v>45862</v>
      </c>
      <c r="P29" s="3">
        <f ca="1"/>
        <v>102.03</v>
      </c>
      <c r="Q29" s="42">
        <f ca="1"/>
        <v>45911</v>
      </c>
      <c r="R29" s="3">
        <f ca="1"/>
        <v>101.84375</v>
      </c>
      <c r="S29" s="146" t="str">
        <f t="shared" ca="1" si="0"/>
        <v/>
      </c>
      <c r="T29" s="146" t="str">
        <f t="shared" ca="1" si="1"/>
        <v/>
      </c>
      <c r="U29" s="146">
        <f ca="1"/>
        <v>45978</v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/>
      <c r="O30" s="42">
        <f ca="1"/>
        <v>45863</v>
      </c>
      <c r="P30" s="3">
        <f ca="1"/>
        <v>102.10899999999999</v>
      </c>
      <c r="Q30" s="42">
        <f ca="1"/>
        <v>45912</v>
      </c>
      <c r="R30" s="3">
        <f ca="1"/>
        <v>101.4765625</v>
      </c>
      <c r="S30" s="146" t="str">
        <f t="shared" ca="1" si="0"/>
        <v/>
      </c>
      <c r="T30" s="146" t="str">
        <f t="shared" ca="1" si="1"/>
        <v/>
      </c>
      <c r="U30" s="146">
        <f ca="1"/>
        <v>45979</v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>IF(ISBLANK(B31),"",-1*(B31-$B$14)*$B$8*$B$5*10^-4)</f>
        <v>-23128.392000000036</v>
      </c>
      <c r="D31" s="31">
        <f t="shared" ca="1" si="4"/>
        <v>17694.444444444445</v>
      </c>
      <c r="E31" s="38">
        <f ca="1">IF(ISBLANK(B31),"",VLOOKUP(A31,O:P,2))</f>
        <v>104.333</v>
      </c>
      <c r="F31" s="30">
        <f ca="1">IF(ISBLANK(B31),"",(E31-$E$14)/100*$C$5)</f>
        <v>-32900.000000000771</v>
      </c>
      <c r="G31" s="31">
        <f t="shared" ca="1" si="7"/>
        <v>8470.641111111112</v>
      </c>
      <c r="H31" s="38">
        <f ca="1">IF(ISBLANK(B31),"",VLOOKUP(A31,Q:R,2))</f>
        <v>101.1015625</v>
      </c>
      <c r="I31" s="30">
        <f ca="1">IF(ISBLANK(B31),"",(H31-$H$14)/100*$D$5)</f>
        <v>5288.2812500000009</v>
      </c>
      <c r="J31" s="31">
        <f t="shared" ca="1" si="10"/>
        <v>747.82172743055344</v>
      </c>
      <c r="K31" s="66">
        <f ca="1">IF(ISBLANK(B31),"",C31+D31-F31-G31+I31+J31)</f>
        <v>25031.514310764622</v>
      </c>
      <c r="M31" s="42"/>
      <c r="O31" s="42">
        <f ca="1"/>
        <v>45866</v>
      </c>
      <c r="P31" s="3">
        <f ca="1"/>
        <v>101.959</v>
      </c>
      <c r="Q31" s="42">
        <f ca="1"/>
        <v>45915</v>
      </c>
      <c r="R31" s="3">
        <f ca="1"/>
        <v>101.703125</v>
      </c>
      <c r="S31" s="146" t="str">
        <f t="shared" ca="1" si="0"/>
        <v/>
      </c>
      <c r="T31" s="146" t="str">
        <f t="shared" ca="1" si="1"/>
        <v/>
      </c>
      <c r="U31" s="146">
        <f ca="1"/>
        <v>45980</v>
      </c>
    </row>
    <row r="32" spans="1:21" ht="14.4" customHeight="1">
      <c r="A32" s="166">
        <f t="shared" ca="1" si="12"/>
        <v>45965</v>
      </c>
      <c r="B32" s="38">
        <v>57.558900000000001</v>
      </c>
      <c r="C32" s="30">
        <f t="shared" si="3"/>
        <v>-35972.664000000012</v>
      </c>
      <c r="D32" s="31">
        <f t="shared" ca="1" si="4"/>
        <v>18375</v>
      </c>
      <c r="E32" s="38">
        <f t="shared" ref="E32:E37" ca="1" si="13">IF(ISBLANK(B32),"",VLOOKUP(A32,O:P,2))</f>
        <v>104.553</v>
      </c>
      <c r="F32" s="30">
        <f t="shared" ref="F32:F37" ca="1" si="14">IF(ISBLANK(B32),"",(E32-$E$14)/100*$C$5)</f>
        <v>-10900.000000000888</v>
      </c>
      <c r="G32" s="31">
        <f t="shared" ca="1" si="7"/>
        <v>8796.4350000000013</v>
      </c>
      <c r="H32" s="38">
        <f t="shared" ref="H32:H37" ca="1" si="15">IF(ISBLANK(B32),"",VLOOKUP(A32,Q:R,2))</f>
        <v>101.3046875</v>
      </c>
      <c r="I32" s="30">
        <f t="shared" ref="I32:I37" ca="1" si="16">IF(ISBLANK(B32),"",(H32-$H$14)/100*$D$5)</f>
        <v>24930.46875</v>
      </c>
      <c r="J32" s="31">
        <f t="shared" ca="1" si="10"/>
        <v>776.58410156250829</v>
      </c>
      <c r="K32" s="66">
        <f t="shared" ref="K32:K37" ca="1" si="17">IF(ISBLANK(B32),"",C32+D32-F32-G32+I32+J32)</f>
        <v>10212.953851563383</v>
      </c>
      <c r="M32" s="42"/>
      <c r="O32" s="42">
        <f ca="1"/>
        <v>45867</v>
      </c>
      <c r="P32" s="3">
        <f ca="1"/>
        <v>102.581</v>
      </c>
      <c r="Q32" s="42">
        <f ca="1"/>
        <v>45916</v>
      </c>
      <c r="R32" s="3">
        <f ca="1"/>
        <v>101.7890625</v>
      </c>
      <c r="S32" s="146" t="str">
        <f t="shared" ca="1" si="0"/>
        <v/>
      </c>
      <c r="T32" s="146" t="str">
        <f t="shared" ca="1" si="1"/>
        <v/>
      </c>
      <c r="U32" s="146">
        <f ca="1"/>
        <v>45981</v>
      </c>
    </row>
    <row r="33" spans="1:21" ht="14.4" customHeight="1">
      <c r="A33" s="166">
        <f t="shared" ca="1" si="12"/>
        <v>45966</v>
      </c>
      <c r="B33" s="38">
        <v>56.881100000000004</v>
      </c>
      <c r="C33" s="30">
        <f t="shared" si="3"/>
        <v>-28001.736000000044</v>
      </c>
      <c r="D33" s="31">
        <f t="shared" ca="1" si="4"/>
        <v>19055.555555555558</v>
      </c>
      <c r="E33" s="38">
        <f t="shared" ca="1" si="13"/>
        <v>104.145</v>
      </c>
      <c r="F33" s="30">
        <f t="shared" ca="1" si="14"/>
        <v>-51700.000000001019</v>
      </c>
      <c r="G33" s="31">
        <f t="shared" ca="1" si="7"/>
        <v>9122.2288888888797</v>
      </c>
      <c r="H33" s="38">
        <f t="shared" ca="1" si="15"/>
        <v>100.7109375</v>
      </c>
      <c r="I33" s="30">
        <f t="shared" ca="1" si="16"/>
        <v>-32485.15625</v>
      </c>
      <c r="J33" s="31">
        <f t="shared" ca="1" si="10"/>
        <v>805.34647569444496</v>
      </c>
      <c r="K33" s="66">
        <f t="shared" ca="1" si="17"/>
        <v>1951.7808923620978</v>
      </c>
      <c r="M33" s="42"/>
      <c r="O33" s="42">
        <f ca="1"/>
        <v>45868</v>
      </c>
      <c r="P33" s="3">
        <f ca="1"/>
        <v>102.148</v>
      </c>
      <c r="Q33" s="42">
        <f ca="1"/>
        <v>45917</v>
      </c>
      <c r="R33" s="3">
        <f ca="1"/>
        <v>101.296875</v>
      </c>
      <c r="S33" s="146" t="str">
        <f t="shared" ca="1" si="0"/>
        <v/>
      </c>
      <c r="T33" s="146" t="str">
        <f t="shared" ca="1" si="1"/>
        <v/>
      </c>
      <c r="U33" s="146">
        <f ca="1"/>
        <v>45982</v>
      </c>
    </row>
    <row r="34" spans="1:21" ht="14.4" customHeight="1">
      <c r="A34" s="166">
        <f t="shared" ca="1" si="12"/>
        <v>45967</v>
      </c>
      <c r="B34" s="38">
        <v>57.282299999999999</v>
      </c>
      <c r="C34" s="30">
        <f t="shared" si="3"/>
        <v>-32719.847999999994</v>
      </c>
      <c r="D34" s="31">
        <f t="shared" ca="1" si="4"/>
        <v>19736.111111111109</v>
      </c>
      <c r="E34" s="38">
        <f t="shared" ca="1" si="13"/>
        <v>104.66200000000001</v>
      </c>
      <c r="F34" s="30">
        <f t="shared" ca="1" si="14"/>
        <v>0</v>
      </c>
      <c r="G34" s="31">
        <f t="shared" ca="1" si="7"/>
        <v>9448.0227777777691</v>
      </c>
      <c r="H34" s="38">
        <f t="shared" ca="1" si="15"/>
        <v>101.3203125</v>
      </c>
      <c r="I34" s="30">
        <f t="shared" ca="1" si="16"/>
        <v>26441.40625</v>
      </c>
      <c r="J34" s="31">
        <f t="shared" ca="1" si="10"/>
        <v>834.10884982639618</v>
      </c>
      <c r="K34" s="66">
        <f t="shared" ca="1" si="17"/>
        <v>4843.7554331597421</v>
      </c>
      <c r="M34" s="42"/>
      <c r="O34" s="42">
        <f ca="1"/>
        <v>45869</v>
      </c>
      <c r="P34" s="3">
        <f ca="1"/>
        <v>102.137</v>
      </c>
      <c r="Q34" s="42">
        <f ca="1"/>
        <v>45918</v>
      </c>
      <c r="R34" s="3">
        <f ca="1"/>
        <v>101.15625</v>
      </c>
      <c r="S34" s="146" t="str">
        <f t="shared" ca="1" si="0"/>
        <v/>
      </c>
      <c r="T34" s="146" t="str">
        <f t="shared" ca="1" si="1"/>
        <v/>
      </c>
      <c r="U34" s="146">
        <f ca="1"/>
        <v>45985</v>
      </c>
    </row>
    <row r="35" spans="1:21" ht="14.4" customHeight="1">
      <c r="A35" s="166">
        <f t="shared" ca="1" si="12"/>
        <v>45968</v>
      </c>
      <c r="B35" s="38">
        <v>58.325000000000003</v>
      </c>
      <c r="C35" s="30">
        <f t="shared" si="3"/>
        <v>-44982.000000000036</v>
      </c>
      <c r="D35" s="31">
        <f t="shared" ca="1" si="4"/>
        <v>20416.666666666664</v>
      </c>
      <c r="E35" s="38">
        <f t="shared" ca="1" si="13"/>
        <v>104.483</v>
      </c>
      <c r="F35" s="30">
        <f t="shared" ca="1" si="14"/>
        <v>-17900.000000000204</v>
      </c>
      <c r="G35" s="31">
        <f t="shared" ca="1" si="7"/>
        <v>9773.8166666666584</v>
      </c>
      <c r="H35" s="38">
        <f t="shared" ca="1" si="15"/>
        <v>101.2109375</v>
      </c>
      <c r="I35" s="30">
        <f t="shared" ca="1" si="16"/>
        <v>15864.84375</v>
      </c>
      <c r="J35" s="31">
        <f t="shared" ca="1" si="10"/>
        <v>862.87122395833285</v>
      </c>
      <c r="K35" s="66">
        <f t="shared" ca="1" si="17"/>
        <v>288.56497395850602</v>
      </c>
      <c r="M35" s="42"/>
      <c r="O35" s="42">
        <f ca="1"/>
        <v>45870</v>
      </c>
      <c r="P35" s="3">
        <f ca="1"/>
        <v>102.979</v>
      </c>
      <c r="Q35" s="42">
        <f ca="1"/>
        <v>45919</v>
      </c>
      <c r="R35" s="3">
        <f ca="1"/>
        <v>100.9765625</v>
      </c>
      <c r="S35" s="146" t="str">
        <f t="shared" ca="1" si="0"/>
        <v/>
      </c>
      <c r="T35" s="146" t="str">
        <f t="shared" ca="1" si="1"/>
        <v/>
      </c>
      <c r="U35" s="146">
        <f ca="1"/>
        <v>45986</v>
      </c>
    </row>
    <row r="36" spans="1:21" ht="14.4" customHeight="1">
      <c r="A36" s="166">
        <f t="shared" ca="1" si="12"/>
        <v>45971</v>
      </c>
      <c r="B36" s="38">
        <v>57.851500000000001</v>
      </c>
      <c r="C36" s="30">
        <f t="shared" si="3"/>
        <v>-39413.640000000021</v>
      </c>
      <c r="D36" s="31">
        <f t="shared" ca="1" si="4"/>
        <v>22458.333333333336</v>
      </c>
      <c r="E36" s="38">
        <f t="shared" ca="1" si="13"/>
        <v>104.501</v>
      </c>
      <c r="F36" s="30">
        <f t="shared" ca="1" si="14"/>
        <v>-16100.000000000135</v>
      </c>
      <c r="G36" s="31">
        <f t="shared" ca="1" si="7"/>
        <v>10751.198333333334</v>
      </c>
      <c r="H36" s="38">
        <f t="shared" ca="1" si="15"/>
        <v>101.0546875</v>
      </c>
      <c r="I36" s="30">
        <f t="shared" ca="1" si="16"/>
        <v>755.46875</v>
      </c>
      <c r="J36" s="31">
        <f t="shared" ca="1" si="10"/>
        <v>949.15834635417559</v>
      </c>
      <c r="K36" s="66">
        <f t="shared" ca="1" si="17"/>
        <v>-9901.877903645709</v>
      </c>
      <c r="M36" s="42"/>
      <c r="O36" s="42">
        <f ca="1"/>
        <v>45873</v>
      </c>
      <c r="P36" s="3">
        <f ca="1"/>
        <v>103.155</v>
      </c>
      <c r="Q36" s="42">
        <f ca="1"/>
        <v>45922</v>
      </c>
      <c r="R36" s="3">
        <f ca="1"/>
        <v>100.8203125</v>
      </c>
      <c r="S36" s="146" t="str">
        <f t="shared" ca="1" si="0"/>
        <v/>
      </c>
      <c r="T36" s="146" t="str">
        <f t="shared" ca="1" si="1"/>
        <v/>
      </c>
      <c r="U36" s="146">
        <f ca="1"/>
        <v>45987</v>
      </c>
    </row>
    <row r="37" spans="1:21">
      <c r="A37" s="166">
        <f t="shared" ca="1" si="12"/>
        <v>45973</v>
      </c>
      <c r="B37" s="38">
        <v>56.531999999999996</v>
      </c>
      <c r="C37" s="30">
        <f t="shared" si="3"/>
        <v>-23896.31999999996</v>
      </c>
      <c r="D37" s="31">
        <f t="shared" ca="1" si="4"/>
        <v>23819.444444444445</v>
      </c>
      <c r="E37" s="38">
        <f t="shared" ca="1" si="13"/>
        <v>104.818</v>
      </c>
      <c r="F37" s="30">
        <f t="shared" ca="1" si="14"/>
        <v>15599.999999999169</v>
      </c>
      <c r="G37" s="31">
        <f t="shared" ca="1" si="7"/>
        <v>11402.78611111112</v>
      </c>
      <c r="H37" s="38">
        <f t="shared" ca="1" si="15"/>
        <v>101.4296875</v>
      </c>
      <c r="I37" s="30">
        <f t="shared" ca="1" si="16"/>
        <v>37017.96875</v>
      </c>
      <c r="J37" s="31">
        <f t="shared" ca="1" si="10"/>
        <v>1006.6830946180489</v>
      </c>
      <c r="K37" s="66">
        <f t="shared" ca="1" si="17"/>
        <v>10944.990177952248</v>
      </c>
      <c r="M37" s="42"/>
      <c r="O37" s="42">
        <f ca="1"/>
        <v>45874</v>
      </c>
      <c r="P37" s="3">
        <f ca="1"/>
        <v>103.024</v>
      </c>
      <c r="Q37" s="42">
        <f ca="1"/>
        <v>45923</v>
      </c>
      <c r="R37" s="3">
        <f ca="1"/>
        <v>101.1484375</v>
      </c>
      <c r="S37" s="146" t="str">
        <f t="shared" ca="1" si="0"/>
        <v/>
      </c>
      <c r="T37" s="146" t="str">
        <f t="shared" ca="1" si="1"/>
        <v/>
      </c>
      <c r="U37" s="146">
        <f ca="1"/>
        <v>45989</v>
      </c>
    </row>
    <row r="38" spans="1:21">
      <c r="A38" s="166">
        <f t="shared" ref="A38:A94" ca="1" si="18">IF(AND(ISBLANK(U27), A37 = $U$1),NOW(),IF(ISBLANK(U27),"",U27))</f>
        <v>45974</v>
      </c>
      <c r="B38" s="38">
        <v>57.429099999999998</v>
      </c>
      <c r="C38" s="30">
        <f t="shared" si="3"/>
        <v>-34446.215999999979</v>
      </c>
      <c r="D38" s="31">
        <f t="shared" ca="1" si="4"/>
        <v>24500</v>
      </c>
      <c r="E38" s="38">
        <f t="shared" ca="1" si="5"/>
        <v>104.458</v>
      </c>
      <c r="F38" s="30">
        <f t="shared" ca="1" si="6"/>
        <v>-20400.000000000775</v>
      </c>
      <c r="G38" s="31">
        <f t="shared" ca="1" si="7"/>
        <v>11728.580000000002</v>
      </c>
      <c r="H38" s="38">
        <f t="shared" ca="1" si="8"/>
        <v>101.1328125</v>
      </c>
      <c r="I38" s="30">
        <f t="shared" ca="1" si="9"/>
        <v>8310.15625</v>
      </c>
      <c r="J38" s="31">
        <f t="shared" ca="1" si="10"/>
        <v>1035.4454687499965</v>
      </c>
      <c r="K38" s="66">
        <f t="shared" ca="1" si="11"/>
        <v>8070.8057187507911</v>
      </c>
      <c r="M38" s="42"/>
      <c r="O38" s="42">
        <f ca="1"/>
        <v>45875</v>
      </c>
      <c r="P38" s="3">
        <f ca="1"/>
        <v>102.974</v>
      </c>
      <c r="Q38" s="42">
        <f ca="1"/>
        <v>45924</v>
      </c>
      <c r="R38" s="3">
        <f ca="1"/>
        <v>100.8203125</v>
      </c>
      <c r="S38" s="146">
        <f t="shared" ca="1" si="0"/>
        <v>45875</v>
      </c>
      <c r="T38" s="146" t="str">
        <f t="shared" ca="1" si="1"/>
        <v/>
      </c>
      <c r="U38" s="146">
        <f ca="1"/>
        <v>45992</v>
      </c>
    </row>
    <row r="39" spans="1:21">
      <c r="A39" s="166">
        <f t="shared" ca="1" si="18"/>
        <v>45975</v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/>
      <c r="O39" s="42">
        <f ca="1"/>
        <v>45876</v>
      </c>
      <c r="P39" s="3">
        <f ca="1"/>
        <v>102.893</v>
      </c>
      <c r="Q39" s="42">
        <f ca="1"/>
        <v>45925</v>
      </c>
      <c r="R39" s="3">
        <f ca="1"/>
        <v>100.6328125</v>
      </c>
      <c r="S39" s="146">
        <f t="shared" ca="1" si="0"/>
        <v>45876</v>
      </c>
      <c r="T39" s="146" t="str">
        <f t="shared" ca="1" si="1"/>
        <v/>
      </c>
      <c r="U39" s="146">
        <f ca="1"/>
        <v>45993</v>
      </c>
    </row>
    <row r="40" spans="1:21">
      <c r="A40" s="166">
        <f t="shared" ca="1" si="18"/>
        <v>45978</v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/>
      <c r="O40" s="42">
        <f ca="1"/>
        <v>45877</v>
      </c>
      <c r="P40" s="3">
        <f ca="1"/>
        <v>102.575</v>
      </c>
      <c r="Q40" s="42">
        <f ca="1"/>
        <v>45926</v>
      </c>
      <c r="R40" s="3">
        <f ca="1"/>
        <v>100.5859375</v>
      </c>
      <c r="S40" s="146">
        <f t="shared" ca="1" si="0"/>
        <v>45877</v>
      </c>
      <c r="T40" s="146" t="str">
        <f t="shared" ca="1" si="1"/>
        <v/>
      </c>
      <c r="U40" s="146">
        <f ca="1"/>
        <v>45994</v>
      </c>
    </row>
    <row r="41" spans="1:21">
      <c r="A41" s="166">
        <f t="shared" ca="1" si="18"/>
        <v>45979</v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/>
      <c r="O41" s="42">
        <f ca="1"/>
        <v>45880</v>
      </c>
      <c r="P41" s="3">
        <f ca="1"/>
        <v>102.467</v>
      </c>
      <c r="Q41" s="42">
        <f ca="1"/>
        <v>45929</v>
      </c>
      <c r="R41" s="3">
        <f ca="1"/>
        <v>100.8828125</v>
      </c>
      <c r="S41" s="146">
        <f t="shared" ca="1" si="0"/>
        <v>45880</v>
      </c>
      <c r="T41" s="146" t="str">
        <f t="shared" ca="1" si="1"/>
        <v/>
      </c>
      <c r="U41" s="146">
        <f ca="1"/>
        <v>45995</v>
      </c>
    </row>
    <row r="42" spans="1:21">
      <c r="A42" s="166">
        <f t="shared" ca="1" si="18"/>
        <v>45980</v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/>
      <c r="O42" s="42">
        <f ca="1"/>
        <v>45881</v>
      </c>
      <c r="P42" s="3">
        <f ca="1"/>
        <v>102.56699999999999</v>
      </c>
      <c r="Q42" s="42">
        <f ca="1"/>
        <v>45930</v>
      </c>
      <c r="R42" s="3">
        <f ca="1"/>
        <v>100.7890625</v>
      </c>
      <c r="S42" s="146">
        <f t="shared" ca="1" si="0"/>
        <v>45881</v>
      </c>
      <c r="T42" s="146" t="str">
        <f t="shared" ca="1" si="1"/>
        <v/>
      </c>
      <c r="U42" s="146">
        <f ca="1"/>
        <v>45996</v>
      </c>
    </row>
    <row r="43" spans="1:21">
      <c r="A43" s="166">
        <f t="shared" ca="1" si="18"/>
        <v>45981</v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/>
      <c r="O43" s="42">
        <f ca="1"/>
        <v>45882</v>
      </c>
      <c r="P43" s="3">
        <f ca="1"/>
        <v>103.23699999999999</v>
      </c>
      <c r="Q43" s="42">
        <f ca="1"/>
        <v>45931</v>
      </c>
      <c r="R43" s="3">
        <f ca="1"/>
        <v>101.2109375</v>
      </c>
      <c r="S43" s="146">
        <f t="shared" ca="1" si="0"/>
        <v>45882</v>
      </c>
      <c r="T43" s="146" t="str">
        <f t="shared" ca="1" si="1"/>
        <v/>
      </c>
      <c r="U43" s="146">
        <f ca="1"/>
        <v>45999</v>
      </c>
    </row>
    <row r="44" spans="1:21">
      <c r="A44" s="166">
        <f t="shared" ca="1" si="18"/>
        <v>45982</v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/>
      <c r="O44" s="42">
        <f ca="1"/>
        <v>45883</v>
      </c>
      <c r="P44" s="3">
        <f ca="1"/>
        <v>102.833</v>
      </c>
      <c r="Q44" s="42">
        <f ca="1"/>
        <v>45932</v>
      </c>
      <c r="R44" s="3">
        <f ca="1"/>
        <v>101.3359375</v>
      </c>
      <c r="S44" s="146">
        <f t="shared" ca="1" si="0"/>
        <v>45883</v>
      </c>
      <c r="T44" s="146" t="str">
        <f t="shared" ca="1" si="1"/>
        <v/>
      </c>
      <c r="U44" s="146">
        <f ca="1"/>
        <v>46000</v>
      </c>
    </row>
    <row r="45" spans="1:21">
      <c r="A45" s="166">
        <f t="shared" ca="1" si="18"/>
        <v>45985</v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/>
      <c r="O45" s="42">
        <f ca="1"/>
        <v>45884</v>
      </c>
      <c r="P45" s="3">
        <f ca="1"/>
        <v>102.70399999999999</v>
      </c>
      <c r="Q45" s="42">
        <f ca="1"/>
        <v>45933</v>
      </c>
      <c r="R45" s="3">
        <f ca="1"/>
        <v>101.0390625</v>
      </c>
      <c r="S45" s="146">
        <f t="shared" ca="1" si="0"/>
        <v>45884</v>
      </c>
      <c r="T45" s="146" t="str">
        <f t="shared" ca="1" si="1"/>
        <v/>
      </c>
      <c r="U45" s="146">
        <f ca="1"/>
        <v>46001</v>
      </c>
    </row>
    <row r="46" spans="1:21">
      <c r="A46" s="166">
        <f t="shared" ca="1" si="18"/>
        <v>45986</v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/>
      <c r="O46" s="42">
        <f ca="1"/>
        <v>45887</v>
      </c>
      <c r="P46" s="3">
        <f ca="1"/>
        <v>102.584</v>
      </c>
      <c r="Q46" s="42">
        <f ca="1"/>
        <v>45936</v>
      </c>
      <c r="R46" s="3">
        <f ca="1"/>
        <v>100.765625</v>
      </c>
      <c r="S46" s="146">
        <f t="shared" ca="1" si="0"/>
        <v>45887</v>
      </c>
      <c r="T46" s="146" t="str">
        <f t="shared" ca="1" si="1"/>
        <v/>
      </c>
      <c r="U46" s="146">
        <f ca="1"/>
        <v>46002</v>
      </c>
    </row>
    <row r="47" spans="1:21">
      <c r="A47" s="166">
        <f t="shared" ca="1" si="18"/>
        <v>45987</v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/>
      <c r="O47" s="42">
        <f ca="1"/>
        <v>45888</v>
      </c>
      <c r="P47" s="3">
        <f ca="1"/>
        <v>102.634</v>
      </c>
      <c r="Q47" s="42">
        <f ca="1"/>
        <v>45937</v>
      </c>
      <c r="R47" s="3">
        <f ca="1"/>
        <v>101.0078125</v>
      </c>
      <c r="S47" s="146">
        <f t="shared" ca="1" si="0"/>
        <v>45888</v>
      </c>
      <c r="T47" s="146" t="str">
        <f t="shared" ca="1" si="1"/>
        <v/>
      </c>
    </row>
    <row r="48" spans="1:21">
      <c r="A48" s="166">
        <f t="shared" ca="1" si="18"/>
        <v>45989</v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/>
      <c r="O48" s="42">
        <f ca="1"/>
        <v>45889</v>
      </c>
      <c r="P48" s="3">
        <f ca="1"/>
        <v>102.47799999999999</v>
      </c>
      <c r="Q48" s="42">
        <f ca="1"/>
        <v>45938</v>
      </c>
      <c r="R48" s="3">
        <f ca="1"/>
        <v>101.046875</v>
      </c>
      <c r="S48" s="146">
        <f t="shared" ca="1" si="0"/>
        <v>45889</v>
      </c>
      <c r="T48" s="146" t="str">
        <f t="shared" ca="1" si="1"/>
        <v/>
      </c>
    </row>
    <row r="49" spans="1:20">
      <c r="A49" s="166">
        <f t="shared" ca="1" si="18"/>
        <v>45992</v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/>
      <c r="O49" s="42">
        <f ca="1"/>
        <v>45890</v>
      </c>
      <c r="P49" s="3">
        <f ca="1"/>
        <v>102.20099999999999</v>
      </c>
      <c r="Q49" s="42">
        <f ca="1"/>
        <v>45939</v>
      </c>
      <c r="R49" s="3">
        <f ca="1"/>
        <v>100.8828125</v>
      </c>
      <c r="S49" s="146">
        <f t="shared" ca="1" si="0"/>
        <v>45890</v>
      </c>
      <c r="T49" s="146" t="str">
        <f t="shared" ca="1" si="1"/>
        <v/>
      </c>
    </row>
    <row r="50" spans="1:20">
      <c r="A50" s="166">
        <f t="shared" ca="1" si="18"/>
        <v>45993</v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/>
      <c r="O50" s="42">
        <f ca="1"/>
        <v>45891</v>
      </c>
      <c r="P50" s="3">
        <f ca="1"/>
        <v>102.886</v>
      </c>
      <c r="Q50" s="42">
        <f ca="1"/>
        <v>45940</v>
      </c>
      <c r="R50" s="3">
        <f ca="1"/>
        <v>101.734375</v>
      </c>
      <c r="S50" s="146">
        <f t="shared" ca="1" si="0"/>
        <v>45891</v>
      </c>
      <c r="T50" s="146" t="str">
        <f t="shared" ca="1" si="1"/>
        <v/>
      </c>
    </row>
    <row r="51" spans="1:20">
      <c r="A51" s="166">
        <f t="shared" ca="1" si="18"/>
        <v>45994</v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/>
      <c r="O51" s="42">
        <f ca="1"/>
        <v>45894</v>
      </c>
      <c r="P51" s="3">
        <f ca="1"/>
        <v>102.70099999999999</v>
      </c>
      <c r="Q51" s="42">
        <f ca="1"/>
        <v>45943</v>
      </c>
      <c r="R51" s="3">
        <f ca="1"/>
        <v>101.734375</v>
      </c>
      <c r="S51" s="146">
        <f t="shared" ca="1" si="0"/>
        <v>45894</v>
      </c>
      <c r="T51" s="146" t="str">
        <f t="shared" ca="1" si="1"/>
        <v/>
      </c>
    </row>
    <row r="52" spans="1:20">
      <c r="A52" s="166">
        <f t="shared" ca="1" si="18"/>
        <v>45995</v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/>
      <c r="O52" s="42">
        <f ca="1"/>
        <v>45895</v>
      </c>
      <c r="P52" s="3">
        <f ca="1"/>
        <v>102.666</v>
      </c>
      <c r="Q52" s="42">
        <f ca="1"/>
        <v>45944</v>
      </c>
      <c r="R52" s="3">
        <f ca="1"/>
        <v>101.7421875</v>
      </c>
      <c r="S52" s="146">
        <f t="shared" ca="1" si="0"/>
        <v>45895</v>
      </c>
      <c r="T52" s="146" t="str">
        <f t="shared" ca="1" si="1"/>
        <v/>
      </c>
    </row>
    <row r="53" spans="1:20">
      <c r="A53" s="166">
        <f t="shared" ca="1" si="18"/>
        <v>45996</v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/>
      <c r="O53" s="42">
        <f ca="1"/>
        <v>45896</v>
      </c>
      <c r="P53" s="3">
        <f ca="1"/>
        <v>102.883</v>
      </c>
      <c r="Q53" s="42">
        <f ca="1"/>
        <v>45945</v>
      </c>
      <c r="R53" s="3">
        <f ca="1"/>
        <v>101.7734375</v>
      </c>
      <c r="S53" s="146">
        <f t="shared" ca="1" si="0"/>
        <v>45896</v>
      </c>
      <c r="T53" s="146" t="str">
        <f t="shared" ca="1" si="1"/>
        <v/>
      </c>
    </row>
    <row r="54" spans="1:20">
      <c r="A54" s="166">
        <f t="shared" ca="1" si="18"/>
        <v>45999</v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/>
      <c r="O54" s="42">
        <f ca="1"/>
        <v>45897</v>
      </c>
      <c r="P54" s="3">
        <f ca="1"/>
        <v>103.069</v>
      </c>
      <c r="Q54" s="42">
        <f ca="1"/>
        <v>45946</v>
      </c>
      <c r="R54" s="3">
        <f ca="1"/>
        <v>102.2109375</v>
      </c>
      <c r="S54" s="146">
        <f t="shared" ca="1" si="0"/>
        <v>45897</v>
      </c>
      <c r="T54" s="146" t="str">
        <f t="shared" ca="1" si="1"/>
        <v/>
      </c>
    </row>
    <row r="55" spans="1:20">
      <c r="A55" s="166">
        <f t="shared" ca="1" si="18"/>
        <v>46000</v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/>
      <c r="O55" s="42">
        <f ca="1"/>
        <v>45898</v>
      </c>
      <c r="P55" s="3">
        <f ca="1"/>
        <v>102.70099999999999</v>
      </c>
      <c r="Q55" s="42">
        <f ca="1"/>
        <v>45947</v>
      </c>
      <c r="R55" s="3">
        <f ca="1"/>
        <v>101.9296875</v>
      </c>
      <c r="S55" s="146">
        <f t="shared" ca="1" si="0"/>
        <v>45898</v>
      </c>
      <c r="T55" s="146" t="str">
        <f t="shared" ca="1" si="1"/>
        <v/>
      </c>
    </row>
    <row r="56" spans="1:20">
      <c r="A56" s="166">
        <f t="shared" ca="1" si="18"/>
        <v>46001</v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/>
      <c r="O56" s="42">
        <f ca="1"/>
        <v>45902</v>
      </c>
      <c r="P56" s="3">
        <f ca="1"/>
        <v>102.49299999999999</v>
      </c>
      <c r="Q56" s="42">
        <f ca="1"/>
        <v>45950</v>
      </c>
      <c r="R56" s="3">
        <f ca="1"/>
        <v>102.1640625</v>
      </c>
      <c r="S56" s="146">
        <f t="shared" ca="1" si="0"/>
        <v>45902</v>
      </c>
      <c r="T56" s="146" t="str">
        <f t="shared" ca="1" si="1"/>
        <v/>
      </c>
    </row>
    <row r="57" spans="1:20">
      <c r="A57" s="166">
        <f t="shared" ca="1" si="18"/>
        <v>46002</v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/>
      <c r="O57" s="42">
        <f ca="1"/>
        <v>45903</v>
      </c>
      <c r="P57" s="3">
        <f ca="1"/>
        <v>102.964</v>
      </c>
      <c r="Q57" s="42">
        <f ca="1"/>
        <v>45951</v>
      </c>
      <c r="R57" s="3">
        <f ca="1"/>
        <v>102.3046875</v>
      </c>
      <c r="S57" s="146">
        <f t="shared" ca="1" si="0"/>
        <v>45903</v>
      </c>
      <c r="T57" s="146" t="str">
        <f t="shared" ca="1" si="1"/>
        <v/>
      </c>
    </row>
    <row r="58" spans="1:20">
      <c r="A58" s="166">
        <f t="shared" ca="1" si="18"/>
        <v>46002.652504513891</v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/>
      <c r="O58" s="42">
        <f ca="1"/>
        <v>45904</v>
      </c>
      <c r="P58" s="3">
        <f ca="1"/>
        <v>103.59099999999999</v>
      </c>
      <c r="Q58" s="42">
        <f ca="1"/>
        <v>45952</v>
      </c>
      <c r="R58" s="3">
        <f ca="1"/>
        <v>102.40625</v>
      </c>
      <c r="S58" s="146">
        <f t="shared" ca="1" si="0"/>
        <v>45904</v>
      </c>
      <c r="T58" s="146" t="str">
        <f t="shared" ca="1" si="1"/>
        <v/>
      </c>
    </row>
    <row r="59" spans="1:20">
      <c r="A59" s="166" t="str">
        <f t="shared" ca="1" si="18"/>
        <v/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/>
      <c r="O59" s="42">
        <f ca="1"/>
        <v>45905</v>
      </c>
      <c r="P59" s="3">
        <f ca="1"/>
        <v>104.31399999999999</v>
      </c>
      <c r="Q59" s="42">
        <f ca="1"/>
        <v>45953</v>
      </c>
      <c r="R59" s="3">
        <f ca="1"/>
        <v>101.9921875</v>
      </c>
      <c r="S59" s="146">
        <f t="shared" ca="1" si="0"/>
        <v>45905</v>
      </c>
      <c r="T59" s="146" t="str">
        <f t="shared" ca="1" si="1"/>
        <v/>
      </c>
    </row>
    <row r="60" spans="1:20">
      <c r="A60" s="166" t="str">
        <f t="shared" ca="1" si="18"/>
        <v/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/>
      <c r="O60" s="42">
        <f ca="1"/>
        <v>45908</v>
      </c>
      <c r="P60" s="3">
        <f ca="1"/>
        <v>104.47499999999999</v>
      </c>
      <c r="Q60" s="42">
        <f ca="1"/>
        <v>45954</v>
      </c>
      <c r="R60" s="3">
        <f ca="1"/>
        <v>101.984375</v>
      </c>
      <c r="S60" s="146">
        <f t="shared" ca="1" si="0"/>
        <v>45908</v>
      </c>
      <c r="T60" s="146" t="str">
        <f t="shared" ca="1" si="1"/>
        <v/>
      </c>
    </row>
    <row r="61" spans="1:20">
      <c r="A61" s="166" t="str">
        <f t="shared" ca="1" si="18"/>
        <v/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/>
      <c r="O61" s="42">
        <f ca="1"/>
        <v>45909</v>
      </c>
      <c r="P61" s="3">
        <f ca="1"/>
        <v>104.056</v>
      </c>
      <c r="Q61" s="42">
        <f ca="1"/>
        <v>45957</v>
      </c>
      <c r="R61" s="3">
        <f ca="1"/>
        <v>102.15625</v>
      </c>
      <c r="S61" s="146">
        <f t="shared" ca="1" si="0"/>
        <v>45909</v>
      </c>
      <c r="T61" s="146" t="str">
        <f t="shared" ca="1" si="1"/>
        <v/>
      </c>
    </row>
    <row r="62" spans="1:20">
      <c r="A62" s="166" t="str">
        <f t="shared" ca="1" si="18"/>
        <v/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/>
      <c r="O62" s="42">
        <f ca="1"/>
        <v>45910</v>
      </c>
      <c r="P62" s="3">
        <f ca="1"/>
        <v>104.554</v>
      </c>
      <c r="Q62" s="42">
        <f ca="1"/>
        <v>45958</v>
      </c>
      <c r="R62" s="3">
        <f ca="1"/>
        <v>102.1953125</v>
      </c>
      <c r="S62" s="146">
        <f t="shared" ca="1" si="0"/>
        <v>45910</v>
      </c>
      <c r="T62" s="146" t="str">
        <f t="shared" ca="1" si="1"/>
        <v/>
      </c>
    </row>
    <row r="63" spans="1:20">
      <c r="A63" s="166" t="str">
        <f t="shared" ca="1" si="18"/>
        <v/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/>
      <c r="O63" s="42">
        <f ca="1"/>
        <v>45911</v>
      </c>
      <c r="P63" s="3">
        <f ca="1"/>
        <v>104.824</v>
      </c>
      <c r="Q63" s="42">
        <f ca="1"/>
        <v>45959</v>
      </c>
      <c r="R63" s="3">
        <f ca="1"/>
        <v>101.375</v>
      </c>
      <c r="S63" s="146">
        <f t="shared" ca="1" si="0"/>
        <v>45911</v>
      </c>
      <c r="T63" s="146" t="str">
        <f t="shared" ca="1" si="1"/>
        <v/>
      </c>
    </row>
    <row r="64" spans="1:20">
      <c r="A64" s="166" t="str">
        <f t="shared" ca="1" si="18"/>
        <v/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/>
      <c r="O64" s="42">
        <f ca="1"/>
        <v>45912</v>
      </c>
      <c r="P64" s="3">
        <f ca="1"/>
        <v>104.553</v>
      </c>
      <c r="Q64" s="42">
        <f ca="1"/>
        <v>45960</v>
      </c>
      <c r="R64" s="3">
        <f ca="1"/>
        <v>101.203125</v>
      </c>
      <c r="S64" s="146">
        <f t="shared" ca="1" si="0"/>
        <v>45912</v>
      </c>
      <c r="T64" s="146" t="str">
        <f t="shared" ca="1" si="1"/>
        <v/>
      </c>
    </row>
    <row r="65" spans="1:20">
      <c r="A65" s="166" t="str">
        <f t="shared" ca="1" si="18"/>
        <v/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/>
      <c r="O65" s="42">
        <f ca="1"/>
        <v>45915</v>
      </c>
      <c r="P65" s="3">
        <f ca="1"/>
        <v>104.831</v>
      </c>
      <c r="Q65" s="42">
        <f ca="1"/>
        <v>45961</v>
      </c>
      <c r="R65" s="3">
        <f ca="1"/>
        <v>101.3671875</v>
      </c>
      <c r="S65" s="146">
        <f t="shared" ca="1" si="0"/>
        <v>45915</v>
      </c>
      <c r="T65" s="146" t="str">
        <f t="shared" ca="1" si="1"/>
        <v/>
      </c>
    </row>
    <row r="66" spans="1:20">
      <c r="A66" s="166" t="str">
        <f t="shared" ca="1" si="18"/>
        <v/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/>
      <c r="O66" s="42">
        <f ca="1"/>
        <v>45916</v>
      </c>
      <c r="P66" s="3">
        <f ca="1"/>
        <v>104.877</v>
      </c>
      <c r="Q66" s="42">
        <f ca="1"/>
        <v>45964</v>
      </c>
      <c r="R66" s="3">
        <f ca="1"/>
        <v>101.1015625</v>
      </c>
      <c r="S66" s="146">
        <f t="shared" ca="1" si="0"/>
        <v>45916</v>
      </c>
      <c r="T66" s="146" t="str">
        <f t="shared" ca="1" si="1"/>
        <v/>
      </c>
    </row>
    <row r="67" spans="1:20">
      <c r="A67" s="166" t="str">
        <f t="shared" ca="1" si="18"/>
        <v/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/>
      <c r="O67" s="42">
        <f ca="1"/>
        <v>45917</v>
      </c>
      <c r="P67" s="3">
        <f ca="1"/>
        <v>104.45699999999999</v>
      </c>
      <c r="Q67" s="42">
        <f ca="1"/>
        <v>45965</v>
      </c>
      <c r="R67" s="3">
        <f ca="1"/>
        <v>101.3046875</v>
      </c>
      <c r="S67" s="146">
        <f t="shared" ca="1" si="0"/>
        <v>45917</v>
      </c>
      <c r="T67" s="146" t="str">
        <f t="shared" ca="1" si="1"/>
        <v/>
      </c>
    </row>
    <row r="68" spans="1:20">
      <c r="A68" s="166" t="str">
        <f t="shared" ca="1" si="18"/>
        <v/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/>
      <c r="O68" s="42">
        <f ca="1"/>
        <v>45918</v>
      </c>
      <c r="P68" s="3">
        <f ca="1"/>
        <v>104.489</v>
      </c>
      <c r="Q68" s="42">
        <f ca="1"/>
        <v>45966</v>
      </c>
      <c r="R68" s="3">
        <f ca="1"/>
        <v>100.7109375</v>
      </c>
      <c r="S68" s="146">
        <f t="shared" ref="S68:S131" ca="1" si="19">IF(COUNTIF(Q:Q,O68),O68,"")</f>
        <v>45918</v>
      </c>
      <c r="T68" s="146" t="str">
        <f t="shared" ref="T68:T131" ca="1" si="20">IF(S68&gt;$A$14,S68,"")</f>
        <v/>
      </c>
    </row>
    <row r="69" spans="1:20">
      <c r="A69" s="166" t="str">
        <f t="shared" ca="1" si="18"/>
        <v/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/>
      <c r="O69" s="42">
        <f ca="1"/>
        <v>45919</v>
      </c>
      <c r="P69" s="3">
        <f ca="1"/>
        <v>104.494</v>
      </c>
      <c r="Q69" s="42">
        <f ca="1"/>
        <v>45967</v>
      </c>
      <c r="R69" s="3">
        <f ca="1"/>
        <v>101.3203125</v>
      </c>
      <c r="S69" s="146">
        <f t="shared" ca="1" si="19"/>
        <v>45919</v>
      </c>
      <c r="T69" s="146" t="str">
        <f t="shared" ca="1" si="20"/>
        <v/>
      </c>
    </row>
    <row r="70" spans="1:20">
      <c r="A70" s="166" t="str">
        <f t="shared" ca="1" si="18"/>
        <v/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/>
      <c r="O70" s="42">
        <f ca="1"/>
        <v>45922</v>
      </c>
      <c r="P70" s="3">
        <f ca="1"/>
        <v>104.434</v>
      </c>
      <c r="Q70" s="42">
        <f ca="1"/>
        <v>45968</v>
      </c>
      <c r="R70" s="3">
        <f ca="1"/>
        <v>101.2109375</v>
      </c>
      <c r="S70" s="146">
        <f t="shared" ca="1" si="19"/>
        <v>45922</v>
      </c>
      <c r="T70" s="146" t="str">
        <f t="shared" ca="1" si="20"/>
        <v/>
      </c>
    </row>
    <row r="71" spans="1:20">
      <c r="A71" s="166" t="str">
        <f t="shared" ca="1" si="18"/>
        <v/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/>
      <c r="O71" s="42">
        <f ca="1"/>
        <v>45923</v>
      </c>
      <c r="P71" s="3">
        <f ca="1"/>
        <v>104.78100000000001</v>
      </c>
      <c r="Q71" s="42">
        <f ca="1"/>
        <v>45971</v>
      </c>
      <c r="R71" s="3">
        <f ca="1"/>
        <v>101.0546875</v>
      </c>
      <c r="S71" s="146">
        <f t="shared" ca="1" si="19"/>
        <v>45923</v>
      </c>
      <c r="T71" s="146" t="str">
        <f t="shared" ca="1" si="20"/>
        <v/>
      </c>
    </row>
    <row r="72" spans="1:20">
      <c r="A72" s="166" t="str">
        <f t="shared" ca="1" si="18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/>
      <c r="O72" s="42">
        <f ca="1"/>
        <v>45924</v>
      </c>
      <c r="P72" s="3">
        <f ca="1"/>
        <v>104.285</v>
      </c>
      <c r="Q72" s="42">
        <f ca="1"/>
        <v>45972</v>
      </c>
      <c r="R72" s="3">
        <f ca="1"/>
        <v>101.0546875</v>
      </c>
      <c r="S72" s="146">
        <f t="shared" ca="1" si="19"/>
        <v>45924</v>
      </c>
      <c r="T72" s="146" t="str">
        <f t="shared" ca="1" si="20"/>
        <v/>
      </c>
    </row>
    <row r="73" spans="1:20">
      <c r="A73" s="166" t="str">
        <f t="shared" ca="1" si="18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/>
      <c r="O73" s="42">
        <f ca="1"/>
        <v>45925</v>
      </c>
      <c r="P73" s="3">
        <f ca="1"/>
        <v>104.11499999999999</v>
      </c>
      <c r="Q73" s="42">
        <f ca="1"/>
        <v>45973</v>
      </c>
      <c r="R73" s="3">
        <f ca="1"/>
        <v>101.4296875</v>
      </c>
      <c r="S73" s="146">
        <f t="shared" ca="1" si="19"/>
        <v>45925</v>
      </c>
      <c r="T73" s="146" t="str">
        <f t="shared" ca="1" si="20"/>
        <v/>
      </c>
    </row>
    <row r="74" spans="1:20">
      <c r="A74" s="166" t="str">
        <f t="shared" ca="1" si="18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/>
      <c r="O74" s="42">
        <f ca="1"/>
        <v>45926</v>
      </c>
      <c r="P74" s="3">
        <f ca="1"/>
        <v>104.175</v>
      </c>
      <c r="Q74" s="42">
        <f ca="1"/>
        <v>45974</v>
      </c>
      <c r="R74" s="3">
        <f ca="1"/>
        <v>101.1328125</v>
      </c>
      <c r="S74" s="146">
        <f t="shared" ca="1" si="19"/>
        <v>45926</v>
      </c>
      <c r="T74" s="146" t="str">
        <f t="shared" ca="1" si="20"/>
        <v/>
      </c>
    </row>
    <row r="75" spans="1:20">
      <c r="A75" s="166" t="str">
        <f t="shared" ca="1" si="18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/>
      <c r="O75" s="42">
        <f ca="1"/>
        <v>45929</v>
      </c>
      <c r="P75" s="3">
        <f ca="1"/>
        <v>104.57</v>
      </c>
      <c r="Q75" s="42">
        <f ca="1"/>
        <v>45975</v>
      </c>
      <c r="R75" s="3">
        <f ca="1"/>
        <v>100.8984375</v>
      </c>
      <c r="S75" s="146">
        <f t="shared" ca="1" si="19"/>
        <v>45929</v>
      </c>
      <c r="T75" s="146" t="str">
        <f t="shared" ca="1" si="20"/>
        <v/>
      </c>
    </row>
    <row r="76" spans="1:20">
      <c r="A76" s="166" t="str">
        <f t="shared" ca="1" si="18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/>
      <c r="O76" s="42">
        <f ca="1"/>
        <v>45930</v>
      </c>
      <c r="P76" s="3">
        <f ca="1"/>
        <v>104.336</v>
      </c>
      <c r="Q76" s="42">
        <f ca="1"/>
        <v>45978</v>
      </c>
      <c r="R76" s="3">
        <f ca="1"/>
        <v>100.9921875</v>
      </c>
      <c r="S76" s="146">
        <f t="shared" ca="1" si="19"/>
        <v>45930</v>
      </c>
      <c r="T76" s="146" t="str">
        <f t="shared" ca="1" si="20"/>
        <v/>
      </c>
    </row>
    <row r="77" spans="1:20">
      <c r="A77" s="166" t="str">
        <f t="shared" ca="1" si="18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/>
      <c r="O77" s="42">
        <f ca="1"/>
        <v>45931</v>
      </c>
      <c r="P77" s="3">
        <f ca="1"/>
        <v>104.896</v>
      </c>
      <c r="Q77" s="42">
        <f ca="1"/>
        <v>45979</v>
      </c>
      <c r="R77" s="3">
        <f ca="1"/>
        <v>101.1953125</v>
      </c>
      <c r="S77" s="146">
        <f t="shared" ca="1" si="19"/>
        <v>45931</v>
      </c>
      <c r="T77" s="146" t="str">
        <f t="shared" ca="1" si="20"/>
        <v/>
      </c>
    </row>
    <row r="78" spans="1:20">
      <c r="A78" s="166" t="str">
        <f t="shared" ca="1" si="18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/>
      <c r="O78" s="42">
        <f ca="1"/>
        <v>45932</v>
      </c>
      <c r="P78" s="3">
        <f ca="1"/>
        <v>105.07299999999999</v>
      </c>
      <c r="Q78" s="42">
        <f ca="1"/>
        <v>45980</v>
      </c>
      <c r="R78" s="3">
        <f ca="1"/>
        <v>100.9921875</v>
      </c>
      <c r="S78" s="146">
        <f t="shared" ca="1" si="19"/>
        <v>45932</v>
      </c>
      <c r="T78" s="146" t="str">
        <f t="shared" ca="1" si="20"/>
        <v/>
      </c>
    </row>
    <row r="79" spans="1:20">
      <c r="A79" s="166" t="str">
        <f t="shared" ca="1" si="18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/>
      <c r="O79" s="42">
        <f ca="1"/>
        <v>45933</v>
      </c>
      <c r="P79" s="3">
        <f ca="1"/>
        <v>104.839</v>
      </c>
      <c r="Q79" s="42">
        <f ca="1"/>
        <v>45981</v>
      </c>
      <c r="R79" s="3">
        <f ca="1"/>
        <v>101.4296875</v>
      </c>
      <c r="S79" s="146">
        <f t="shared" ca="1" si="19"/>
        <v>45933</v>
      </c>
      <c r="T79" s="146" t="str">
        <f t="shared" ca="1" si="20"/>
        <v/>
      </c>
    </row>
    <row r="80" spans="1:20">
      <c r="A80" s="166" t="str">
        <f t="shared" ca="1" si="18"/>
        <v/>
      </c>
      <c r="B80" s="38"/>
      <c r="C80" s="30" t="str">
        <f t="shared" ref="C80:C133" si="21">IF(ISBLANK(B80),"",-1*(B80-$B$14)*$B$8*$B$5*10^-4)</f>
        <v/>
      </c>
      <c r="D80" s="31" t="str">
        <f t="shared" ref="D80:D133" si="22">IF(ISBLANK(B80),"",$B$6*(INT(A80)-INT($A$14))/360*$B$5)</f>
        <v/>
      </c>
      <c r="E80" s="38" t="str">
        <f t="shared" ref="E80:E133" si="23">IF(ISBLANK(B80),"",VLOOKUP(A80,O:P,2))</f>
        <v/>
      </c>
      <c r="F80" s="30" t="str">
        <f t="shared" ref="F80:F133" si="24">IF(ISBLANK(B80),"",(E80-$E$14)/100*$C$5)</f>
        <v/>
      </c>
      <c r="G80" s="31" t="str">
        <f t="shared" ref="G80:G133" si="25">IF(ISBLANK(B80),"",$C$6*(INT(A80)-INT($A$14))/360*$C$5-$C$7*(INT(A80)-INT($A$14))/360*$C$5*$E$14/100)</f>
        <v/>
      </c>
      <c r="H80" s="38" t="str">
        <f t="shared" ref="H80:H133" si="26">IF(ISBLANK(B80),"",VLOOKUP(A80,Q:R,2))</f>
        <v/>
      </c>
      <c r="I80" s="30" t="str">
        <f t="shared" ref="I80:I133" si="27">IF(ISBLANK(B80),"",(H80-$H$14)/100*$D$5)</f>
        <v/>
      </c>
      <c r="J80" s="31" t="str">
        <f t="shared" ref="J80:J133" si="28">IF(ISBLANK(B80),"",$D$6*(INT(A80)-INT($A$14))/360*$D$5-$D$7*(INT(A80)-INT($A$14))/360*$D$5*$H$14/100)</f>
        <v/>
      </c>
      <c r="K80" s="66" t="str">
        <f t="shared" ref="K80:K133" si="29">IF(ISBLANK(B80),"",C80+D80-F80-G80+I80+J80)</f>
        <v/>
      </c>
      <c r="M80" s="42"/>
      <c r="O80" s="42">
        <f ca="1"/>
        <v>45936</v>
      </c>
      <c r="P80" s="3">
        <f ca="1"/>
        <v>104.559</v>
      </c>
      <c r="Q80" s="42">
        <f ca="1"/>
        <v>45982</v>
      </c>
      <c r="R80" s="3">
        <f ca="1"/>
        <v>101.6015625</v>
      </c>
      <c r="S80" s="146">
        <f t="shared" ca="1" si="19"/>
        <v>45936</v>
      </c>
      <c r="T80" s="146" t="str">
        <f t="shared" ca="1" si="20"/>
        <v/>
      </c>
    </row>
    <row r="81" spans="1:32">
      <c r="A81" s="166" t="str">
        <f t="shared" ca="1" si="18"/>
        <v/>
      </c>
      <c r="B81" s="38"/>
      <c r="C81" s="30" t="str">
        <f t="shared" si="21"/>
        <v/>
      </c>
      <c r="D81" s="31" t="str">
        <f t="shared" si="22"/>
        <v/>
      </c>
      <c r="E81" s="38" t="str">
        <f t="shared" si="23"/>
        <v/>
      </c>
      <c r="F81" s="30" t="str">
        <f t="shared" si="24"/>
        <v/>
      </c>
      <c r="G81" s="31" t="str">
        <f t="shared" si="25"/>
        <v/>
      </c>
      <c r="H81" s="38" t="str">
        <f t="shared" si="26"/>
        <v/>
      </c>
      <c r="I81" s="30" t="str">
        <f t="shared" si="27"/>
        <v/>
      </c>
      <c r="J81" s="31" t="str">
        <f t="shared" si="28"/>
        <v/>
      </c>
      <c r="K81" s="66" t="str">
        <f t="shared" si="29"/>
        <v/>
      </c>
      <c r="M81" s="42"/>
      <c r="O81" s="42">
        <f ca="1"/>
        <v>45937</v>
      </c>
      <c r="P81" s="3">
        <f ca="1"/>
        <v>104.711</v>
      </c>
      <c r="Q81" s="42">
        <f ca="1"/>
        <v>45985</v>
      </c>
      <c r="R81" s="3">
        <f ca="1"/>
        <v>101.9140625</v>
      </c>
      <c r="S81" s="146">
        <f t="shared" ca="1" si="19"/>
        <v>45937</v>
      </c>
      <c r="T81" s="146" t="str">
        <f t="shared" ca="1" si="20"/>
        <v/>
      </c>
    </row>
    <row r="82" spans="1:32">
      <c r="A82" s="166" t="str">
        <f t="shared" ca="1" si="18"/>
        <v/>
      </c>
      <c r="B82" s="38"/>
      <c r="C82" s="30" t="str">
        <f t="shared" si="21"/>
        <v/>
      </c>
      <c r="D82" s="31" t="str">
        <f t="shared" si="22"/>
        <v/>
      </c>
      <c r="E82" s="38" t="str">
        <f t="shared" si="23"/>
        <v/>
      </c>
      <c r="F82" s="30" t="str">
        <f t="shared" si="24"/>
        <v/>
      </c>
      <c r="G82" s="31" t="str">
        <f t="shared" si="25"/>
        <v/>
      </c>
      <c r="H82" s="38" t="str">
        <f t="shared" si="26"/>
        <v/>
      </c>
      <c r="I82" s="30" t="str">
        <f t="shared" si="27"/>
        <v/>
      </c>
      <c r="J82" s="31" t="str">
        <f t="shared" si="28"/>
        <v/>
      </c>
      <c r="K82" s="66" t="str">
        <f t="shared" si="29"/>
        <v/>
      </c>
      <c r="M82" s="42"/>
      <c r="O82" s="42">
        <f ca="1"/>
        <v>45938</v>
      </c>
      <c r="P82" s="3">
        <f ca="1"/>
        <v>104.66200000000001</v>
      </c>
      <c r="Q82" s="42">
        <f ca="1"/>
        <v>45986</v>
      </c>
      <c r="R82" s="3">
        <f ca="1"/>
        <v>102.140625</v>
      </c>
      <c r="S82" s="146">
        <f t="shared" ca="1" si="19"/>
        <v>45938</v>
      </c>
      <c r="T82" s="146" t="str">
        <f t="shared" ca="1" si="20"/>
        <v/>
      </c>
    </row>
    <row r="83" spans="1:32">
      <c r="A83" s="166" t="str">
        <f t="shared" ca="1" si="18"/>
        <v/>
      </c>
      <c r="B83" s="38"/>
      <c r="C83" s="30" t="str">
        <f t="shared" si="21"/>
        <v/>
      </c>
      <c r="D83" s="31" t="str">
        <f t="shared" si="22"/>
        <v/>
      </c>
      <c r="E83" s="38" t="str">
        <f t="shared" si="23"/>
        <v/>
      </c>
      <c r="F83" s="30" t="str">
        <f t="shared" si="24"/>
        <v/>
      </c>
      <c r="G83" s="31" t="str">
        <f t="shared" si="25"/>
        <v/>
      </c>
      <c r="H83" s="38" t="str">
        <f t="shared" si="26"/>
        <v/>
      </c>
      <c r="I83" s="30" t="str">
        <f t="shared" si="27"/>
        <v/>
      </c>
      <c r="J83" s="31" t="str">
        <f t="shared" si="28"/>
        <v/>
      </c>
      <c r="K83" s="66" t="str">
        <f t="shared" si="29"/>
        <v/>
      </c>
      <c r="M83" s="42"/>
      <c r="O83" s="42">
        <f ca="1"/>
        <v>45939</v>
      </c>
      <c r="P83" s="3">
        <f ca="1"/>
        <v>104.379</v>
      </c>
      <c r="Q83" s="42">
        <f ca="1"/>
        <v>45987</v>
      </c>
      <c r="R83" s="3">
        <f ca="1"/>
        <v>102.1796875</v>
      </c>
      <c r="S83" s="146">
        <f t="shared" ca="1" si="19"/>
        <v>45939</v>
      </c>
      <c r="T83" s="146">
        <f t="shared" ca="1" si="20"/>
        <v>45939</v>
      </c>
    </row>
    <row r="84" spans="1:32">
      <c r="A84" s="166" t="str">
        <f t="shared" ca="1" si="18"/>
        <v/>
      </c>
      <c r="B84" s="38"/>
      <c r="C84" s="30" t="str">
        <f t="shared" si="21"/>
        <v/>
      </c>
      <c r="D84" s="31" t="str">
        <f t="shared" si="22"/>
        <v/>
      </c>
      <c r="E84" s="38" t="str">
        <f t="shared" si="23"/>
        <v/>
      </c>
      <c r="F84" s="30" t="str">
        <f t="shared" si="24"/>
        <v/>
      </c>
      <c r="G84" s="31" t="str">
        <f t="shared" si="25"/>
        <v/>
      </c>
      <c r="H84" s="38" t="str">
        <f t="shared" si="26"/>
        <v/>
      </c>
      <c r="I84" s="30" t="str">
        <f t="shared" si="27"/>
        <v/>
      </c>
      <c r="J84" s="31" t="str">
        <f t="shared" si="28"/>
        <v/>
      </c>
      <c r="K84" s="66" t="str">
        <f t="shared" si="29"/>
        <v/>
      </c>
      <c r="M84" s="42"/>
      <c r="O84" s="42">
        <f ca="1"/>
        <v>45940</v>
      </c>
      <c r="P84" s="3">
        <f ca="1"/>
        <v>104.739</v>
      </c>
      <c r="Q84" s="42">
        <f ca="1"/>
        <v>45988</v>
      </c>
      <c r="R84" s="3">
        <f ca="1"/>
        <v>102.1796875</v>
      </c>
      <c r="S84" s="146">
        <f t="shared" ca="1" si="19"/>
        <v>45940</v>
      </c>
      <c r="T84" s="146">
        <f t="shared" ca="1" si="20"/>
        <v>45940</v>
      </c>
    </row>
    <row r="85" spans="1:32">
      <c r="A85" s="166" t="str">
        <f t="shared" ca="1" si="18"/>
        <v/>
      </c>
      <c r="B85" s="38"/>
      <c r="C85" s="30" t="str">
        <f t="shared" si="21"/>
        <v/>
      </c>
      <c r="D85" s="31" t="str">
        <f t="shared" si="22"/>
        <v/>
      </c>
      <c r="E85" s="38" t="str">
        <f t="shared" si="23"/>
        <v/>
      </c>
      <c r="F85" s="30" t="str">
        <f t="shared" si="24"/>
        <v/>
      </c>
      <c r="G85" s="31" t="str">
        <f t="shared" si="25"/>
        <v/>
      </c>
      <c r="H85" s="38" t="str">
        <f t="shared" si="26"/>
        <v/>
      </c>
      <c r="I85" s="30" t="str">
        <f t="shared" si="27"/>
        <v/>
      </c>
      <c r="J85" s="31" t="str">
        <f t="shared" si="28"/>
        <v/>
      </c>
      <c r="K85" s="66" t="str">
        <f t="shared" si="29"/>
        <v/>
      </c>
      <c r="M85" s="42"/>
      <c r="O85" s="42">
        <f ca="1"/>
        <v>45944</v>
      </c>
      <c r="P85" s="3">
        <f ca="1"/>
        <v>105.012</v>
      </c>
      <c r="Q85" s="42">
        <f ca="1"/>
        <v>45989</v>
      </c>
      <c r="R85" s="3">
        <f ca="1"/>
        <v>102.015625</v>
      </c>
      <c r="S85" s="146">
        <f t="shared" ca="1" si="19"/>
        <v>45944</v>
      </c>
      <c r="T85" s="146">
        <f t="shared" ca="1" si="20"/>
        <v>45944</v>
      </c>
    </row>
    <row r="86" spans="1:32">
      <c r="A86" s="166" t="str">
        <f t="shared" ca="1" si="18"/>
        <v/>
      </c>
      <c r="B86" s="38"/>
      <c r="C86" s="30" t="str">
        <f t="shared" si="21"/>
        <v/>
      </c>
      <c r="D86" s="31" t="str">
        <f t="shared" si="22"/>
        <v/>
      </c>
      <c r="E86" s="38" t="str">
        <f t="shared" si="23"/>
        <v/>
      </c>
      <c r="F86" s="30" t="str">
        <f t="shared" si="24"/>
        <v/>
      </c>
      <c r="G86" s="31" t="str">
        <f t="shared" si="25"/>
        <v/>
      </c>
      <c r="H86" s="38" t="str">
        <f t="shared" si="26"/>
        <v/>
      </c>
      <c r="I86" s="30" t="str">
        <f t="shared" si="27"/>
        <v/>
      </c>
      <c r="J86" s="31" t="str">
        <f t="shared" si="28"/>
        <v/>
      </c>
      <c r="K86" s="66" t="str">
        <f t="shared" si="29"/>
        <v/>
      </c>
      <c r="M86" s="42"/>
      <c r="O86" s="42">
        <f ca="1"/>
        <v>45945</v>
      </c>
      <c r="P86" s="3">
        <f ca="1"/>
        <v>105.131</v>
      </c>
      <c r="Q86" s="42">
        <f ca="1"/>
        <v>45992</v>
      </c>
      <c r="R86" s="3">
        <f ca="1"/>
        <v>101.4296875</v>
      </c>
      <c r="S86" s="146">
        <f t="shared" ca="1" si="19"/>
        <v>45945</v>
      </c>
      <c r="T86" s="146">
        <f t="shared" ca="1" si="20"/>
        <v>45945</v>
      </c>
    </row>
    <row r="87" spans="1:32">
      <c r="A87" s="166" t="str">
        <f t="shared" ca="1" si="18"/>
        <v/>
      </c>
      <c r="B87" s="38"/>
      <c r="C87" s="30" t="str">
        <f t="shared" si="21"/>
        <v/>
      </c>
      <c r="D87" s="31" t="str">
        <f t="shared" si="22"/>
        <v/>
      </c>
      <c r="E87" s="38" t="str">
        <f t="shared" si="23"/>
        <v/>
      </c>
      <c r="F87" s="30" t="str">
        <f t="shared" si="24"/>
        <v/>
      </c>
      <c r="G87" s="31" t="str">
        <f t="shared" si="25"/>
        <v/>
      </c>
      <c r="H87" s="38" t="str">
        <f t="shared" si="26"/>
        <v/>
      </c>
      <c r="I87" s="30" t="str">
        <f t="shared" si="27"/>
        <v/>
      </c>
      <c r="J87" s="31" t="str">
        <f t="shared" si="28"/>
        <v/>
      </c>
      <c r="K87" s="66" t="str">
        <f t="shared" si="29"/>
        <v/>
      </c>
      <c r="M87" s="42"/>
      <c r="O87" s="42">
        <f ca="1"/>
        <v>45946</v>
      </c>
      <c r="P87" s="3">
        <f ca="1"/>
        <v>105.45099999999999</v>
      </c>
      <c r="Q87" s="42">
        <f ca="1"/>
        <v>45993</v>
      </c>
      <c r="R87" s="3">
        <f ca="1"/>
        <v>101.4296875</v>
      </c>
      <c r="S87" s="146">
        <f t="shared" ca="1" si="19"/>
        <v>45946</v>
      </c>
      <c r="T87" s="146">
        <f t="shared" ca="1" si="20"/>
        <v>45946</v>
      </c>
    </row>
    <row r="88" spans="1:32">
      <c r="A88" s="166" t="str">
        <f t="shared" ca="1" si="18"/>
        <v/>
      </c>
      <c r="B88" s="38"/>
      <c r="C88" s="30" t="str">
        <f t="shared" si="21"/>
        <v/>
      </c>
      <c r="D88" s="31" t="str">
        <f t="shared" si="22"/>
        <v/>
      </c>
      <c r="E88" s="38" t="str">
        <f t="shared" si="23"/>
        <v/>
      </c>
      <c r="F88" s="30" t="str">
        <f t="shared" si="24"/>
        <v/>
      </c>
      <c r="G88" s="31" t="str">
        <f t="shared" si="25"/>
        <v/>
      </c>
      <c r="H88" s="38" t="str">
        <f t="shared" si="26"/>
        <v/>
      </c>
      <c r="I88" s="30" t="str">
        <f t="shared" si="27"/>
        <v/>
      </c>
      <c r="J88" s="31" t="str">
        <f t="shared" si="28"/>
        <v/>
      </c>
      <c r="K88" s="66" t="str">
        <f t="shared" si="29"/>
        <v/>
      </c>
      <c r="M88" s="42"/>
      <c r="O88" s="42">
        <f ca="1"/>
        <v>45947</v>
      </c>
      <c r="P88" s="3">
        <f ca="1"/>
        <v>105.18600000000001</v>
      </c>
      <c r="Q88" s="42">
        <f ca="1"/>
        <v>45994</v>
      </c>
      <c r="R88" s="3">
        <f ca="1"/>
        <v>101.6171875</v>
      </c>
      <c r="S88" s="146">
        <f t="shared" ca="1" si="19"/>
        <v>45947</v>
      </c>
      <c r="T88" s="146">
        <f t="shared" ca="1" si="20"/>
        <v>45947</v>
      </c>
    </row>
    <row r="89" spans="1:32">
      <c r="A89" s="166" t="str">
        <f t="shared" ca="1" si="18"/>
        <v/>
      </c>
      <c r="B89" s="38"/>
      <c r="C89" s="30" t="str">
        <f t="shared" si="21"/>
        <v/>
      </c>
      <c r="D89" s="31" t="str">
        <f t="shared" si="22"/>
        <v/>
      </c>
      <c r="E89" s="38" t="str">
        <f t="shared" si="23"/>
        <v/>
      </c>
      <c r="F89" s="30" t="str">
        <f t="shared" si="24"/>
        <v/>
      </c>
      <c r="G89" s="31" t="str">
        <f t="shared" si="25"/>
        <v/>
      </c>
      <c r="H89" s="38" t="str">
        <f t="shared" si="26"/>
        <v/>
      </c>
      <c r="I89" s="30" t="str">
        <f t="shared" si="27"/>
        <v/>
      </c>
      <c r="J89" s="31" t="str">
        <f t="shared" si="28"/>
        <v/>
      </c>
      <c r="K89" s="66" t="str">
        <f t="shared" si="29"/>
        <v/>
      </c>
      <c r="M89" s="42"/>
      <c r="O89" s="42">
        <f ca="1"/>
        <v>45950</v>
      </c>
      <c r="P89" s="3">
        <f ca="1"/>
        <v>105.49299999999999</v>
      </c>
      <c r="Q89" s="42">
        <f ca="1"/>
        <v>45995</v>
      </c>
      <c r="R89" s="3">
        <f ca="1"/>
        <v>101.3359375</v>
      </c>
      <c r="S89" s="146">
        <f t="shared" ca="1" si="19"/>
        <v>45950</v>
      </c>
      <c r="T89" s="146">
        <f t="shared" ca="1" si="20"/>
        <v>45950</v>
      </c>
    </row>
    <row r="90" spans="1:32">
      <c r="A90" s="166" t="str">
        <f t="shared" ca="1" si="18"/>
        <v/>
      </c>
      <c r="B90" s="38"/>
      <c r="C90" s="30" t="str">
        <f t="shared" si="21"/>
        <v/>
      </c>
      <c r="D90" s="31" t="str">
        <f t="shared" si="22"/>
        <v/>
      </c>
      <c r="E90" s="38" t="str">
        <f t="shared" si="23"/>
        <v/>
      </c>
      <c r="F90" s="30" t="str">
        <f t="shared" si="24"/>
        <v/>
      </c>
      <c r="G90" s="31" t="str">
        <f t="shared" si="25"/>
        <v/>
      </c>
      <c r="H90" s="38" t="str">
        <f t="shared" si="26"/>
        <v/>
      </c>
      <c r="I90" s="30" t="str">
        <f t="shared" si="27"/>
        <v/>
      </c>
      <c r="J90" s="31" t="str">
        <f t="shared" si="28"/>
        <v/>
      </c>
      <c r="K90" s="66" t="str">
        <f t="shared" si="29"/>
        <v/>
      </c>
      <c r="M90" s="42"/>
      <c r="O90" s="42">
        <f ca="1"/>
        <v>45951</v>
      </c>
      <c r="P90" s="3">
        <f ca="1"/>
        <v>105.583</v>
      </c>
      <c r="Q90" s="42">
        <f ca="1"/>
        <v>45996</v>
      </c>
      <c r="R90" s="3">
        <f ca="1"/>
        <v>101.0390625</v>
      </c>
      <c r="S90" s="146">
        <f t="shared" ca="1" si="19"/>
        <v>45951</v>
      </c>
      <c r="T90" s="146">
        <f t="shared" ca="1" si="20"/>
        <v>45951</v>
      </c>
    </row>
    <row r="91" spans="1:32">
      <c r="A91" s="166" t="str">
        <f t="shared" ca="1" si="18"/>
        <v/>
      </c>
      <c r="B91" s="38"/>
      <c r="C91" s="30" t="str">
        <f t="shared" si="21"/>
        <v/>
      </c>
      <c r="D91" s="31" t="str">
        <f t="shared" si="22"/>
        <v/>
      </c>
      <c r="E91" s="38" t="str">
        <f t="shared" si="23"/>
        <v/>
      </c>
      <c r="F91" s="30" t="str">
        <f t="shared" si="24"/>
        <v/>
      </c>
      <c r="G91" s="31" t="str">
        <f t="shared" si="25"/>
        <v/>
      </c>
      <c r="H91" s="38" t="str">
        <f t="shared" si="26"/>
        <v/>
      </c>
      <c r="I91" s="30" t="str">
        <f t="shared" si="27"/>
        <v/>
      </c>
      <c r="J91" s="31" t="str">
        <f t="shared" si="28"/>
        <v/>
      </c>
      <c r="K91" s="66" t="str">
        <f t="shared" si="29"/>
        <v/>
      </c>
      <c r="M91" s="42"/>
      <c r="O91" s="42">
        <f ca="1"/>
        <v>45952</v>
      </c>
      <c r="P91" s="3">
        <f ca="1"/>
        <v>105.595</v>
      </c>
      <c r="Q91" s="42">
        <f ca="1"/>
        <v>45999</v>
      </c>
      <c r="R91" s="3">
        <f ca="1"/>
        <v>100.8046875</v>
      </c>
      <c r="S91" s="146">
        <f t="shared" ca="1" si="19"/>
        <v>45952</v>
      </c>
      <c r="T91" s="146">
        <f t="shared" ca="1" si="20"/>
        <v>45952</v>
      </c>
    </row>
    <row r="92" spans="1:32">
      <c r="A92" s="166" t="str">
        <f t="shared" ca="1" si="18"/>
        <v/>
      </c>
      <c r="B92" s="38"/>
      <c r="C92" s="30" t="str">
        <f t="shared" si="21"/>
        <v/>
      </c>
      <c r="D92" s="31" t="str">
        <f t="shared" si="22"/>
        <v/>
      </c>
      <c r="E92" s="38" t="str">
        <f t="shared" si="23"/>
        <v/>
      </c>
      <c r="F92" s="30" t="str">
        <f t="shared" si="24"/>
        <v/>
      </c>
      <c r="G92" s="31" t="str">
        <f t="shared" si="25"/>
        <v/>
      </c>
      <c r="H92" s="38" t="str">
        <f t="shared" si="26"/>
        <v/>
      </c>
      <c r="I92" s="30" t="str">
        <f t="shared" si="27"/>
        <v/>
      </c>
      <c r="J92" s="31" t="str">
        <f t="shared" si="28"/>
        <v/>
      </c>
      <c r="K92" s="66" t="str">
        <f t="shared" si="29"/>
        <v/>
      </c>
      <c r="M92" s="42"/>
      <c r="O92" s="42">
        <f ca="1"/>
        <v>45953</v>
      </c>
      <c r="P92" s="3">
        <f ca="1"/>
        <v>105.399</v>
      </c>
      <c r="Q92" s="42">
        <f ca="1"/>
        <v>46000</v>
      </c>
      <c r="R92" s="3">
        <f ca="1"/>
        <v>100.6015625</v>
      </c>
      <c r="S92" s="146">
        <f t="shared" ca="1" si="19"/>
        <v>45953</v>
      </c>
      <c r="T92" s="146">
        <f t="shared" ca="1" si="20"/>
        <v>45953</v>
      </c>
    </row>
    <row r="93" spans="1:32">
      <c r="A93" s="166" t="str">
        <f t="shared" ca="1" si="18"/>
        <v/>
      </c>
      <c r="B93" s="38"/>
      <c r="C93" s="30" t="str">
        <f t="shared" si="21"/>
        <v/>
      </c>
      <c r="D93" s="31" t="str">
        <f t="shared" si="22"/>
        <v/>
      </c>
      <c r="E93" s="38" t="str">
        <f t="shared" si="23"/>
        <v/>
      </c>
      <c r="F93" s="30" t="str">
        <f t="shared" si="24"/>
        <v/>
      </c>
      <c r="G93" s="31" t="str">
        <f t="shared" si="25"/>
        <v/>
      </c>
      <c r="H93" s="38" t="str">
        <f t="shared" si="26"/>
        <v/>
      </c>
      <c r="I93" s="30" t="str">
        <f t="shared" si="27"/>
        <v/>
      </c>
      <c r="J93" s="31" t="str">
        <f t="shared" si="28"/>
        <v/>
      </c>
      <c r="K93" s="66" t="str">
        <f t="shared" si="29"/>
        <v/>
      </c>
      <c r="M93" s="42"/>
      <c r="O93" s="42">
        <f ca="1"/>
        <v>45954</v>
      </c>
      <c r="P93" s="3">
        <f ca="1"/>
        <v>105.575</v>
      </c>
      <c r="Q93" s="42">
        <f ca="1"/>
        <v>46001</v>
      </c>
      <c r="R93" s="3">
        <f ca="1"/>
        <v>100.90625</v>
      </c>
      <c r="S93" s="146">
        <f t="shared" ca="1" si="19"/>
        <v>45954</v>
      </c>
      <c r="T93" s="146">
        <f t="shared" ca="1" si="20"/>
        <v>45954</v>
      </c>
    </row>
    <row r="94" spans="1:32">
      <c r="A94" s="166" t="str">
        <f t="shared" ca="1" si="18"/>
        <v/>
      </c>
      <c r="B94" s="38"/>
      <c r="C94" s="30" t="str">
        <f t="shared" si="21"/>
        <v/>
      </c>
      <c r="D94" s="31" t="str">
        <f t="shared" si="22"/>
        <v/>
      </c>
      <c r="E94" s="38" t="str">
        <f t="shared" si="23"/>
        <v/>
      </c>
      <c r="F94" s="30" t="str">
        <f t="shared" si="24"/>
        <v/>
      </c>
      <c r="G94" s="31" t="str">
        <f t="shared" si="25"/>
        <v/>
      </c>
      <c r="H94" s="38" t="str">
        <f t="shared" si="26"/>
        <v/>
      </c>
      <c r="I94" s="30" t="str">
        <f t="shared" si="27"/>
        <v/>
      </c>
      <c r="J94" s="31" t="str">
        <f t="shared" si="28"/>
        <v/>
      </c>
      <c r="K94" s="66" t="str">
        <f t="shared" si="29"/>
        <v/>
      </c>
      <c r="M94" s="42"/>
      <c r="O94" s="42">
        <f ca="1"/>
        <v>45957</v>
      </c>
      <c r="P94" s="3">
        <f ca="1"/>
        <v>105.79900000000001</v>
      </c>
      <c r="Q94" s="42">
        <f ca="1"/>
        <v>46002</v>
      </c>
      <c r="R94" s="3">
        <f ca="1"/>
        <v>100.9921875</v>
      </c>
      <c r="S94" s="146">
        <f t="shared" ca="1" si="19"/>
        <v>45957</v>
      </c>
      <c r="T94" s="146">
        <f t="shared" ca="1" si="20"/>
        <v>45957</v>
      </c>
    </row>
    <row r="95" spans="1:32">
      <c r="A95" s="166" t="str">
        <f t="shared" ref="A95:A133" ca="1" si="30">IF(AND(ISBLANK(U84), A94 = $U$1),NOW(),IF(ISBLANK(U84),"",U84))</f>
        <v/>
      </c>
      <c r="B95" s="38"/>
      <c r="C95" s="30" t="str">
        <f t="shared" si="21"/>
        <v/>
      </c>
      <c r="D95" s="31" t="str">
        <f t="shared" si="22"/>
        <v/>
      </c>
      <c r="E95" s="38" t="str">
        <f t="shared" si="23"/>
        <v/>
      </c>
      <c r="F95" s="30" t="str">
        <f t="shared" si="24"/>
        <v/>
      </c>
      <c r="G95" s="31" t="str">
        <f t="shared" si="25"/>
        <v/>
      </c>
      <c r="H95" s="38" t="str">
        <f t="shared" si="26"/>
        <v/>
      </c>
      <c r="I95" s="30" t="str">
        <f t="shared" si="27"/>
        <v/>
      </c>
      <c r="J95" s="31" t="str">
        <f t="shared" si="28"/>
        <v/>
      </c>
      <c r="K95" s="66" t="str">
        <f t="shared" si="29"/>
        <v/>
      </c>
      <c r="M95" s="42"/>
      <c r="O95" s="42">
        <f ca="1"/>
        <v>45958</v>
      </c>
      <c r="P95" s="3">
        <f ca="1"/>
        <v>105.771</v>
      </c>
      <c r="S95" s="146">
        <f t="shared" ca="1" si="19"/>
        <v>45958</v>
      </c>
      <c r="T95" s="146">
        <f t="shared" ca="1" si="20"/>
        <v>45958</v>
      </c>
      <c r="AF95" s="67"/>
    </row>
    <row r="96" spans="1:32">
      <c r="A96" s="166" t="str">
        <f t="shared" ca="1" si="30"/>
        <v/>
      </c>
      <c r="B96" s="38"/>
      <c r="C96" s="30" t="str">
        <f t="shared" si="21"/>
        <v/>
      </c>
      <c r="D96" s="31" t="str">
        <f t="shared" si="22"/>
        <v/>
      </c>
      <c r="E96" s="38" t="str">
        <f t="shared" si="23"/>
        <v/>
      </c>
      <c r="F96" s="30" t="str">
        <f t="shared" si="24"/>
        <v/>
      </c>
      <c r="G96" s="31" t="str">
        <f t="shared" si="25"/>
        <v/>
      </c>
      <c r="H96" s="38" t="str">
        <f t="shared" si="26"/>
        <v/>
      </c>
      <c r="I96" s="30" t="str">
        <f t="shared" si="27"/>
        <v/>
      </c>
      <c r="J96" s="31" t="str">
        <f t="shared" si="28"/>
        <v/>
      </c>
      <c r="K96" s="66" t="str">
        <f t="shared" si="29"/>
        <v/>
      </c>
      <c r="M96" s="42"/>
      <c r="O96" s="42">
        <f ca="1"/>
        <v>45959</v>
      </c>
      <c r="P96" s="3">
        <f ca="1"/>
        <v>105.021</v>
      </c>
      <c r="S96" s="146">
        <f t="shared" ca="1" si="19"/>
        <v>45959</v>
      </c>
      <c r="T96" s="146">
        <f t="shared" ca="1" si="20"/>
        <v>45959</v>
      </c>
      <c r="AF96" s="67"/>
    </row>
    <row r="97" spans="1:32">
      <c r="A97" s="166" t="str">
        <f t="shared" ca="1" si="30"/>
        <v/>
      </c>
      <c r="B97" s="38"/>
      <c r="C97" s="30" t="str">
        <f t="shared" si="21"/>
        <v/>
      </c>
      <c r="D97" s="31" t="str">
        <f t="shared" si="22"/>
        <v/>
      </c>
      <c r="E97" s="38" t="str">
        <f t="shared" si="23"/>
        <v/>
      </c>
      <c r="F97" s="30" t="str">
        <f t="shared" si="24"/>
        <v/>
      </c>
      <c r="G97" s="31" t="str">
        <f t="shared" si="25"/>
        <v/>
      </c>
      <c r="H97" s="38" t="str">
        <f t="shared" si="26"/>
        <v/>
      </c>
      <c r="I97" s="30" t="str">
        <f t="shared" si="27"/>
        <v/>
      </c>
      <c r="J97" s="31" t="str">
        <f t="shared" si="28"/>
        <v/>
      </c>
      <c r="K97" s="66" t="str">
        <f t="shared" si="29"/>
        <v/>
      </c>
      <c r="M97" s="42"/>
      <c r="O97" s="42">
        <f ca="1"/>
        <v>45960</v>
      </c>
      <c r="P97" s="3">
        <f ca="1"/>
        <v>104.79300000000001</v>
      </c>
      <c r="S97" s="146">
        <f t="shared" ca="1" si="19"/>
        <v>45960</v>
      </c>
      <c r="T97" s="146">
        <f t="shared" ca="1" si="20"/>
        <v>45960</v>
      </c>
      <c r="AF97" s="67"/>
    </row>
    <row r="98" spans="1:32">
      <c r="A98" s="166" t="str">
        <f t="shared" ca="1" si="30"/>
        <v/>
      </c>
      <c r="B98" s="38"/>
      <c r="C98" s="30" t="str">
        <f t="shared" si="21"/>
        <v/>
      </c>
      <c r="D98" s="31" t="str">
        <f t="shared" si="22"/>
        <v/>
      </c>
      <c r="E98" s="38" t="str">
        <f t="shared" si="23"/>
        <v/>
      </c>
      <c r="F98" s="30" t="str">
        <f t="shared" si="24"/>
        <v/>
      </c>
      <c r="G98" s="31" t="str">
        <f t="shared" si="25"/>
        <v/>
      </c>
      <c r="H98" s="38" t="str">
        <f t="shared" si="26"/>
        <v/>
      </c>
      <c r="I98" s="30" t="str">
        <f t="shared" si="27"/>
        <v/>
      </c>
      <c r="J98" s="31" t="str">
        <f t="shared" si="28"/>
        <v/>
      </c>
      <c r="K98" s="66" t="str">
        <f t="shared" si="29"/>
        <v/>
      </c>
      <c r="M98" s="42"/>
      <c r="O98" s="42">
        <f ca="1"/>
        <v>45961</v>
      </c>
      <c r="P98" s="3">
        <f ca="1"/>
        <v>104.67</v>
      </c>
      <c r="S98" s="146">
        <f t="shared" ca="1" si="19"/>
        <v>45961</v>
      </c>
      <c r="T98" s="146">
        <f t="shared" ca="1" si="20"/>
        <v>45961</v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0"/>
        <v/>
      </c>
      <c r="B99" s="38"/>
      <c r="C99" s="30" t="str">
        <f t="shared" si="21"/>
        <v/>
      </c>
      <c r="D99" s="31" t="str">
        <f t="shared" si="22"/>
        <v/>
      </c>
      <c r="E99" s="38" t="str">
        <f t="shared" si="23"/>
        <v/>
      </c>
      <c r="F99" s="30" t="str">
        <f t="shared" si="24"/>
        <v/>
      </c>
      <c r="G99" s="31" t="str">
        <f t="shared" si="25"/>
        <v/>
      </c>
      <c r="H99" s="38" t="str">
        <f t="shared" si="26"/>
        <v/>
      </c>
      <c r="I99" s="30" t="str">
        <f t="shared" si="27"/>
        <v/>
      </c>
      <c r="J99" s="31" t="str">
        <f t="shared" si="28"/>
        <v/>
      </c>
      <c r="K99" s="66" t="str">
        <f t="shared" si="29"/>
        <v/>
      </c>
      <c r="M99" s="42"/>
      <c r="O99" s="42">
        <f ca="1"/>
        <v>45964</v>
      </c>
      <c r="P99" s="3">
        <f ca="1"/>
        <v>104.333</v>
      </c>
      <c r="S99" s="146">
        <f t="shared" ca="1" si="19"/>
        <v>45964</v>
      </c>
      <c r="T99" s="146">
        <f t="shared" ca="1" si="20"/>
        <v>45964</v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0"/>
        <v/>
      </c>
      <c r="B100" s="38"/>
      <c r="C100" s="30" t="str">
        <f t="shared" si="21"/>
        <v/>
      </c>
      <c r="D100" s="31" t="str">
        <f t="shared" si="22"/>
        <v/>
      </c>
      <c r="E100" s="38" t="str">
        <f t="shared" si="23"/>
        <v/>
      </c>
      <c r="F100" s="30" t="str">
        <f t="shared" si="24"/>
        <v/>
      </c>
      <c r="G100" s="31" t="str">
        <f t="shared" si="25"/>
        <v/>
      </c>
      <c r="H100" s="38" t="str">
        <f t="shared" si="26"/>
        <v/>
      </c>
      <c r="I100" s="30" t="str">
        <f t="shared" si="27"/>
        <v/>
      </c>
      <c r="J100" s="31" t="str">
        <f t="shared" si="28"/>
        <v/>
      </c>
      <c r="K100" s="66" t="str">
        <f t="shared" si="29"/>
        <v/>
      </c>
      <c r="M100" s="42"/>
      <c r="O100" s="42">
        <f ca="1"/>
        <v>45965</v>
      </c>
      <c r="P100" s="3">
        <f ca="1"/>
        <v>104.553</v>
      </c>
      <c r="S100" s="146">
        <f t="shared" ca="1" si="19"/>
        <v>45965</v>
      </c>
      <c r="T100" s="146">
        <f t="shared" ca="1" si="20"/>
        <v>45965</v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0"/>
        <v/>
      </c>
      <c r="B101" s="38"/>
      <c r="C101" s="30" t="str">
        <f t="shared" si="21"/>
        <v/>
      </c>
      <c r="D101" s="31" t="str">
        <f t="shared" si="22"/>
        <v/>
      </c>
      <c r="E101" s="38" t="str">
        <f t="shared" si="23"/>
        <v/>
      </c>
      <c r="F101" s="30" t="str">
        <f t="shared" si="24"/>
        <v/>
      </c>
      <c r="G101" s="31" t="str">
        <f t="shared" si="25"/>
        <v/>
      </c>
      <c r="H101" s="38" t="str">
        <f t="shared" si="26"/>
        <v/>
      </c>
      <c r="I101" s="30" t="str">
        <f t="shared" si="27"/>
        <v/>
      </c>
      <c r="J101" s="31" t="str">
        <f t="shared" si="28"/>
        <v/>
      </c>
      <c r="K101" s="66" t="str">
        <f t="shared" si="29"/>
        <v/>
      </c>
      <c r="M101" s="42"/>
      <c r="O101" s="42">
        <f ca="1"/>
        <v>45966</v>
      </c>
      <c r="P101" s="3">
        <f ca="1"/>
        <v>104.145</v>
      </c>
      <c r="S101" s="146">
        <f t="shared" ca="1" si="19"/>
        <v>45966</v>
      </c>
      <c r="T101" s="146">
        <f t="shared" ca="1" si="20"/>
        <v>45966</v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0"/>
        <v/>
      </c>
      <c r="B102" s="38"/>
      <c r="C102" s="30" t="str">
        <f t="shared" si="21"/>
        <v/>
      </c>
      <c r="D102" s="31" t="str">
        <f t="shared" si="22"/>
        <v/>
      </c>
      <c r="E102" s="38" t="str">
        <f t="shared" si="23"/>
        <v/>
      </c>
      <c r="F102" s="30" t="str">
        <f t="shared" si="24"/>
        <v/>
      </c>
      <c r="G102" s="31" t="str">
        <f t="shared" si="25"/>
        <v/>
      </c>
      <c r="H102" s="38" t="str">
        <f t="shared" si="26"/>
        <v/>
      </c>
      <c r="I102" s="30" t="str">
        <f t="shared" si="27"/>
        <v/>
      </c>
      <c r="J102" s="31" t="str">
        <f t="shared" si="28"/>
        <v/>
      </c>
      <c r="K102" s="66" t="str">
        <f t="shared" si="29"/>
        <v/>
      </c>
      <c r="M102" s="42"/>
      <c r="O102" s="42">
        <f ca="1"/>
        <v>45967</v>
      </c>
      <c r="P102" s="3">
        <f ca="1"/>
        <v>104.66200000000001</v>
      </c>
      <c r="S102" s="146">
        <f t="shared" ca="1" si="19"/>
        <v>45967</v>
      </c>
      <c r="T102" s="146">
        <f t="shared" ca="1" si="20"/>
        <v>45967</v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0"/>
        <v/>
      </c>
      <c r="B103" s="38"/>
      <c r="C103" s="30" t="str">
        <f t="shared" si="21"/>
        <v/>
      </c>
      <c r="D103" s="31" t="str">
        <f t="shared" si="22"/>
        <v/>
      </c>
      <c r="E103" s="38" t="str">
        <f t="shared" si="23"/>
        <v/>
      </c>
      <c r="F103" s="30" t="str">
        <f t="shared" si="24"/>
        <v/>
      </c>
      <c r="G103" s="31" t="str">
        <f t="shared" si="25"/>
        <v/>
      </c>
      <c r="H103" s="38" t="str">
        <f t="shared" si="26"/>
        <v/>
      </c>
      <c r="I103" s="30" t="str">
        <f t="shared" si="27"/>
        <v/>
      </c>
      <c r="J103" s="31" t="str">
        <f t="shared" si="28"/>
        <v/>
      </c>
      <c r="K103" s="66" t="str">
        <f t="shared" si="29"/>
        <v/>
      </c>
      <c r="M103" s="42"/>
      <c r="O103" s="42">
        <f ca="1"/>
        <v>45968</v>
      </c>
      <c r="P103" s="3">
        <f ca="1"/>
        <v>104.483</v>
      </c>
      <c r="S103" s="146">
        <f t="shared" ca="1" si="19"/>
        <v>45968</v>
      </c>
      <c r="T103" s="146">
        <f t="shared" ca="1" si="20"/>
        <v>45968</v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0"/>
        <v/>
      </c>
      <c r="B104" s="38"/>
      <c r="C104" s="30" t="str">
        <f t="shared" si="21"/>
        <v/>
      </c>
      <c r="D104" s="31" t="str">
        <f t="shared" si="22"/>
        <v/>
      </c>
      <c r="E104" s="38" t="str">
        <f t="shared" si="23"/>
        <v/>
      </c>
      <c r="F104" s="30" t="str">
        <f t="shared" si="24"/>
        <v/>
      </c>
      <c r="G104" s="31" t="str">
        <f t="shared" si="25"/>
        <v/>
      </c>
      <c r="H104" s="38" t="str">
        <f t="shared" si="26"/>
        <v/>
      </c>
      <c r="I104" s="30" t="str">
        <f t="shared" si="27"/>
        <v/>
      </c>
      <c r="J104" s="31" t="str">
        <f t="shared" si="28"/>
        <v/>
      </c>
      <c r="K104" s="66" t="str">
        <f t="shared" si="29"/>
        <v/>
      </c>
      <c r="M104" s="42"/>
      <c r="O104" s="42">
        <f ca="1"/>
        <v>45971</v>
      </c>
      <c r="P104" s="3">
        <f ca="1"/>
        <v>104.501</v>
      </c>
      <c r="S104" s="146">
        <f t="shared" ca="1" si="19"/>
        <v>45971</v>
      </c>
      <c r="T104" s="146">
        <f t="shared" ca="1" si="20"/>
        <v>45971</v>
      </c>
      <c r="AF104" s="67"/>
    </row>
    <row r="105" spans="1:32">
      <c r="A105" s="166" t="str">
        <f t="shared" ca="1" si="30"/>
        <v/>
      </c>
      <c r="B105" s="38"/>
      <c r="C105" s="30" t="str">
        <f t="shared" si="21"/>
        <v/>
      </c>
      <c r="D105" s="31" t="str">
        <f t="shared" si="22"/>
        <v/>
      </c>
      <c r="E105" s="38" t="str">
        <f t="shared" si="23"/>
        <v/>
      </c>
      <c r="F105" s="30" t="str">
        <f t="shared" si="24"/>
        <v/>
      </c>
      <c r="G105" s="31" t="str">
        <f t="shared" si="25"/>
        <v/>
      </c>
      <c r="H105" s="38" t="str">
        <f t="shared" si="26"/>
        <v/>
      </c>
      <c r="I105" s="30" t="str">
        <f t="shared" si="27"/>
        <v/>
      </c>
      <c r="J105" s="31" t="str">
        <f t="shared" si="28"/>
        <v/>
      </c>
      <c r="K105" s="66" t="str">
        <f t="shared" si="29"/>
        <v/>
      </c>
      <c r="M105" s="42"/>
      <c r="O105" s="42">
        <f ca="1"/>
        <v>45973</v>
      </c>
      <c r="P105" s="3">
        <f ca="1"/>
        <v>104.818</v>
      </c>
      <c r="S105" s="146">
        <f t="shared" ca="1" si="19"/>
        <v>45973</v>
      </c>
      <c r="T105" s="146">
        <f t="shared" ca="1" si="20"/>
        <v>45973</v>
      </c>
      <c r="AF105" s="67"/>
    </row>
    <row r="106" spans="1:32">
      <c r="A106" s="166" t="str">
        <f t="shared" ca="1" si="30"/>
        <v/>
      </c>
      <c r="B106" s="38"/>
      <c r="C106" s="30" t="str">
        <f t="shared" si="21"/>
        <v/>
      </c>
      <c r="D106" s="31" t="str">
        <f t="shared" si="22"/>
        <v/>
      </c>
      <c r="E106" s="38" t="str">
        <f t="shared" si="23"/>
        <v/>
      </c>
      <c r="F106" s="30" t="str">
        <f t="shared" si="24"/>
        <v/>
      </c>
      <c r="G106" s="31" t="str">
        <f t="shared" si="25"/>
        <v/>
      </c>
      <c r="H106" s="38" t="str">
        <f t="shared" si="26"/>
        <v/>
      </c>
      <c r="I106" s="30" t="str">
        <f t="shared" si="27"/>
        <v/>
      </c>
      <c r="J106" s="31" t="str">
        <f t="shared" si="28"/>
        <v/>
      </c>
      <c r="K106" s="66" t="str">
        <f t="shared" si="29"/>
        <v/>
      </c>
      <c r="M106" s="42"/>
      <c r="O106" s="42">
        <f ca="1"/>
        <v>45974</v>
      </c>
      <c r="P106" s="3">
        <f ca="1"/>
        <v>104.458</v>
      </c>
      <c r="S106" s="146">
        <f t="shared" ca="1" si="19"/>
        <v>45974</v>
      </c>
      <c r="T106" s="146">
        <f t="shared" ca="1" si="20"/>
        <v>45974</v>
      </c>
      <c r="AF106" s="67"/>
    </row>
    <row r="107" spans="1:32">
      <c r="A107" s="166" t="str">
        <f t="shared" ca="1" si="30"/>
        <v/>
      </c>
      <c r="B107" s="38"/>
      <c r="C107" s="30" t="str">
        <f t="shared" si="21"/>
        <v/>
      </c>
      <c r="D107" s="31" t="str">
        <f t="shared" si="22"/>
        <v/>
      </c>
      <c r="E107" s="38" t="str">
        <f t="shared" si="23"/>
        <v/>
      </c>
      <c r="F107" s="30" t="str">
        <f t="shared" si="24"/>
        <v/>
      </c>
      <c r="G107" s="31" t="str">
        <f t="shared" si="25"/>
        <v/>
      </c>
      <c r="H107" s="38" t="str">
        <f t="shared" si="26"/>
        <v/>
      </c>
      <c r="I107" s="30" t="str">
        <f t="shared" si="27"/>
        <v/>
      </c>
      <c r="J107" s="31" t="str">
        <f t="shared" si="28"/>
        <v/>
      </c>
      <c r="K107" s="66" t="str">
        <f t="shared" si="29"/>
        <v/>
      </c>
      <c r="M107" s="42"/>
      <c r="O107" s="42">
        <f ca="1"/>
        <v>45975</v>
      </c>
      <c r="P107" s="3">
        <f ca="1"/>
        <v>104.157</v>
      </c>
      <c r="S107" s="146">
        <f t="shared" ca="1" si="19"/>
        <v>45975</v>
      </c>
      <c r="T107" s="146">
        <f t="shared" ca="1" si="20"/>
        <v>45975</v>
      </c>
      <c r="AF107" s="67"/>
    </row>
    <row r="108" spans="1:32">
      <c r="A108" s="166" t="str">
        <f t="shared" ca="1" si="30"/>
        <v/>
      </c>
      <c r="B108" s="38"/>
      <c r="C108" s="30" t="str">
        <f t="shared" si="21"/>
        <v/>
      </c>
      <c r="D108" s="31" t="str">
        <f t="shared" si="22"/>
        <v/>
      </c>
      <c r="E108" s="38" t="str">
        <f t="shared" si="23"/>
        <v/>
      </c>
      <c r="F108" s="30" t="str">
        <f t="shared" si="24"/>
        <v/>
      </c>
      <c r="G108" s="31" t="str">
        <f t="shared" si="25"/>
        <v/>
      </c>
      <c r="H108" s="38" t="str">
        <f t="shared" si="26"/>
        <v/>
      </c>
      <c r="I108" s="30" t="str">
        <f t="shared" si="27"/>
        <v/>
      </c>
      <c r="J108" s="31" t="str">
        <f t="shared" si="28"/>
        <v/>
      </c>
      <c r="K108" s="66" t="str">
        <f t="shared" si="29"/>
        <v/>
      </c>
      <c r="M108" s="42"/>
      <c r="O108" s="42">
        <f ca="1"/>
        <v>45978</v>
      </c>
      <c r="P108" s="3">
        <f ca="1"/>
        <v>104.256</v>
      </c>
      <c r="S108" s="146">
        <f t="shared" ca="1" si="19"/>
        <v>45978</v>
      </c>
      <c r="T108" s="146">
        <f t="shared" ca="1" si="20"/>
        <v>45978</v>
      </c>
      <c r="AF108" s="67"/>
    </row>
    <row r="109" spans="1:32">
      <c r="A109" s="166" t="str">
        <f t="shared" ca="1" si="30"/>
        <v/>
      </c>
      <c r="B109" s="38"/>
      <c r="C109" s="30" t="str">
        <f t="shared" si="21"/>
        <v/>
      </c>
      <c r="D109" s="31" t="str">
        <f t="shared" si="22"/>
        <v/>
      </c>
      <c r="E109" s="38" t="str">
        <f t="shared" si="23"/>
        <v/>
      </c>
      <c r="F109" s="30" t="str">
        <f t="shared" si="24"/>
        <v/>
      </c>
      <c r="G109" s="31" t="str">
        <f t="shared" si="25"/>
        <v/>
      </c>
      <c r="H109" s="38" t="str">
        <f t="shared" si="26"/>
        <v/>
      </c>
      <c r="I109" s="30" t="str">
        <f t="shared" si="27"/>
        <v/>
      </c>
      <c r="J109" s="31" t="str">
        <f t="shared" si="28"/>
        <v/>
      </c>
      <c r="K109" s="66" t="str">
        <f t="shared" si="29"/>
        <v/>
      </c>
      <c r="M109" s="42"/>
      <c r="O109" s="42">
        <f ca="1"/>
        <v>45979</v>
      </c>
      <c r="P109" s="3">
        <f ca="1"/>
        <v>104.32299999999999</v>
      </c>
      <c r="S109" s="146">
        <f t="shared" ca="1" si="19"/>
        <v>45979</v>
      </c>
      <c r="T109" s="146">
        <f t="shared" ca="1" si="20"/>
        <v>45979</v>
      </c>
      <c r="AF109" s="67"/>
    </row>
    <row r="110" spans="1:32">
      <c r="A110" s="166" t="str">
        <f t="shared" ca="1" si="30"/>
        <v/>
      </c>
      <c r="B110" s="38"/>
      <c r="C110" s="30" t="str">
        <f t="shared" si="21"/>
        <v/>
      </c>
      <c r="D110" s="31" t="str">
        <f t="shared" si="22"/>
        <v/>
      </c>
      <c r="E110" s="38" t="str">
        <f t="shared" si="23"/>
        <v/>
      </c>
      <c r="F110" s="30" t="str">
        <f t="shared" si="24"/>
        <v/>
      </c>
      <c r="G110" s="31" t="str">
        <f t="shared" si="25"/>
        <v/>
      </c>
      <c r="H110" s="38" t="str">
        <f t="shared" si="26"/>
        <v/>
      </c>
      <c r="I110" s="30" t="str">
        <f t="shared" si="27"/>
        <v/>
      </c>
      <c r="J110" s="31" t="str">
        <f t="shared" si="28"/>
        <v/>
      </c>
      <c r="K110" s="66" t="str">
        <f t="shared" si="29"/>
        <v/>
      </c>
      <c r="M110" s="42"/>
      <c r="O110" s="42">
        <f ca="1"/>
        <v>45980</v>
      </c>
      <c r="P110" s="3">
        <f ca="1"/>
        <v>104.26900000000001</v>
      </c>
      <c r="S110" s="146">
        <f t="shared" ca="1" si="19"/>
        <v>45980</v>
      </c>
      <c r="T110" s="146">
        <f t="shared" ca="1" si="20"/>
        <v>45980</v>
      </c>
      <c r="AF110" s="67"/>
    </row>
    <row r="111" spans="1:32">
      <c r="A111" s="166" t="str">
        <f t="shared" ca="1" si="30"/>
        <v/>
      </c>
      <c r="B111" s="38"/>
      <c r="C111" s="30" t="str">
        <f t="shared" si="21"/>
        <v/>
      </c>
      <c r="D111" s="31" t="str">
        <f t="shared" si="22"/>
        <v/>
      </c>
      <c r="E111" s="38" t="str">
        <f t="shared" si="23"/>
        <v/>
      </c>
      <c r="F111" s="30" t="str">
        <f t="shared" si="24"/>
        <v/>
      </c>
      <c r="G111" s="31" t="str">
        <f t="shared" si="25"/>
        <v/>
      </c>
      <c r="H111" s="38" t="str">
        <f t="shared" si="26"/>
        <v/>
      </c>
      <c r="I111" s="30" t="str">
        <f t="shared" si="27"/>
        <v/>
      </c>
      <c r="J111" s="31" t="str">
        <f t="shared" si="28"/>
        <v/>
      </c>
      <c r="K111" s="66" t="str">
        <f t="shared" si="29"/>
        <v/>
      </c>
      <c r="M111" s="42"/>
      <c r="O111" s="42">
        <f ca="1"/>
        <v>45981</v>
      </c>
      <c r="P111" s="3">
        <f ca="1"/>
        <v>104.501</v>
      </c>
      <c r="S111" s="146">
        <f t="shared" ca="1" si="19"/>
        <v>45981</v>
      </c>
      <c r="T111" s="146">
        <f t="shared" ca="1" si="20"/>
        <v>45981</v>
      </c>
      <c r="AF111" s="67"/>
    </row>
    <row r="112" spans="1:32">
      <c r="A112" s="166" t="str">
        <f t="shared" ca="1" si="30"/>
        <v/>
      </c>
      <c r="B112" s="38"/>
      <c r="C112" s="30" t="str">
        <f t="shared" si="21"/>
        <v/>
      </c>
      <c r="D112" s="31" t="str">
        <f t="shared" si="22"/>
        <v/>
      </c>
      <c r="E112" s="38" t="str">
        <f t="shared" si="23"/>
        <v/>
      </c>
      <c r="F112" s="30" t="str">
        <f t="shared" si="24"/>
        <v/>
      </c>
      <c r="G112" s="31" t="str">
        <f t="shared" si="25"/>
        <v/>
      </c>
      <c r="H112" s="38" t="str">
        <f t="shared" si="26"/>
        <v/>
      </c>
      <c r="I112" s="30" t="str">
        <f t="shared" si="27"/>
        <v/>
      </c>
      <c r="J112" s="31" t="str">
        <f t="shared" si="28"/>
        <v/>
      </c>
      <c r="K112" s="66" t="str">
        <f t="shared" si="29"/>
        <v/>
      </c>
      <c r="M112" s="42"/>
      <c r="O112" s="42">
        <f ca="1"/>
        <v>45982</v>
      </c>
      <c r="P112" s="3">
        <f ca="1"/>
        <v>104.753</v>
      </c>
      <c r="S112" s="146">
        <f t="shared" ca="1" si="19"/>
        <v>45982</v>
      </c>
      <c r="T112" s="146">
        <f t="shared" ca="1" si="20"/>
        <v>45982</v>
      </c>
      <c r="AF112" s="67"/>
    </row>
    <row r="113" spans="1:32">
      <c r="A113" s="166" t="str">
        <f t="shared" ca="1" si="30"/>
        <v/>
      </c>
      <c r="B113" s="38"/>
      <c r="C113" s="30" t="str">
        <f t="shared" si="21"/>
        <v/>
      </c>
      <c r="D113" s="31" t="str">
        <f t="shared" si="22"/>
        <v/>
      </c>
      <c r="E113" s="38" t="str">
        <f t="shared" si="23"/>
        <v/>
      </c>
      <c r="F113" s="30" t="str">
        <f t="shared" si="24"/>
        <v/>
      </c>
      <c r="G113" s="31" t="str">
        <f t="shared" si="25"/>
        <v/>
      </c>
      <c r="H113" s="38" t="str">
        <f t="shared" si="26"/>
        <v/>
      </c>
      <c r="I113" s="30" t="str">
        <f t="shared" si="27"/>
        <v/>
      </c>
      <c r="J113" s="31" t="str">
        <f t="shared" si="28"/>
        <v/>
      </c>
      <c r="K113" s="66" t="str">
        <f t="shared" si="29"/>
        <v/>
      </c>
      <c r="M113" s="42"/>
      <c r="O113" s="42">
        <f ca="1"/>
        <v>45985</v>
      </c>
      <c r="P113" s="3">
        <f ca="1"/>
        <v>105.099</v>
      </c>
      <c r="S113" s="146">
        <f t="shared" ca="1" si="19"/>
        <v>45985</v>
      </c>
      <c r="T113" s="146">
        <f t="shared" ca="1" si="20"/>
        <v>45985</v>
      </c>
      <c r="AF113" s="67"/>
    </row>
    <row r="114" spans="1:32">
      <c r="A114" s="166" t="str">
        <f t="shared" ca="1" si="30"/>
        <v/>
      </c>
      <c r="B114" s="38"/>
      <c r="C114" s="30" t="str">
        <f t="shared" si="21"/>
        <v/>
      </c>
      <c r="D114" s="31" t="str">
        <f t="shared" si="22"/>
        <v/>
      </c>
      <c r="E114" s="38" t="str">
        <f t="shared" si="23"/>
        <v/>
      </c>
      <c r="F114" s="30" t="str">
        <f t="shared" si="24"/>
        <v/>
      </c>
      <c r="G114" s="31" t="str">
        <f t="shared" si="25"/>
        <v/>
      </c>
      <c r="H114" s="38" t="str">
        <f t="shared" si="26"/>
        <v/>
      </c>
      <c r="I114" s="30" t="str">
        <f t="shared" si="27"/>
        <v/>
      </c>
      <c r="J114" s="31" t="str">
        <f t="shared" si="28"/>
        <v/>
      </c>
      <c r="K114" s="66" t="str">
        <f t="shared" si="29"/>
        <v/>
      </c>
      <c r="M114" s="42"/>
      <c r="O114" s="42">
        <f ca="1"/>
        <v>45986</v>
      </c>
      <c r="P114" s="3">
        <f ca="1"/>
        <v>105.465</v>
      </c>
      <c r="S114" s="146">
        <f t="shared" ca="1" si="19"/>
        <v>45986</v>
      </c>
      <c r="T114" s="146">
        <f t="shared" ca="1" si="20"/>
        <v>45986</v>
      </c>
      <c r="AF114" s="67"/>
    </row>
    <row r="115" spans="1:32">
      <c r="A115" s="166" t="str">
        <f t="shared" ca="1" si="30"/>
        <v/>
      </c>
      <c r="B115" s="38"/>
      <c r="C115" s="30" t="str">
        <f t="shared" si="21"/>
        <v/>
      </c>
      <c r="D115" s="31" t="str">
        <f t="shared" si="22"/>
        <v/>
      </c>
      <c r="E115" s="38" t="str">
        <f t="shared" si="23"/>
        <v/>
      </c>
      <c r="F115" s="30" t="str">
        <f t="shared" si="24"/>
        <v/>
      </c>
      <c r="G115" s="31" t="str">
        <f t="shared" si="25"/>
        <v/>
      </c>
      <c r="H115" s="38" t="str">
        <f t="shared" si="26"/>
        <v/>
      </c>
      <c r="I115" s="30" t="str">
        <f t="shared" si="27"/>
        <v/>
      </c>
      <c r="J115" s="31" t="str">
        <f t="shared" si="28"/>
        <v/>
      </c>
      <c r="K115" s="66" t="str">
        <f t="shared" si="29"/>
        <v/>
      </c>
      <c r="M115" s="42"/>
      <c r="O115" s="42">
        <f ca="1"/>
        <v>45987</v>
      </c>
      <c r="P115" s="3">
        <f ca="1"/>
        <v>105.633</v>
      </c>
      <c r="S115" s="146">
        <f t="shared" ca="1" si="19"/>
        <v>45987</v>
      </c>
      <c r="T115" s="146">
        <f t="shared" ca="1" si="20"/>
        <v>45987</v>
      </c>
    </row>
    <row r="116" spans="1:32">
      <c r="A116" s="166" t="str">
        <f t="shared" ca="1" si="30"/>
        <v/>
      </c>
      <c r="B116" s="38"/>
      <c r="C116" s="30" t="str">
        <f t="shared" si="21"/>
        <v/>
      </c>
      <c r="D116" s="31" t="str">
        <f t="shared" si="22"/>
        <v/>
      </c>
      <c r="E116" s="38" t="str">
        <f t="shared" si="23"/>
        <v/>
      </c>
      <c r="F116" s="30" t="str">
        <f t="shared" si="24"/>
        <v/>
      </c>
      <c r="G116" s="31" t="str">
        <f t="shared" si="25"/>
        <v/>
      </c>
      <c r="H116" s="38" t="str">
        <f t="shared" si="26"/>
        <v/>
      </c>
      <c r="I116" s="30" t="str">
        <f t="shared" si="27"/>
        <v/>
      </c>
      <c r="J116" s="31" t="str">
        <f t="shared" si="28"/>
        <v/>
      </c>
      <c r="K116" s="66" t="str">
        <f t="shared" si="29"/>
        <v/>
      </c>
      <c r="M116" s="42"/>
      <c r="O116" s="42">
        <f ca="1"/>
        <v>45989</v>
      </c>
      <c r="P116" s="3">
        <f ca="1"/>
        <v>105.491</v>
      </c>
      <c r="S116" s="146">
        <f t="shared" ca="1" si="19"/>
        <v>45989</v>
      </c>
      <c r="T116" s="146">
        <f t="shared" ca="1" si="20"/>
        <v>45989</v>
      </c>
    </row>
    <row r="117" spans="1:32">
      <c r="A117" s="166" t="str">
        <f t="shared" ca="1" si="30"/>
        <v/>
      </c>
      <c r="B117" s="38"/>
      <c r="C117" s="30" t="str">
        <f t="shared" si="21"/>
        <v/>
      </c>
      <c r="D117" s="31" t="str">
        <f t="shared" si="22"/>
        <v/>
      </c>
      <c r="E117" s="38" t="str">
        <f t="shared" si="23"/>
        <v/>
      </c>
      <c r="F117" s="30" t="str">
        <f t="shared" si="24"/>
        <v/>
      </c>
      <c r="G117" s="31" t="str">
        <f t="shared" si="25"/>
        <v/>
      </c>
      <c r="H117" s="38" t="str">
        <f t="shared" si="26"/>
        <v/>
      </c>
      <c r="I117" s="30" t="str">
        <f t="shared" si="27"/>
        <v/>
      </c>
      <c r="J117" s="31" t="str">
        <f t="shared" si="28"/>
        <v/>
      </c>
      <c r="K117" s="66" t="str">
        <f t="shared" si="29"/>
        <v/>
      </c>
      <c r="M117" s="42"/>
      <c r="O117" s="42">
        <f ca="1"/>
        <v>45992</v>
      </c>
      <c r="P117" s="3">
        <f ca="1"/>
        <v>104.91</v>
      </c>
      <c r="S117" s="146">
        <f t="shared" ca="1" si="19"/>
        <v>45992</v>
      </c>
      <c r="T117" s="146">
        <f t="shared" ca="1" si="20"/>
        <v>45992</v>
      </c>
    </row>
    <row r="118" spans="1:32">
      <c r="A118" s="166" t="str">
        <f t="shared" ca="1" si="30"/>
        <v/>
      </c>
      <c r="B118" s="38"/>
      <c r="C118" s="30" t="str">
        <f t="shared" si="21"/>
        <v/>
      </c>
      <c r="D118" s="31" t="str">
        <f t="shared" si="22"/>
        <v/>
      </c>
      <c r="E118" s="38" t="str">
        <f t="shared" si="23"/>
        <v/>
      </c>
      <c r="F118" s="30" t="str">
        <f t="shared" si="24"/>
        <v/>
      </c>
      <c r="G118" s="31" t="str">
        <f t="shared" si="25"/>
        <v/>
      </c>
      <c r="H118" s="38" t="str">
        <f t="shared" si="26"/>
        <v/>
      </c>
      <c r="I118" s="30" t="str">
        <f t="shared" si="27"/>
        <v/>
      </c>
      <c r="J118" s="31" t="str">
        <f t="shared" si="28"/>
        <v/>
      </c>
      <c r="K118" s="66" t="str">
        <f t="shared" si="29"/>
        <v/>
      </c>
      <c r="M118" s="42"/>
      <c r="O118" s="42">
        <f ca="1"/>
        <v>45993</v>
      </c>
      <c r="P118" s="3">
        <f ca="1"/>
        <v>105.059</v>
      </c>
      <c r="S118" s="146">
        <f t="shared" ca="1" si="19"/>
        <v>45993</v>
      </c>
      <c r="T118" s="146">
        <f t="shared" ca="1" si="20"/>
        <v>45993</v>
      </c>
    </row>
    <row r="119" spans="1:32">
      <c r="A119" s="166" t="str">
        <f t="shared" ca="1" si="30"/>
        <v/>
      </c>
      <c r="B119" s="38"/>
      <c r="C119" s="30" t="str">
        <f t="shared" si="21"/>
        <v/>
      </c>
      <c r="D119" s="31" t="str">
        <f t="shared" si="22"/>
        <v/>
      </c>
      <c r="E119" s="38" t="str">
        <f t="shared" si="23"/>
        <v/>
      </c>
      <c r="F119" s="30" t="str">
        <f t="shared" si="24"/>
        <v/>
      </c>
      <c r="G119" s="31" t="str">
        <f t="shared" si="25"/>
        <v/>
      </c>
      <c r="H119" s="38" t="str">
        <f t="shared" si="26"/>
        <v/>
      </c>
      <c r="I119" s="30" t="str">
        <f t="shared" si="27"/>
        <v/>
      </c>
      <c r="J119" s="31" t="str">
        <f t="shared" si="28"/>
        <v/>
      </c>
      <c r="K119" s="66" t="str">
        <f t="shared" si="29"/>
        <v/>
      </c>
      <c r="M119" s="42"/>
      <c r="O119" s="42">
        <f ca="1"/>
        <v>45994</v>
      </c>
      <c r="P119" s="3">
        <f ca="1"/>
        <v>105.268</v>
      </c>
      <c r="S119" s="146">
        <f t="shared" ca="1" si="19"/>
        <v>45994</v>
      </c>
      <c r="T119" s="146">
        <f t="shared" ca="1" si="20"/>
        <v>45994</v>
      </c>
    </row>
    <row r="120" spans="1:32">
      <c r="A120" s="166" t="str">
        <f t="shared" ca="1" si="30"/>
        <v/>
      </c>
      <c r="B120" s="38"/>
      <c r="C120" s="30" t="str">
        <f t="shared" si="21"/>
        <v/>
      </c>
      <c r="D120" s="31" t="str">
        <f t="shared" si="22"/>
        <v/>
      </c>
      <c r="E120" s="38" t="str">
        <f t="shared" si="23"/>
        <v/>
      </c>
      <c r="F120" s="30" t="str">
        <f t="shared" si="24"/>
        <v/>
      </c>
      <c r="G120" s="31" t="str">
        <f t="shared" si="25"/>
        <v/>
      </c>
      <c r="H120" s="38" t="str">
        <f t="shared" si="26"/>
        <v/>
      </c>
      <c r="I120" s="30" t="str">
        <f t="shared" si="27"/>
        <v/>
      </c>
      <c r="J120" s="31" t="str">
        <f t="shared" si="28"/>
        <v/>
      </c>
      <c r="K120" s="66" t="str">
        <f t="shared" si="29"/>
        <v/>
      </c>
      <c r="M120" s="42"/>
      <c r="O120" s="42">
        <f ca="1"/>
        <v>45995</v>
      </c>
      <c r="P120" s="3">
        <f ca="1"/>
        <v>104.97199999999999</v>
      </c>
      <c r="S120" s="146">
        <f t="shared" ca="1" si="19"/>
        <v>45995</v>
      </c>
      <c r="T120" s="146">
        <f t="shared" ca="1" si="20"/>
        <v>45995</v>
      </c>
    </row>
    <row r="121" spans="1:32">
      <c r="A121" s="166" t="str">
        <f t="shared" ca="1" si="30"/>
        <v/>
      </c>
      <c r="B121" s="38"/>
      <c r="C121" s="30" t="str">
        <f t="shared" si="21"/>
        <v/>
      </c>
      <c r="D121" s="31" t="str">
        <f t="shared" si="22"/>
        <v/>
      </c>
      <c r="E121" s="38" t="str">
        <f t="shared" si="23"/>
        <v/>
      </c>
      <c r="F121" s="30" t="str">
        <f t="shared" si="24"/>
        <v/>
      </c>
      <c r="G121" s="31" t="str">
        <f t="shared" si="25"/>
        <v/>
      </c>
      <c r="H121" s="38" t="str">
        <f t="shared" si="26"/>
        <v/>
      </c>
      <c r="I121" s="30" t="str">
        <f t="shared" si="27"/>
        <v/>
      </c>
      <c r="J121" s="31" t="str">
        <f t="shared" si="28"/>
        <v/>
      </c>
      <c r="K121" s="66" t="str">
        <f t="shared" si="29"/>
        <v/>
      </c>
      <c r="M121" s="42"/>
      <c r="O121" s="42">
        <f ca="1"/>
        <v>45996</v>
      </c>
      <c r="P121" s="3">
        <f ca="1"/>
        <v>104.788</v>
      </c>
      <c r="S121" s="146">
        <f t="shared" ca="1" si="19"/>
        <v>45996</v>
      </c>
      <c r="T121" s="146">
        <f t="shared" ca="1" si="20"/>
        <v>45996</v>
      </c>
    </row>
    <row r="122" spans="1:32">
      <c r="A122" s="166" t="str">
        <f t="shared" ca="1" si="30"/>
        <v/>
      </c>
      <c r="B122" s="38"/>
      <c r="C122" s="30" t="str">
        <f t="shared" si="21"/>
        <v/>
      </c>
      <c r="D122" s="31" t="str">
        <f t="shared" si="22"/>
        <v/>
      </c>
      <c r="E122" s="38" t="str">
        <f t="shared" si="23"/>
        <v/>
      </c>
      <c r="F122" s="30" t="str">
        <f t="shared" si="24"/>
        <v/>
      </c>
      <c r="G122" s="31" t="str">
        <f t="shared" si="25"/>
        <v/>
      </c>
      <c r="H122" s="38" t="str">
        <f t="shared" si="26"/>
        <v/>
      </c>
      <c r="I122" s="30" t="str">
        <f t="shared" si="27"/>
        <v/>
      </c>
      <c r="J122" s="31" t="str">
        <f t="shared" si="28"/>
        <v/>
      </c>
      <c r="K122" s="66" t="str">
        <f t="shared" si="29"/>
        <v/>
      </c>
      <c r="M122" s="42"/>
      <c r="O122" s="42">
        <f ca="1"/>
        <v>45999</v>
      </c>
      <c r="P122" s="3">
        <f ca="1"/>
        <v>104.52200000000001</v>
      </c>
      <c r="S122" s="146">
        <f t="shared" ca="1" si="19"/>
        <v>45999</v>
      </c>
      <c r="T122" s="146">
        <f t="shared" ca="1" si="20"/>
        <v>45999</v>
      </c>
    </row>
    <row r="123" spans="1:32">
      <c r="A123" s="166" t="str">
        <f t="shared" ca="1" si="30"/>
        <v/>
      </c>
      <c r="B123" s="38"/>
      <c r="C123" s="30" t="str">
        <f t="shared" si="21"/>
        <v/>
      </c>
      <c r="D123" s="31" t="str">
        <f t="shared" si="22"/>
        <v/>
      </c>
      <c r="E123" s="38" t="str">
        <f t="shared" si="23"/>
        <v/>
      </c>
      <c r="F123" s="30" t="str">
        <f t="shared" si="24"/>
        <v/>
      </c>
      <c r="G123" s="31" t="str">
        <f t="shared" si="25"/>
        <v/>
      </c>
      <c r="H123" s="38" t="str">
        <f t="shared" si="26"/>
        <v/>
      </c>
      <c r="I123" s="30" t="str">
        <f t="shared" si="27"/>
        <v/>
      </c>
      <c r="J123" s="31" t="str">
        <f t="shared" si="28"/>
        <v/>
      </c>
      <c r="K123" s="66" t="str">
        <f t="shared" si="29"/>
        <v/>
      </c>
      <c r="M123" s="42"/>
      <c r="O123" s="42">
        <f ca="1"/>
        <v>46000</v>
      </c>
      <c r="P123" s="3">
        <f ca="1"/>
        <v>104.262</v>
      </c>
      <c r="S123" s="146">
        <f t="shared" ca="1" si="19"/>
        <v>46000</v>
      </c>
      <c r="T123" s="146">
        <f t="shared" ca="1" si="20"/>
        <v>46000</v>
      </c>
    </row>
    <row r="124" spans="1:32">
      <c r="A124" s="166" t="str">
        <f t="shared" ca="1" si="30"/>
        <v/>
      </c>
      <c r="B124" s="38"/>
      <c r="C124" s="30" t="str">
        <f t="shared" si="21"/>
        <v/>
      </c>
      <c r="D124" s="31" t="str">
        <f t="shared" si="22"/>
        <v/>
      </c>
      <c r="E124" s="38" t="str">
        <f t="shared" si="23"/>
        <v/>
      </c>
      <c r="F124" s="30" t="str">
        <f t="shared" si="24"/>
        <v/>
      </c>
      <c r="G124" s="31" t="str">
        <f t="shared" si="25"/>
        <v/>
      </c>
      <c r="H124" s="38" t="str">
        <f t="shared" si="26"/>
        <v/>
      </c>
      <c r="I124" s="30" t="str">
        <f t="shared" si="27"/>
        <v/>
      </c>
      <c r="J124" s="31" t="str">
        <f t="shared" si="28"/>
        <v/>
      </c>
      <c r="K124" s="66" t="str">
        <f t="shared" si="29"/>
        <v/>
      </c>
      <c r="M124" s="42"/>
      <c r="O124" s="42">
        <f ca="1"/>
        <v>46001</v>
      </c>
      <c r="P124" s="3">
        <f ca="1"/>
        <v>104.666</v>
      </c>
      <c r="S124" s="146">
        <f t="shared" ca="1" si="19"/>
        <v>46001</v>
      </c>
      <c r="T124" s="146">
        <f t="shared" ca="1" si="20"/>
        <v>46001</v>
      </c>
    </row>
    <row r="125" spans="1:32">
      <c r="A125" s="166" t="str">
        <f t="shared" ca="1" si="30"/>
        <v/>
      </c>
      <c r="B125" s="38"/>
      <c r="C125" s="30" t="str">
        <f t="shared" si="21"/>
        <v/>
      </c>
      <c r="D125" s="31" t="str">
        <f t="shared" si="22"/>
        <v/>
      </c>
      <c r="E125" s="38" t="str">
        <f t="shared" si="23"/>
        <v/>
      </c>
      <c r="F125" s="30" t="str">
        <f t="shared" si="24"/>
        <v/>
      </c>
      <c r="G125" s="31" t="str">
        <f t="shared" si="25"/>
        <v/>
      </c>
      <c r="H125" s="38" t="str">
        <f t="shared" si="26"/>
        <v/>
      </c>
      <c r="I125" s="30" t="str">
        <f t="shared" si="27"/>
        <v/>
      </c>
      <c r="J125" s="31" t="str">
        <f t="shared" si="28"/>
        <v/>
      </c>
      <c r="K125" s="66" t="str">
        <f t="shared" si="29"/>
        <v/>
      </c>
      <c r="M125" s="42"/>
      <c r="O125" s="42">
        <f ca="1"/>
        <v>46002</v>
      </c>
      <c r="P125" s="3">
        <f ca="1"/>
        <v>104.67700000000001</v>
      </c>
      <c r="S125" s="146">
        <f t="shared" ca="1" si="19"/>
        <v>46002</v>
      </c>
      <c r="T125" s="146">
        <f t="shared" ca="1" si="20"/>
        <v>46002</v>
      </c>
    </row>
    <row r="126" spans="1:32">
      <c r="A126" s="166" t="str">
        <f t="shared" ca="1" si="30"/>
        <v/>
      </c>
      <c r="B126" s="38"/>
      <c r="C126" s="30" t="str">
        <f t="shared" si="21"/>
        <v/>
      </c>
      <c r="D126" s="31" t="str">
        <f t="shared" si="22"/>
        <v/>
      </c>
      <c r="E126" s="38" t="str">
        <f t="shared" si="23"/>
        <v/>
      </c>
      <c r="F126" s="30" t="str">
        <f t="shared" si="24"/>
        <v/>
      </c>
      <c r="G126" s="31" t="str">
        <f t="shared" si="25"/>
        <v/>
      </c>
      <c r="H126" s="38" t="str">
        <f t="shared" si="26"/>
        <v/>
      </c>
      <c r="I126" s="30" t="str">
        <f t="shared" si="27"/>
        <v/>
      </c>
      <c r="J126" s="31" t="str">
        <f t="shared" si="28"/>
        <v/>
      </c>
      <c r="K126" s="66" t="str">
        <f t="shared" si="29"/>
        <v/>
      </c>
      <c r="M126" s="42"/>
      <c r="O126" s="42"/>
      <c r="S126" s="146" t="str">
        <f t="shared" ca="1" si="19"/>
        <v/>
      </c>
      <c r="T126" s="146" t="str">
        <f t="shared" ca="1" si="20"/>
        <v/>
      </c>
    </row>
    <row r="127" spans="1:32">
      <c r="A127" s="166" t="str">
        <f t="shared" ca="1" si="30"/>
        <v/>
      </c>
      <c r="B127" s="38"/>
      <c r="C127" s="30" t="str">
        <f t="shared" si="21"/>
        <v/>
      </c>
      <c r="D127" s="31" t="str">
        <f t="shared" si="22"/>
        <v/>
      </c>
      <c r="E127" s="38" t="str">
        <f t="shared" si="23"/>
        <v/>
      </c>
      <c r="F127" s="30" t="str">
        <f t="shared" si="24"/>
        <v/>
      </c>
      <c r="G127" s="31" t="str">
        <f t="shared" si="25"/>
        <v/>
      </c>
      <c r="H127" s="38" t="str">
        <f t="shared" si="26"/>
        <v/>
      </c>
      <c r="I127" s="30" t="str">
        <f t="shared" si="27"/>
        <v/>
      </c>
      <c r="J127" s="31" t="str">
        <f t="shared" si="28"/>
        <v/>
      </c>
      <c r="K127" s="66" t="str">
        <f t="shared" si="29"/>
        <v/>
      </c>
      <c r="M127" s="42"/>
      <c r="S127" s="146" t="str">
        <f t="shared" ca="1" si="19"/>
        <v/>
      </c>
      <c r="T127" s="146" t="str">
        <f t="shared" ca="1" si="20"/>
        <v/>
      </c>
    </row>
    <row r="128" spans="1:32">
      <c r="A128" s="166" t="str">
        <f t="shared" ca="1" si="30"/>
        <v/>
      </c>
      <c r="B128" s="38"/>
      <c r="C128" s="30" t="str">
        <f t="shared" si="21"/>
        <v/>
      </c>
      <c r="D128" s="31" t="str">
        <f t="shared" si="22"/>
        <v/>
      </c>
      <c r="E128" s="38" t="str">
        <f t="shared" si="23"/>
        <v/>
      </c>
      <c r="F128" s="30" t="str">
        <f t="shared" si="24"/>
        <v/>
      </c>
      <c r="G128" s="31" t="str">
        <f t="shared" si="25"/>
        <v/>
      </c>
      <c r="H128" s="38" t="str">
        <f t="shared" si="26"/>
        <v/>
      </c>
      <c r="I128" s="30" t="str">
        <f t="shared" si="27"/>
        <v/>
      </c>
      <c r="J128" s="31" t="str">
        <f t="shared" si="28"/>
        <v/>
      </c>
      <c r="K128" s="66" t="str">
        <f t="shared" si="29"/>
        <v/>
      </c>
      <c r="M128" s="42"/>
      <c r="S128" s="146" t="str">
        <f t="shared" ca="1" si="19"/>
        <v/>
      </c>
      <c r="T128" s="146" t="str">
        <f t="shared" ca="1" si="20"/>
        <v/>
      </c>
    </row>
    <row r="129" spans="1:20">
      <c r="A129" s="166" t="str">
        <f t="shared" ca="1" si="30"/>
        <v/>
      </c>
      <c r="B129" s="38"/>
      <c r="C129" s="30" t="str">
        <f t="shared" si="21"/>
        <v/>
      </c>
      <c r="D129" s="31" t="str">
        <f t="shared" si="22"/>
        <v/>
      </c>
      <c r="E129" s="38" t="str">
        <f t="shared" si="23"/>
        <v/>
      </c>
      <c r="F129" s="30" t="str">
        <f t="shared" si="24"/>
        <v/>
      </c>
      <c r="G129" s="31" t="str">
        <f t="shared" si="25"/>
        <v/>
      </c>
      <c r="H129" s="38" t="str">
        <f t="shared" si="26"/>
        <v/>
      </c>
      <c r="I129" s="30" t="str">
        <f t="shared" si="27"/>
        <v/>
      </c>
      <c r="J129" s="31" t="str">
        <f t="shared" si="28"/>
        <v/>
      </c>
      <c r="K129" s="66" t="str">
        <f t="shared" si="29"/>
        <v/>
      </c>
      <c r="M129" s="42"/>
      <c r="S129" s="146" t="str">
        <f t="shared" ca="1" si="19"/>
        <v/>
      </c>
      <c r="T129" s="146" t="str">
        <f t="shared" ca="1" si="20"/>
        <v/>
      </c>
    </row>
    <row r="130" spans="1:20">
      <c r="A130" s="166" t="str">
        <f t="shared" ca="1" si="30"/>
        <v/>
      </c>
      <c r="B130" s="38"/>
      <c r="C130" s="30" t="str">
        <f t="shared" si="21"/>
        <v/>
      </c>
      <c r="D130" s="31" t="str">
        <f t="shared" si="22"/>
        <v/>
      </c>
      <c r="E130" s="38" t="str">
        <f t="shared" si="23"/>
        <v/>
      </c>
      <c r="F130" s="30" t="str">
        <f t="shared" si="24"/>
        <v/>
      </c>
      <c r="G130" s="31" t="str">
        <f t="shared" si="25"/>
        <v/>
      </c>
      <c r="H130" s="38" t="str">
        <f t="shared" si="26"/>
        <v/>
      </c>
      <c r="I130" s="30" t="str">
        <f t="shared" si="27"/>
        <v/>
      </c>
      <c r="J130" s="31" t="str">
        <f t="shared" si="28"/>
        <v/>
      </c>
      <c r="K130" s="66" t="str">
        <f t="shared" si="29"/>
        <v/>
      </c>
      <c r="M130" s="42"/>
      <c r="S130" s="146" t="str">
        <f t="shared" ca="1" si="19"/>
        <v/>
      </c>
      <c r="T130" s="146" t="str">
        <f t="shared" ca="1" si="20"/>
        <v/>
      </c>
    </row>
    <row r="131" spans="1:20">
      <c r="A131" s="166" t="str">
        <f t="shared" ca="1" si="30"/>
        <v/>
      </c>
      <c r="B131" s="38"/>
      <c r="C131" s="30" t="str">
        <f t="shared" si="21"/>
        <v/>
      </c>
      <c r="D131" s="31" t="str">
        <f t="shared" si="22"/>
        <v/>
      </c>
      <c r="E131" s="38" t="str">
        <f t="shared" si="23"/>
        <v/>
      </c>
      <c r="F131" s="30" t="str">
        <f t="shared" si="24"/>
        <v/>
      </c>
      <c r="G131" s="31" t="str">
        <f t="shared" si="25"/>
        <v/>
      </c>
      <c r="H131" s="38" t="str">
        <f t="shared" si="26"/>
        <v/>
      </c>
      <c r="I131" s="30" t="str">
        <f t="shared" si="27"/>
        <v/>
      </c>
      <c r="J131" s="31" t="str">
        <f t="shared" si="28"/>
        <v/>
      </c>
      <c r="K131" s="66" t="str">
        <f t="shared" si="29"/>
        <v/>
      </c>
      <c r="M131" s="42"/>
      <c r="S131" s="146" t="str">
        <f t="shared" ca="1" si="19"/>
        <v/>
      </c>
      <c r="T131" s="146" t="str">
        <f t="shared" ca="1" si="20"/>
        <v/>
      </c>
    </row>
    <row r="132" spans="1:20">
      <c r="A132" s="166" t="str">
        <f t="shared" ca="1" si="30"/>
        <v/>
      </c>
      <c r="B132" s="38"/>
      <c r="C132" s="30" t="str">
        <f t="shared" si="21"/>
        <v/>
      </c>
      <c r="D132" s="31" t="str">
        <f t="shared" si="22"/>
        <v/>
      </c>
      <c r="E132" s="38" t="str">
        <f t="shared" si="23"/>
        <v/>
      </c>
      <c r="F132" s="30" t="str">
        <f t="shared" si="24"/>
        <v/>
      </c>
      <c r="G132" s="31" t="str">
        <f t="shared" si="25"/>
        <v/>
      </c>
      <c r="H132" s="38" t="str">
        <f t="shared" si="26"/>
        <v/>
      </c>
      <c r="I132" s="30" t="str">
        <f t="shared" si="27"/>
        <v/>
      </c>
      <c r="J132" s="31" t="str">
        <f t="shared" si="28"/>
        <v/>
      </c>
      <c r="K132" s="66" t="str">
        <f t="shared" si="29"/>
        <v/>
      </c>
      <c r="M132" s="42"/>
      <c r="S132" s="146" t="str">
        <f t="shared" ref="S132:S195" ca="1" si="31">IF(COUNTIF(Q:Q,O132),O132,"")</f>
        <v/>
      </c>
      <c r="T132" s="146" t="str">
        <f t="shared" ref="T132:T195" ca="1" si="32">IF(S132&gt;$A$14,S132,"")</f>
        <v/>
      </c>
    </row>
    <row r="133" spans="1:20">
      <c r="A133" s="166" t="str">
        <f t="shared" ca="1" si="30"/>
        <v/>
      </c>
      <c r="B133" s="38"/>
      <c r="C133" s="30" t="str">
        <f t="shared" si="21"/>
        <v/>
      </c>
      <c r="D133" s="31" t="str">
        <f t="shared" si="22"/>
        <v/>
      </c>
      <c r="E133" s="38" t="str">
        <f t="shared" si="23"/>
        <v/>
      </c>
      <c r="F133" s="30" t="str">
        <f t="shared" si="24"/>
        <v/>
      </c>
      <c r="G133" s="31" t="str">
        <f t="shared" si="25"/>
        <v/>
      </c>
      <c r="H133" s="38" t="str">
        <f t="shared" si="26"/>
        <v/>
      </c>
      <c r="I133" s="30" t="str">
        <f t="shared" si="27"/>
        <v/>
      </c>
      <c r="J133" s="31" t="str">
        <f t="shared" si="28"/>
        <v/>
      </c>
      <c r="K133" s="66" t="str">
        <f t="shared" si="29"/>
        <v/>
      </c>
      <c r="M133" s="42"/>
      <c r="S133" s="146" t="str">
        <f t="shared" ca="1" si="31"/>
        <v/>
      </c>
      <c r="T133" s="146" t="str">
        <f t="shared" ca="1" si="32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1"/>
        <v/>
      </c>
      <c r="T134" s="146" t="str">
        <f t="shared" ca="1" si="32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1"/>
        <v/>
      </c>
      <c r="T135" s="146" t="str">
        <f t="shared" ca="1" si="32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1"/>
        <v/>
      </c>
      <c r="T136" s="146" t="str">
        <f t="shared" ca="1" si="32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1"/>
        <v/>
      </c>
      <c r="T137" s="146" t="str">
        <f t="shared" ca="1" si="32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1"/>
        <v/>
      </c>
      <c r="T138" s="146" t="str">
        <f t="shared" ca="1" si="32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1"/>
        <v/>
      </c>
      <c r="T139" s="146" t="str">
        <f t="shared" ca="1" si="32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1"/>
        <v/>
      </c>
      <c r="T140" s="146" t="str">
        <f t="shared" ca="1" si="32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1"/>
        <v/>
      </c>
      <c r="T141" s="146" t="str">
        <f t="shared" ca="1" si="32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1"/>
        <v/>
      </c>
      <c r="T142" s="146" t="str">
        <f t="shared" ca="1" si="32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1"/>
        <v/>
      </c>
      <c r="T143" s="146" t="str">
        <f t="shared" ca="1" si="32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1"/>
        <v/>
      </c>
      <c r="T144" s="146" t="str">
        <f t="shared" ca="1" si="32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1"/>
        <v/>
      </c>
      <c r="T145" s="146" t="str">
        <f t="shared" ca="1" si="32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1"/>
        <v/>
      </c>
      <c r="T146" s="146" t="str">
        <f t="shared" ca="1" si="32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1"/>
        <v/>
      </c>
      <c r="T147" s="146" t="str">
        <f t="shared" ca="1" si="32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1"/>
        <v/>
      </c>
      <c r="T148" s="146" t="str">
        <f t="shared" ca="1" si="32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1"/>
        <v/>
      </c>
      <c r="T149" s="146" t="str">
        <f t="shared" ca="1" si="32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1"/>
        <v/>
      </c>
      <c r="T150" s="146" t="str">
        <f t="shared" ca="1" si="32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1"/>
        <v/>
      </c>
      <c r="T151" s="146" t="str">
        <f t="shared" ca="1" si="32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1"/>
        <v/>
      </c>
      <c r="T152" s="146" t="str">
        <f t="shared" ca="1" si="32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1"/>
        <v/>
      </c>
      <c r="T153" s="146" t="str">
        <f t="shared" ca="1" si="32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1"/>
        <v/>
      </c>
      <c r="T154" s="146" t="str">
        <f t="shared" ca="1" si="32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1"/>
        <v/>
      </c>
      <c r="T155" s="146" t="str">
        <f t="shared" ca="1" si="32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1"/>
        <v/>
      </c>
      <c r="T156" s="146" t="str">
        <f t="shared" ca="1" si="32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1"/>
        <v/>
      </c>
      <c r="T157" s="146" t="str">
        <f t="shared" ca="1" si="32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1"/>
        <v/>
      </c>
      <c r="T158" s="146" t="str">
        <f t="shared" ca="1" si="32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1"/>
        <v/>
      </c>
      <c r="T159" s="146" t="str">
        <f t="shared" ca="1" si="32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1"/>
        <v/>
      </c>
      <c r="T160" s="146" t="str">
        <f t="shared" ca="1" si="32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1"/>
        <v/>
      </c>
      <c r="T161" s="146" t="str">
        <f t="shared" ca="1" si="32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1"/>
        <v/>
      </c>
      <c r="T162" s="146" t="str">
        <f t="shared" ca="1" si="32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1"/>
        <v/>
      </c>
      <c r="T163" s="146" t="str">
        <f t="shared" ca="1" si="32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1"/>
        <v/>
      </c>
      <c r="T164" s="146" t="str">
        <f t="shared" ca="1" si="32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1"/>
        <v/>
      </c>
      <c r="T165" s="146" t="str">
        <f t="shared" ca="1" si="32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1"/>
        <v/>
      </c>
      <c r="T166" s="146" t="str">
        <f t="shared" ca="1" si="32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1"/>
        <v/>
      </c>
      <c r="T167" s="146" t="str">
        <f t="shared" ca="1" si="32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1"/>
        <v/>
      </c>
      <c r="T168" s="146" t="str">
        <f t="shared" ca="1" si="32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1"/>
        <v/>
      </c>
      <c r="T169" s="146" t="str">
        <f t="shared" ca="1" si="32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1"/>
        <v/>
      </c>
      <c r="T170" s="146" t="str">
        <f t="shared" ca="1" si="32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1"/>
        <v/>
      </c>
      <c r="T171" s="146" t="str">
        <f t="shared" ca="1" si="32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1"/>
        <v/>
      </c>
      <c r="T172" s="146" t="str">
        <f t="shared" ca="1" si="32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1"/>
        <v/>
      </c>
      <c r="T173" s="146" t="str">
        <f t="shared" ca="1" si="32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1"/>
        <v/>
      </c>
      <c r="T174" s="146" t="str">
        <f t="shared" ca="1" si="32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1"/>
        <v/>
      </c>
      <c r="T175" s="146" t="str">
        <f t="shared" ca="1" si="32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1"/>
        <v/>
      </c>
      <c r="T176" s="146" t="str">
        <f t="shared" ca="1" si="32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1"/>
        <v/>
      </c>
      <c r="T177" s="146" t="str">
        <f t="shared" ca="1" si="32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1"/>
        <v/>
      </c>
      <c r="T178" s="146" t="str">
        <f t="shared" ca="1" si="32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1"/>
        <v/>
      </c>
      <c r="T179" s="146" t="str">
        <f t="shared" ca="1" si="32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1"/>
        <v/>
      </c>
      <c r="T180" s="146" t="str">
        <f t="shared" ca="1" si="32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1"/>
        <v/>
      </c>
      <c r="T181" s="146" t="str">
        <f t="shared" ca="1" si="32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1"/>
        <v/>
      </c>
      <c r="T182" s="146" t="str">
        <f t="shared" ca="1" si="32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1"/>
        <v/>
      </c>
      <c r="T183" s="146" t="str">
        <f t="shared" ca="1" si="32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1"/>
        <v/>
      </c>
      <c r="T184" s="146" t="str">
        <f t="shared" ca="1" si="32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1"/>
        <v/>
      </c>
      <c r="T185" s="146" t="str">
        <f t="shared" ca="1" si="32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1"/>
        <v/>
      </c>
      <c r="T186" s="146" t="str">
        <f t="shared" ca="1" si="32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1"/>
        <v/>
      </c>
      <c r="T187" s="146" t="str">
        <f t="shared" ca="1" si="32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1"/>
        <v/>
      </c>
      <c r="T188" s="146" t="str">
        <f t="shared" ca="1" si="32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1"/>
        <v/>
      </c>
      <c r="T189" s="146" t="str">
        <f t="shared" ca="1" si="32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1"/>
        <v/>
      </c>
      <c r="T190" s="146" t="str">
        <f t="shared" ca="1" si="32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1"/>
        <v/>
      </c>
      <c r="T191" s="146" t="str">
        <f t="shared" ca="1" si="32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1"/>
        <v/>
      </c>
      <c r="T192" s="146" t="str">
        <f t="shared" ca="1" si="32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1"/>
        <v/>
      </c>
      <c r="T193" s="146" t="str">
        <f t="shared" ca="1" si="32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1"/>
        <v/>
      </c>
      <c r="T194" s="146" t="str">
        <f t="shared" ca="1" si="32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1"/>
        <v/>
      </c>
      <c r="T195" s="146" t="str">
        <f t="shared" ca="1" si="32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3">IF(COUNTIF(Q:Q,O196),O196,"")</f>
        <v/>
      </c>
      <c r="T196" s="146" t="str">
        <f t="shared" ref="T196:T259" ca="1" si="34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3"/>
        <v/>
      </c>
      <c r="T197" s="146" t="str">
        <f t="shared" ca="1" si="34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3"/>
        <v/>
      </c>
      <c r="T198" s="146" t="str">
        <f t="shared" ca="1" si="34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3"/>
        <v/>
      </c>
      <c r="T199" s="146" t="str">
        <f t="shared" ca="1" si="34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3"/>
        <v/>
      </c>
      <c r="T200" s="146" t="str">
        <f t="shared" ca="1" si="34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3"/>
        <v/>
      </c>
      <c r="T201" s="146" t="str">
        <f t="shared" ca="1" si="34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3"/>
        <v/>
      </c>
      <c r="T202" s="146" t="str">
        <f t="shared" ca="1" si="34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3"/>
        <v/>
      </c>
      <c r="T203" s="146" t="str">
        <f t="shared" ca="1" si="34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3"/>
        <v/>
      </c>
      <c r="T204" s="146" t="str">
        <f t="shared" ca="1" si="34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3"/>
        <v/>
      </c>
      <c r="T205" s="146" t="str">
        <f t="shared" ca="1" si="34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3"/>
        <v/>
      </c>
      <c r="T206" s="146" t="str">
        <f t="shared" ca="1" si="34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3"/>
        <v/>
      </c>
      <c r="T207" s="146" t="str">
        <f t="shared" ca="1" si="34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3"/>
        <v/>
      </c>
      <c r="T208" s="146" t="str">
        <f t="shared" ca="1" si="34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3"/>
        <v/>
      </c>
      <c r="T209" s="146" t="str">
        <f t="shared" ca="1" si="34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3"/>
        <v/>
      </c>
      <c r="T210" s="146" t="str">
        <f t="shared" ca="1" si="34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3"/>
        <v/>
      </c>
      <c r="T211" s="146" t="str">
        <f t="shared" ca="1" si="34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3"/>
        <v/>
      </c>
      <c r="T212" s="146" t="str">
        <f t="shared" ca="1" si="34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3"/>
        <v/>
      </c>
      <c r="T213" s="146" t="str">
        <f t="shared" ca="1" si="34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3"/>
        <v/>
      </c>
      <c r="T214" s="146" t="str">
        <f t="shared" ca="1" si="34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3"/>
        <v/>
      </c>
      <c r="T215" s="146" t="str">
        <f t="shared" ca="1" si="34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3"/>
        <v/>
      </c>
      <c r="T216" s="146" t="str">
        <f t="shared" ca="1" si="34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3"/>
        <v/>
      </c>
      <c r="T217" s="146" t="str">
        <f t="shared" ca="1" si="34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3"/>
        <v/>
      </c>
      <c r="T218" s="146" t="str">
        <f t="shared" ca="1" si="34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3"/>
        <v/>
      </c>
      <c r="T219" s="146" t="str">
        <f t="shared" ca="1" si="34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3"/>
        <v/>
      </c>
      <c r="T220" s="146" t="str">
        <f t="shared" ca="1" si="34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3"/>
        <v/>
      </c>
      <c r="T221" s="146" t="str">
        <f t="shared" ca="1" si="34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3"/>
        <v/>
      </c>
      <c r="T222" s="146" t="str">
        <f t="shared" ca="1" si="34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3"/>
        <v/>
      </c>
      <c r="T223" s="146" t="str">
        <f t="shared" ca="1" si="34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3"/>
        <v/>
      </c>
      <c r="T224" s="146" t="str">
        <f t="shared" ca="1" si="34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3"/>
        <v/>
      </c>
      <c r="T225" s="146" t="str">
        <f t="shared" ca="1" si="34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3"/>
        <v/>
      </c>
      <c r="T226" s="146" t="str">
        <f t="shared" ca="1" si="34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3"/>
        <v/>
      </c>
      <c r="T227" s="146" t="str">
        <f t="shared" ca="1" si="34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3"/>
        <v/>
      </c>
      <c r="T228" s="146" t="str">
        <f t="shared" ca="1" si="34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3"/>
        <v/>
      </c>
      <c r="T229" s="146" t="str">
        <f t="shared" ca="1" si="34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3"/>
        <v/>
      </c>
      <c r="T230" s="146" t="str">
        <f t="shared" ca="1" si="34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3"/>
        <v/>
      </c>
      <c r="T231" s="146" t="str">
        <f t="shared" ca="1" si="34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3"/>
        <v/>
      </c>
      <c r="T232" s="146" t="str">
        <f t="shared" ca="1" si="34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3"/>
        <v/>
      </c>
      <c r="T233" s="146" t="str">
        <f t="shared" ca="1" si="34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3"/>
        <v/>
      </c>
      <c r="T234" s="146" t="str">
        <f t="shared" ca="1" si="34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3"/>
        <v/>
      </c>
      <c r="T235" s="146" t="str">
        <f t="shared" ca="1" si="34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3"/>
        <v/>
      </c>
      <c r="T236" s="146" t="str">
        <f t="shared" ca="1" si="34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3"/>
        <v/>
      </c>
      <c r="T237" s="146" t="str">
        <f t="shared" ca="1" si="34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3"/>
        <v/>
      </c>
      <c r="T238" s="146" t="str">
        <f t="shared" ca="1" si="34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3"/>
        <v/>
      </c>
      <c r="T239" s="146" t="str">
        <f t="shared" ca="1" si="34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3"/>
        <v/>
      </c>
      <c r="T240" s="146" t="str">
        <f t="shared" ca="1" si="34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3"/>
        <v/>
      </c>
      <c r="T241" s="146" t="str">
        <f t="shared" ca="1" si="34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3"/>
        <v/>
      </c>
      <c r="T242" s="146" t="str">
        <f t="shared" ca="1" si="34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3"/>
        <v/>
      </c>
      <c r="T243" s="146" t="str">
        <f t="shared" ca="1" si="34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3"/>
        <v/>
      </c>
      <c r="T244" s="146" t="str">
        <f t="shared" ca="1" si="34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3"/>
        <v/>
      </c>
      <c r="T245" s="146" t="str">
        <f t="shared" ca="1" si="34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3"/>
        <v/>
      </c>
      <c r="T246" s="146" t="str">
        <f t="shared" ca="1" si="34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3"/>
        <v/>
      </c>
      <c r="T247" s="146" t="str">
        <f t="shared" ca="1" si="34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3"/>
        <v/>
      </c>
      <c r="T248" s="146" t="str">
        <f t="shared" ca="1" si="34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3"/>
        <v/>
      </c>
      <c r="T249" s="146" t="str">
        <f t="shared" ca="1" si="34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3"/>
        <v/>
      </c>
      <c r="T250" s="146" t="str">
        <f t="shared" ca="1" si="34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3"/>
        <v/>
      </c>
      <c r="T251" s="146" t="str">
        <f t="shared" ca="1" si="34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3"/>
        <v/>
      </c>
      <c r="T252" s="146" t="str">
        <f t="shared" ca="1" si="34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3"/>
        <v/>
      </c>
      <c r="T253" s="146" t="str">
        <f t="shared" ca="1" si="34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3"/>
        <v/>
      </c>
      <c r="T254" s="146" t="str">
        <f t="shared" ca="1" si="34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3"/>
        <v/>
      </c>
      <c r="T255" s="146" t="str">
        <f t="shared" ca="1" si="34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3"/>
        <v/>
      </c>
      <c r="T256" s="146" t="str">
        <f t="shared" ca="1" si="34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3"/>
        <v/>
      </c>
      <c r="T257" s="146" t="str">
        <f t="shared" ca="1" si="34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3"/>
        <v/>
      </c>
      <c r="T258" s="146" t="str">
        <f t="shared" ca="1" si="34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3"/>
        <v/>
      </c>
      <c r="T259" s="146" t="str">
        <f t="shared" ca="1" si="34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35">IF(COUNTIF(Q:Q,O260),O260,"")</f>
        <v/>
      </c>
      <c r="T260" s="146" t="str">
        <f t="shared" ref="T260:T323" ca="1" si="36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35"/>
        <v/>
      </c>
      <c r="T261" s="146" t="str">
        <f t="shared" ca="1" si="36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35"/>
        <v/>
      </c>
      <c r="T262" s="146" t="str">
        <f t="shared" ca="1" si="36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35"/>
        <v/>
      </c>
      <c r="T263" s="146" t="str">
        <f t="shared" ca="1" si="36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35"/>
        <v/>
      </c>
      <c r="T264" s="146" t="str">
        <f t="shared" ca="1" si="36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35"/>
        <v/>
      </c>
      <c r="T265" s="146" t="str">
        <f t="shared" ca="1" si="36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35"/>
        <v/>
      </c>
      <c r="T266" s="146" t="str">
        <f t="shared" ca="1" si="36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35"/>
        <v/>
      </c>
      <c r="T267" s="146" t="str">
        <f t="shared" ca="1" si="36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35"/>
        <v/>
      </c>
      <c r="T268" s="146" t="str">
        <f t="shared" ca="1" si="36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35"/>
        <v/>
      </c>
      <c r="T269" s="146" t="str">
        <f t="shared" ca="1" si="36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35"/>
        <v/>
      </c>
      <c r="T270" s="146" t="str">
        <f t="shared" ca="1" si="36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35"/>
        <v/>
      </c>
      <c r="T271" s="146" t="str">
        <f t="shared" ca="1" si="36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35"/>
        <v/>
      </c>
      <c r="T272" s="146" t="str">
        <f t="shared" ca="1" si="36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35"/>
        <v/>
      </c>
      <c r="T273" s="146" t="str">
        <f t="shared" ca="1" si="36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35"/>
        <v/>
      </c>
      <c r="T274" s="146" t="str">
        <f t="shared" ca="1" si="36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35"/>
        <v/>
      </c>
      <c r="T275" s="146" t="str">
        <f t="shared" ca="1" si="36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35"/>
        <v/>
      </c>
      <c r="T276" s="146" t="str">
        <f t="shared" ca="1" si="36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35"/>
        <v/>
      </c>
      <c r="T277" s="146" t="str">
        <f t="shared" ca="1" si="36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35"/>
        <v/>
      </c>
      <c r="T278" s="146" t="str">
        <f t="shared" ca="1" si="36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35"/>
        <v/>
      </c>
      <c r="T279" s="146" t="str">
        <f t="shared" ca="1" si="36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35"/>
        <v/>
      </c>
      <c r="T280" s="146" t="str">
        <f t="shared" ca="1" si="36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35"/>
        <v/>
      </c>
      <c r="T281" s="146" t="str">
        <f t="shared" ca="1" si="36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35"/>
        <v/>
      </c>
      <c r="T282" s="146" t="str">
        <f t="shared" ca="1" si="36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35"/>
        <v/>
      </c>
      <c r="T283" s="146" t="str">
        <f t="shared" ca="1" si="36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35"/>
        <v/>
      </c>
      <c r="T284" s="146" t="str">
        <f t="shared" ca="1" si="36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35"/>
        <v/>
      </c>
      <c r="T285" s="146" t="str">
        <f t="shared" ca="1" si="36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35"/>
        <v/>
      </c>
      <c r="T286" s="146" t="str">
        <f t="shared" ca="1" si="36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35"/>
        <v/>
      </c>
      <c r="T287" s="146" t="str">
        <f t="shared" ca="1" si="36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35"/>
        <v/>
      </c>
      <c r="T288" s="146" t="str">
        <f t="shared" ca="1" si="36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35"/>
        <v/>
      </c>
      <c r="T289" s="146" t="str">
        <f t="shared" ca="1" si="36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35"/>
        <v/>
      </c>
      <c r="T290" s="146" t="str">
        <f t="shared" ca="1" si="36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35"/>
        <v/>
      </c>
      <c r="T291" s="146" t="str">
        <f t="shared" ca="1" si="36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35"/>
        <v/>
      </c>
      <c r="T292" s="146" t="str">
        <f t="shared" ca="1" si="36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35"/>
        <v/>
      </c>
      <c r="T293" s="146" t="str">
        <f t="shared" ca="1" si="36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35"/>
        <v/>
      </c>
      <c r="T294" s="146" t="str">
        <f t="shared" ca="1" si="36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35"/>
        <v/>
      </c>
      <c r="T295" s="146" t="str">
        <f t="shared" ca="1" si="36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35"/>
        <v/>
      </c>
      <c r="T296" s="146" t="str">
        <f t="shared" ca="1" si="36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35"/>
        <v/>
      </c>
      <c r="T297" s="146" t="str">
        <f t="shared" ca="1" si="36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35"/>
        <v/>
      </c>
      <c r="T298" s="146" t="str">
        <f t="shared" ca="1" si="36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35"/>
        <v/>
      </c>
      <c r="T299" s="146" t="str">
        <f t="shared" ca="1" si="36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35"/>
        <v/>
      </c>
      <c r="T300" s="146" t="str">
        <f t="shared" ca="1" si="36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35"/>
        <v/>
      </c>
      <c r="T301" s="146" t="str">
        <f t="shared" ca="1" si="36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35"/>
        <v/>
      </c>
      <c r="T302" s="146" t="str">
        <f t="shared" ca="1" si="36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35"/>
        <v/>
      </c>
      <c r="T303" s="146" t="str">
        <f t="shared" ca="1" si="36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35"/>
        <v/>
      </c>
      <c r="T304" s="146" t="str">
        <f t="shared" ca="1" si="36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35"/>
        <v/>
      </c>
      <c r="T305" s="146" t="str">
        <f t="shared" ca="1" si="36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35"/>
        <v/>
      </c>
      <c r="T306" s="146" t="str">
        <f t="shared" ca="1" si="36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35"/>
        <v/>
      </c>
      <c r="T307" s="146" t="str">
        <f t="shared" ca="1" si="36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35"/>
        <v/>
      </c>
      <c r="T308" s="146" t="str">
        <f t="shared" ca="1" si="36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35"/>
        <v/>
      </c>
      <c r="T309" s="146" t="str">
        <f t="shared" ca="1" si="36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35"/>
        <v/>
      </c>
      <c r="T310" s="146" t="str">
        <f t="shared" ca="1" si="36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35"/>
        <v/>
      </c>
      <c r="T311" s="146" t="str">
        <f t="shared" ca="1" si="36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35"/>
        <v/>
      </c>
      <c r="T312" s="146" t="str">
        <f t="shared" ca="1" si="36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35"/>
        <v/>
      </c>
      <c r="T313" s="146" t="str">
        <f t="shared" ca="1" si="36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35"/>
        <v/>
      </c>
      <c r="T314" s="146" t="str">
        <f t="shared" ca="1" si="36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35"/>
        <v/>
      </c>
      <c r="T315" s="146" t="str">
        <f t="shared" ca="1" si="36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35"/>
        <v/>
      </c>
      <c r="T316" s="146" t="str">
        <f t="shared" ca="1" si="36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35"/>
        <v/>
      </c>
      <c r="T317" s="146" t="str">
        <f t="shared" ca="1" si="36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35"/>
        <v/>
      </c>
      <c r="T318" s="146" t="str">
        <f t="shared" ca="1" si="36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35"/>
        <v/>
      </c>
      <c r="T319" s="146" t="str">
        <f t="shared" ca="1" si="36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35"/>
        <v/>
      </c>
      <c r="T320" s="146" t="str">
        <f t="shared" ca="1" si="36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35"/>
        <v/>
      </c>
      <c r="T321" s="146" t="str">
        <f t="shared" ca="1" si="36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35"/>
        <v/>
      </c>
      <c r="T322" s="146" t="str">
        <f t="shared" ca="1" si="36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35"/>
        <v/>
      </c>
      <c r="T323" s="146" t="str">
        <f t="shared" ca="1" si="36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37">IF(COUNTIF(Q:Q,O324),O324,"")</f>
        <v/>
      </c>
      <c r="T324" s="146" t="str">
        <f t="shared" ref="T324:T387" ca="1" si="38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37"/>
        <v/>
      </c>
      <c r="T325" s="146" t="str">
        <f t="shared" ca="1" si="38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37"/>
        <v/>
      </c>
      <c r="T326" s="146" t="str">
        <f t="shared" ca="1" si="38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37"/>
        <v/>
      </c>
      <c r="T327" s="146" t="str">
        <f t="shared" ca="1" si="38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37"/>
        <v/>
      </c>
      <c r="T328" s="146" t="str">
        <f t="shared" ca="1" si="38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37"/>
        <v/>
      </c>
      <c r="T329" s="146" t="str">
        <f t="shared" ca="1" si="38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37"/>
        <v/>
      </c>
      <c r="T330" s="146" t="str">
        <f t="shared" ca="1" si="38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37"/>
        <v/>
      </c>
      <c r="T331" s="146" t="str">
        <f t="shared" ca="1" si="38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37"/>
        <v/>
      </c>
      <c r="T332" s="146" t="str">
        <f t="shared" ca="1" si="38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37"/>
        <v/>
      </c>
      <c r="T333" s="146" t="str">
        <f t="shared" ca="1" si="38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37"/>
        <v/>
      </c>
      <c r="T334" s="146" t="str">
        <f t="shared" ca="1" si="38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37"/>
        <v/>
      </c>
      <c r="T335" s="146" t="str">
        <f t="shared" ca="1" si="38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37"/>
        <v/>
      </c>
      <c r="T336" s="146" t="str">
        <f t="shared" ca="1" si="38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37"/>
        <v/>
      </c>
      <c r="T337" s="146" t="str">
        <f t="shared" ca="1" si="38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37"/>
        <v/>
      </c>
      <c r="T338" s="146" t="str">
        <f t="shared" ca="1" si="38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37"/>
        <v/>
      </c>
      <c r="T339" s="146" t="str">
        <f t="shared" ca="1" si="38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37"/>
        <v/>
      </c>
      <c r="T340" s="146" t="str">
        <f t="shared" ca="1" si="38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37"/>
        <v/>
      </c>
      <c r="T341" s="146" t="str">
        <f t="shared" ca="1" si="38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37"/>
        <v/>
      </c>
      <c r="T342" s="146" t="str">
        <f t="shared" ca="1" si="38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37"/>
        <v/>
      </c>
      <c r="T343" s="146" t="str">
        <f t="shared" ca="1" si="38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37"/>
        <v/>
      </c>
      <c r="T344" s="146" t="str">
        <f t="shared" ca="1" si="38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37"/>
        <v/>
      </c>
      <c r="T345" s="146" t="str">
        <f t="shared" ca="1" si="38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37"/>
        <v/>
      </c>
      <c r="T346" s="146" t="str">
        <f t="shared" ca="1" si="38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37"/>
        <v/>
      </c>
      <c r="T347" s="146" t="str">
        <f t="shared" ca="1" si="38"/>
        <v/>
      </c>
    </row>
    <row r="348" spans="1:20">
      <c r="M348" s="42"/>
      <c r="S348" s="146" t="str">
        <f t="shared" ca="1" si="37"/>
        <v/>
      </c>
      <c r="T348" s="146" t="str">
        <f t="shared" ca="1" si="38"/>
        <v/>
      </c>
    </row>
    <row r="349" spans="1:20">
      <c r="M349" s="42"/>
      <c r="S349" s="146" t="str">
        <f t="shared" ca="1" si="37"/>
        <v/>
      </c>
      <c r="T349" s="146" t="str">
        <f t="shared" ca="1" si="38"/>
        <v/>
      </c>
    </row>
    <row r="350" spans="1:20">
      <c r="M350" s="42"/>
      <c r="S350" s="146" t="str">
        <f t="shared" ca="1" si="37"/>
        <v/>
      </c>
      <c r="T350" s="146" t="str">
        <f t="shared" ca="1" si="38"/>
        <v/>
      </c>
    </row>
    <row r="351" spans="1:20">
      <c r="M351" s="42"/>
      <c r="S351" s="146" t="str">
        <f t="shared" ca="1" si="37"/>
        <v/>
      </c>
      <c r="T351" s="146" t="str">
        <f t="shared" ca="1" si="38"/>
        <v/>
      </c>
    </row>
    <row r="352" spans="1:20">
      <c r="M352" s="42"/>
      <c r="S352" s="146" t="str">
        <f t="shared" ca="1" si="37"/>
        <v/>
      </c>
      <c r="T352" s="146" t="str">
        <f t="shared" ca="1" si="38"/>
        <v/>
      </c>
    </row>
    <row r="353" spans="13:20">
      <c r="M353" s="42"/>
      <c r="S353" s="146" t="str">
        <f t="shared" ca="1" si="37"/>
        <v/>
      </c>
      <c r="T353" s="146" t="str">
        <f t="shared" ca="1" si="38"/>
        <v/>
      </c>
    </row>
    <row r="354" spans="13:20">
      <c r="M354" s="42"/>
      <c r="S354" s="146" t="str">
        <f t="shared" ca="1" si="37"/>
        <v/>
      </c>
      <c r="T354" s="146" t="str">
        <f t="shared" ca="1" si="38"/>
        <v/>
      </c>
    </row>
    <row r="355" spans="13:20">
      <c r="M355" s="42"/>
      <c r="S355" s="146" t="str">
        <f t="shared" ca="1" si="37"/>
        <v/>
      </c>
      <c r="T355" s="146" t="str">
        <f t="shared" ca="1" si="38"/>
        <v/>
      </c>
    </row>
    <row r="356" spans="13:20">
      <c r="M356" s="42"/>
      <c r="S356" s="146" t="str">
        <f t="shared" ca="1" si="37"/>
        <v/>
      </c>
      <c r="T356" s="146" t="str">
        <f t="shared" ca="1" si="38"/>
        <v/>
      </c>
    </row>
    <row r="357" spans="13:20">
      <c r="M357" s="42"/>
      <c r="S357" s="146" t="str">
        <f t="shared" ca="1" si="37"/>
        <v/>
      </c>
      <c r="T357" s="146" t="str">
        <f t="shared" ca="1" si="38"/>
        <v/>
      </c>
    </row>
    <row r="358" spans="13:20">
      <c r="M358" s="42"/>
      <c r="S358" s="146" t="str">
        <f t="shared" ca="1" si="37"/>
        <v/>
      </c>
      <c r="T358" s="146" t="str">
        <f t="shared" ca="1" si="38"/>
        <v/>
      </c>
    </row>
    <row r="359" spans="13:20">
      <c r="S359" s="146" t="str">
        <f t="shared" ca="1" si="37"/>
        <v/>
      </c>
      <c r="T359" s="146" t="str">
        <f t="shared" ca="1" si="38"/>
        <v/>
      </c>
    </row>
    <row r="360" spans="13:20">
      <c r="S360" s="146" t="str">
        <f t="shared" ca="1" si="37"/>
        <v/>
      </c>
      <c r="T360" s="146" t="str">
        <f t="shared" ca="1" si="38"/>
        <v/>
      </c>
    </row>
    <row r="361" spans="13:20">
      <c r="S361" s="146" t="str">
        <f t="shared" ca="1" si="37"/>
        <v/>
      </c>
      <c r="T361" s="146" t="str">
        <f t="shared" ca="1" si="38"/>
        <v/>
      </c>
    </row>
    <row r="362" spans="13:20">
      <c r="S362" s="146" t="str">
        <f t="shared" ca="1" si="37"/>
        <v/>
      </c>
      <c r="T362" s="146" t="str">
        <f t="shared" ca="1" si="38"/>
        <v/>
      </c>
    </row>
    <row r="363" spans="13:20">
      <c r="S363" s="146" t="str">
        <f t="shared" ca="1" si="37"/>
        <v/>
      </c>
      <c r="T363" s="146" t="str">
        <f t="shared" ca="1" si="38"/>
        <v/>
      </c>
    </row>
    <row r="364" spans="13:20">
      <c r="S364" s="146" t="str">
        <f t="shared" ca="1" si="37"/>
        <v/>
      </c>
      <c r="T364" s="146" t="str">
        <f t="shared" ca="1" si="38"/>
        <v/>
      </c>
    </row>
    <row r="365" spans="13:20">
      <c r="S365" s="146" t="str">
        <f t="shared" ca="1" si="37"/>
        <v/>
      </c>
      <c r="T365" s="146" t="str">
        <f t="shared" ca="1" si="38"/>
        <v/>
      </c>
    </row>
    <row r="366" spans="13:20">
      <c r="S366" s="146" t="str">
        <f t="shared" ca="1" si="37"/>
        <v/>
      </c>
      <c r="T366" s="146" t="str">
        <f t="shared" ca="1" si="38"/>
        <v/>
      </c>
    </row>
    <row r="367" spans="13:20">
      <c r="S367" s="146" t="str">
        <f t="shared" ca="1" si="37"/>
        <v/>
      </c>
      <c r="T367" s="146" t="str">
        <f t="shared" ca="1" si="38"/>
        <v/>
      </c>
    </row>
    <row r="368" spans="13:20">
      <c r="S368" s="146" t="str">
        <f t="shared" ca="1" si="37"/>
        <v/>
      </c>
      <c r="T368" s="146" t="str">
        <f t="shared" ca="1" si="38"/>
        <v/>
      </c>
    </row>
    <row r="369" spans="19:20">
      <c r="S369" s="146" t="str">
        <f t="shared" ca="1" si="37"/>
        <v/>
      </c>
      <c r="T369" s="146" t="str">
        <f t="shared" ca="1" si="38"/>
        <v/>
      </c>
    </row>
    <row r="370" spans="19:20">
      <c r="S370" s="146" t="str">
        <f t="shared" ca="1" si="37"/>
        <v/>
      </c>
      <c r="T370" s="146" t="str">
        <f t="shared" ca="1" si="38"/>
        <v/>
      </c>
    </row>
    <row r="371" spans="19:20">
      <c r="S371" s="146" t="str">
        <f t="shared" ca="1" si="37"/>
        <v/>
      </c>
      <c r="T371" s="146" t="str">
        <f t="shared" ca="1" si="38"/>
        <v/>
      </c>
    </row>
    <row r="372" spans="19:20">
      <c r="S372" s="146" t="str">
        <f t="shared" ca="1" si="37"/>
        <v/>
      </c>
      <c r="T372" s="146" t="str">
        <f t="shared" ca="1" si="38"/>
        <v/>
      </c>
    </row>
    <row r="373" spans="19:20">
      <c r="S373" s="146" t="str">
        <f t="shared" ca="1" si="37"/>
        <v/>
      </c>
      <c r="T373" s="146" t="str">
        <f t="shared" ca="1" si="38"/>
        <v/>
      </c>
    </row>
    <row r="374" spans="19:20">
      <c r="S374" s="146" t="str">
        <f t="shared" ca="1" si="37"/>
        <v/>
      </c>
      <c r="T374" s="146" t="str">
        <f t="shared" ca="1" si="38"/>
        <v/>
      </c>
    </row>
    <row r="375" spans="19:20">
      <c r="S375" s="146" t="str">
        <f t="shared" ca="1" si="37"/>
        <v/>
      </c>
      <c r="T375" s="146" t="str">
        <f t="shared" ca="1" si="38"/>
        <v/>
      </c>
    </row>
    <row r="376" spans="19:20">
      <c r="S376" s="146" t="str">
        <f t="shared" ca="1" si="37"/>
        <v/>
      </c>
      <c r="T376" s="146" t="str">
        <f t="shared" ca="1" si="38"/>
        <v/>
      </c>
    </row>
    <row r="377" spans="19:20">
      <c r="S377" s="146" t="str">
        <f t="shared" ca="1" si="37"/>
        <v/>
      </c>
      <c r="T377" s="146" t="str">
        <f t="shared" ca="1" si="38"/>
        <v/>
      </c>
    </row>
    <row r="378" spans="19:20">
      <c r="S378" s="146" t="str">
        <f t="shared" ca="1" si="37"/>
        <v/>
      </c>
      <c r="T378" s="146" t="str">
        <f t="shared" ca="1" si="38"/>
        <v/>
      </c>
    </row>
    <row r="379" spans="19:20">
      <c r="S379" s="146" t="str">
        <f t="shared" ca="1" si="37"/>
        <v/>
      </c>
      <c r="T379" s="146" t="str">
        <f t="shared" ca="1" si="38"/>
        <v/>
      </c>
    </row>
    <row r="380" spans="19:20">
      <c r="S380" s="146" t="str">
        <f t="shared" ca="1" si="37"/>
        <v/>
      </c>
      <c r="T380" s="146" t="str">
        <f t="shared" ca="1" si="38"/>
        <v/>
      </c>
    </row>
    <row r="381" spans="19:20">
      <c r="S381" s="146" t="str">
        <f t="shared" ca="1" si="37"/>
        <v/>
      </c>
      <c r="T381" s="146" t="str">
        <f t="shared" ca="1" si="38"/>
        <v/>
      </c>
    </row>
    <row r="382" spans="19:20">
      <c r="S382" s="146" t="str">
        <f t="shared" ca="1" si="37"/>
        <v/>
      </c>
      <c r="T382" s="146" t="str">
        <f t="shared" ca="1" si="38"/>
        <v/>
      </c>
    </row>
    <row r="383" spans="19:20">
      <c r="S383" s="146" t="str">
        <f t="shared" ca="1" si="37"/>
        <v/>
      </c>
      <c r="T383" s="146" t="str">
        <f t="shared" ca="1" si="38"/>
        <v/>
      </c>
    </row>
    <row r="384" spans="19:20">
      <c r="S384" s="146" t="str">
        <f t="shared" ca="1" si="37"/>
        <v/>
      </c>
      <c r="T384" s="146" t="str">
        <f t="shared" ca="1" si="38"/>
        <v/>
      </c>
    </row>
    <row r="385" spans="19:20">
      <c r="S385" s="146" t="str">
        <f t="shared" ca="1" si="37"/>
        <v/>
      </c>
      <c r="T385" s="146" t="str">
        <f t="shared" ca="1" si="38"/>
        <v/>
      </c>
    </row>
    <row r="386" spans="19:20">
      <c r="S386" s="146" t="str">
        <f t="shared" ca="1" si="37"/>
        <v/>
      </c>
      <c r="T386" s="146" t="str">
        <f t="shared" ca="1" si="38"/>
        <v/>
      </c>
    </row>
    <row r="387" spans="19:20">
      <c r="S387" s="146" t="str">
        <f t="shared" ca="1" si="37"/>
        <v/>
      </c>
      <c r="T387" s="146" t="str">
        <f t="shared" ca="1" si="38"/>
        <v/>
      </c>
    </row>
    <row r="388" spans="19:20">
      <c r="S388" s="146" t="str">
        <f t="shared" ref="S388:S451" ca="1" si="39">IF(COUNTIF(Q:Q,O388),O388,"")</f>
        <v/>
      </c>
      <c r="T388" s="146" t="str">
        <f t="shared" ref="T388:T451" ca="1" si="40">IF(S388&gt;$A$14,S388,"")</f>
        <v/>
      </c>
    </row>
    <row r="389" spans="19:20">
      <c r="S389" s="146" t="str">
        <f t="shared" ca="1" si="39"/>
        <v/>
      </c>
      <c r="T389" s="146" t="str">
        <f t="shared" ca="1" si="40"/>
        <v/>
      </c>
    </row>
    <row r="390" spans="19:20">
      <c r="S390" s="146" t="str">
        <f t="shared" ca="1" si="39"/>
        <v/>
      </c>
      <c r="T390" s="146" t="str">
        <f t="shared" ca="1" si="40"/>
        <v/>
      </c>
    </row>
    <row r="391" spans="19:20">
      <c r="S391" s="146" t="str">
        <f t="shared" ca="1" si="39"/>
        <v/>
      </c>
      <c r="T391" s="146" t="str">
        <f t="shared" ca="1" si="40"/>
        <v/>
      </c>
    </row>
    <row r="392" spans="19:20">
      <c r="S392" s="146" t="str">
        <f t="shared" ca="1" si="39"/>
        <v/>
      </c>
      <c r="T392" s="146" t="str">
        <f t="shared" ca="1" si="40"/>
        <v/>
      </c>
    </row>
    <row r="393" spans="19:20">
      <c r="S393" s="146" t="str">
        <f t="shared" ca="1" si="39"/>
        <v/>
      </c>
      <c r="T393" s="146" t="str">
        <f t="shared" ca="1" si="40"/>
        <v/>
      </c>
    </row>
    <row r="394" spans="19:20">
      <c r="S394" s="146" t="str">
        <f t="shared" ca="1" si="39"/>
        <v/>
      </c>
      <c r="T394" s="146" t="str">
        <f t="shared" ca="1" si="40"/>
        <v/>
      </c>
    </row>
    <row r="395" spans="19:20">
      <c r="S395" s="146" t="str">
        <f t="shared" ca="1" si="39"/>
        <v/>
      </c>
      <c r="T395" s="146" t="str">
        <f t="shared" ca="1" si="40"/>
        <v/>
      </c>
    </row>
    <row r="396" spans="19:20">
      <c r="S396" s="146" t="str">
        <f t="shared" ca="1" si="39"/>
        <v/>
      </c>
      <c r="T396" s="146" t="str">
        <f t="shared" ca="1" si="40"/>
        <v/>
      </c>
    </row>
    <row r="397" spans="19:20">
      <c r="S397" s="146" t="str">
        <f t="shared" ca="1" si="39"/>
        <v/>
      </c>
      <c r="T397" s="146" t="str">
        <f t="shared" ca="1" si="40"/>
        <v/>
      </c>
    </row>
    <row r="398" spans="19:20">
      <c r="S398" s="146" t="str">
        <f t="shared" ca="1" si="39"/>
        <v/>
      </c>
      <c r="T398" s="146" t="str">
        <f t="shared" ca="1" si="40"/>
        <v/>
      </c>
    </row>
    <row r="399" spans="19:20">
      <c r="S399" s="146" t="str">
        <f t="shared" ca="1" si="39"/>
        <v/>
      </c>
      <c r="T399" s="146" t="str">
        <f t="shared" ca="1" si="40"/>
        <v/>
      </c>
    </row>
    <row r="400" spans="19:20">
      <c r="S400" s="146" t="str">
        <f t="shared" ca="1" si="39"/>
        <v/>
      </c>
      <c r="T400" s="146" t="str">
        <f t="shared" ca="1" si="40"/>
        <v/>
      </c>
    </row>
    <row r="401" spans="19:20">
      <c r="S401" s="146" t="str">
        <f t="shared" ca="1" si="39"/>
        <v/>
      </c>
      <c r="T401" s="146" t="str">
        <f t="shared" ca="1" si="40"/>
        <v/>
      </c>
    </row>
    <row r="402" spans="19:20">
      <c r="S402" s="146" t="str">
        <f t="shared" ca="1" si="39"/>
        <v/>
      </c>
      <c r="T402" s="146" t="str">
        <f t="shared" ca="1" si="40"/>
        <v/>
      </c>
    </row>
    <row r="403" spans="19:20">
      <c r="S403" s="146" t="str">
        <f t="shared" ca="1" si="39"/>
        <v/>
      </c>
      <c r="T403" s="146" t="str">
        <f t="shared" ca="1" si="40"/>
        <v/>
      </c>
    </row>
    <row r="404" spans="19:20">
      <c r="S404" s="146" t="str">
        <f t="shared" ca="1" si="39"/>
        <v/>
      </c>
      <c r="T404" s="146" t="str">
        <f t="shared" ca="1" si="40"/>
        <v/>
      </c>
    </row>
    <row r="405" spans="19:20">
      <c r="S405" s="146" t="str">
        <f t="shared" ca="1" si="39"/>
        <v/>
      </c>
      <c r="T405" s="146" t="str">
        <f t="shared" ca="1" si="40"/>
        <v/>
      </c>
    </row>
    <row r="406" spans="19:20">
      <c r="S406" s="146" t="str">
        <f t="shared" ca="1" si="39"/>
        <v/>
      </c>
      <c r="T406" s="146" t="str">
        <f t="shared" ca="1" si="40"/>
        <v/>
      </c>
    </row>
    <row r="407" spans="19:20">
      <c r="S407" s="146" t="str">
        <f t="shared" ca="1" si="39"/>
        <v/>
      </c>
      <c r="T407" s="146" t="str">
        <f t="shared" ca="1" si="40"/>
        <v/>
      </c>
    </row>
    <row r="408" spans="19:20">
      <c r="S408" s="146" t="str">
        <f t="shared" ca="1" si="39"/>
        <v/>
      </c>
      <c r="T408" s="146" t="str">
        <f t="shared" ca="1" si="40"/>
        <v/>
      </c>
    </row>
    <row r="409" spans="19:20">
      <c r="S409" s="146" t="str">
        <f t="shared" ca="1" si="39"/>
        <v/>
      </c>
      <c r="T409" s="146" t="str">
        <f t="shared" ca="1" si="40"/>
        <v/>
      </c>
    </row>
    <row r="410" spans="19:20">
      <c r="S410" s="146" t="str">
        <f t="shared" ca="1" si="39"/>
        <v/>
      </c>
      <c r="T410" s="146" t="str">
        <f t="shared" ca="1" si="40"/>
        <v/>
      </c>
    </row>
    <row r="411" spans="19:20">
      <c r="S411" s="146" t="str">
        <f t="shared" ca="1" si="39"/>
        <v/>
      </c>
      <c r="T411" s="146" t="str">
        <f t="shared" ca="1" si="40"/>
        <v/>
      </c>
    </row>
    <row r="412" spans="19:20">
      <c r="S412" s="146" t="str">
        <f t="shared" ca="1" si="39"/>
        <v/>
      </c>
      <c r="T412" s="146" t="str">
        <f t="shared" ca="1" si="40"/>
        <v/>
      </c>
    </row>
    <row r="413" spans="19:20">
      <c r="S413" s="146" t="str">
        <f t="shared" ca="1" si="39"/>
        <v/>
      </c>
      <c r="T413" s="146" t="str">
        <f t="shared" ca="1" si="40"/>
        <v/>
      </c>
    </row>
    <row r="414" spans="19:20">
      <c r="S414" s="146" t="str">
        <f t="shared" ca="1" si="39"/>
        <v/>
      </c>
      <c r="T414" s="146" t="str">
        <f t="shared" ca="1" si="40"/>
        <v/>
      </c>
    </row>
    <row r="415" spans="19:20">
      <c r="S415" s="146" t="str">
        <f t="shared" ca="1" si="39"/>
        <v/>
      </c>
      <c r="T415" s="146" t="str">
        <f t="shared" ca="1" si="40"/>
        <v/>
      </c>
    </row>
    <row r="416" spans="19:20">
      <c r="S416" s="146" t="str">
        <f t="shared" ca="1" si="39"/>
        <v/>
      </c>
      <c r="T416" s="146" t="str">
        <f t="shared" ca="1" si="40"/>
        <v/>
      </c>
    </row>
    <row r="417" spans="19:20">
      <c r="S417" s="146" t="str">
        <f t="shared" ca="1" si="39"/>
        <v/>
      </c>
      <c r="T417" s="146" t="str">
        <f t="shared" ca="1" si="40"/>
        <v/>
      </c>
    </row>
    <row r="418" spans="19:20">
      <c r="S418" s="146" t="str">
        <f t="shared" ca="1" si="39"/>
        <v/>
      </c>
      <c r="T418" s="146" t="str">
        <f t="shared" ca="1" si="40"/>
        <v/>
      </c>
    </row>
    <row r="419" spans="19:20">
      <c r="S419" s="146" t="str">
        <f t="shared" ca="1" si="39"/>
        <v/>
      </c>
      <c r="T419" s="146" t="str">
        <f t="shared" ca="1" si="40"/>
        <v/>
      </c>
    </row>
    <row r="420" spans="19:20">
      <c r="S420" s="146" t="str">
        <f t="shared" ca="1" si="39"/>
        <v/>
      </c>
      <c r="T420" s="146" t="str">
        <f t="shared" ca="1" si="40"/>
        <v/>
      </c>
    </row>
    <row r="421" spans="19:20">
      <c r="S421" s="146" t="str">
        <f t="shared" ca="1" si="39"/>
        <v/>
      </c>
      <c r="T421" s="146" t="str">
        <f t="shared" ca="1" si="40"/>
        <v/>
      </c>
    </row>
    <row r="422" spans="19:20">
      <c r="S422" s="146" t="str">
        <f t="shared" ca="1" si="39"/>
        <v/>
      </c>
      <c r="T422" s="146" t="str">
        <f t="shared" ca="1" si="40"/>
        <v/>
      </c>
    </row>
    <row r="423" spans="19:20">
      <c r="S423" s="146" t="str">
        <f t="shared" ca="1" si="39"/>
        <v/>
      </c>
      <c r="T423" s="146" t="str">
        <f t="shared" ca="1" si="40"/>
        <v/>
      </c>
    </row>
    <row r="424" spans="19:20">
      <c r="S424" s="146" t="str">
        <f t="shared" ca="1" si="39"/>
        <v/>
      </c>
      <c r="T424" s="146" t="str">
        <f t="shared" ca="1" si="40"/>
        <v/>
      </c>
    </row>
    <row r="425" spans="19:20">
      <c r="S425" s="146" t="str">
        <f t="shared" ca="1" si="39"/>
        <v/>
      </c>
      <c r="T425" s="146" t="str">
        <f t="shared" ca="1" si="40"/>
        <v/>
      </c>
    </row>
    <row r="426" spans="19:20">
      <c r="S426" s="146" t="str">
        <f t="shared" ca="1" si="39"/>
        <v/>
      </c>
      <c r="T426" s="146" t="str">
        <f t="shared" ca="1" si="40"/>
        <v/>
      </c>
    </row>
    <row r="427" spans="19:20">
      <c r="S427" s="146" t="str">
        <f t="shared" ca="1" si="39"/>
        <v/>
      </c>
      <c r="T427" s="146" t="str">
        <f t="shared" ca="1" si="40"/>
        <v/>
      </c>
    </row>
    <row r="428" spans="19:20">
      <c r="S428" s="146" t="str">
        <f t="shared" ca="1" si="39"/>
        <v/>
      </c>
      <c r="T428" s="146" t="str">
        <f t="shared" ca="1" si="40"/>
        <v/>
      </c>
    </row>
    <row r="429" spans="19:20">
      <c r="S429" s="146" t="str">
        <f t="shared" ca="1" si="39"/>
        <v/>
      </c>
      <c r="T429" s="146" t="str">
        <f t="shared" ca="1" si="40"/>
        <v/>
      </c>
    </row>
    <row r="430" spans="19:20">
      <c r="S430" s="146" t="str">
        <f t="shared" ca="1" si="39"/>
        <v/>
      </c>
      <c r="T430" s="146" t="str">
        <f t="shared" ca="1" si="40"/>
        <v/>
      </c>
    </row>
    <row r="431" spans="19:20">
      <c r="S431" s="146" t="str">
        <f t="shared" ca="1" si="39"/>
        <v/>
      </c>
      <c r="T431" s="146" t="str">
        <f t="shared" ca="1" si="40"/>
        <v/>
      </c>
    </row>
    <row r="432" spans="19:20">
      <c r="S432" s="146" t="str">
        <f t="shared" ca="1" si="39"/>
        <v/>
      </c>
      <c r="T432" s="146" t="str">
        <f t="shared" ca="1" si="40"/>
        <v/>
      </c>
    </row>
    <row r="433" spans="19:20">
      <c r="S433" s="146" t="str">
        <f t="shared" ca="1" si="39"/>
        <v/>
      </c>
      <c r="T433" s="146" t="str">
        <f t="shared" ca="1" si="40"/>
        <v/>
      </c>
    </row>
    <row r="434" spans="19:20">
      <c r="S434" s="146" t="str">
        <f t="shared" ca="1" si="39"/>
        <v/>
      </c>
      <c r="T434" s="146" t="str">
        <f t="shared" ca="1" si="40"/>
        <v/>
      </c>
    </row>
    <row r="435" spans="19:20">
      <c r="S435" s="146" t="str">
        <f t="shared" ca="1" si="39"/>
        <v/>
      </c>
      <c r="T435" s="146" t="str">
        <f t="shared" ca="1" si="40"/>
        <v/>
      </c>
    </row>
    <row r="436" spans="19:20">
      <c r="S436" s="146" t="str">
        <f t="shared" ca="1" si="39"/>
        <v/>
      </c>
      <c r="T436" s="146" t="str">
        <f t="shared" ca="1" si="40"/>
        <v/>
      </c>
    </row>
    <row r="437" spans="19:20">
      <c r="S437" s="146" t="str">
        <f t="shared" ca="1" si="39"/>
        <v/>
      </c>
      <c r="T437" s="146" t="str">
        <f t="shared" ca="1" si="40"/>
        <v/>
      </c>
    </row>
    <row r="438" spans="19:20">
      <c r="S438" s="146" t="str">
        <f t="shared" ca="1" si="39"/>
        <v/>
      </c>
      <c r="T438" s="146" t="str">
        <f t="shared" ca="1" si="40"/>
        <v/>
      </c>
    </row>
    <row r="439" spans="19:20">
      <c r="S439" s="146" t="str">
        <f t="shared" ca="1" si="39"/>
        <v/>
      </c>
      <c r="T439" s="146" t="str">
        <f t="shared" ca="1" si="40"/>
        <v/>
      </c>
    </row>
    <row r="440" spans="19:20">
      <c r="S440" s="146" t="str">
        <f t="shared" ca="1" si="39"/>
        <v/>
      </c>
      <c r="T440" s="146" t="str">
        <f t="shared" ca="1" si="40"/>
        <v/>
      </c>
    </row>
    <row r="441" spans="19:20">
      <c r="S441" s="146" t="str">
        <f t="shared" ca="1" si="39"/>
        <v/>
      </c>
      <c r="T441" s="146" t="str">
        <f t="shared" ca="1" si="40"/>
        <v/>
      </c>
    </row>
    <row r="442" spans="19:20">
      <c r="S442" s="146" t="str">
        <f t="shared" ca="1" si="39"/>
        <v/>
      </c>
      <c r="T442" s="146" t="str">
        <f t="shared" ca="1" si="40"/>
        <v/>
      </c>
    </row>
    <row r="443" spans="19:20">
      <c r="S443" s="146" t="str">
        <f t="shared" ca="1" si="39"/>
        <v/>
      </c>
      <c r="T443" s="146" t="str">
        <f t="shared" ca="1" si="40"/>
        <v/>
      </c>
    </row>
    <row r="444" spans="19:20">
      <c r="S444" s="146" t="str">
        <f t="shared" ca="1" si="39"/>
        <v/>
      </c>
      <c r="T444" s="146" t="str">
        <f t="shared" ca="1" si="40"/>
        <v/>
      </c>
    </row>
    <row r="445" spans="19:20">
      <c r="S445" s="146" t="str">
        <f t="shared" ca="1" si="39"/>
        <v/>
      </c>
      <c r="T445" s="146" t="str">
        <f t="shared" ca="1" si="40"/>
        <v/>
      </c>
    </row>
    <row r="446" spans="19:20">
      <c r="S446" s="146" t="str">
        <f t="shared" ca="1" si="39"/>
        <v/>
      </c>
      <c r="T446" s="146" t="str">
        <f t="shared" ca="1" si="40"/>
        <v/>
      </c>
    </row>
    <row r="447" spans="19:20">
      <c r="S447" s="146" t="str">
        <f t="shared" ca="1" si="39"/>
        <v/>
      </c>
      <c r="T447" s="146" t="str">
        <f t="shared" ca="1" si="40"/>
        <v/>
      </c>
    </row>
    <row r="448" spans="19:20">
      <c r="S448" s="146" t="str">
        <f t="shared" ca="1" si="39"/>
        <v/>
      </c>
      <c r="T448" s="146" t="str">
        <f t="shared" ca="1" si="40"/>
        <v/>
      </c>
    </row>
    <row r="449" spans="19:20">
      <c r="S449" s="146" t="str">
        <f t="shared" ca="1" si="39"/>
        <v/>
      </c>
      <c r="T449" s="146" t="str">
        <f t="shared" ca="1" si="40"/>
        <v/>
      </c>
    </row>
    <row r="450" spans="19:20">
      <c r="S450" s="146" t="str">
        <f t="shared" ca="1" si="39"/>
        <v/>
      </c>
      <c r="T450" s="146" t="str">
        <f t="shared" ca="1" si="40"/>
        <v/>
      </c>
    </row>
    <row r="451" spans="19:20">
      <c r="S451" s="146" t="str">
        <f t="shared" ca="1" si="39"/>
        <v/>
      </c>
      <c r="T451" s="146" t="str">
        <f t="shared" ca="1" si="40"/>
        <v/>
      </c>
    </row>
    <row r="452" spans="19:20">
      <c r="S452" s="146" t="str">
        <f t="shared" ref="S452:S457" ca="1" si="41">IF(COUNTIF(Q:Q,O452),O452,"")</f>
        <v/>
      </c>
      <c r="T452" s="146" t="str">
        <f t="shared" ref="T452:T457" ca="1" si="42">IF(S452&gt;$A$14,S452,"")</f>
        <v/>
      </c>
    </row>
    <row r="453" spans="19:20">
      <c r="S453" s="146" t="str">
        <f t="shared" ca="1" si="41"/>
        <v/>
      </c>
      <c r="T453" s="146" t="str">
        <f t="shared" ca="1" si="42"/>
        <v/>
      </c>
    </row>
    <row r="454" spans="19:20">
      <c r="S454" s="146" t="str">
        <f t="shared" ca="1" si="41"/>
        <v/>
      </c>
      <c r="T454" s="146" t="str">
        <f t="shared" ca="1" si="42"/>
        <v/>
      </c>
    </row>
    <row r="455" spans="19:20">
      <c r="S455" s="146" t="str">
        <f t="shared" ca="1" si="41"/>
        <v/>
      </c>
      <c r="T455" s="146" t="str">
        <f t="shared" ca="1" si="42"/>
        <v/>
      </c>
    </row>
    <row r="456" spans="19:20">
      <c r="S456" s="146" t="str">
        <f t="shared" ca="1" si="41"/>
        <v/>
      </c>
      <c r="T456" s="146" t="str">
        <f t="shared" ca="1" si="42"/>
        <v/>
      </c>
    </row>
    <row r="457" spans="19:20">
      <c r="S457" s="146" t="str">
        <f t="shared" ca="1" si="41"/>
        <v/>
      </c>
      <c r="T457" s="146" t="str">
        <f t="shared" ca="1" si="42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44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45702</v>
      </c>
      <c r="K3" s="47">
        <f ca="1"/>
        <v>46.747999999999998</v>
      </c>
      <c r="L3" s="42" cm="1">
        <f t="array" aca="1" ref="L3:M83" ca="1">_xll.BDH($C$4, "PX_LAST, ", TODAY()-300, TODAY()-1)</f>
        <v>45707</v>
      </c>
      <c r="M3" s="47">
        <f ca="1"/>
        <v>529.88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45706</v>
      </c>
      <c r="K4" s="47">
        <f ca="1"/>
        <v>46.582999999999998</v>
      </c>
      <c r="L4" s="42">
        <f ca="1"/>
        <v>45741</v>
      </c>
      <c r="M4" s="47">
        <f ca="1"/>
        <v>830.85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E5" s="131" t="s">
        <v>203</v>
      </c>
      <c r="F5" s="3">
        <v>100</v>
      </c>
      <c r="J5" s="42">
        <f ca="1"/>
        <v>45707</v>
      </c>
      <c r="K5" s="47">
        <f ca="1"/>
        <v>46.64</v>
      </c>
      <c r="L5" s="42">
        <f ca="1"/>
        <v>45779</v>
      </c>
      <c r="M5" s="47">
        <f ca="1"/>
        <v>938.05</v>
      </c>
      <c r="N5" s="42">
        <f t="shared" ca="1" si="0"/>
        <v>45707</v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45708</v>
      </c>
      <c r="K6" s="47">
        <f ca="1"/>
        <v>46.753999999999998</v>
      </c>
      <c r="L6" s="42">
        <f ca="1"/>
        <v>45791</v>
      </c>
      <c r="M6" s="47">
        <f ca="1"/>
        <v>751.97</v>
      </c>
      <c r="N6" s="42" t="str">
        <f t="shared" ca="1" si="0"/>
        <v/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45709</v>
      </c>
      <c r="K7" s="47">
        <f ca="1"/>
        <v>48.47</v>
      </c>
      <c r="L7" s="42">
        <f ca="1"/>
        <v>45793</v>
      </c>
      <c r="M7" s="47">
        <f ca="1"/>
        <v>726.32</v>
      </c>
      <c r="N7" s="42" t="str">
        <f t="shared" ca="1" si="0"/>
        <v/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45712</v>
      </c>
      <c r="K8" s="47">
        <f ca="1"/>
        <v>48.747999999999998</v>
      </c>
      <c r="L8" s="42">
        <f ca="1"/>
        <v>45811</v>
      </c>
      <c r="M8" s="47">
        <f ca="1"/>
        <v>685.81</v>
      </c>
      <c r="N8" s="42" t="str">
        <f t="shared" ca="1" si="0"/>
        <v/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45713</v>
      </c>
      <c r="K9" s="47">
        <f ca="1"/>
        <v>48.609000000000002</v>
      </c>
      <c r="L9" s="42">
        <f ca="1"/>
        <v>45814</v>
      </c>
      <c r="M9" s="47">
        <f ca="1"/>
        <v>655.72</v>
      </c>
      <c r="N9" s="42" t="str">
        <f t="shared" ca="1" si="0"/>
        <v/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50.130940000000002</v>
      </c>
      <c r="C10" s="12" cm="1">
        <f t="array" ref="C10">_xll.BDP(C4,"OPT_PX")</f>
        <v>10.42</v>
      </c>
      <c r="D10" s="30"/>
      <c r="E10" s="1"/>
      <c r="G10" s="42"/>
      <c r="H10" s="42"/>
      <c r="J10" s="42">
        <f ca="1"/>
        <v>45714</v>
      </c>
      <c r="K10" s="47">
        <f ca="1"/>
        <v>48.692</v>
      </c>
      <c r="L10" s="42">
        <f ca="1"/>
        <v>45821</v>
      </c>
      <c r="M10" s="47">
        <f ca="1"/>
        <v>655.7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45715</v>
      </c>
      <c r="K11" s="47">
        <f ca="1"/>
        <v>50.021999999999998</v>
      </c>
      <c r="L11" s="42">
        <f ca="1"/>
        <v>45833</v>
      </c>
      <c r="M11" s="47">
        <f ca="1"/>
        <v>579.63</v>
      </c>
      <c r="N11" s="42" t="str">
        <f t="shared" ca="1" si="0"/>
        <v/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45716</v>
      </c>
      <c r="K12" s="39">
        <f ca="1"/>
        <v>49.2</v>
      </c>
      <c r="L12" s="42">
        <f ca="1"/>
        <v>45834</v>
      </c>
      <c r="M12" s="47">
        <f ca="1"/>
        <v>547.1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45719</v>
      </c>
      <c r="K13" s="39">
        <f ca="1"/>
        <v>50.274999999999999</v>
      </c>
      <c r="L13" s="42">
        <f ca="1"/>
        <v>45835</v>
      </c>
      <c r="M13" s="47">
        <f ca="1"/>
        <v>526.04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45720</v>
      </c>
      <c r="K14" s="39">
        <f ca="1"/>
        <v>49.683999999999997</v>
      </c>
      <c r="L14" s="42">
        <f ca="1"/>
        <v>45855</v>
      </c>
      <c r="M14" s="47">
        <f ca="1"/>
        <v>438.35</v>
      </c>
      <c r="N14" s="42" t="str">
        <f t="shared" ca="1" si="0"/>
        <v/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IF(ISERROR(B15-2),"",(E15-$E$14)*$C$5*$F$5)</f>
        <v>234191.99999999997</v>
      </c>
      <c r="G15" s="66">
        <f ca="1">IF(ISERROR(B15-2),"",C15+D15+F15)</f>
        <v>-8455.7777777776355</v>
      </c>
      <c r="H15" s="125"/>
      <c r="J15" s="113">
        <f ca="1"/>
        <v>45721</v>
      </c>
      <c r="K15" s="39">
        <f ca="1"/>
        <v>49.834000000000003</v>
      </c>
      <c r="L15" s="42">
        <f ca="1"/>
        <v>45870</v>
      </c>
      <c r="M15" s="47">
        <f ca="1"/>
        <v>491.43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79" ca="1" si="7">IF(ISERROR(B16-2),"",(E16-$E$14)*$C$5*$F$5)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45722</v>
      </c>
      <c r="K16" s="39">
        <f ca="1"/>
        <v>51.926000000000002</v>
      </c>
      <c r="L16" s="42">
        <f ca="1"/>
        <v>45891</v>
      </c>
      <c r="M16" s="47">
        <f ca="1"/>
        <v>302.45999999999998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45723</v>
      </c>
      <c r="K17" s="39">
        <f ca="1"/>
        <v>51.481999999999999</v>
      </c>
      <c r="L17" s="42">
        <f ca="1"/>
        <v>45894</v>
      </c>
      <c r="M17" s="47">
        <f ca="1"/>
        <v>303.64999999999998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45726</v>
      </c>
      <c r="K18" s="39">
        <f ca="1"/>
        <v>54.557000000000002</v>
      </c>
      <c r="L18" s="42">
        <f ca="1"/>
        <v>45898</v>
      </c>
      <c r="M18" s="47">
        <f ca="1"/>
        <v>305.2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45727</v>
      </c>
      <c r="K19" s="39">
        <f ca="1"/>
        <v>55.529000000000003</v>
      </c>
      <c r="L19" s="42">
        <f ca="1"/>
        <v>45908</v>
      </c>
      <c r="M19" s="47">
        <f ca="1"/>
        <v>271.3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45728</v>
      </c>
      <c r="K20" s="39">
        <f ca="1"/>
        <v>55.494999999999997</v>
      </c>
      <c r="L20" s="42">
        <f ca="1"/>
        <v>45909</v>
      </c>
      <c r="M20" s="47">
        <f ca="1"/>
        <v>268.22000000000003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45729</v>
      </c>
      <c r="K21" s="39">
        <f ca="1"/>
        <v>57.332000000000001</v>
      </c>
      <c r="L21" s="42">
        <f ca="1"/>
        <v>45911</v>
      </c>
      <c r="M21" s="47">
        <f ca="1"/>
        <v>234.12</v>
      </c>
      <c r="N21" s="42" t="str">
        <f t="shared" ca="1" si="0"/>
        <v/>
      </c>
      <c r="O21" s="42" t="str">
        <f t="shared" ca="1" si="1"/>
        <v/>
      </c>
      <c r="P21" s="42">
        <f ca="1"/>
        <v>45966</v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45730</v>
      </c>
      <c r="K22" s="39">
        <f ca="1"/>
        <v>55.127000000000002</v>
      </c>
      <c r="L22" s="42">
        <f ca="1"/>
        <v>45912</v>
      </c>
      <c r="M22" s="47">
        <f ca="1"/>
        <v>224.91</v>
      </c>
      <c r="N22" s="42" t="str">
        <f t="shared" ca="1" si="0"/>
        <v/>
      </c>
      <c r="O22" s="42" t="str">
        <f t="shared" ca="1" si="1"/>
        <v/>
      </c>
      <c r="P22" s="42">
        <f ca="1"/>
        <v>45967</v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45733</v>
      </c>
      <c r="K23" s="39">
        <f ca="1"/>
        <v>53.945999999999998</v>
      </c>
      <c r="L23" s="42">
        <f ca="1"/>
        <v>45915</v>
      </c>
      <c r="M23" s="47">
        <f ca="1"/>
        <v>211.6</v>
      </c>
      <c r="N23" s="42" t="str">
        <f t="shared" ca="1" si="0"/>
        <v/>
      </c>
      <c r="O23" s="42" t="str">
        <f t="shared" ca="1" si="1"/>
        <v/>
      </c>
      <c r="P23" s="42">
        <f ca="1"/>
        <v>45968</v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45734</v>
      </c>
      <c r="K24" s="39">
        <f ca="1"/>
        <v>54.274999999999999</v>
      </c>
      <c r="L24" s="42">
        <f ca="1"/>
        <v>45916</v>
      </c>
      <c r="M24" s="47">
        <f ca="1"/>
        <v>223.2</v>
      </c>
      <c r="N24" s="42" t="str">
        <f t="shared" ca="1" si="0"/>
        <v/>
      </c>
      <c r="O24" s="42" t="str">
        <f t="shared" ca="1" si="1"/>
        <v/>
      </c>
      <c r="P24" s="42">
        <f ca="1"/>
        <v>45971</v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45735</v>
      </c>
      <c r="K25" s="39">
        <f ca="1"/>
        <v>52.52</v>
      </c>
      <c r="L25" s="42">
        <f ca="1"/>
        <v>45917</v>
      </c>
      <c r="M25" s="47">
        <f ca="1"/>
        <v>226.6</v>
      </c>
      <c r="N25" s="42" t="str">
        <f t="shared" ca="1" si="0"/>
        <v/>
      </c>
      <c r="O25" s="42" t="str">
        <f t="shared" ca="1" si="1"/>
        <v/>
      </c>
      <c r="P25" s="42">
        <f ca="1"/>
        <v>45973</v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45736</v>
      </c>
      <c r="K26" s="39">
        <f ca="1"/>
        <v>58.238999999999997</v>
      </c>
      <c r="L26" s="42">
        <f ca="1"/>
        <v>45919</v>
      </c>
      <c r="M26" s="47">
        <f ca="1"/>
        <v>197.25</v>
      </c>
      <c r="N26" s="42" t="str">
        <f t="shared" ca="1" si="0"/>
        <v/>
      </c>
      <c r="O26" s="42" t="str">
        <f t="shared" ca="1" si="1"/>
        <v/>
      </c>
      <c r="P26" s="42">
        <f ca="1"/>
        <v>45974</v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45737</v>
      </c>
      <c r="K27" s="39">
        <f ca="1"/>
        <v>59.545000000000002</v>
      </c>
      <c r="L27" s="42">
        <f ca="1"/>
        <v>45922</v>
      </c>
      <c r="M27" s="47">
        <f ca="1"/>
        <v>185.03</v>
      </c>
      <c r="N27" s="42" t="str">
        <f t="shared" ca="1" si="0"/>
        <v/>
      </c>
      <c r="O27" s="42" t="str">
        <f t="shared" ca="1" si="1"/>
        <v/>
      </c>
      <c r="P27" s="42">
        <f ca="1"/>
        <v>45975</v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45740</v>
      </c>
      <c r="K28" s="39">
        <f ca="1"/>
        <v>57.164999999999999</v>
      </c>
      <c r="L28" s="42">
        <f ca="1"/>
        <v>45923</v>
      </c>
      <c r="M28" s="47">
        <f ca="1"/>
        <v>199.8</v>
      </c>
      <c r="N28" s="42" t="str">
        <f t="shared" ca="1" si="0"/>
        <v/>
      </c>
      <c r="O28" s="42" t="str">
        <f t="shared" ca="1" si="1"/>
        <v/>
      </c>
      <c r="P28" s="42">
        <f ca="1"/>
        <v>45978</v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45741</v>
      </c>
      <c r="K29" s="39">
        <f ca="1"/>
        <v>56.862000000000002</v>
      </c>
      <c r="L29" s="42">
        <f ca="1"/>
        <v>45924</v>
      </c>
      <c r="M29" s="47">
        <f ca="1"/>
        <v>213.23</v>
      </c>
      <c r="N29" s="42">
        <f t="shared" ca="1" si="0"/>
        <v>45741</v>
      </c>
      <c r="O29" s="42" t="str">
        <f t="shared" ca="1" si="1"/>
        <v/>
      </c>
      <c r="P29" s="42">
        <f ca="1"/>
        <v>45979</v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45742</v>
      </c>
      <c r="K30" s="39">
        <f ca="1"/>
        <v>58.052</v>
      </c>
      <c r="L30" s="42">
        <f ca="1"/>
        <v>45925</v>
      </c>
      <c r="M30" s="47">
        <f ca="1"/>
        <v>222.8</v>
      </c>
      <c r="N30" s="42" t="str">
        <f t="shared" ca="1" si="0"/>
        <v/>
      </c>
      <c r="O30" s="42" t="str">
        <f t="shared" ca="1" si="1"/>
        <v/>
      </c>
      <c r="P30" s="42">
        <f ca="1"/>
        <v>45980</v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ca="1" si="7"/>
        <v>-53193.000000000029</v>
      </c>
      <c r="G31" s="66">
        <f t="shared" ref="G31:G94" ca="1" si="12">IF(ISERROR(B31-2),"",C31+D31+F31)</f>
        <v>-36955.222222222379</v>
      </c>
      <c r="H31" s="125"/>
      <c r="J31" s="113">
        <f ca="1"/>
        <v>45743</v>
      </c>
      <c r="K31" s="39">
        <f ca="1"/>
        <v>59.164999999999999</v>
      </c>
      <c r="L31" s="42">
        <f ca="1"/>
        <v>45926</v>
      </c>
      <c r="M31" s="47">
        <f ca="1"/>
        <v>213.4</v>
      </c>
      <c r="N31" s="42" t="str">
        <f t="shared" ca="1" si="0"/>
        <v/>
      </c>
      <c r="O31" s="42" t="str">
        <f t="shared" ca="1" si="1"/>
        <v/>
      </c>
      <c r="P31" s="42">
        <f ca="1"/>
        <v>45981</v>
      </c>
    </row>
    <row r="32" spans="1:16" ht="14.4" customHeight="1">
      <c r="A32" s="166">
        <f t="shared" ca="1" si="9"/>
        <v>45966</v>
      </c>
      <c r="B32" s="38">
        <f t="shared" ca="1" si="10"/>
        <v>52.686</v>
      </c>
      <c r="C32" s="30">
        <f t="shared" ca="1" si="4"/>
        <v>-5159.9999999999118</v>
      </c>
      <c r="D32" s="31">
        <f t="shared" ca="1" si="5"/>
        <v>93750</v>
      </c>
      <c r="E32" s="38">
        <f t="shared" ca="1" si="11"/>
        <v>109.4</v>
      </c>
      <c r="F32" s="30">
        <f t="shared" ca="1" si="7"/>
        <v>-96915.000000000015</v>
      </c>
      <c r="G32" s="66">
        <f t="shared" ca="1" si="12"/>
        <v>-8324.9999999999272</v>
      </c>
      <c r="H32" s="125"/>
      <c r="J32" s="113">
        <f ca="1"/>
        <v>45744</v>
      </c>
      <c r="K32" s="39">
        <f ca="1"/>
        <v>61.174999999999997</v>
      </c>
      <c r="L32" s="42">
        <f ca="1"/>
        <v>45929</v>
      </c>
      <c r="M32" s="47">
        <f ca="1"/>
        <v>181.95</v>
      </c>
      <c r="N32" s="42" t="str">
        <f t="shared" ca="1" si="0"/>
        <v/>
      </c>
      <c r="O32" s="42" t="str">
        <f t="shared" ca="1" si="1"/>
        <v/>
      </c>
      <c r="P32" s="42">
        <f ca="1"/>
        <v>45982</v>
      </c>
    </row>
    <row r="33" spans="1:16" ht="14.4" customHeight="1">
      <c r="A33" s="166">
        <f t="shared" ca="1" si="9"/>
        <v>45967</v>
      </c>
      <c r="B33" s="38">
        <f t="shared" ca="1" si="10"/>
        <v>53.54</v>
      </c>
      <c r="C33" s="30">
        <f t="shared" ca="1" si="4"/>
        <v>-56399.999999999862</v>
      </c>
      <c r="D33" s="31">
        <f t="shared" ca="1" si="5"/>
        <v>97222.222222222234</v>
      </c>
      <c r="E33" s="38">
        <f t="shared" ca="1" si="11"/>
        <v>147</v>
      </c>
      <c r="F33" s="30">
        <f t="shared" ca="1" si="7"/>
        <v>-17955.000000000025</v>
      </c>
      <c r="G33" s="66">
        <f t="shared" ca="1" si="12"/>
        <v>22867.222222222346</v>
      </c>
      <c r="H33" s="125"/>
      <c r="J33" s="113">
        <f ca="1"/>
        <v>45747</v>
      </c>
      <c r="K33" s="39">
        <f ca="1"/>
        <v>61.451000000000001</v>
      </c>
      <c r="L33" s="42">
        <f ca="1"/>
        <v>45930</v>
      </c>
      <c r="M33" s="47">
        <f ca="1"/>
        <v>189.6</v>
      </c>
      <c r="N33" s="42" t="str">
        <f t="shared" ca="1" si="0"/>
        <v/>
      </c>
      <c r="O33" s="42" t="str">
        <f t="shared" ca="1" si="1"/>
        <v/>
      </c>
      <c r="P33" s="42">
        <f ca="1"/>
        <v>45985</v>
      </c>
    </row>
    <row r="34" spans="1:16" ht="14.4" customHeight="1">
      <c r="A34" s="166">
        <f t="shared" ca="1" si="9"/>
        <v>45968</v>
      </c>
      <c r="B34" s="38">
        <f t="shared" ca="1" si="10"/>
        <v>53.484999999999999</v>
      </c>
      <c r="C34" s="30">
        <f t="shared" ca="1" si="4"/>
        <v>-53099.999999999884</v>
      </c>
      <c r="D34" s="31">
        <f t="shared" ca="1" si="5"/>
        <v>100694.44444444445</v>
      </c>
      <c r="E34" s="38">
        <f t="shared" ca="1" si="11"/>
        <v>141</v>
      </c>
      <c r="F34" s="30">
        <f t="shared" ca="1" si="7"/>
        <v>-30555.000000000025</v>
      </c>
      <c r="G34" s="66">
        <f t="shared" ca="1" si="12"/>
        <v>17039.444444444543</v>
      </c>
      <c r="H34" s="125"/>
      <c r="J34" s="113">
        <f ca="1"/>
        <v>45748</v>
      </c>
      <c r="K34" s="39">
        <f ca="1"/>
        <v>60.784999999999997</v>
      </c>
      <c r="L34" s="42">
        <f ca="1"/>
        <v>45931</v>
      </c>
      <c r="M34" s="47">
        <f ca="1"/>
        <v>164.7</v>
      </c>
      <c r="N34" s="42" t="str">
        <f t="shared" ca="1" si="0"/>
        <v/>
      </c>
      <c r="O34" s="42" t="str">
        <f t="shared" ca="1" si="1"/>
        <v/>
      </c>
      <c r="P34" s="42">
        <f ca="1"/>
        <v>45986</v>
      </c>
    </row>
    <row r="35" spans="1:16" ht="14.4" customHeight="1">
      <c r="A35" s="166">
        <f t="shared" ca="1" si="9"/>
        <v>45971</v>
      </c>
      <c r="B35" s="38">
        <f t="shared" ca="1" si="10"/>
        <v>51.817999999999998</v>
      </c>
      <c r="C35" s="30">
        <f t="shared" ca="1" si="4"/>
        <v>46920.000000000211</v>
      </c>
      <c r="D35" s="31">
        <f t="shared" ca="1" si="5"/>
        <v>111111.11111111111</v>
      </c>
      <c r="E35" s="38">
        <f t="shared" ca="1" si="11"/>
        <v>91.77</v>
      </c>
      <c r="F35" s="30">
        <f t="shared" ca="1" si="7"/>
        <v>-133938.00000000003</v>
      </c>
      <c r="G35" s="66">
        <f t="shared" ca="1" si="12"/>
        <v>24093.111111111299</v>
      </c>
      <c r="H35" s="125"/>
      <c r="J35" s="113">
        <f ca="1"/>
        <v>45749</v>
      </c>
      <c r="K35" s="39">
        <f ca="1"/>
        <v>59.695</v>
      </c>
      <c r="L35" s="42">
        <f ca="1"/>
        <v>45932</v>
      </c>
      <c r="M35" s="47">
        <f ca="1"/>
        <v>166.3</v>
      </c>
      <c r="N35" s="42" t="str">
        <f t="shared" ca="1" si="0"/>
        <v/>
      </c>
      <c r="O35" s="42" t="str">
        <f t="shared" ca="1" si="1"/>
        <v/>
      </c>
      <c r="P35" s="42">
        <f ca="1"/>
        <v>45987</v>
      </c>
    </row>
    <row r="36" spans="1:16" ht="14.4" customHeight="1">
      <c r="A36" s="166">
        <f t="shared" ca="1" si="9"/>
        <v>45973</v>
      </c>
      <c r="B36" s="38">
        <f t="shared" ca="1" si="10"/>
        <v>52.177</v>
      </c>
      <c r="C36" s="30">
        <f t="shared" ca="1" si="4"/>
        <v>25380.000000000109</v>
      </c>
      <c r="D36" s="31">
        <f t="shared" ca="1" si="5"/>
        <v>118055.55555555556</v>
      </c>
      <c r="E36" s="38">
        <f t="shared" ca="1" si="11"/>
        <v>83.74</v>
      </c>
      <c r="F36" s="30">
        <f t="shared" ca="1" si="7"/>
        <v>-150801.00000000006</v>
      </c>
      <c r="G36" s="66">
        <f t="shared" ca="1" si="12"/>
        <v>-7365.4444444443798</v>
      </c>
      <c r="H36" s="125"/>
      <c r="J36" s="113">
        <f ca="1"/>
        <v>45750</v>
      </c>
      <c r="K36" s="39">
        <f ca="1"/>
        <v>67.153000000000006</v>
      </c>
      <c r="L36" s="42">
        <f ca="1"/>
        <v>45933</v>
      </c>
      <c r="M36" s="47">
        <f ca="1"/>
        <v>166.01</v>
      </c>
      <c r="N36" s="42" t="str">
        <f t="shared" ca="1" si="0"/>
        <v/>
      </c>
      <c r="O36" s="42" t="str">
        <f t="shared" ca="1" si="1"/>
        <v/>
      </c>
      <c r="P36" s="42">
        <f ca="1"/>
        <v>45989</v>
      </c>
    </row>
    <row r="37" spans="1:16">
      <c r="A37" s="166">
        <f t="shared" ca="1" si="9"/>
        <v>45974</v>
      </c>
      <c r="B37" s="38">
        <f t="shared" ca="1" si="10"/>
        <v>53.645000000000003</v>
      </c>
      <c r="C37" s="30">
        <f t="shared" ca="1" si="4"/>
        <v>-62700.000000000102</v>
      </c>
      <c r="D37" s="31">
        <f t="shared" ca="1" si="5"/>
        <v>121527.77777777778</v>
      </c>
      <c r="E37" s="38">
        <f t="shared" ca="1" si="11"/>
        <v>125.09</v>
      </c>
      <c r="F37" s="30">
        <f t="shared" ca="1" si="7"/>
        <v>-63966.000000000022</v>
      </c>
      <c r="G37" s="66">
        <f t="shared" ca="1" si="12"/>
        <v>-5138.2222222223427</v>
      </c>
      <c r="H37" s="125"/>
      <c r="J37" s="113">
        <f ca="1"/>
        <v>45751</v>
      </c>
      <c r="K37" s="39">
        <f ca="1"/>
        <v>72.200999999999993</v>
      </c>
      <c r="L37" s="42">
        <f ca="1"/>
        <v>45936</v>
      </c>
      <c r="M37" s="47">
        <f ca="1"/>
        <v>154.01</v>
      </c>
      <c r="N37" s="42" t="str">
        <f t="shared" ca="1" si="0"/>
        <v/>
      </c>
      <c r="O37" s="42" t="str">
        <f t="shared" ca="1" si="1"/>
        <v/>
      </c>
      <c r="P37" s="42">
        <f ca="1"/>
        <v>45992</v>
      </c>
    </row>
    <row r="38" spans="1:16">
      <c r="A38" s="166">
        <f t="shared" ca="1" si="9"/>
        <v>45975</v>
      </c>
      <c r="B38" s="38">
        <f t="shared" ca="1" si="10"/>
        <v>53.384</v>
      </c>
      <c r="C38" s="30">
        <f t="shared" ca="1" si="4"/>
        <v>-47039.999999999935</v>
      </c>
      <c r="D38" s="31">
        <f t="shared" ca="1" si="5"/>
        <v>125000</v>
      </c>
      <c r="E38" s="38">
        <f t="shared" ca="1" si="11"/>
        <v>131</v>
      </c>
      <c r="F38" s="30">
        <f t="shared" ca="1" si="7"/>
        <v>-51555.000000000015</v>
      </c>
      <c r="G38" s="66">
        <f t="shared" ca="1" si="12"/>
        <v>26405.000000000044</v>
      </c>
      <c r="H38" s="125"/>
      <c r="J38" s="113">
        <f ca="1"/>
        <v>45754</v>
      </c>
      <c r="K38" s="39">
        <f ca="1"/>
        <v>76.52</v>
      </c>
      <c r="L38" s="42">
        <f ca="1"/>
        <v>45937</v>
      </c>
      <c r="M38" s="47">
        <f ca="1"/>
        <v>166.5</v>
      </c>
      <c r="N38" s="42" t="str">
        <f t="shared" ca="1" si="0"/>
        <v/>
      </c>
      <c r="O38" s="42" t="str">
        <f t="shared" ca="1" si="1"/>
        <v/>
      </c>
      <c r="P38" s="42">
        <f ca="1"/>
        <v>45993</v>
      </c>
    </row>
    <row r="39" spans="1:16">
      <c r="A39" s="166">
        <f t="shared" ca="1" si="9"/>
        <v>45978</v>
      </c>
      <c r="B39" s="38">
        <f t="shared" ca="1" si="10"/>
        <v>54.398000000000003</v>
      </c>
      <c r="C39" s="30">
        <f t="shared" ca="1" si="4"/>
        <v>-107880.00000000013</v>
      </c>
      <c r="D39" s="31">
        <f t="shared" ca="1" si="5"/>
        <v>135416.66666666669</v>
      </c>
      <c r="E39" s="38">
        <f t="shared" ca="1" si="11"/>
        <v>162.99</v>
      </c>
      <c r="F39" s="30">
        <f t="shared" ca="1" si="7"/>
        <v>15623.999999999995</v>
      </c>
      <c r="G39" s="66">
        <f t="shared" ca="1" si="12"/>
        <v>43160.666666666548</v>
      </c>
      <c r="H39" s="126"/>
      <c r="J39" s="113">
        <f ca="1"/>
        <v>45755</v>
      </c>
      <c r="K39" s="39">
        <f ca="1"/>
        <v>81.052000000000007</v>
      </c>
      <c r="L39" s="42">
        <f ca="1"/>
        <v>45938</v>
      </c>
      <c r="M39" s="47">
        <f ca="1"/>
        <v>148.79</v>
      </c>
      <c r="N39" s="42" t="str">
        <f t="shared" ca="1" si="0"/>
        <v/>
      </c>
      <c r="O39" s="42" t="str">
        <f t="shared" ca="1" si="1"/>
        <v/>
      </c>
      <c r="P39" s="42">
        <f ca="1"/>
        <v>45994</v>
      </c>
    </row>
    <row r="40" spans="1:16">
      <c r="A40" s="166">
        <f t="shared" ca="1" si="9"/>
        <v>45979</v>
      </c>
      <c r="B40" s="38">
        <f t="shared" ca="1" si="10"/>
        <v>55.277999999999999</v>
      </c>
      <c r="C40" s="30">
        <f t="shared" ca="1" si="4"/>
        <v>-160679.99999999985</v>
      </c>
      <c r="D40" s="31">
        <f t="shared" ca="1" si="5"/>
        <v>138888.88888888888</v>
      </c>
      <c r="E40" s="38">
        <f t="shared" ca="1" si="11"/>
        <v>178.2</v>
      </c>
      <c r="F40" s="30">
        <f t="shared" ca="1" si="7"/>
        <v>47564.999999999949</v>
      </c>
      <c r="G40" s="66">
        <f t="shared" ca="1" si="12"/>
        <v>25773.888888888971</v>
      </c>
      <c r="H40" s="126"/>
      <c r="J40" s="113">
        <f ca="1"/>
        <v>45756</v>
      </c>
      <c r="K40" s="39">
        <f ca="1"/>
        <v>67.981999999999999</v>
      </c>
      <c r="L40" s="42">
        <f ca="1"/>
        <v>45939</v>
      </c>
      <c r="M40" s="47">
        <f ca="1"/>
        <v>161.04</v>
      </c>
      <c r="N40" s="42" t="str">
        <f t="shared" ca="1" si="0"/>
        <v/>
      </c>
      <c r="O40" s="42" t="str">
        <f t="shared" ca="1" si="1"/>
        <v/>
      </c>
      <c r="P40" s="42">
        <f ca="1"/>
        <v>45995</v>
      </c>
    </row>
    <row r="41" spans="1:16">
      <c r="A41" s="166">
        <f t="shared" ca="1" si="9"/>
        <v>45980</v>
      </c>
      <c r="B41" s="38">
        <f t="shared" ca="1" si="10"/>
        <v>53.875</v>
      </c>
      <c r="C41" s="30">
        <f t="shared" ca="1" si="4"/>
        <v>-76499.999999999927</v>
      </c>
      <c r="D41" s="31">
        <f t="shared" ca="1" si="5"/>
        <v>142361.11111111112</v>
      </c>
      <c r="E41" s="38">
        <f t="shared" ca="1" si="11"/>
        <v>176.77</v>
      </c>
      <c r="F41" s="30">
        <f t="shared" ca="1" si="7"/>
        <v>44562</v>
      </c>
      <c r="G41" s="66">
        <f t="shared" ca="1" si="12"/>
        <v>110423.1111111112</v>
      </c>
      <c r="H41" s="126"/>
      <c r="J41" s="113">
        <f ca="1"/>
        <v>45757</v>
      </c>
      <c r="K41" s="39">
        <f ca="1"/>
        <v>74.8</v>
      </c>
      <c r="L41" s="42">
        <f ca="1"/>
        <v>45940</v>
      </c>
      <c r="M41" s="47">
        <f ca="1"/>
        <v>267.07</v>
      </c>
      <c r="N41" s="42" t="str">
        <f t="shared" ca="1" si="0"/>
        <v/>
      </c>
      <c r="O41" s="42" t="str">
        <f t="shared" ca="1" si="1"/>
        <v/>
      </c>
      <c r="P41" s="42">
        <f ca="1"/>
        <v>45996</v>
      </c>
    </row>
    <row r="42" spans="1:16">
      <c r="A42" s="166">
        <f t="shared" ca="1" si="9"/>
        <v>45981</v>
      </c>
      <c r="B42" s="38">
        <f t="shared" ca="1" si="10"/>
        <v>55.982999999999997</v>
      </c>
      <c r="C42" s="30">
        <f t="shared" ca="1" si="4"/>
        <v>-202979.99999999974</v>
      </c>
      <c r="D42" s="31">
        <f t="shared" ca="1" si="5"/>
        <v>145833.33333333334</v>
      </c>
      <c r="E42" s="38">
        <f t="shared" ca="1" si="11"/>
        <v>249.46</v>
      </c>
      <c r="F42" s="30">
        <f t="shared" ca="1" si="7"/>
        <v>197211</v>
      </c>
      <c r="G42" s="66">
        <f t="shared" ca="1" si="12"/>
        <v>140064.3333333336</v>
      </c>
      <c r="H42" s="126"/>
      <c r="J42" s="113">
        <f ca="1"/>
        <v>45758</v>
      </c>
      <c r="K42" s="39">
        <f ca="1"/>
        <v>72.977999999999994</v>
      </c>
      <c r="L42" s="42">
        <f ca="1"/>
        <v>45943</v>
      </c>
      <c r="M42" s="47">
        <f ca="1"/>
        <v>195.86</v>
      </c>
      <c r="N42" s="42" t="str">
        <f t="shared" ca="1" si="0"/>
        <v/>
      </c>
      <c r="O42" s="42" t="str">
        <f t="shared" ca="1" si="1"/>
        <v/>
      </c>
      <c r="P42" s="42">
        <f ca="1"/>
        <v>45999</v>
      </c>
    </row>
    <row r="43" spans="1:16">
      <c r="A43" s="166">
        <f t="shared" ca="1" si="9"/>
        <v>45982</v>
      </c>
      <c r="B43" s="38">
        <f t="shared" ca="1" si="10"/>
        <v>54.508000000000003</v>
      </c>
      <c r="C43" s="30">
        <f t="shared" ca="1" si="4"/>
        <v>-114480.00000000007</v>
      </c>
      <c r="D43" s="31">
        <f t="shared" ca="1" si="5"/>
        <v>149305.55555555556</v>
      </c>
      <c r="E43" s="38">
        <f t="shared" ca="1" si="11"/>
        <v>202.72</v>
      </c>
      <c r="F43" s="30">
        <f t="shared" ca="1" si="7"/>
        <v>99056.999999999971</v>
      </c>
      <c r="G43" s="66">
        <f t="shared" ca="1" si="12"/>
        <v>133882.55555555545</v>
      </c>
      <c r="H43" s="126"/>
      <c r="J43" s="113">
        <f ca="1"/>
        <v>45761</v>
      </c>
      <c r="K43" s="39">
        <f ca="1"/>
        <v>70.989999999999995</v>
      </c>
      <c r="L43" s="42">
        <f ca="1"/>
        <v>45944</v>
      </c>
      <c r="M43" s="47">
        <f ca="1"/>
        <v>220.74</v>
      </c>
      <c r="N43" s="42" t="str">
        <f t="shared" ca="1" si="0"/>
        <v/>
      </c>
      <c r="O43" s="42" t="str">
        <f t="shared" ca="1" si="1"/>
        <v/>
      </c>
      <c r="P43" s="42">
        <f ca="1"/>
        <v>46000</v>
      </c>
    </row>
    <row r="44" spans="1:16">
      <c r="A44" s="166">
        <f t="shared" ca="1" si="9"/>
        <v>45985</v>
      </c>
      <c r="B44" s="38">
        <f t="shared" ca="1" si="10"/>
        <v>53.036999999999999</v>
      </c>
      <c r="C44" s="30">
        <f t="shared" ca="1" si="4"/>
        <v>-26219.999999999854</v>
      </c>
      <c r="D44" s="31">
        <f t="shared" ca="1" si="5"/>
        <v>159722.22222222222</v>
      </c>
      <c r="E44" s="38">
        <f t="shared" ca="1" si="11"/>
        <v>125.58</v>
      </c>
      <c r="F44" s="30">
        <f t="shared" ca="1" si="7"/>
        <v>-62937.000000000022</v>
      </c>
      <c r="G44" s="66">
        <f t="shared" ca="1" si="12"/>
        <v>70565.222222222335</v>
      </c>
      <c r="H44" s="126"/>
      <c r="J44" s="113">
        <f ca="1"/>
        <v>45762</v>
      </c>
      <c r="K44" s="39">
        <f ca="1"/>
        <v>69.823999999999998</v>
      </c>
      <c r="L44" s="42">
        <f ca="1"/>
        <v>45945</v>
      </c>
      <c r="M44" s="47">
        <f ca="1"/>
        <v>191.5</v>
      </c>
      <c r="N44" s="42" t="str">
        <f t="shared" ca="1" si="0"/>
        <v/>
      </c>
      <c r="O44" s="42" t="str">
        <f t="shared" ca="1" si="1"/>
        <v/>
      </c>
      <c r="P44" s="42">
        <f ca="1"/>
        <v>46001</v>
      </c>
    </row>
    <row r="45" spans="1:16">
      <c r="A45" s="166">
        <f t="shared" ca="1" si="9"/>
        <v>45986</v>
      </c>
      <c r="B45" s="38">
        <f t="shared" ca="1" si="10"/>
        <v>52.436999999999998</v>
      </c>
      <c r="C45" s="30">
        <f t="shared" ca="1" si="4"/>
        <v>9780.0000000002292</v>
      </c>
      <c r="D45" s="31">
        <f t="shared" ca="1" si="5"/>
        <v>163194.44444444447</v>
      </c>
      <c r="E45" s="38">
        <f t="shared" ca="1" si="11"/>
        <v>90.2</v>
      </c>
      <c r="F45" s="30">
        <f t="shared" ca="1" si="7"/>
        <v>-137235</v>
      </c>
      <c r="G45" s="66">
        <f t="shared" ca="1" si="12"/>
        <v>35739.4444444447</v>
      </c>
      <c r="H45" s="126"/>
      <c r="J45" s="113">
        <f ca="1"/>
        <v>45763</v>
      </c>
      <c r="K45" s="39">
        <f ca="1"/>
        <v>71.757999999999996</v>
      </c>
      <c r="L45" s="42">
        <f ca="1"/>
        <v>45946</v>
      </c>
      <c r="M45" s="47">
        <f ca="1"/>
        <v>231.8</v>
      </c>
      <c r="N45" s="42" t="str">
        <f t="shared" ca="1" si="0"/>
        <v/>
      </c>
      <c r="O45" s="42" t="str">
        <f t="shared" ca="1" si="1"/>
        <v/>
      </c>
    </row>
    <row r="46" spans="1:16">
      <c r="A46" s="166">
        <f t="shared" ca="1" si="9"/>
        <v>45987</v>
      </c>
      <c r="B46" s="38">
        <f t="shared" ca="1" si="10"/>
        <v>51.747999999999998</v>
      </c>
      <c r="C46" s="30">
        <f t="shared" ca="1" si="4"/>
        <v>51120.000000000233</v>
      </c>
      <c r="D46" s="31">
        <f t="shared" ca="1" si="5"/>
        <v>166666.66666666666</v>
      </c>
      <c r="E46" s="38">
        <f t="shared" ca="1" si="11"/>
        <v>65.8</v>
      </c>
      <c r="F46" s="30">
        <f t="shared" ca="1" si="7"/>
        <v>-188475.00000000003</v>
      </c>
      <c r="G46" s="66">
        <f t="shared" ca="1" si="12"/>
        <v>29311.666666666861</v>
      </c>
      <c r="H46" s="126"/>
      <c r="J46" s="113">
        <f ca="1"/>
        <v>45764</v>
      </c>
      <c r="K46" s="39">
        <f ca="1"/>
        <v>70.019000000000005</v>
      </c>
      <c r="L46" s="42">
        <f ca="1"/>
        <v>45947</v>
      </c>
      <c r="M46" s="47">
        <f ca="1"/>
        <v>238.94</v>
      </c>
      <c r="N46" s="42" t="str">
        <f t="shared" ca="1" si="0"/>
        <v/>
      </c>
      <c r="O46" s="42" t="str">
        <f t="shared" ca="1" si="1"/>
        <v/>
      </c>
    </row>
    <row r="47" spans="1:16">
      <c r="A47" s="166">
        <f t="shared" ca="1" si="9"/>
        <v>45989</v>
      </c>
      <c r="B47" s="38">
        <f t="shared" ca="1" si="10"/>
        <v>51.121000000000002</v>
      </c>
      <c r="C47" s="30">
        <f t="shared" ca="1" si="4"/>
        <v>88739.999999999956</v>
      </c>
      <c r="D47" s="31">
        <f t="shared" ca="1" si="5"/>
        <v>173611.11111111112</v>
      </c>
      <c r="E47" s="38">
        <f t="shared" ca="1" si="11"/>
        <v>53.32</v>
      </c>
      <c r="F47" s="30">
        <f t="shared" ca="1" si="7"/>
        <v>-214683.00000000003</v>
      </c>
      <c r="G47" s="66">
        <f t="shared" ca="1" si="12"/>
        <v>47668.111111111037</v>
      </c>
      <c r="H47" s="126"/>
      <c r="J47" s="113">
        <f ca="1"/>
        <v>45768</v>
      </c>
      <c r="K47" s="39">
        <f ca="1"/>
        <v>73.754999999999995</v>
      </c>
      <c r="L47" s="42">
        <f ca="1"/>
        <v>45950</v>
      </c>
      <c r="M47" s="47">
        <f ca="1"/>
        <v>147.07</v>
      </c>
      <c r="N47" s="42" t="str">
        <f t="shared" ca="1" si="0"/>
        <v/>
      </c>
      <c r="O47" s="42" t="str">
        <f t="shared" ca="1" si="1"/>
        <v/>
      </c>
    </row>
    <row r="48" spans="1:16">
      <c r="A48" s="166">
        <f t="shared" ca="1" si="9"/>
        <v>45992</v>
      </c>
      <c r="B48" s="38">
        <f t="shared" ca="1" si="10"/>
        <v>51.267000000000003</v>
      </c>
      <c r="C48" s="30">
        <f t="shared" ca="1" si="4"/>
        <v>79979.999999999913</v>
      </c>
      <c r="D48" s="31">
        <f t="shared" ca="1" si="5"/>
        <v>184027.77777777778</v>
      </c>
      <c r="E48" s="38">
        <f t="shared" ca="1" si="11"/>
        <v>60.5</v>
      </c>
      <c r="F48" s="30">
        <f t="shared" ca="1" si="7"/>
        <v>-199605.00000000003</v>
      </c>
      <c r="G48" s="66">
        <f t="shared" ca="1" si="12"/>
        <v>64402.777777777665</v>
      </c>
      <c r="H48" s="126"/>
      <c r="J48" s="113">
        <f ca="1"/>
        <v>45769</v>
      </c>
      <c r="K48" s="39">
        <f ca="1"/>
        <v>72.265000000000001</v>
      </c>
      <c r="L48" s="42">
        <f ca="1"/>
        <v>45951</v>
      </c>
      <c r="M48" s="47">
        <f ca="1"/>
        <v>148.41</v>
      </c>
      <c r="N48" s="42" t="str">
        <f t="shared" ca="1" si="0"/>
        <v/>
      </c>
      <c r="O48" s="42" t="str">
        <f t="shared" ca="1" si="1"/>
        <v/>
      </c>
    </row>
    <row r="49" spans="1:15">
      <c r="A49" s="166">
        <f t="shared" ca="1" si="9"/>
        <v>45993</v>
      </c>
      <c r="B49" s="38">
        <f t="shared" ca="1" si="10"/>
        <v>51.045000000000002</v>
      </c>
      <c r="C49" s="30">
        <f t="shared" ca="1" si="4"/>
        <v>93299.999999999985</v>
      </c>
      <c r="D49" s="31">
        <f t="shared" ca="1" si="5"/>
        <v>187500</v>
      </c>
      <c r="E49" s="38">
        <f t="shared" ca="1" si="11"/>
        <v>51.01</v>
      </c>
      <c r="F49" s="30">
        <f t="shared" ca="1" si="7"/>
        <v>-219534.00000000006</v>
      </c>
      <c r="G49" s="66">
        <f t="shared" ca="1" si="12"/>
        <v>61265.999999999942</v>
      </c>
      <c r="H49" s="126"/>
      <c r="J49" s="113">
        <f ca="1"/>
        <v>45770</v>
      </c>
      <c r="K49" s="39">
        <f ca="1"/>
        <v>68.808000000000007</v>
      </c>
      <c r="L49" s="42">
        <f ca="1"/>
        <v>45952</v>
      </c>
      <c r="M49" s="47">
        <f ca="1"/>
        <v>159.94999999999999</v>
      </c>
      <c r="N49" s="42" t="str">
        <f t="shared" ca="1" si="0"/>
        <v/>
      </c>
      <c r="O49" s="42" t="str">
        <f t="shared" ca="1" si="1"/>
        <v/>
      </c>
    </row>
    <row r="50" spans="1:15">
      <c r="A50" s="166">
        <f t="shared" ca="1" si="9"/>
        <v>45994</v>
      </c>
      <c r="B50" s="38">
        <f t="shared" ca="1" si="10"/>
        <v>51.024999999999999</v>
      </c>
      <c r="C50" s="30">
        <f t="shared" ca="1" si="4"/>
        <v>94500.000000000175</v>
      </c>
      <c r="D50" s="31">
        <f t="shared" ca="1" si="5"/>
        <v>190972.22222222222</v>
      </c>
      <c r="E50" s="38">
        <f t="shared" ca="1" si="11"/>
        <v>39.6</v>
      </c>
      <c r="F50" s="30">
        <f t="shared" ca="1" si="7"/>
        <v>-243495.00000000003</v>
      </c>
      <c r="G50" s="66">
        <f t="shared" ca="1" si="12"/>
        <v>41977.222222222335</v>
      </c>
      <c r="H50" s="126"/>
      <c r="J50" s="113">
        <f ca="1"/>
        <v>45771</v>
      </c>
      <c r="K50" s="39">
        <f ca="1"/>
        <v>66.418999999999997</v>
      </c>
      <c r="L50" s="42">
        <f ca="1"/>
        <v>45953</v>
      </c>
      <c r="M50" s="47">
        <f ca="1"/>
        <v>138.02000000000001</v>
      </c>
      <c r="N50" s="42" t="str">
        <f t="shared" ca="1" si="0"/>
        <v/>
      </c>
      <c r="O50" s="42" t="str">
        <f t="shared" ca="1" si="1"/>
        <v/>
      </c>
    </row>
    <row r="51" spans="1:15">
      <c r="A51" s="166">
        <f t="shared" ca="1" si="9"/>
        <v>45995</v>
      </c>
      <c r="B51" s="38">
        <f t="shared" ca="1" si="10"/>
        <v>50.783000000000001</v>
      </c>
      <c r="C51" s="30">
        <f t="shared" ca="1" si="4"/>
        <v>109020</v>
      </c>
      <c r="D51" s="31">
        <f t="shared" ca="1" si="5"/>
        <v>194444.44444444447</v>
      </c>
      <c r="E51" s="38">
        <f t="shared" ca="1" si="11"/>
        <v>35.770000000000003</v>
      </c>
      <c r="F51" s="30">
        <f t="shared" ca="1" si="7"/>
        <v>-251538</v>
      </c>
      <c r="G51" s="66">
        <f t="shared" ca="1" si="12"/>
        <v>51926.444444444496</v>
      </c>
      <c r="H51" s="126"/>
      <c r="J51" s="113">
        <f ca="1"/>
        <v>45772</v>
      </c>
      <c r="K51" s="39">
        <f ca="1"/>
        <v>66.417000000000002</v>
      </c>
      <c r="L51" s="42">
        <f ca="1"/>
        <v>45954</v>
      </c>
      <c r="M51" s="47">
        <f ca="1"/>
        <v>115.55</v>
      </c>
      <c r="N51" s="42" t="str">
        <f t="shared" ca="1" si="0"/>
        <v/>
      </c>
      <c r="O51" s="42" t="str">
        <f t="shared" ca="1" si="1"/>
        <v/>
      </c>
    </row>
    <row r="52" spans="1:15">
      <c r="A52" s="166">
        <f t="shared" ca="1" si="9"/>
        <v>45996</v>
      </c>
      <c r="B52" s="38">
        <f t="shared" ca="1" si="10"/>
        <v>50.506</v>
      </c>
      <c r="C52" s="30">
        <f t="shared" ca="1" si="4"/>
        <v>125640.00000000007</v>
      </c>
      <c r="D52" s="31">
        <f t="shared" ca="1" si="5"/>
        <v>197916.66666666666</v>
      </c>
      <c r="E52" s="38">
        <f t="shared" ca="1" si="11"/>
        <v>28.17</v>
      </c>
      <c r="F52" s="30">
        <f t="shared" ca="1" si="7"/>
        <v>-267498</v>
      </c>
      <c r="G52" s="66">
        <f t="shared" ca="1" si="12"/>
        <v>56058.666666666744</v>
      </c>
      <c r="H52" s="126"/>
      <c r="J52" s="113">
        <f ca="1"/>
        <v>45775</v>
      </c>
      <c r="K52" s="39">
        <f ca="1"/>
        <v>67.295000000000002</v>
      </c>
      <c r="L52" s="42">
        <f ca="1"/>
        <v>45957</v>
      </c>
      <c r="M52" s="47">
        <f ca="1"/>
        <v>90.52</v>
      </c>
      <c r="N52" s="42" t="str">
        <f t="shared" ca="1" si="0"/>
        <v/>
      </c>
      <c r="O52" s="42" t="str">
        <f t="shared" ca="1" si="1"/>
        <v/>
      </c>
    </row>
    <row r="53" spans="1:15">
      <c r="A53" s="166">
        <f t="shared" ca="1" si="9"/>
        <v>45999</v>
      </c>
      <c r="B53" s="38">
        <f t="shared" ca="1" si="10"/>
        <v>50.774999999999999</v>
      </c>
      <c r="C53" s="30">
        <f t="shared" ca="1" si="4"/>
        <v>109500.00000000017</v>
      </c>
      <c r="D53" s="31">
        <f t="shared" ca="1" si="5"/>
        <v>208333.33333333331</v>
      </c>
      <c r="E53" s="38">
        <f t="shared" ca="1" si="11"/>
        <v>33.200000000000003</v>
      </c>
      <c r="F53" s="30">
        <f t="shared" ca="1" si="7"/>
        <v>-256935.00000000003</v>
      </c>
      <c r="G53" s="66">
        <f t="shared" ca="1" si="12"/>
        <v>60898.333333333459</v>
      </c>
      <c r="H53" s="126"/>
      <c r="J53" s="113">
        <f ca="1"/>
        <v>45776</v>
      </c>
      <c r="K53" s="39">
        <f ca="1"/>
        <v>66.989999999999995</v>
      </c>
      <c r="L53" s="42">
        <f ca="1"/>
        <v>45958</v>
      </c>
      <c r="M53" s="47">
        <f ca="1"/>
        <v>91.34</v>
      </c>
      <c r="N53" s="42" t="str">
        <f t="shared" ca="1" si="0"/>
        <v/>
      </c>
      <c r="O53" s="42" t="str">
        <f t="shared" ca="1" si="1"/>
        <v/>
      </c>
    </row>
    <row r="54" spans="1:15">
      <c r="A54" s="166">
        <f t="shared" ca="1" si="9"/>
        <v>46000</v>
      </c>
      <c r="B54" s="38">
        <f t="shared" ca="1" si="10"/>
        <v>51.091999999999999</v>
      </c>
      <c r="C54" s="30">
        <f t="shared" ca="1" si="4"/>
        <v>90480.00000000016</v>
      </c>
      <c r="D54" s="31">
        <f t="shared" ca="1" si="5"/>
        <v>211805.55555555556</v>
      </c>
      <c r="E54" s="38">
        <f t="shared" ca="1" si="11"/>
        <v>32.200000000000003</v>
      </c>
      <c r="F54" s="30">
        <f t="shared" ca="1" si="7"/>
        <v>-259035.00000000003</v>
      </c>
      <c r="G54" s="66">
        <f t="shared" ca="1" si="12"/>
        <v>43250.555555555708</v>
      </c>
      <c r="H54" s="126"/>
      <c r="J54" s="113">
        <f ca="1"/>
        <v>45777</v>
      </c>
      <c r="K54" s="39">
        <f ca="1"/>
        <v>67.117999999999995</v>
      </c>
      <c r="L54" s="42">
        <f ca="1"/>
        <v>45959</v>
      </c>
      <c r="M54" s="47">
        <f ca="1"/>
        <v>100.01</v>
      </c>
      <c r="N54" s="42" t="str">
        <f t="shared" ca="1" si="0"/>
        <v/>
      </c>
      <c r="O54" s="42" t="str">
        <f t="shared" ca="1" si="1"/>
        <v/>
      </c>
    </row>
    <row r="55" spans="1:15">
      <c r="A55" s="166">
        <f t="shared" ca="1" si="9"/>
        <v>46001</v>
      </c>
      <c r="B55" s="38">
        <f t="shared" ca="1" si="10"/>
        <v>49.92</v>
      </c>
      <c r="C55" s="30">
        <f t="shared" ca="1" si="4"/>
        <v>160799.99999999997</v>
      </c>
      <c r="D55" s="31">
        <f t="shared" ca="1" si="5"/>
        <v>215277.77777777778</v>
      </c>
      <c r="E55" s="38">
        <f t="shared" ca="1" si="11"/>
        <v>17.600000000000001</v>
      </c>
      <c r="F55" s="30">
        <f t="shared" ca="1" si="7"/>
        <v>-289695</v>
      </c>
      <c r="G55" s="66">
        <f t="shared" ca="1" si="12"/>
        <v>86382.777777777752</v>
      </c>
      <c r="H55" s="126"/>
      <c r="J55" s="113">
        <f ca="1"/>
        <v>45778</v>
      </c>
      <c r="K55" s="39">
        <f ca="1"/>
        <v>67.489999999999995</v>
      </c>
      <c r="L55" s="42">
        <f ca="1"/>
        <v>45960</v>
      </c>
      <c r="M55" s="47">
        <f ca="1"/>
        <v>107.1</v>
      </c>
      <c r="N55" s="42" t="str">
        <f t="shared" ca="1" si="0"/>
        <v/>
      </c>
      <c r="O55" s="42" t="str">
        <f t="shared" ca="1" si="1"/>
        <v/>
      </c>
    </row>
    <row r="56" spans="1:15">
      <c r="A56" s="166">
        <f t="shared" ca="1" si="9"/>
        <v>46002.65250462963</v>
      </c>
      <c r="B56" s="38">
        <f t="shared" ca="1" si="10"/>
        <v>50.130940000000002</v>
      </c>
      <c r="C56" s="30">
        <f t="shared" ca="1" si="4"/>
        <v>148143.59999999995</v>
      </c>
      <c r="D56" s="31">
        <f t="shared" ca="1" si="5"/>
        <v>218749.99999999997</v>
      </c>
      <c r="E56" s="38">
        <f t="shared" ca="1" si="11"/>
        <v>10.42</v>
      </c>
      <c r="F56" s="30">
        <f t="shared" ca="1" si="7"/>
        <v>-304773.00000000006</v>
      </c>
      <c r="G56" s="66">
        <f t="shared" ca="1" si="12"/>
        <v>62120.59999999986</v>
      </c>
      <c r="H56" s="127"/>
      <c r="J56" s="113">
        <f ca="1"/>
        <v>45779</v>
      </c>
      <c r="K56" s="47">
        <f ca="1"/>
        <v>64.328000000000003</v>
      </c>
      <c r="L56" s="42">
        <f ca="1"/>
        <v>45961</v>
      </c>
      <c r="M56" s="47">
        <f ca="1"/>
        <v>108.38</v>
      </c>
      <c r="N56" s="42">
        <f t="shared" ca="1" si="0"/>
        <v>45779</v>
      </c>
      <c r="O56" s="42" t="str">
        <f t="shared" ca="1" si="1"/>
        <v/>
      </c>
    </row>
    <row r="57" spans="1:15">
      <c r="A57" s="166" t="str">
        <f t="shared" ca="1" si="9"/>
        <v/>
      </c>
      <c r="B57" s="38" t="str">
        <f t="shared" ca="1" si="10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11"/>
        <v/>
      </c>
      <c r="F57" s="30" t="str">
        <f t="shared" ca="1" si="7"/>
        <v/>
      </c>
      <c r="G57" s="66" t="str">
        <f t="shared" ca="1" si="12"/>
        <v/>
      </c>
      <c r="H57" s="127"/>
      <c r="J57" s="113">
        <f ca="1"/>
        <v>45782</v>
      </c>
      <c r="K57" s="47">
        <f ca="1"/>
        <v>63.692999999999998</v>
      </c>
      <c r="L57" s="42">
        <f ca="1"/>
        <v>45964</v>
      </c>
      <c r="M57" s="47">
        <f ca="1"/>
        <v>98.9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9"/>
        <v/>
      </c>
      <c r="B58" s="38" t="str">
        <f t="shared" ca="1" si="10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11"/>
        <v/>
      </c>
      <c r="F58" s="30" t="str">
        <f t="shared" ca="1" si="7"/>
        <v/>
      </c>
      <c r="G58" s="66" t="str">
        <f t="shared" ca="1" si="12"/>
        <v/>
      </c>
      <c r="J58" s="113">
        <f ca="1"/>
        <v>45783</v>
      </c>
      <c r="K58" s="47">
        <f ca="1"/>
        <v>64.763999999999996</v>
      </c>
      <c r="L58" s="42">
        <f ca="1"/>
        <v>45965</v>
      </c>
      <c r="M58" s="47">
        <f ca="1"/>
        <v>130.22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9"/>
        <v/>
      </c>
      <c r="B59" s="38" t="str">
        <f t="shared" ca="1" si="10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11"/>
        <v/>
      </c>
      <c r="F59" s="30" t="str">
        <f t="shared" ca="1" si="7"/>
        <v/>
      </c>
      <c r="G59" s="66" t="str">
        <f t="shared" ca="1" si="12"/>
        <v/>
      </c>
      <c r="J59" s="113">
        <f ca="1"/>
        <v>45784</v>
      </c>
      <c r="K59" s="47">
        <f ca="1"/>
        <v>63.414000000000001</v>
      </c>
      <c r="L59" s="42">
        <f ca="1"/>
        <v>45966</v>
      </c>
      <c r="M59" s="47">
        <f ca="1"/>
        <v>109.4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9"/>
        <v/>
      </c>
      <c r="B60" s="38" t="str">
        <f t="shared" ca="1" si="10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11"/>
        <v/>
      </c>
      <c r="F60" s="30" t="str">
        <f t="shared" ca="1" si="7"/>
        <v/>
      </c>
      <c r="G60" s="66" t="str">
        <f t="shared" ca="1" si="12"/>
        <v/>
      </c>
      <c r="J60" s="113">
        <f ca="1"/>
        <v>45785</v>
      </c>
      <c r="K60" s="47">
        <f ca="1"/>
        <v>61.368000000000002</v>
      </c>
      <c r="L60" s="42">
        <f ca="1"/>
        <v>45967</v>
      </c>
      <c r="M60" s="47">
        <f ca="1"/>
        <v>147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9"/>
        <v/>
      </c>
      <c r="B61" s="38" t="str">
        <f t="shared" ca="1" si="10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11"/>
        <v/>
      </c>
      <c r="F61" s="30" t="str">
        <f t="shared" ca="1" si="7"/>
        <v/>
      </c>
      <c r="G61" s="66" t="str">
        <f t="shared" ca="1" si="12"/>
        <v/>
      </c>
      <c r="J61" s="113">
        <f ca="1"/>
        <v>45786</v>
      </c>
      <c r="K61" s="47">
        <f ca="1"/>
        <v>61.857999999999997</v>
      </c>
      <c r="L61" s="42">
        <f ca="1"/>
        <v>45968</v>
      </c>
      <c r="M61" s="47">
        <f ca="1"/>
        <v>141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9"/>
        <v/>
      </c>
      <c r="B62" s="38" t="str">
        <f t="shared" ca="1" si="10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11"/>
        <v/>
      </c>
      <c r="F62" s="30" t="str">
        <f t="shared" ca="1" si="7"/>
        <v/>
      </c>
      <c r="G62" s="66" t="str">
        <f t="shared" ca="1" si="12"/>
        <v/>
      </c>
      <c r="J62" s="113">
        <f ca="1"/>
        <v>45789</v>
      </c>
      <c r="K62" s="47">
        <f ca="1"/>
        <v>55.482999999999997</v>
      </c>
      <c r="L62" s="42">
        <f ca="1"/>
        <v>45971</v>
      </c>
      <c r="M62" s="47">
        <f ca="1"/>
        <v>91.77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7"/>
        <v/>
      </c>
      <c r="G63" s="66" t="str">
        <f t="shared" ca="1" si="12"/>
        <v/>
      </c>
      <c r="J63" s="113">
        <f ca="1"/>
        <v>45790</v>
      </c>
      <c r="K63" s="47">
        <f ca="1"/>
        <v>54.078000000000003</v>
      </c>
      <c r="L63" s="42">
        <f ca="1"/>
        <v>45972</v>
      </c>
      <c r="M63" s="47">
        <f ca="1"/>
        <v>83.5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7"/>
        <v/>
      </c>
      <c r="G64" s="66" t="str">
        <f t="shared" ca="1" si="12"/>
        <v/>
      </c>
      <c r="J64" s="113">
        <f ca="1"/>
        <v>45791</v>
      </c>
      <c r="K64" s="47">
        <f ca="1"/>
        <v>55.75</v>
      </c>
      <c r="L64" s="42">
        <f ca="1"/>
        <v>45973</v>
      </c>
      <c r="M64" s="47">
        <f ca="1"/>
        <v>83.74</v>
      </c>
      <c r="N64" s="42">
        <f t="shared" ca="1" si="0"/>
        <v>45791</v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7"/>
        <v/>
      </c>
      <c r="G65" s="66" t="str">
        <f t="shared" ca="1" si="12"/>
        <v/>
      </c>
      <c r="J65" s="113">
        <f ca="1"/>
        <v>45792</v>
      </c>
      <c r="K65" s="47">
        <f ca="1"/>
        <v>54.994</v>
      </c>
      <c r="L65" s="42">
        <f ca="1"/>
        <v>45974</v>
      </c>
      <c r="M65" s="47">
        <f ca="1"/>
        <v>125.09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7"/>
        <v/>
      </c>
      <c r="G66" s="66" t="str">
        <f t="shared" ca="1" si="12"/>
        <v/>
      </c>
      <c r="J66" s="113">
        <f ca="1"/>
        <v>45793</v>
      </c>
      <c r="K66" s="47">
        <f ca="1"/>
        <v>54.707999999999998</v>
      </c>
      <c r="L66" s="42">
        <f ca="1"/>
        <v>45975</v>
      </c>
      <c r="M66" s="47">
        <f ca="1"/>
        <v>131</v>
      </c>
      <c r="N66" s="42">
        <f t="shared" ca="1" si="0"/>
        <v>45793</v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7"/>
        <v/>
      </c>
      <c r="G67" s="66" t="str">
        <f t="shared" ca="1" si="12"/>
        <v/>
      </c>
      <c r="J67" s="113">
        <f ca="1"/>
        <v>45796</v>
      </c>
      <c r="K67" s="47">
        <f ca="1"/>
        <v>54.98</v>
      </c>
      <c r="L67" s="42">
        <f ca="1"/>
        <v>45978</v>
      </c>
      <c r="M67" s="47">
        <f ca="1"/>
        <v>162.99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7"/>
        <v/>
      </c>
      <c r="G68" s="66" t="str">
        <f t="shared" ca="1" si="12"/>
        <v/>
      </c>
      <c r="J68" s="113">
        <f ca="1"/>
        <v>45797</v>
      </c>
      <c r="K68" s="47">
        <f ca="1"/>
        <v>55.292000000000002</v>
      </c>
      <c r="L68" s="42">
        <f ca="1"/>
        <v>45979</v>
      </c>
      <c r="M68" s="47">
        <f ca="1"/>
        <v>178.2</v>
      </c>
      <c r="N68" s="42" t="str">
        <f t="shared" ref="N68:N131" ca="1" si="13">IF(COUNTIF(L:L,J68),J68,"")</f>
        <v/>
      </c>
      <c r="O68" s="42" t="str">
        <f t="shared" ref="O68:O131" ca="1" si="14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7"/>
        <v/>
      </c>
      <c r="G69" s="66" t="str">
        <f t="shared" ca="1" si="12"/>
        <v/>
      </c>
      <c r="J69" s="113">
        <f ca="1"/>
        <v>45798</v>
      </c>
      <c r="K69" s="47">
        <f ca="1"/>
        <v>58.441000000000003</v>
      </c>
      <c r="L69" s="42">
        <f ca="1"/>
        <v>45980</v>
      </c>
      <c r="M69" s="47">
        <f ca="1"/>
        <v>176.77</v>
      </c>
      <c r="N69" s="42" t="str">
        <f t="shared" ca="1" si="13"/>
        <v/>
      </c>
      <c r="O69" s="42" t="str">
        <f t="shared" ca="1" si="14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7"/>
        <v/>
      </c>
      <c r="G70" s="66" t="str">
        <f t="shared" ca="1" si="12"/>
        <v/>
      </c>
      <c r="J70" s="113">
        <f ca="1"/>
        <v>45799</v>
      </c>
      <c r="K70" s="47">
        <f ca="1"/>
        <v>57.939</v>
      </c>
      <c r="L70" s="42">
        <f ca="1"/>
        <v>45981</v>
      </c>
      <c r="M70" s="47">
        <f ca="1"/>
        <v>249.46</v>
      </c>
      <c r="N70" s="42" t="str">
        <f t="shared" ca="1" si="13"/>
        <v/>
      </c>
      <c r="O70" s="42" t="str">
        <f t="shared" ca="1" si="14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7"/>
        <v/>
      </c>
      <c r="G71" s="66" t="str">
        <f t="shared" ca="1" si="12"/>
        <v/>
      </c>
      <c r="J71" s="113">
        <f ca="1"/>
        <v>45800</v>
      </c>
      <c r="K71" s="47">
        <f ca="1"/>
        <v>59.526000000000003</v>
      </c>
      <c r="L71" s="42">
        <f ca="1"/>
        <v>45982</v>
      </c>
      <c r="M71" s="47">
        <f ca="1"/>
        <v>202.72</v>
      </c>
      <c r="N71" s="42" t="str">
        <f t="shared" ca="1" si="13"/>
        <v/>
      </c>
      <c r="O71" s="42" t="str">
        <f t="shared" ca="1" si="14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7"/>
        <v/>
      </c>
      <c r="G72" s="66" t="str">
        <f t="shared" ca="1" si="12"/>
        <v/>
      </c>
      <c r="J72" s="113">
        <f ca="1"/>
        <v>45804</v>
      </c>
      <c r="K72" s="47">
        <f ca="1"/>
        <v>55.707999999999998</v>
      </c>
      <c r="L72" s="42">
        <f ca="1"/>
        <v>45985</v>
      </c>
      <c r="M72" s="47">
        <f ca="1"/>
        <v>125.58</v>
      </c>
      <c r="N72" s="42" t="str">
        <f t="shared" ca="1" si="13"/>
        <v/>
      </c>
      <c r="O72" s="42" t="str">
        <f t="shared" ca="1" si="14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7"/>
        <v/>
      </c>
      <c r="G73" s="66" t="str">
        <f t="shared" ca="1" si="12"/>
        <v/>
      </c>
      <c r="J73" s="113">
        <f ca="1"/>
        <v>45805</v>
      </c>
      <c r="K73" s="47">
        <f ca="1"/>
        <v>56.082000000000001</v>
      </c>
      <c r="L73" s="42">
        <f ca="1"/>
        <v>45986</v>
      </c>
      <c r="M73" s="47">
        <f ca="1"/>
        <v>90.2</v>
      </c>
      <c r="N73" s="42" t="str">
        <f t="shared" ca="1" si="13"/>
        <v/>
      </c>
      <c r="O73" s="42" t="str">
        <f t="shared" ca="1" si="14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7"/>
        <v/>
      </c>
      <c r="G74" s="66" t="str">
        <f t="shared" ca="1" si="12"/>
        <v/>
      </c>
      <c r="J74" s="113">
        <f ca="1"/>
        <v>45806</v>
      </c>
      <c r="K74" s="47">
        <f ca="1"/>
        <v>56.131</v>
      </c>
      <c r="L74" s="42">
        <f ca="1"/>
        <v>45987</v>
      </c>
      <c r="M74" s="47">
        <f ca="1"/>
        <v>65.8</v>
      </c>
      <c r="N74" s="42" t="str">
        <f t="shared" ca="1" si="13"/>
        <v/>
      </c>
      <c r="O74" s="42" t="str">
        <f t="shared" ca="1" si="14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7"/>
        <v/>
      </c>
      <c r="G75" s="66" t="str">
        <f t="shared" ca="1" si="12"/>
        <v/>
      </c>
      <c r="J75" s="113">
        <f ca="1"/>
        <v>45807</v>
      </c>
      <c r="K75" s="47">
        <f ca="1"/>
        <v>56.16</v>
      </c>
      <c r="L75" s="42">
        <f ca="1"/>
        <v>45989</v>
      </c>
      <c r="M75" s="47">
        <f ca="1"/>
        <v>53.32</v>
      </c>
      <c r="N75" s="42" t="str">
        <f t="shared" ca="1" si="13"/>
        <v/>
      </c>
      <c r="O75" s="42" t="str">
        <f t="shared" ca="1" si="14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7"/>
        <v/>
      </c>
      <c r="G76" s="66" t="str">
        <f t="shared" ca="1" si="12"/>
        <v/>
      </c>
      <c r="J76" s="113">
        <f ca="1"/>
        <v>45810</v>
      </c>
      <c r="K76" s="47">
        <f ca="1"/>
        <v>55.341000000000001</v>
      </c>
      <c r="L76" s="42">
        <f ca="1"/>
        <v>45992</v>
      </c>
      <c r="M76" s="47">
        <f ca="1"/>
        <v>60.5</v>
      </c>
      <c r="N76" s="42" t="str">
        <f t="shared" ca="1" si="13"/>
        <v/>
      </c>
      <c r="O76" s="42" t="str">
        <f t="shared" ca="1" si="14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7"/>
        <v/>
      </c>
      <c r="G77" s="66" t="str">
        <f t="shared" ca="1" si="12"/>
        <v/>
      </c>
      <c r="J77" s="113">
        <f ca="1"/>
        <v>45811</v>
      </c>
      <c r="K77" s="47">
        <f ca="1"/>
        <v>54.959000000000003</v>
      </c>
      <c r="L77" s="42">
        <f ca="1"/>
        <v>45993</v>
      </c>
      <c r="M77" s="47">
        <f ca="1"/>
        <v>51.01</v>
      </c>
      <c r="N77" s="42">
        <f t="shared" ca="1" si="13"/>
        <v>45811</v>
      </c>
      <c r="O77" s="42" t="str">
        <f t="shared" ca="1" si="14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7"/>
        <v/>
      </c>
      <c r="G78" s="66" t="str">
        <f t="shared" ca="1" si="12"/>
        <v/>
      </c>
      <c r="J78" s="113">
        <f ca="1"/>
        <v>45812</v>
      </c>
      <c r="K78" s="47">
        <f ca="1"/>
        <v>55.16</v>
      </c>
      <c r="L78" s="42">
        <f ca="1"/>
        <v>45994</v>
      </c>
      <c r="M78" s="47">
        <f ca="1"/>
        <v>39.6</v>
      </c>
      <c r="N78" s="42" t="str">
        <f t="shared" ca="1" si="13"/>
        <v/>
      </c>
      <c r="O78" s="42" t="str">
        <f t="shared" ca="1" si="14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7"/>
        <v/>
      </c>
      <c r="G79" s="66" t="str">
        <f t="shared" ca="1" si="12"/>
        <v/>
      </c>
      <c r="J79" s="113">
        <f ca="1"/>
        <v>45813</v>
      </c>
      <c r="K79" s="47">
        <f ca="1"/>
        <v>55.661000000000001</v>
      </c>
      <c r="L79" s="42">
        <f ca="1"/>
        <v>45995</v>
      </c>
      <c r="M79" s="47">
        <f ca="1"/>
        <v>35.770000000000003</v>
      </c>
      <c r="N79" s="42" t="str">
        <f t="shared" ca="1" si="13"/>
        <v/>
      </c>
      <c r="O79" s="42" t="str">
        <f t="shared" ca="1" si="14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5">IF(ISERROR(B80-2),"",-1*(B80-$B$14)*$B$8*$B$5*10^(-4))</f>
        <v/>
      </c>
      <c r="D80" s="31" t="str">
        <f t="shared" ref="D80:D131" ca="1" si="16">IF(ISERROR(B80-2),"",(INT(A80)-INT($A$14))/360*$B$6*$B$5)</f>
        <v/>
      </c>
      <c r="E80" s="38" t="str">
        <f t="shared" ca="1" si="11"/>
        <v/>
      </c>
      <c r="F80" s="30" t="str">
        <f t="shared" ref="F80:F131" ca="1" si="17">IF(ISERROR(B80-2),"",(E80-$E$14)*$C$5*$F$5)</f>
        <v/>
      </c>
      <c r="G80" s="66" t="str">
        <f t="shared" ca="1" si="12"/>
        <v/>
      </c>
      <c r="J80" s="113">
        <f ca="1"/>
        <v>45814</v>
      </c>
      <c r="K80" s="47">
        <f ca="1"/>
        <v>54.006</v>
      </c>
      <c r="L80" s="42">
        <f ca="1"/>
        <v>45996</v>
      </c>
      <c r="M80" s="47">
        <f ca="1"/>
        <v>28.17</v>
      </c>
      <c r="N80" s="42">
        <f t="shared" ca="1" si="13"/>
        <v>45814</v>
      </c>
      <c r="O80" s="42" t="str">
        <f t="shared" ca="1" si="14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5"/>
        <v/>
      </c>
      <c r="D81" s="31" t="str">
        <f t="shared" ca="1" si="16"/>
        <v/>
      </c>
      <c r="E81" s="38" t="str">
        <f t="shared" ca="1" si="11"/>
        <v/>
      </c>
      <c r="F81" s="30" t="str">
        <f t="shared" ca="1" si="17"/>
        <v/>
      </c>
      <c r="G81" s="66" t="str">
        <f t="shared" ca="1" si="12"/>
        <v/>
      </c>
      <c r="J81" s="113">
        <f ca="1"/>
        <v>45817</v>
      </c>
      <c r="K81" s="47">
        <f ca="1"/>
        <v>53.912999999999997</v>
      </c>
      <c r="L81" s="42">
        <f ca="1"/>
        <v>45999</v>
      </c>
      <c r="M81" s="47">
        <f ca="1"/>
        <v>33.200000000000003</v>
      </c>
      <c r="N81" s="42" t="str">
        <f t="shared" ca="1" si="13"/>
        <v/>
      </c>
      <c r="O81" s="42" t="str">
        <f t="shared" ca="1" si="14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5"/>
        <v/>
      </c>
      <c r="D82" s="31" t="str">
        <f t="shared" ca="1" si="16"/>
        <v/>
      </c>
      <c r="E82" s="38" t="str">
        <f t="shared" ca="1" si="11"/>
        <v/>
      </c>
      <c r="F82" s="30" t="str">
        <f t="shared" ca="1" si="17"/>
        <v/>
      </c>
      <c r="G82" s="66" t="str">
        <f t="shared" ca="1" si="12"/>
        <v/>
      </c>
      <c r="J82" s="113">
        <f ca="1"/>
        <v>45818</v>
      </c>
      <c r="K82" s="47">
        <f ca="1"/>
        <v>53.087000000000003</v>
      </c>
      <c r="L82" s="42">
        <f ca="1"/>
        <v>46000</v>
      </c>
      <c r="M82" s="47">
        <f ca="1"/>
        <v>32.200000000000003</v>
      </c>
      <c r="N82" s="42" t="str">
        <f t="shared" ca="1" si="13"/>
        <v/>
      </c>
      <c r="O82" s="42" t="str">
        <f t="shared" ca="1" si="14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5"/>
        <v/>
      </c>
      <c r="D83" s="31" t="str">
        <f t="shared" ca="1" si="16"/>
        <v/>
      </c>
      <c r="E83" s="38" t="str">
        <f t="shared" ca="1" si="11"/>
        <v/>
      </c>
      <c r="F83" s="30" t="str">
        <f t="shared" ca="1" si="17"/>
        <v/>
      </c>
      <c r="G83" s="66" t="str">
        <f t="shared" ca="1" si="12"/>
        <v/>
      </c>
      <c r="J83" s="113">
        <f ca="1"/>
        <v>45819</v>
      </c>
      <c r="K83" s="47">
        <f ca="1"/>
        <v>53.267000000000003</v>
      </c>
      <c r="L83" s="42">
        <f ca="1"/>
        <v>46001</v>
      </c>
      <c r="M83" s="47">
        <f ca="1"/>
        <v>17.600000000000001</v>
      </c>
      <c r="N83" s="42" t="str">
        <f t="shared" ca="1" si="13"/>
        <v/>
      </c>
      <c r="O83" s="42" t="str">
        <f t="shared" ca="1" si="14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5"/>
        <v/>
      </c>
      <c r="D84" s="31" t="str">
        <f t="shared" ca="1" si="16"/>
        <v/>
      </c>
      <c r="E84" s="38" t="str">
        <f t="shared" ca="1" si="11"/>
        <v/>
      </c>
      <c r="F84" s="30" t="str">
        <f t="shared" ca="1" si="17"/>
        <v/>
      </c>
      <c r="G84" s="66" t="str">
        <f t="shared" ca="1" si="12"/>
        <v/>
      </c>
      <c r="J84" s="113">
        <f ca="1"/>
        <v>45820</v>
      </c>
      <c r="K84" s="47">
        <f ca="1"/>
        <v>53.845999999999997</v>
      </c>
      <c r="N84" s="42" t="str">
        <f t="shared" ca="1" si="13"/>
        <v/>
      </c>
      <c r="O84" s="42" t="str">
        <f t="shared" ca="1" si="14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5"/>
        <v/>
      </c>
      <c r="D85" s="31" t="str">
        <f t="shared" ca="1" si="16"/>
        <v/>
      </c>
      <c r="E85" s="38" t="str">
        <f t="shared" ca="1" si="11"/>
        <v/>
      </c>
      <c r="F85" s="30" t="str">
        <f t="shared" ca="1" si="17"/>
        <v/>
      </c>
      <c r="G85" s="66" t="str">
        <f t="shared" ca="1" si="12"/>
        <v/>
      </c>
      <c r="J85" s="113">
        <f ca="1"/>
        <v>45821</v>
      </c>
      <c r="K85" s="47">
        <f ca="1"/>
        <v>55.892000000000003</v>
      </c>
      <c r="N85" s="42">
        <f t="shared" ca="1" si="13"/>
        <v>45821</v>
      </c>
      <c r="O85" s="42" t="str">
        <f t="shared" ca="1" si="14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5"/>
        <v/>
      </c>
      <c r="D86" s="31" t="str">
        <f t="shared" ca="1" si="16"/>
        <v/>
      </c>
      <c r="E86" s="38" t="str">
        <f t="shared" ca="1" si="11"/>
        <v/>
      </c>
      <c r="F86" s="30" t="str">
        <f t="shared" ca="1" si="17"/>
        <v/>
      </c>
      <c r="G86" s="66" t="str">
        <f t="shared" ca="1" si="12"/>
        <v/>
      </c>
      <c r="J86" s="113">
        <f ca="1"/>
        <v>45824</v>
      </c>
      <c r="K86" s="47">
        <f ca="1"/>
        <v>54.283999999999999</v>
      </c>
      <c r="N86" s="42" t="str">
        <f t="shared" ca="1" si="13"/>
        <v/>
      </c>
      <c r="O86" s="42" t="str">
        <f t="shared" ca="1" si="14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5"/>
        <v/>
      </c>
      <c r="D87" s="31" t="str">
        <f t="shared" ca="1" si="16"/>
        <v/>
      </c>
      <c r="E87" s="38" t="str">
        <f t="shared" ca="1" si="11"/>
        <v/>
      </c>
      <c r="F87" s="30" t="str">
        <f t="shared" ca="1" si="17"/>
        <v/>
      </c>
      <c r="G87" s="66" t="str">
        <f t="shared" ca="1" si="12"/>
        <v/>
      </c>
      <c r="J87" s="113">
        <f ca="1"/>
        <v>45825</v>
      </c>
      <c r="K87" s="47">
        <f ca="1"/>
        <v>56.819000000000003</v>
      </c>
      <c r="N87" s="42" t="str">
        <f t="shared" ca="1" si="13"/>
        <v/>
      </c>
      <c r="O87" s="42" t="str">
        <f t="shared" ca="1" si="14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5"/>
        <v/>
      </c>
      <c r="D88" s="31" t="str">
        <f t="shared" ca="1" si="16"/>
        <v/>
      </c>
      <c r="E88" s="38" t="str">
        <f t="shared" ca="1" si="11"/>
        <v/>
      </c>
      <c r="F88" s="30" t="str">
        <f t="shared" ca="1" si="17"/>
        <v/>
      </c>
      <c r="G88" s="66" t="str">
        <f t="shared" ca="1" si="12"/>
        <v/>
      </c>
      <c r="J88" s="113">
        <f ca="1"/>
        <v>45826</v>
      </c>
      <c r="K88" s="47">
        <f ca="1"/>
        <v>56.100999999999999</v>
      </c>
      <c r="N88" s="42" t="str">
        <f t="shared" ca="1" si="13"/>
        <v/>
      </c>
      <c r="O88" s="42" t="str">
        <f t="shared" ca="1" si="14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5"/>
        <v/>
      </c>
      <c r="D89" s="31" t="str">
        <f t="shared" ca="1" si="16"/>
        <v/>
      </c>
      <c r="E89" s="38" t="str">
        <f t="shared" ca="1" si="11"/>
        <v/>
      </c>
      <c r="F89" s="30" t="str">
        <f t="shared" ca="1" si="17"/>
        <v/>
      </c>
      <c r="G89" s="66" t="str">
        <f t="shared" ca="1" si="12"/>
        <v/>
      </c>
      <c r="J89" s="113">
        <f ca="1"/>
        <v>45828</v>
      </c>
      <c r="K89" s="47">
        <f ca="1"/>
        <v>56.012999999999998</v>
      </c>
      <c r="N89" s="42" t="str">
        <f t="shared" ca="1" si="13"/>
        <v/>
      </c>
      <c r="O89" s="42" t="str">
        <f t="shared" ca="1" si="14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5"/>
        <v/>
      </c>
      <c r="D90" s="31" t="str">
        <f t="shared" ca="1" si="16"/>
        <v/>
      </c>
      <c r="E90" s="38" t="str">
        <f t="shared" ca="1" si="11"/>
        <v/>
      </c>
      <c r="F90" s="30" t="str">
        <f t="shared" ca="1" si="17"/>
        <v/>
      </c>
      <c r="G90" s="66" t="str">
        <f t="shared" ca="1" si="12"/>
        <v/>
      </c>
      <c r="J90" s="113">
        <f ca="1"/>
        <v>45831</v>
      </c>
      <c r="K90" s="47">
        <f ca="1"/>
        <v>54.692</v>
      </c>
      <c r="N90" s="42" t="str">
        <f t="shared" ca="1" si="13"/>
        <v/>
      </c>
      <c r="O90" s="42" t="str">
        <f t="shared" ca="1" si="14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5"/>
        <v/>
      </c>
      <c r="D91" s="31" t="str">
        <f t="shared" ca="1" si="16"/>
        <v/>
      </c>
      <c r="E91" s="38" t="str">
        <f t="shared" ca="1" si="11"/>
        <v/>
      </c>
      <c r="F91" s="30" t="str">
        <f t="shared" ca="1" si="17"/>
        <v/>
      </c>
      <c r="G91" s="66" t="str">
        <f t="shared" ca="1" si="12"/>
        <v/>
      </c>
      <c r="J91" s="113">
        <f ca="1"/>
        <v>45832</v>
      </c>
      <c r="K91" s="47">
        <f ca="1"/>
        <v>52.798999999999999</v>
      </c>
      <c r="N91" s="42" t="str">
        <f t="shared" ca="1" si="13"/>
        <v/>
      </c>
      <c r="O91" s="42" t="str">
        <f t="shared" ca="1" si="14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5"/>
        <v/>
      </c>
      <c r="D92" s="31" t="str">
        <f t="shared" ca="1" si="16"/>
        <v/>
      </c>
      <c r="E92" s="38" t="str">
        <f t="shared" ca="1" si="11"/>
        <v/>
      </c>
      <c r="F92" s="30" t="str">
        <f t="shared" ca="1" si="17"/>
        <v/>
      </c>
      <c r="G92" s="66" t="str">
        <f t="shared" ca="1" si="12"/>
        <v/>
      </c>
      <c r="J92" s="113">
        <f ca="1"/>
        <v>45833</v>
      </c>
      <c r="K92" s="47">
        <f ca="1"/>
        <v>53.402000000000001</v>
      </c>
      <c r="N92" s="42">
        <f t="shared" ca="1" si="13"/>
        <v>45833</v>
      </c>
      <c r="O92" s="42" t="str">
        <f t="shared" ca="1" si="14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5"/>
        <v/>
      </c>
      <c r="D93" s="31" t="str">
        <f t="shared" ca="1" si="16"/>
        <v/>
      </c>
      <c r="E93" s="38" t="str">
        <f t="shared" ca="1" si="11"/>
        <v/>
      </c>
      <c r="F93" s="30" t="str">
        <f t="shared" ca="1" si="17"/>
        <v/>
      </c>
      <c r="G93" s="66" t="str">
        <f t="shared" ca="1" si="12"/>
        <v/>
      </c>
      <c r="J93" s="113">
        <f ca="1"/>
        <v>45834</v>
      </c>
      <c r="K93" s="47">
        <f ca="1"/>
        <v>52.491999999999997</v>
      </c>
      <c r="N93" s="42">
        <f t="shared" ca="1" si="13"/>
        <v>45834</v>
      </c>
      <c r="O93" s="42" t="str">
        <f t="shared" ca="1" si="14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5"/>
        <v/>
      </c>
      <c r="D94" s="31" t="str">
        <f t="shared" ca="1" si="16"/>
        <v/>
      </c>
      <c r="E94" s="38" t="str">
        <f t="shared" ca="1" si="11"/>
        <v/>
      </c>
      <c r="F94" s="30" t="str">
        <f t="shared" ca="1" si="17"/>
        <v/>
      </c>
      <c r="G94" s="66" t="str">
        <f t="shared" ca="1" si="12"/>
        <v/>
      </c>
      <c r="J94" s="113">
        <f ca="1"/>
        <v>45835</v>
      </c>
      <c r="K94" s="47">
        <f ca="1"/>
        <v>51.991</v>
      </c>
      <c r="N94" s="42">
        <f t="shared" ca="1" si="13"/>
        <v>45835</v>
      </c>
      <c r="O94" s="42" t="str">
        <f t="shared" ca="1" si="14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5"/>
        <v/>
      </c>
      <c r="D95" s="31" t="str">
        <f t="shared" ca="1" si="16"/>
        <v/>
      </c>
      <c r="E95" s="38" t="str">
        <f t="shared" ref="E95:E131" ca="1" si="20">IF(COUNTIF(J:J,A95)=1,VLOOKUP(A95,L:M,2), IF(COUNTIF(J:J,A95)=0,$C$10,""))</f>
        <v/>
      </c>
      <c r="F95" s="30" t="str">
        <f t="shared" ca="1" si="17"/>
        <v/>
      </c>
      <c r="G95" s="66" t="str">
        <f t="shared" ref="G95:G131" ca="1" si="21">IF(ISERROR(B95-2),"",C95+D95+F95)</f>
        <v/>
      </c>
      <c r="J95" s="113">
        <f ca="1"/>
        <v>45838</v>
      </c>
      <c r="K95" s="47">
        <f ca="1"/>
        <v>51.058</v>
      </c>
      <c r="N95" s="42" t="str">
        <f t="shared" ca="1" si="13"/>
        <v/>
      </c>
      <c r="O95" s="42" t="str">
        <f t="shared" ca="1" si="14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5"/>
        <v/>
      </c>
      <c r="D96" s="31" t="str">
        <f t="shared" ca="1" si="16"/>
        <v/>
      </c>
      <c r="E96" s="38" t="str">
        <f t="shared" ca="1" si="20"/>
        <v/>
      </c>
      <c r="F96" s="30" t="str">
        <f t="shared" ca="1" si="17"/>
        <v/>
      </c>
      <c r="G96" s="66" t="str">
        <f t="shared" ca="1" si="21"/>
        <v/>
      </c>
      <c r="J96" s="113">
        <f ca="1"/>
        <v>45839</v>
      </c>
      <c r="K96" s="47">
        <f ca="1"/>
        <v>50.558999999999997</v>
      </c>
      <c r="N96" s="42" t="str">
        <f t="shared" ca="1" si="13"/>
        <v/>
      </c>
      <c r="O96" s="42" t="str">
        <f t="shared" ca="1" si="14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5"/>
        <v/>
      </c>
      <c r="D97" s="31" t="str">
        <f t="shared" ca="1" si="16"/>
        <v/>
      </c>
      <c r="E97" s="38" t="str">
        <f t="shared" ca="1" si="20"/>
        <v/>
      </c>
      <c r="F97" s="30" t="str">
        <f t="shared" ca="1" si="17"/>
        <v/>
      </c>
      <c r="G97" s="66" t="str">
        <f t="shared" ca="1" si="21"/>
        <v/>
      </c>
      <c r="J97" s="113">
        <f ca="1"/>
        <v>45840</v>
      </c>
      <c r="K97" s="47">
        <f ca="1"/>
        <v>50.177999999999997</v>
      </c>
      <c r="N97" s="42" t="str">
        <f t="shared" ca="1" si="13"/>
        <v/>
      </c>
      <c r="O97" s="42" t="str">
        <f t="shared" ca="1" si="14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5"/>
        <v/>
      </c>
      <c r="D98" s="31" t="str">
        <f t="shared" ca="1" si="16"/>
        <v/>
      </c>
      <c r="E98" s="38" t="str">
        <f t="shared" ca="1" si="20"/>
        <v/>
      </c>
      <c r="F98" s="30" t="str">
        <f t="shared" ca="1" si="17"/>
        <v/>
      </c>
      <c r="G98" s="66" t="str">
        <f t="shared" ca="1" si="21"/>
        <v/>
      </c>
      <c r="J98" s="113">
        <f ca="1"/>
        <v>45841</v>
      </c>
      <c r="K98" s="47">
        <f ca="1"/>
        <v>49.305</v>
      </c>
      <c r="N98" s="42" t="str">
        <f t="shared" ca="1" si="13"/>
        <v/>
      </c>
      <c r="O98" s="42" t="str">
        <f t="shared" ca="1" si="14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5"/>
        <v/>
      </c>
      <c r="D99" s="31" t="str">
        <f t="shared" ca="1" si="16"/>
        <v/>
      </c>
      <c r="E99" s="38" t="str">
        <f t="shared" ca="1" si="20"/>
        <v/>
      </c>
      <c r="F99" s="30" t="str">
        <f t="shared" ca="1" si="17"/>
        <v/>
      </c>
      <c r="G99" s="66" t="str">
        <f t="shared" ca="1" si="21"/>
        <v/>
      </c>
      <c r="J99" s="113">
        <f ca="1"/>
        <v>45845</v>
      </c>
      <c r="K99" s="47">
        <f ca="1"/>
        <v>50.89</v>
      </c>
      <c r="N99" s="42" t="str">
        <f t="shared" ca="1" si="13"/>
        <v/>
      </c>
      <c r="O99" s="42" t="str">
        <f t="shared" ca="1" si="14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5"/>
        <v/>
      </c>
      <c r="D100" s="31" t="str">
        <f t="shared" ca="1" si="16"/>
        <v/>
      </c>
      <c r="E100" s="38" t="str">
        <f t="shared" ca="1" si="20"/>
        <v/>
      </c>
      <c r="F100" s="30" t="str">
        <f t="shared" ca="1" si="17"/>
        <v/>
      </c>
      <c r="G100" s="66" t="str">
        <f t="shared" ca="1" si="21"/>
        <v/>
      </c>
      <c r="J100" s="113">
        <f ca="1"/>
        <v>45846</v>
      </c>
      <c r="K100" s="47">
        <f ca="1"/>
        <v>51.234000000000002</v>
      </c>
      <c r="N100" s="42" t="str">
        <f t="shared" ca="1" si="13"/>
        <v/>
      </c>
      <c r="O100" s="42" t="str">
        <f t="shared" ca="1" si="14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5"/>
        <v/>
      </c>
      <c r="D101" s="31" t="str">
        <f t="shared" ca="1" si="16"/>
        <v/>
      </c>
      <c r="E101" s="38" t="str">
        <f t="shared" ca="1" si="20"/>
        <v/>
      </c>
      <c r="F101" s="30" t="str">
        <f t="shared" ca="1" si="17"/>
        <v/>
      </c>
      <c r="G101" s="66" t="str">
        <f t="shared" ca="1" si="21"/>
        <v/>
      </c>
      <c r="J101" s="113">
        <f ca="1"/>
        <v>45847</v>
      </c>
      <c r="K101" s="47">
        <f ca="1"/>
        <v>50.05</v>
      </c>
      <c r="N101" s="42" t="str">
        <f t="shared" ca="1" si="13"/>
        <v/>
      </c>
      <c r="O101" s="42" t="str">
        <f t="shared" ca="1" si="14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5"/>
        <v/>
      </c>
      <c r="D102" s="31" t="str">
        <f t="shared" ca="1" si="16"/>
        <v/>
      </c>
      <c r="E102" s="38" t="str">
        <f t="shared" ca="1" si="20"/>
        <v/>
      </c>
      <c r="F102" s="30" t="str">
        <f t="shared" ca="1" si="17"/>
        <v/>
      </c>
      <c r="G102" s="66" t="str">
        <f t="shared" ca="1" si="21"/>
        <v/>
      </c>
      <c r="J102" s="113">
        <f ca="1"/>
        <v>45848</v>
      </c>
      <c r="K102" s="47">
        <f ca="1"/>
        <v>49.847000000000001</v>
      </c>
      <c r="N102" s="42" t="str">
        <f t="shared" ca="1" si="13"/>
        <v/>
      </c>
      <c r="O102" s="42" t="str">
        <f t="shared" ca="1" si="14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5"/>
        <v/>
      </c>
      <c r="D103" s="31" t="str">
        <f t="shared" ca="1" si="16"/>
        <v/>
      </c>
      <c r="E103" s="38" t="str">
        <f t="shared" ca="1" si="20"/>
        <v/>
      </c>
      <c r="F103" s="30" t="str">
        <f t="shared" ca="1" si="17"/>
        <v/>
      </c>
      <c r="G103" s="66" t="str">
        <f t="shared" ca="1" si="21"/>
        <v/>
      </c>
      <c r="J103" s="113">
        <f ca="1"/>
        <v>45849</v>
      </c>
      <c r="K103" s="47">
        <f ca="1"/>
        <v>50.536000000000001</v>
      </c>
      <c r="N103" s="42" t="str">
        <f t="shared" ca="1" si="13"/>
        <v/>
      </c>
      <c r="O103" s="42" t="str">
        <f t="shared" ca="1" si="14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5"/>
        <v/>
      </c>
      <c r="D104" s="31" t="str">
        <f t="shared" ca="1" si="16"/>
        <v/>
      </c>
      <c r="E104" s="38" t="str">
        <f t="shared" ca="1" si="20"/>
        <v/>
      </c>
      <c r="F104" s="30" t="str">
        <f t="shared" ca="1" si="17"/>
        <v/>
      </c>
      <c r="G104" s="66" t="str">
        <f t="shared" ca="1" si="21"/>
        <v/>
      </c>
      <c r="J104" s="113">
        <f ca="1"/>
        <v>45852</v>
      </c>
      <c r="K104" s="47">
        <f ca="1"/>
        <v>50.942999999999998</v>
      </c>
      <c r="N104" s="42" t="str">
        <f t="shared" ca="1" si="13"/>
        <v/>
      </c>
      <c r="O104" s="42" t="str">
        <f t="shared" ca="1" si="14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5"/>
        <v/>
      </c>
      <c r="D105" s="31" t="str">
        <f t="shared" ca="1" si="16"/>
        <v/>
      </c>
      <c r="E105" s="38" t="str">
        <f t="shared" ca="1" si="20"/>
        <v/>
      </c>
      <c r="F105" s="30" t="str">
        <f t="shared" ca="1" si="17"/>
        <v/>
      </c>
      <c r="G105" s="66" t="str">
        <f t="shared" ca="1" si="21"/>
        <v/>
      </c>
      <c r="J105" s="113">
        <f ca="1"/>
        <v>45853</v>
      </c>
      <c r="K105" s="47">
        <f ca="1"/>
        <v>52.14</v>
      </c>
      <c r="N105" s="42" t="str">
        <f t="shared" ca="1" si="13"/>
        <v/>
      </c>
      <c r="O105" s="42" t="str">
        <f t="shared" ca="1" si="14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5"/>
        <v/>
      </c>
      <c r="D106" s="31" t="str">
        <f t="shared" ca="1" si="16"/>
        <v/>
      </c>
      <c r="E106" s="38" t="str">
        <f t="shared" ca="1" si="20"/>
        <v/>
      </c>
      <c r="F106" s="30" t="str">
        <f t="shared" ca="1" si="17"/>
        <v/>
      </c>
      <c r="G106" s="66" t="str">
        <f t="shared" ca="1" si="21"/>
        <v/>
      </c>
      <c r="J106" s="113">
        <f ca="1"/>
        <v>45854</v>
      </c>
      <c r="K106" s="47">
        <f ca="1"/>
        <v>51.95</v>
      </c>
      <c r="N106" s="42" t="str">
        <f t="shared" ca="1" si="13"/>
        <v/>
      </c>
      <c r="O106" s="42" t="str">
        <f t="shared" ca="1" si="14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5"/>
        <v/>
      </c>
      <c r="D107" s="31" t="str">
        <f t="shared" ca="1" si="16"/>
        <v/>
      </c>
      <c r="E107" s="38" t="str">
        <f t="shared" ca="1" si="20"/>
        <v/>
      </c>
      <c r="F107" s="30" t="str">
        <f t="shared" ca="1" si="17"/>
        <v/>
      </c>
      <c r="G107" s="66" t="str">
        <f t="shared" ca="1" si="21"/>
        <v/>
      </c>
      <c r="J107" s="113">
        <f ca="1"/>
        <v>45855</v>
      </c>
      <c r="K107" s="47">
        <f ca="1"/>
        <v>50.658000000000001</v>
      </c>
      <c r="N107" s="42">
        <f t="shared" ca="1" si="13"/>
        <v>45855</v>
      </c>
      <c r="O107" s="42" t="str">
        <f t="shared" ca="1" si="14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5"/>
        <v/>
      </c>
      <c r="D108" s="31" t="str">
        <f t="shared" ca="1" si="16"/>
        <v/>
      </c>
      <c r="E108" s="38" t="str">
        <f t="shared" ca="1" si="20"/>
        <v/>
      </c>
      <c r="F108" s="30" t="str">
        <f t="shared" ca="1" si="17"/>
        <v/>
      </c>
      <c r="G108" s="66" t="str">
        <f t="shared" ca="1" si="21"/>
        <v/>
      </c>
      <c r="J108" s="113">
        <f ca="1"/>
        <v>45856</v>
      </c>
      <c r="K108" s="47">
        <f ca="1"/>
        <v>50.805</v>
      </c>
      <c r="N108" s="42" t="str">
        <f t="shared" ca="1" si="13"/>
        <v/>
      </c>
      <c r="O108" s="42" t="str">
        <f t="shared" ca="1" si="14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5"/>
        <v/>
      </c>
      <c r="D109" s="31" t="str">
        <f t="shared" ca="1" si="16"/>
        <v/>
      </c>
      <c r="E109" s="38" t="str">
        <f t="shared" ca="1" si="20"/>
        <v/>
      </c>
      <c r="F109" s="30" t="str">
        <f t="shared" ca="1" si="17"/>
        <v/>
      </c>
      <c r="G109" s="66" t="str">
        <f t="shared" ca="1" si="21"/>
        <v/>
      </c>
      <c r="J109" s="113">
        <f ca="1"/>
        <v>45859</v>
      </c>
      <c r="K109" s="47">
        <f ca="1"/>
        <v>50.99</v>
      </c>
      <c r="N109" s="42" t="str">
        <f t="shared" ca="1" si="13"/>
        <v/>
      </c>
      <c r="O109" s="42" t="str">
        <f t="shared" ca="1" si="14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5"/>
        <v/>
      </c>
      <c r="D110" s="31" t="str">
        <f t="shared" ca="1" si="16"/>
        <v/>
      </c>
      <c r="E110" s="38" t="str">
        <f t="shared" ca="1" si="20"/>
        <v/>
      </c>
      <c r="F110" s="30" t="str">
        <f t="shared" ca="1" si="17"/>
        <v/>
      </c>
      <c r="G110" s="66" t="str">
        <f t="shared" ca="1" si="21"/>
        <v/>
      </c>
      <c r="J110" s="113">
        <f ca="1"/>
        <v>45860</v>
      </c>
      <c r="K110" s="47">
        <f ca="1"/>
        <v>51.104999999999997</v>
      </c>
      <c r="N110" s="42" t="str">
        <f t="shared" ca="1" si="13"/>
        <v/>
      </c>
      <c r="O110" s="42" t="str">
        <f t="shared" ca="1" si="14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5"/>
        <v/>
      </c>
      <c r="D111" s="31" t="str">
        <f t="shared" ca="1" si="16"/>
        <v/>
      </c>
      <c r="E111" s="38" t="str">
        <f t="shared" ca="1" si="20"/>
        <v/>
      </c>
      <c r="F111" s="30" t="str">
        <f t="shared" ca="1" si="17"/>
        <v/>
      </c>
      <c r="G111" s="66" t="str">
        <f t="shared" ca="1" si="21"/>
        <v/>
      </c>
      <c r="J111" s="113">
        <f ca="1"/>
        <v>45861</v>
      </c>
      <c r="K111" s="47">
        <f ca="1"/>
        <v>50.115000000000002</v>
      </c>
      <c r="N111" s="42" t="str">
        <f t="shared" ca="1" si="13"/>
        <v/>
      </c>
      <c r="O111" s="42" t="str">
        <f t="shared" ca="1" si="14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5"/>
        <v/>
      </c>
      <c r="D112" s="31" t="str">
        <f t="shared" ca="1" si="16"/>
        <v/>
      </c>
      <c r="E112" s="38" t="str">
        <f t="shared" ca="1" si="20"/>
        <v/>
      </c>
      <c r="F112" s="30" t="str">
        <f t="shared" ca="1" si="17"/>
        <v/>
      </c>
      <c r="G112" s="66" t="str">
        <f t="shared" ca="1" si="21"/>
        <v/>
      </c>
      <c r="J112" s="113">
        <f ca="1"/>
        <v>45862</v>
      </c>
      <c r="K112" s="47">
        <f ca="1"/>
        <v>50.139000000000003</v>
      </c>
      <c r="N112" s="42" t="str">
        <f t="shared" ca="1" si="13"/>
        <v/>
      </c>
      <c r="O112" s="42" t="str">
        <f t="shared" ca="1" si="14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5"/>
        <v/>
      </c>
      <c r="D113" s="31" t="str">
        <f t="shared" ca="1" si="16"/>
        <v/>
      </c>
      <c r="E113" s="38" t="str">
        <f t="shared" ca="1" si="20"/>
        <v/>
      </c>
      <c r="F113" s="30" t="str">
        <f t="shared" ca="1" si="17"/>
        <v/>
      </c>
      <c r="G113" s="66" t="str">
        <f t="shared" ca="1" si="21"/>
        <v/>
      </c>
      <c r="J113" s="113">
        <f ca="1"/>
        <v>45863</v>
      </c>
      <c r="K113" s="47">
        <f ca="1"/>
        <v>50.043999999999997</v>
      </c>
      <c r="N113" s="42" t="str">
        <f t="shared" ca="1" si="13"/>
        <v/>
      </c>
      <c r="O113" s="42" t="str">
        <f t="shared" ca="1" si="14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5"/>
        <v/>
      </c>
      <c r="D114" s="31" t="str">
        <f t="shared" ca="1" si="16"/>
        <v/>
      </c>
      <c r="E114" s="38" t="str">
        <f t="shared" ca="1" si="20"/>
        <v/>
      </c>
      <c r="F114" s="30" t="str">
        <f t="shared" ca="1" si="17"/>
        <v/>
      </c>
      <c r="G114" s="66" t="str">
        <f t="shared" ca="1" si="21"/>
        <v/>
      </c>
      <c r="J114" s="113">
        <f ca="1"/>
        <v>45866</v>
      </c>
      <c r="K114" s="47">
        <f ca="1"/>
        <v>50.25</v>
      </c>
      <c r="N114" s="42" t="str">
        <f t="shared" ca="1" si="13"/>
        <v/>
      </c>
      <c r="O114" s="42" t="str">
        <f t="shared" ca="1" si="14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5"/>
        <v/>
      </c>
      <c r="D115" s="31" t="str">
        <f t="shared" ca="1" si="16"/>
        <v/>
      </c>
      <c r="E115" s="38" t="str">
        <f t="shared" ca="1" si="20"/>
        <v/>
      </c>
      <c r="F115" s="30" t="str">
        <f t="shared" ca="1" si="17"/>
        <v/>
      </c>
      <c r="G115" s="66" t="str">
        <f t="shared" ca="1" si="21"/>
        <v/>
      </c>
      <c r="J115" s="113">
        <f ca="1"/>
        <v>45867</v>
      </c>
      <c r="K115" s="47">
        <f ca="1"/>
        <v>50.933999999999997</v>
      </c>
      <c r="N115" s="42" t="str">
        <f t="shared" ca="1" si="13"/>
        <v/>
      </c>
      <c r="O115" s="42" t="str">
        <f t="shared" ca="1" si="14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5"/>
        <v/>
      </c>
      <c r="D116" s="31" t="str">
        <f t="shared" ca="1" si="16"/>
        <v/>
      </c>
      <c r="E116" s="38" t="str">
        <f t="shared" ca="1" si="20"/>
        <v/>
      </c>
      <c r="F116" s="30" t="str">
        <f t="shared" ca="1" si="17"/>
        <v/>
      </c>
      <c r="G116" s="66" t="str">
        <f t="shared" ca="1" si="21"/>
        <v/>
      </c>
      <c r="J116" s="113">
        <f ca="1"/>
        <v>45868</v>
      </c>
      <c r="K116" s="47">
        <f ca="1"/>
        <v>50.837000000000003</v>
      </c>
      <c r="N116" s="42" t="str">
        <f t="shared" ca="1" si="13"/>
        <v/>
      </c>
      <c r="O116" s="42" t="str">
        <f t="shared" ca="1" si="14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5"/>
        <v/>
      </c>
      <c r="D117" s="31" t="str">
        <f t="shared" ca="1" si="16"/>
        <v/>
      </c>
      <c r="E117" s="38" t="str">
        <f t="shared" ca="1" si="20"/>
        <v/>
      </c>
      <c r="F117" s="30" t="str">
        <f t="shared" ca="1" si="17"/>
        <v/>
      </c>
      <c r="G117" s="66" t="str">
        <f t="shared" ca="1" si="21"/>
        <v/>
      </c>
      <c r="J117" s="113">
        <f ca="1"/>
        <v>45869</v>
      </c>
      <c r="K117" s="47">
        <f ca="1"/>
        <v>51.338999999999999</v>
      </c>
      <c r="N117" s="42" t="str">
        <f t="shared" ca="1" si="13"/>
        <v/>
      </c>
      <c r="O117" s="42" t="str">
        <f t="shared" ca="1" si="14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5"/>
        <v/>
      </c>
      <c r="D118" s="31" t="str">
        <f t="shared" ca="1" si="16"/>
        <v/>
      </c>
      <c r="E118" s="38" t="str">
        <f t="shared" ca="1" si="20"/>
        <v/>
      </c>
      <c r="F118" s="30" t="str">
        <f t="shared" ca="1" si="17"/>
        <v/>
      </c>
      <c r="G118" s="66" t="str">
        <f t="shared" ca="1" si="21"/>
        <v/>
      </c>
      <c r="J118" s="113">
        <f ca="1"/>
        <v>45870</v>
      </c>
      <c r="K118" s="47">
        <f ca="1"/>
        <v>53.94</v>
      </c>
      <c r="N118" s="42">
        <f t="shared" ca="1" si="13"/>
        <v>45870</v>
      </c>
      <c r="O118" s="42" t="str">
        <f t="shared" ca="1" si="14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5"/>
        <v/>
      </c>
      <c r="D119" s="31" t="str">
        <f t="shared" ca="1" si="16"/>
        <v/>
      </c>
      <c r="E119" s="38" t="str">
        <f t="shared" ca="1" si="20"/>
        <v/>
      </c>
      <c r="F119" s="30" t="str">
        <f t="shared" ca="1" si="17"/>
        <v/>
      </c>
      <c r="G119" s="66" t="str">
        <f t="shared" ca="1" si="21"/>
        <v/>
      </c>
      <c r="J119" s="113">
        <f ca="1"/>
        <v>45873</v>
      </c>
      <c r="K119" s="47">
        <f ca="1"/>
        <v>51.886000000000003</v>
      </c>
      <c r="N119" s="42" t="str">
        <f t="shared" ca="1" si="13"/>
        <v/>
      </c>
      <c r="O119" s="42" t="str">
        <f t="shared" ca="1" si="14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5"/>
        <v/>
      </c>
      <c r="D120" s="31" t="str">
        <f t="shared" ca="1" si="16"/>
        <v/>
      </c>
      <c r="E120" s="38" t="str">
        <f t="shared" ca="1" si="20"/>
        <v/>
      </c>
      <c r="F120" s="30" t="str">
        <f t="shared" ca="1" si="17"/>
        <v/>
      </c>
      <c r="G120" s="66" t="str">
        <f t="shared" ca="1" si="21"/>
        <v/>
      </c>
      <c r="J120" s="113">
        <f ca="1"/>
        <v>45874</v>
      </c>
      <c r="K120" s="47">
        <f ca="1"/>
        <v>52.518999999999998</v>
      </c>
      <c r="N120" s="42" t="str">
        <f t="shared" ca="1" si="13"/>
        <v/>
      </c>
      <c r="O120" s="42" t="str">
        <f t="shared" ca="1" si="14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5"/>
        <v/>
      </c>
      <c r="D121" s="31" t="str">
        <f t="shared" ca="1" si="16"/>
        <v/>
      </c>
      <c r="E121" s="38" t="str">
        <f t="shared" ca="1" si="20"/>
        <v/>
      </c>
      <c r="F121" s="30" t="str">
        <f t="shared" ca="1" si="17"/>
        <v/>
      </c>
      <c r="G121" s="66" t="str">
        <f t="shared" ca="1" si="21"/>
        <v/>
      </c>
      <c r="J121" s="113">
        <f ca="1"/>
        <v>45875</v>
      </c>
      <c r="K121" s="47">
        <f ca="1"/>
        <v>52.03</v>
      </c>
      <c r="N121" s="42" t="str">
        <f t="shared" ca="1" si="13"/>
        <v/>
      </c>
      <c r="O121" s="42" t="str">
        <f t="shared" ca="1" si="14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5"/>
        <v/>
      </c>
      <c r="D122" s="31" t="str">
        <f t="shared" ca="1" si="16"/>
        <v/>
      </c>
      <c r="E122" s="38" t="str">
        <f t="shared" ca="1" si="20"/>
        <v/>
      </c>
      <c r="F122" s="30" t="str">
        <f t="shared" ca="1" si="17"/>
        <v/>
      </c>
      <c r="G122" s="66" t="str">
        <f t="shared" ca="1" si="21"/>
        <v/>
      </c>
      <c r="J122" s="113">
        <f ca="1"/>
        <v>45876</v>
      </c>
      <c r="K122" s="47">
        <f ca="1"/>
        <v>51.976999999999997</v>
      </c>
      <c r="N122" s="42" t="str">
        <f t="shared" ca="1" si="13"/>
        <v/>
      </c>
      <c r="O122" s="42" t="str">
        <f t="shared" ca="1" si="14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5"/>
        <v/>
      </c>
      <c r="D123" s="31" t="str">
        <f t="shared" ca="1" si="16"/>
        <v/>
      </c>
      <c r="E123" s="38" t="str">
        <f t="shared" ca="1" si="20"/>
        <v/>
      </c>
      <c r="F123" s="30" t="str">
        <f t="shared" ca="1" si="17"/>
        <v/>
      </c>
      <c r="G123" s="66" t="str">
        <f t="shared" ca="1" si="21"/>
        <v/>
      </c>
      <c r="J123" s="113">
        <f ca="1"/>
        <v>45877</v>
      </c>
      <c r="K123" s="47">
        <f ca="1"/>
        <v>51.043999999999997</v>
      </c>
      <c r="N123" s="42" t="str">
        <f t="shared" ca="1" si="13"/>
        <v/>
      </c>
      <c r="O123" s="42" t="str">
        <f t="shared" ca="1" si="14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5"/>
        <v/>
      </c>
      <c r="D124" s="31" t="str">
        <f t="shared" ca="1" si="16"/>
        <v/>
      </c>
      <c r="E124" s="38" t="str">
        <f t="shared" ca="1" si="20"/>
        <v/>
      </c>
      <c r="F124" s="30" t="str">
        <f t="shared" ca="1" si="17"/>
        <v/>
      </c>
      <c r="G124" s="66" t="str">
        <f t="shared" ca="1" si="21"/>
        <v/>
      </c>
      <c r="J124" s="113">
        <f ca="1"/>
        <v>45880</v>
      </c>
      <c r="K124" s="47">
        <f ca="1"/>
        <v>51.491999999999997</v>
      </c>
      <c r="N124" s="42" t="str">
        <f t="shared" ca="1" si="13"/>
        <v/>
      </c>
      <c r="O124" s="42" t="str">
        <f t="shared" ca="1" si="14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5"/>
        <v/>
      </c>
      <c r="D125" s="31" t="str">
        <f t="shared" ca="1" si="16"/>
        <v/>
      </c>
      <c r="E125" s="38" t="str">
        <f t="shared" ca="1" si="20"/>
        <v/>
      </c>
      <c r="F125" s="30" t="str">
        <f t="shared" ca="1" si="17"/>
        <v/>
      </c>
      <c r="G125" s="66" t="str">
        <f t="shared" ca="1" si="21"/>
        <v/>
      </c>
      <c r="J125" s="113">
        <f ca="1"/>
        <v>45881</v>
      </c>
      <c r="K125" s="47">
        <f ca="1"/>
        <v>50.103999999999999</v>
      </c>
      <c r="N125" s="42" t="str">
        <f t="shared" ca="1" si="13"/>
        <v/>
      </c>
      <c r="O125" s="42" t="str">
        <f t="shared" ca="1" si="14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5"/>
        <v/>
      </c>
      <c r="D126" s="31" t="str">
        <f t="shared" ca="1" si="16"/>
        <v/>
      </c>
      <c r="E126" s="38" t="str">
        <f t="shared" ca="1" si="20"/>
        <v/>
      </c>
      <c r="F126" s="30" t="str">
        <f t="shared" ca="1" si="17"/>
        <v/>
      </c>
      <c r="G126" s="66" t="str">
        <f t="shared" ca="1" si="21"/>
        <v/>
      </c>
      <c r="J126" s="113">
        <f ca="1"/>
        <v>45882</v>
      </c>
      <c r="K126" s="47">
        <f ca="1"/>
        <v>49.718000000000004</v>
      </c>
      <c r="N126" s="42" t="str">
        <f t="shared" ca="1" si="13"/>
        <v/>
      </c>
      <c r="O126" s="42" t="str">
        <f t="shared" ca="1" si="14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5"/>
        <v/>
      </c>
      <c r="D127" s="31" t="str">
        <f t="shared" ca="1" si="16"/>
        <v/>
      </c>
      <c r="E127" s="38" t="str">
        <f t="shared" ca="1" si="20"/>
        <v/>
      </c>
      <c r="F127" s="30" t="str">
        <f t="shared" ca="1" si="17"/>
        <v/>
      </c>
      <c r="G127" s="66" t="str">
        <f t="shared" ca="1" si="21"/>
        <v/>
      </c>
      <c r="J127" s="113">
        <f ca="1"/>
        <v>45883</v>
      </c>
      <c r="K127" s="47">
        <f ca="1"/>
        <v>49.960999999999999</v>
      </c>
      <c r="N127" s="42" t="str">
        <f t="shared" ca="1" si="13"/>
        <v/>
      </c>
      <c r="O127" s="42" t="str">
        <f t="shared" ca="1" si="14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5"/>
        <v/>
      </c>
      <c r="D128" s="31" t="str">
        <f t="shared" ca="1" si="16"/>
        <v/>
      </c>
      <c r="E128" s="38" t="str">
        <f t="shared" ca="1" si="20"/>
        <v/>
      </c>
      <c r="F128" s="30" t="str">
        <f t="shared" ca="1" si="17"/>
        <v/>
      </c>
      <c r="G128" s="66" t="str">
        <f t="shared" ca="1" si="21"/>
        <v/>
      </c>
      <c r="J128" s="113">
        <f ca="1"/>
        <v>45884</v>
      </c>
      <c r="K128" s="47">
        <f ca="1"/>
        <v>50.036000000000001</v>
      </c>
      <c r="N128" s="42" t="str">
        <f t="shared" ca="1" si="13"/>
        <v/>
      </c>
      <c r="O128" s="42" t="str">
        <f t="shared" ca="1" si="14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5"/>
        <v/>
      </c>
      <c r="D129" s="31" t="str">
        <f t="shared" ca="1" si="16"/>
        <v/>
      </c>
      <c r="E129" s="38" t="str">
        <f t="shared" ca="1" si="20"/>
        <v/>
      </c>
      <c r="F129" s="30" t="str">
        <f t="shared" ca="1" si="17"/>
        <v/>
      </c>
      <c r="G129" s="66" t="str">
        <f t="shared" ca="1" si="21"/>
        <v/>
      </c>
      <c r="J129" s="113">
        <f ca="1"/>
        <v>45887</v>
      </c>
      <c r="K129" s="47">
        <f ca="1"/>
        <v>50.034999999999997</v>
      </c>
      <c r="N129" s="42" t="str">
        <f t="shared" ca="1" si="13"/>
        <v/>
      </c>
      <c r="O129" s="42" t="str">
        <f t="shared" ca="1" si="14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5"/>
        <v/>
      </c>
      <c r="D130" s="31" t="str">
        <f t="shared" ca="1" si="16"/>
        <v/>
      </c>
      <c r="E130" s="38" t="str">
        <f t="shared" ca="1" si="20"/>
        <v/>
      </c>
      <c r="F130" s="30" t="str">
        <f t="shared" ca="1" si="17"/>
        <v/>
      </c>
      <c r="G130" s="66" t="str">
        <f t="shared" ca="1" si="21"/>
        <v/>
      </c>
      <c r="J130" s="113">
        <f ca="1"/>
        <v>45888</v>
      </c>
      <c r="K130" s="47">
        <f ca="1"/>
        <v>50.387999999999998</v>
      </c>
      <c r="N130" s="42" t="str">
        <f t="shared" ca="1" si="13"/>
        <v/>
      </c>
      <c r="O130" s="42" t="str">
        <f t="shared" ca="1" si="14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5"/>
        <v/>
      </c>
      <c r="D131" s="31" t="str">
        <f t="shared" ca="1" si="16"/>
        <v/>
      </c>
      <c r="E131" s="38" t="str">
        <f t="shared" ca="1" si="20"/>
        <v/>
      </c>
      <c r="F131" s="30" t="str">
        <f t="shared" ca="1" si="17"/>
        <v/>
      </c>
      <c r="G131" s="66" t="str">
        <f t="shared" ca="1" si="21"/>
        <v/>
      </c>
      <c r="J131" s="113">
        <f ca="1"/>
        <v>45889</v>
      </c>
      <c r="K131" s="47">
        <f ca="1"/>
        <v>50.752000000000002</v>
      </c>
      <c r="N131" s="42" t="str">
        <f t="shared" ca="1" si="13"/>
        <v/>
      </c>
      <c r="O131" s="42" t="str">
        <f t="shared" ca="1" si="14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45890</v>
      </c>
      <c r="K132" s="47">
        <f ca="1"/>
        <v>51.588000000000001</v>
      </c>
      <c r="N132" s="42" t="str">
        <f t="shared" ref="N132:N195" ca="1" si="22">IF(COUNTIF(L:L,J132),J132,"")</f>
        <v/>
      </c>
      <c r="O132" s="42" t="str">
        <f t="shared" ref="O132:O195" ca="1" si="23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45891</v>
      </c>
      <c r="K133" s="47">
        <f ca="1"/>
        <v>49.064999999999998</v>
      </c>
      <c r="N133" s="42">
        <f t="shared" ca="1" si="22"/>
        <v>45891</v>
      </c>
      <c r="O133" s="42" t="str">
        <f t="shared" ca="1" si="23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45894</v>
      </c>
      <c r="K134" s="47">
        <f ca="1"/>
        <v>49.643999999999998</v>
      </c>
      <c r="N134" s="42">
        <f t="shared" ca="1" si="22"/>
        <v>45894</v>
      </c>
      <c r="O134" s="42" t="str">
        <f t="shared" ca="1" si="23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45895</v>
      </c>
      <c r="K135" s="47">
        <f ca="1"/>
        <v>49.65</v>
      </c>
      <c r="N135" s="42" t="str">
        <f t="shared" ca="1" si="22"/>
        <v/>
      </c>
      <c r="O135" s="42" t="str">
        <f t="shared" ca="1" si="23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45896</v>
      </c>
      <c r="K136" s="47">
        <f ca="1"/>
        <v>50.3</v>
      </c>
      <c r="N136" s="42" t="str">
        <f t="shared" ca="1" si="22"/>
        <v/>
      </c>
      <c r="O136" s="42" t="str">
        <f t="shared" ca="1" si="23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45897</v>
      </c>
      <c r="K137" s="47">
        <f ca="1"/>
        <v>50.12</v>
      </c>
      <c r="N137" s="42" t="str">
        <f t="shared" ca="1" si="22"/>
        <v/>
      </c>
      <c r="O137" s="42" t="str">
        <f t="shared" ca="1" si="23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45898</v>
      </c>
      <c r="K138" s="47">
        <f ca="1"/>
        <v>50.957999999999998</v>
      </c>
      <c r="N138" s="42">
        <f t="shared" ca="1" si="22"/>
        <v>45898</v>
      </c>
      <c r="O138" s="42" t="str">
        <f t="shared" ca="1" si="23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45902</v>
      </c>
      <c r="K139" s="47">
        <f ca="1"/>
        <v>51.023000000000003</v>
      </c>
      <c r="N139" s="42" t="str">
        <f t="shared" ca="1" si="22"/>
        <v/>
      </c>
      <c r="O139" s="42" t="str">
        <f t="shared" ca="1" si="23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45903</v>
      </c>
      <c r="K140" s="47">
        <f ca="1"/>
        <v>50.9</v>
      </c>
      <c r="N140" s="42" t="str">
        <f t="shared" ca="1" si="22"/>
        <v/>
      </c>
      <c r="O140" s="42" t="str">
        <f t="shared" ca="1" si="23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45904</v>
      </c>
      <c r="K141" s="47">
        <f ca="1"/>
        <v>49.542000000000002</v>
      </c>
      <c r="N141" s="42" t="str">
        <f t="shared" ca="1" si="22"/>
        <v/>
      </c>
      <c r="O141" s="42" t="str">
        <f t="shared" ca="1" si="23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45905</v>
      </c>
      <c r="K142" s="47">
        <f ca="1"/>
        <v>49.9</v>
      </c>
      <c r="N142" s="42" t="str">
        <f t="shared" ca="1" si="22"/>
        <v/>
      </c>
      <c r="O142" s="42" t="str">
        <f t="shared" ca="1" si="23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45908</v>
      </c>
      <c r="K143" s="47">
        <f ca="1"/>
        <v>49.997</v>
      </c>
      <c r="N143" s="42">
        <f t="shared" ca="1" si="22"/>
        <v>45908</v>
      </c>
      <c r="O143" s="42" t="str">
        <f t="shared" ca="1" si="23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45909</v>
      </c>
      <c r="K144" s="47">
        <f ca="1"/>
        <v>49.539000000000001</v>
      </c>
      <c r="N144" s="42">
        <f t="shared" ca="1" si="22"/>
        <v>45909</v>
      </c>
      <c r="O144" s="42" t="str">
        <f t="shared" ca="1" si="23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45910</v>
      </c>
      <c r="K145" s="47">
        <f ca="1"/>
        <v>48.988</v>
      </c>
      <c r="N145" s="42" t="str">
        <f t="shared" ca="1" si="22"/>
        <v/>
      </c>
      <c r="O145" s="42" t="str">
        <f t="shared" ca="1" si="23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45911</v>
      </c>
      <c r="K146" s="47">
        <f ca="1"/>
        <v>47.709000000000003</v>
      </c>
      <c r="N146" s="42">
        <f t="shared" ca="1" si="22"/>
        <v>45911</v>
      </c>
      <c r="O146" s="42" t="str">
        <f t="shared" ca="1" si="23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45912</v>
      </c>
      <c r="K147" s="47">
        <f ca="1"/>
        <v>47.848999999999997</v>
      </c>
      <c r="N147" s="42">
        <f t="shared" ca="1" si="22"/>
        <v>45912</v>
      </c>
      <c r="O147" s="42" t="str">
        <f t="shared" ca="1" si="23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45915</v>
      </c>
      <c r="K148" s="47">
        <f ca="1"/>
        <v>46.994</v>
      </c>
      <c r="N148" s="42">
        <f t="shared" ca="1" si="22"/>
        <v>45915</v>
      </c>
      <c r="O148" s="42" t="str">
        <f t="shared" ca="1" si="23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45916</v>
      </c>
      <c r="K149" s="47">
        <f ca="1"/>
        <v>47.453000000000003</v>
      </c>
      <c r="N149" s="42">
        <f t="shared" ca="1" si="22"/>
        <v>45916</v>
      </c>
      <c r="O149" s="42" t="str">
        <f t="shared" ca="1" si="23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45917</v>
      </c>
      <c r="K150" s="47">
        <f ca="1"/>
        <v>47.76</v>
      </c>
      <c r="N150" s="42">
        <f t="shared" ca="1" si="22"/>
        <v>45917</v>
      </c>
      <c r="O150" s="42" t="str">
        <f t="shared" ca="1" si="23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45918</v>
      </c>
      <c r="K151" s="47">
        <f ca="1"/>
        <v>46.95</v>
      </c>
      <c r="N151" s="42" t="str">
        <f t="shared" ca="1" si="22"/>
        <v/>
      </c>
      <c r="O151" s="42" t="str">
        <f t="shared" ca="1" si="23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45919</v>
      </c>
      <c r="K152" s="47">
        <f ca="1"/>
        <v>47.262</v>
      </c>
      <c r="N152" s="42">
        <f t="shared" ca="1" si="22"/>
        <v>45919</v>
      </c>
      <c r="O152" s="42" t="str">
        <f t="shared" ca="1" si="23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45922</v>
      </c>
      <c r="K153" s="47">
        <f ca="1"/>
        <v>51.720999999999997</v>
      </c>
      <c r="N153" s="42">
        <f t="shared" ca="1" si="22"/>
        <v>45922</v>
      </c>
      <c r="O153" s="42" t="str">
        <f t="shared" ca="1" si="23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45923</v>
      </c>
      <c r="K154" s="47">
        <f ca="1"/>
        <v>52.152000000000001</v>
      </c>
      <c r="N154" s="42">
        <f t="shared" ca="1" si="22"/>
        <v>45923</v>
      </c>
      <c r="O154" s="42" t="str">
        <f t="shared" ca="1" si="23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45924</v>
      </c>
      <c r="K155" s="47">
        <f ca="1"/>
        <v>52.631</v>
      </c>
      <c r="N155" s="42">
        <f t="shared" ca="1" si="22"/>
        <v>45924</v>
      </c>
      <c r="O155" s="42" t="str">
        <f t="shared" ca="1" si="23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45925</v>
      </c>
      <c r="K156" s="47">
        <f ca="1"/>
        <v>53.494999999999997</v>
      </c>
      <c r="N156" s="42">
        <f t="shared" ca="1" si="22"/>
        <v>45925</v>
      </c>
      <c r="O156" s="42" t="str">
        <f t="shared" ca="1" si="23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45926</v>
      </c>
      <c r="K157" s="47">
        <f ca="1"/>
        <v>52.826000000000001</v>
      </c>
      <c r="N157" s="42">
        <f t="shared" ca="1" si="22"/>
        <v>45926</v>
      </c>
      <c r="O157" s="42" t="str">
        <f t="shared" ca="1" si="23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45929</v>
      </c>
      <c r="K158" s="47">
        <f ca="1"/>
        <v>52.215000000000003</v>
      </c>
      <c r="N158" s="42">
        <f t="shared" ca="1" si="22"/>
        <v>45929</v>
      </c>
      <c r="O158" s="42" t="str">
        <f t="shared" ca="1" si="23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45930</v>
      </c>
      <c r="K159" s="47">
        <f ca="1"/>
        <v>52.07</v>
      </c>
      <c r="N159" s="42">
        <f t="shared" ca="1" si="22"/>
        <v>45930</v>
      </c>
      <c r="O159" s="42" t="str">
        <f t="shared" ca="1" si="23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45931</v>
      </c>
      <c r="K160" s="47">
        <f ca="1"/>
        <v>52.097999999999999</v>
      </c>
      <c r="N160" s="42">
        <f t="shared" ca="1" si="22"/>
        <v>45931</v>
      </c>
      <c r="O160" s="42" t="str">
        <f t="shared" ca="1" si="23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45932</v>
      </c>
      <c r="K161" s="47">
        <f ca="1"/>
        <v>51.646000000000001</v>
      </c>
      <c r="N161" s="42">
        <f t="shared" ca="1" si="22"/>
        <v>45932</v>
      </c>
      <c r="O161" s="42" t="str">
        <f t="shared" ca="1" si="23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45933</v>
      </c>
      <c r="K162" s="47">
        <f ca="1"/>
        <v>51.488999999999997</v>
      </c>
      <c r="N162" s="42">
        <f t="shared" ca="1" si="22"/>
        <v>45933</v>
      </c>
      <c r="O162" s="42" t="str">
        <f t="shared" ca="1" si="23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45936</v>
      </c>
      <c r="K163" s="47">
        <f ca="1"/>
        <v>50.904000000000003</v>
      </c>
      <c r="N163" s="42">
        <f t="shared" ca="1" si="22"/>
        <v>45936</v>
      </c>
      <c r="O163" s="42" t="str">
        <f t="shared" ca="1" si="23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45937</v>
      </c>
      <c r="K164" s="47">
        <f ca="1"/>
        <v>51.424999999999997</v>
      </c>
      <c r="N164" s="42">
        <f t="shared" ca="1" si="22"/>
        <v>45937</v>
      </c>
      <c r="O164" s="42" t="str">
        <f t="shared" ca="1" si="23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45938</v>
      </c>
      <c r="K165" s="47">
        <f ca="1"/>
        <v>51.866</v>
      </c>
      <c r="N165" s="42">
        <f t="shared" ca="1" si="22"/>
        <v>45938</v>
      </c>
      <c r="O165" s="42" t="str">
        <f t="shared" ca="1" si="23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45939</v>
      </c>
      <c r="K166" s="47">
        <f ca="1"/>
        <v>52.597000000000001</v>
      </c>
      <c r="N166" s="42">
        <f t="shared" ca="1" si="22"/>
        <v>45939</v>
      </c>
      <c r="O166" s="42" t="str">
        <f t="shared" ca="1" si="23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45940</v>
      </c>
      <c r="K167" s="47">
        <f ca="1"/>
        <v>56.701999999999998</v>
      </c>
      <c r="N167" s="42">
        <f t="shared" ca="1" si="22"/>
        <v>45940</v>
      </c>
      <c r="O167" s="42">
        <f t="shared" ca="1" si="23"/>
        <v>45940</v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45944</v>
      </c>
      <c r="K168" s="47">
        <f ca="1"/>
        <v>53.369</v>
      </c>
      <c r="N168" s="42">
        <f t="shared" ca="1" si="22"/>
        <v>45944</v>
      </c>
      <c r="O168" s="42">
        <f t="shared" ca="1" si="23"/>
        <v>45944</v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45945</v>
      </c>
      <c r="K169" s="47">
        <f ca="1"/>
        <v>52.787999999999997</v>
      </c>
      <c r="N169" s="42">
        <f t="shared" ca="1" si="22"/>
        <v>45945</v>
      </c>
      <c r="O169" s="42">
        <f t="shared" ca="1" si="23"/>
        <v>45945</v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45946</v>
      </c>
      <c r="K170" s="47">
        <f ca="1"/>
        <v>54.866</v>
      </c>
      <c r="N170" s="42">
        <f t="shared" ca="1" si="22"/>
        <v>45946</v>
      </c>
      <c r="O170" s="42">
        <f t="shared" ca="1" si="23"/>
        <v>45946</v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45947</v>
      </c>
      <c r="K171" s="47">
        <f ca="1"/>
        <v>53.643999999999998</v>
      </c>
      <c r="N171" s="42">
        <f t="shared" ca="1" si="22"/>
        <v>45947</v>
      </c>
      <c r="O171" s="42">
        <f t="shared" ca="1" si="23"/>
        <v>45947</v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45950</v>
      </c>
      <c r="K172" s="47">
        <f ca="1"/>
        <v>52.158000000000001</v>
      </c>
      <c r="N172" s="42">
        <f t="shared" ca="1" si="22"/>
        <v>45950</v>
      </c>
      <c r="O172" s="42">
        <f t="shared" ca="1" si="23"/>
        <v>45950</v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45951</v>
      </c>
      <c r="K173" s="47">
        <f ca="1"/>
        <v>52.853000000000002</v>
      </c>
      <c r="N173" s="42">
        <f t="shared" ca="1" si="22"/>
        <v>45951</v>
      </c>
      <c r="O173" s="42">
        <f t="shared" ca="1" si="23"/>
        <v>45951</v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45952</v>
      </c>
      <c r="K174" s="47">
        <f ca="1"/>
        <v>53.048000000000002</v>
      </c>
      <c r="N174" s="42">
        <f t="shared" ca="1" si="22"/>
        <v>45952</v>
      </c>
      <c r="O174" s="42">
        <f t="shared" ca="1" si="23"/>
        <v>45952</v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45953</v>
      </c>
      <c r="K175" s="47">
        <f ca="1"/>
        <v>52.078000000000003</v>
      </c>
      <c r="N175" s="42">
        <f t="shared" ca="1" si="22"/>
        <v>45953</v>
      </c>
      <c r="O175" s="42">
        <f t="shared" ca="1" si="23"/>
        <v>45953</v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45954</v>
      </c>
      <c r="K176" s="47">
        <f ca="1"/>
        <v>51.530999999999999</v>
      </c>
      <c r="N176" s="42">
        <f t="shared" ca="1" si="22"/>
        <v>45954</v>
      </c>
      <c r="O176" s="42">
        <f t="shared" ca="1" si="23"/>
        <v>45954</v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45957</v>
      </c>
      <c r="K177" s="47">
        <f ca="1"/>
        <v>50.222000000000001</v>
      </c>
      <c r="N177" s="42">
        <f t="shared" ca="1" si="22"/>
        <v>45957</v>
      </c>
      <c r="O177" s="42">
        <f t="shared" ca="1" si="23"/>
        <v>45957</v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45958</v>
      </c>
      <c r="K178" s="47">
        <f ca="1"/>
        <v>50.74</v>
      </c>
      <c r="N178" s="42">
        <f t="shared" ca="1" si="22"/>
        <v>45958</v>
      </c>
      <c r="O178" s="42">
        <f t="shared" ca="1" si="23"/>
        <v>45958</v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45959</v>
      </c>
      <c r="K179" s="47">
        <f ca="1"/>
        <v>51.082999999999998</v>
      </c>
      <c r="N179" s="42">
        <f t="shared" ca="1" si="22"/>
        <v>45959</v>
      </c>
      <c r="O179" s="42">
        <f t="shared" ca="1" si="23"/>
        <v>45959</v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45960</v>
      </c>
      <c r="K180" s="47">
        <f ca="1"/>
        <v>51.795000000000002</v>
      </c>
      <c r="N180" s="42">
        <f t="shared" ca="1" si="22"/>
        <v>45960</v>
      </c>
      <c r="O180" s="42">
        <f t="shared" ca="1" si="23"/>
        <v>45960</v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45961</v>
      </c>
      <c r="K181" s="47">
        <f ca="1"/>
        <v>52.591000000000001</v>
      </c>
      <c r="N181" s="42">
        <f t="shared" ca="1" si="22"/>
        <v>45961</v>
      </c>
      <c r="O181" s="42">
        <f t="shared" ca="1" si="23"/>
        <v>45961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45964</v>
      </c>
      <c r="K182" s="47">
        <f ca="1"/>
        <v>53.279000000000003</v>
      </c>
      <c r="N182" s="42">
        <f t="shared" ca="1" si="22"/>
        <v>45964</v>
      </c>
      <c r="O182" s="42">
        <f t="shared" ca="1" si="23"/>
        <v>45964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45965</v>
      </c>
      <c r="K183" s="47">
        <f ca="1"/>
        <v>53.834000000000003</v>
      </c>
      <c r="N183" s="42">
        <f t="shared" ca="1" si="22"/>
        <v>45965</v>
      </c>
      <c r="O183" s="42">
        <f t="shared" ca="1" si="23"/>
        <v>45965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45966</v>
      </c>
      <c r="K184" s="47">
        <f ca="1"/>
        <v>52.686</v>
      </c>
      <c r="N184" s="42">
        <f t="shared" ca="1" si="22"/>
        <v>45966</v>
      </c>
      <c r="O184" s="42">
        <f t="shared" ca="1" si="23"/>
        <v>45966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45967</v>
      </c>
      <c r="K185" s="47">
        <f ca="1"/>
        <v>53.54</v>
      </c>
      <c r="N185" s="42">
        <f t="shared" ca="1" si="22"/>
        <v>45967</v>
      </c>
      <c r="O185" s="42">
        <f t="shared" ca="1" si="23"/>
        <v>45967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45968</v>
      </c>
      <c r="K186" s="47">
        <f ca="1"/>
        <v>53.484999999999999</v>
      </c>
      <c r="N186" s="42">
        <f t="shared" ca="1" si="22"/>
        <v>45968</v>
      </c>
      <c r="O186" s="42">
        <f t="shared" ca="1" si="23"/>
        <v>45968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45971</v>
      </c>
      <c r="K187" s="47">
        <f ca="1"/>
        <v>51.817999999999998</v>
      </c>
      <c r="N187" s="42">
        <f t="shared" ca="1" si="22"/>
        <v>45971</v>
      </c>
      <c r="O187" s="42">
        <f t="shared" ca="1" si="23"/>
        <v>45971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45973</v>
      </c>
      <c r="K188" s="47">
        <f ca="1"/>
        <v>52.177</v>
      </c>
      <c r="N188" s="42">
        <f t="shared" ca="1" si="22"/>
        <v>45973</v>
      </c>
      <c r="O188" s="42">
        <f t="shared" ca="1" si="23"/>
        <v>45973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45974</v>
      </c>
      <c r="K189" s="47">
        <f ca="1"/>
        <v>53.645000000000003</v>
      </c>
      <c r="N189" s="42">
        <f t="shared" ca="1" si="22"/>
        <v>45974</v>
      </c>
      <c r="O189" s="42">
        <f t="shared" ca="1" si="23"/>
        <v>45974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45975</v>
      </c>
      <c r="K190" s="47">
        <f ca="1"/>
        <v>53.384</v>
      </c>
      <c r="N190" s="42">
        <f t="shared" ca="1" si="22"/>
        <v>45975</v>
      </c>
      <c r="O190" s="42">
        <f t="shared" ca="1" si="23"/>
        <v>45975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45978</v>
      </c>
      <c r="K191" s="47">
        <f ca="1"/>
        <v>54.398000000000003</v>
      </c>
      <c r="N191" s="42">
        <f t="shared" ca="1" si="22"/>
        <v>45978</v>
      </c>
      <c r="O191" s="42">
        <f t="shared" ca="1" si="23"/>
        <v>45978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45979</v>
      </c>
      <c r="K192" s="47">
        <f ca="1"/>
        <v>55.277999999999999</v>
      </c>
      <c r="N192" s="42">
        <f t="shared" ca="1" si="22"/>
        <v>45979</v>
      </c>
      <c r="O192" s="42">
        <f t="shared" ca="1" si="23"/>
        <v>45979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45980</v>
      </c>
      <c r="K193" s="47">
        <f ca="1"/>
        <v>53.875</v>
      </c>
      <c r="N193" s="42">
        <f t="shared" ca="1" si="22"/>
        <v>45980</v>
      </c>
      <c r="O193" s="42">
        <f t="shared" ca="1" si="23"/>
        <v>45980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45981</v>
      </c>
      <c r="K194" s="47">
        <f ca="1"/>
        <v>55.982999999999997</v>
      </c>
      <c r="N194" s="42">
        <f t="shared" ca="1" si="22"/>
        <v>45981</v>
      </c>
      <c r="O194" s="42">
        <f t="shared" ca="1" si="23"/>
        <v>45981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45982</v>
      </c>
      <c r="K195" s="47">
        <f ca="1"/>
        <v>54.508000000000003</v>
      </c>
      <c r="N195" s="42">
        <f t="shared" ca="1" si="22"/>
        <v>45982</v>
      </c>
      <c r="O195" s="42">
        <f t="shared" ca="1" si="23"/>
        <v>45982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45985</v>
      </c>
      <c r="K196" s="47">
        <f ca="1"/>
        <v>53.036999999999999</v>
      </c>
      <c r="N196" s="42">
        <f t="shared" ref="N196:N259" ca="1" si="24">IF(COUNTIF(L:L,J196),J196,"")</f>
        <v>45985</v>
      </c>
      <c r="O196" s="42">
        <f t="shared" ref="O196:O259" ca="1" si="25">IF(N196&gt;$A$14,N196,"")</f>
        <v>45985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45986</v>
      </c>
      <c r="K197" s="47">
        <f ca="1"/>
        <v>52.436999999999998</v>
      </c>
      <c r="N197" s="42">
        <f t="shared" ca="1" si="24"/>
        <v>45986</v>
      </c>
      <c r="O197" s="42">
        <f t="shared" ca="1" si="25"/>
        <v>45986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45987</v>
      </c>
      <c r="K198" s="47">
        <f ca="1"/>
        <v>51.747999999999998</v>
      </c>
      <c r="N198" s="42">
        <f t="shared" ca="1" si="24"/>
        <v>45987</v>
      </c>
      <c r="O198" s="42">
        <f t="shared" ca="1" si="25"/>
        <v>45987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45989</v>
      </c>
      <c r="K199" s="47">
        <f ca="1"/>
        <v>51.121000000000002</v>
      </c>
      <c r="N199" s="42">
        <f t="shared" ca="1" si="24"/>
        <v>45989</v>
      </c>
      <c r="O199" s="42">
        <f t="shared" ca="1" si="25"/>
        <v>45989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45992</v>
      </c>
      <c r="K200" s="47">
        <f ca="1"/>
        <v>51.267000000000003</v>
      </c>
      <c r="N200" s="42">
        <f t="shared" ca="1" si="24"/>
        <v>45992</v>
      </c>
      <c r="O200" s="42">
        <f t="shared" ca="1" si="25"/>
        <v>45992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45993</v>
      </c>
      <c r="K201" s="47">
        <f ca="1"/>
        <v>51.045000000000002</v>
      </c>
      <c r="N201" s="42">
        <f t="shared" ca="1" si="24"/>
        <v>45993</v>
      </c>
      <c r="O201" s="42">
        <f t="shared" ca="1" si="25"/>
        <v>45993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45994</v>
      </c>
      <c r="K202" s="47">
        <f ca="1"/>
        <v>51.024999999999999</v>
      </c>
      <c r="N202" s="42">
        <f t="shared" ca="1" si="24"/>
        <v>45994</v>
      </c>
      <c r="O202" s="42">
        <f t="shared" ca="1" si="25"/>
        <v>45994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45995</v>
      </c>
      <c r="K203" s="47">
        <f ca="1"/>
        <v>50.783000000000001</v>
      </c>
      <c r="N203" s="42">
        <f t="shared" ca="1" si="24"/>
        <v>45995</v>
      </c>
      <c r="O203" s="42">
        <f t="shared" ca="1" si="25"/>
        <v>45995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45996</v>
      </c>
      <c r="K204" s="47">
        <f ca="1"/>
        <v>50.506</v>
      </c>
      <c r="N204" s="42">
        <f t="shared" ca="1" si="24"/>
        <v>45996</v>
      </c>
      <c r="O204" s="42">
        <f t="shared" ca="1" si="25"/>
        <v>45996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45999</v>
      </c>
      <c r="K205" s="47">
        <f ca="1"/>
        <v>50.774999999999999</v>
      </c>
      <c r="N205" s="42">
        <f t="shared" ca="1" si="24"/>
        <v>45999</v>
      </c>
      <c r="O205" s="42">
        <f t="shared" ca="1" si="25"/>
        <v>45999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46000</v>
      </c>
      <c r="K206" s="47">
        <f ca="1"/>
        <v>51.091999999999999</v>
      </c>
      <c r="N206" s="42">
        <f t="shared" ca="1" si="24"/>
        <v>46000</v>
      </c>
      <c r="O206" s="42">
        <f t="shared" ca="1" si="25"/>
        <v>46000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46001</v>
      </c>
      <c r="K207" s="47">
        <f ca="1"/>
        <v>49.92</v>
      </c>
      <c r="N207" s="42">
        <f t="shared" ca="1" si="24"/>
        <v>46001</v>
      </c>
      <c r="O207" s="42">
        <f t="shared" ca="1" si="25"/>
        <v>46001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4"/>
        <v/>
      </c>
      <c r="O208" s="42" t="str">
        <f t="shared" ca="1" si="25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4"/>
        <v/>
      </c>
      <c r="O209" s="42" t="str">
        <f t="shared" ca="1" si="25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4"/>
        <v/>
      </c>
      <c r="O210" s="42" t="str">
        <f t="shared" ca="1" si="25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4"/>
        <v/>
      </c>
      <c r="O211" s="42" t="str">
        <f t="shared" ca="1" si="25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4"/>
        <v/>
      </c>
      <c r="O212" s="42" t="str">
        <f t="shared" ca="1" si="25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4"/>
        <v/>
      </c>
      <c r="O213" s="42" t="str">
        <f t="shared" ca="1" si="25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4"/>
        <v/>
      </c>
      <c r="O214" s="42" t="str">
        <f t="shared" ca="1" si="25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4"/>
        <v/>
      </c>
      <c r="O215" s="42" t="str">
        <f t="shared" ca="1" si="25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4"/>
        <v/>
      </c>
      <c r="O216" s="42" t="str">
        <f t="shared" ca="1" si="25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4"/>
        <v/>
      </c>
      <c r="O217" s="42" t="str">
        <f t="shared" ca="1" si="25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4"/>
        <v/>
      </c>
      <c r="O218" s="42" t="str">
        <f t="shared" ca="1" si="25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4"/>
        <v/>
      </c>
      <c r="O219" s="42" t="str">
        <f t="shared" ca="1" si="25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4"/>
        <v/>
      </c>
      <c r="O220" s="42" t="str">
        <f t="shared" ca="1" si="25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4"/>
        <v/>
      </c>
      <c r="O221" s="42" t="str">
        <f t="shared" ca="1" si="25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4"/>
        <v/>
      </c>
      <c r="O222" s="42" t="str">
        <f t="shared" ca="1" si="25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4"/>
        <v/>
      </c>
      <c r="O223" s="42" t="str">
        <f t="shared" ca="1" si="25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4"/>
        <v/>
      </c>
      <c r="O224" s="42" t="str">
        <f t="shared" ca="1" si="25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4"/>
        <v/>
      </c>
      <c r="O225" s="42" t="str">
        <f t="shared" ca="1" si="25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4"/>
        <v/>
      </c>
      <c r="O226" s="42" t="str">
        <f t="shared" ca="1" si="25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4"/>
        <v/>
      </c>
      <c r="O227" s="42" t="str">
        <f t="shared" ca="1" si="25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4"/>
        <v/>
      </c>
      <c r="O228" s="42" t="str">
        <f t="shared" ca="1" si="25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4"/>
        <v/>
      </c>
      <c r="O229" s="42" t="str">
        <f t="shared" ca="1" si="25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4"/>
        <v/>
      </c>
      <c r="O230" s="42" t="str">
        <f t="shared" ca="1" si="25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4"/>
        <v/>
      </c>
      <c r="O231" s="42" t="str">
        <f t="shared" ca="1" si="25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4"/>
        <v/>
      </c>
      <c r="O232" s="42" t="str">
        <f t="shared" ca="1" si="25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4"/>
        <v/>
      </c>
      <c r="O233" s="42" t="str">
        <f t="shared" ca="1" si="25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4"/>
        <v/>
      </c>
      <c r="O234" s="42" t="str">
        <f t="shared" ca="1" si="25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4"/>
        <v/>
      </c>
      <c r="O235" s="42" t="str">
        <f t="shared" ca="1" si="25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4"/>
        <v/>
      </c>
      <c r="O236" s="42" t="str">
        <f t="shared" ca="1" si="25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4"/>
        <v/>
      </c>
      <c r="O237" s="42" t="str">
        <f t="shared" ca="1" si="25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4"/>
        <v/>
      </c>
      <c r="O238" s="42" t="str">
        <f t="shared" ca="1" si="25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4"/>
        <v/>
      </c>
      <c r="O239" s="42" t="str">
        <f t="shared" ca="1" si="25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4"/>
        <v/>
      </c>
      <c r="O240" s="42" t="str">
        <f t="shared" ca="1" si="25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4"/>
        <v/>
      </c>
      <c r="O241" s="42" t="str">
        <f t="shared" ca="1" si="25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4"/>
        <v/>
      </c>
      <c r="O242" s="42" t="str">
        <f t="shared" ca="1" si="25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4"/>
        <v/>
      </c>
      <c r="O243" s="42" t="str">
        <f t="shared" ca="1" si="25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4"/>
        <v/>
      </c>
      <c r="O244" s="42" t="str">
        <f t="shared" ca="1" si="25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4"/>
        <v/>
      </c>
      <c r="O245" s="42" t="str">
        <f t="shared" ca="1" si="25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4"/>
        <v/>
      </c>
      <c r="O246" s="42" t="str">
        <f t="shared" ca="1" si="25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4"/>
        <v/>
      </c>
      <c r="O247" s="42" t="str">
        <f t="shared" ca="1" si="25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4"/>
        <v/>
      </c>
      <c r="O248" s="42" t="str">
        <f t="shared" ca="1" si="25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4"/>
        <v/>
      </c>
      <c r="O249" s="42" t="str">
        <f t="shared" ca="1" si="25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4"/>
        <v/>
      </c>
      <c r="O250" s="42" t="str">
        <f t="shared" ca="1" si="25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4"/>
        <v/>
      </c>
      <c r="O251" s="42" t="str">
        <f t="shared" ca="1" si="25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4"/>
        <v/>
      </c>
      <c r="O252" s="42" t="str">
        <f t="shared" ca="1" si="25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4"/>
        <v/>
      </c>
      <c r="O253" s="42" t="str">
        <f t="shared" ca="1" si="25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4"/>
        <v/>
      </c>
      <c r="O254" s="42" t="str">
        <f t="shared" ca="1" si="25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4"/>
        <v/>
      </c>
      <c r="O255" s="42" t="str">
        <f t="shared" ca="1" si="25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4"/>
        <v/>
      </c>
      <c r="O256" s="42" t="str">
        <f t="shared" ca="1" si="25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4"/>
        <v/>
      </c>
      <c r="O257" s="42" t="str">
        <f t="shared" ca="1" si="25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4"/>
        <v/>
      </c>
      <c r="O258" s="42" t="str">
        <f t="shared" ca="1" si="25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4"/>
        <v/>
      </c>
      <c r="O259" s="42" t="str">
        <f t="shared" ca="1" si="25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6">IF(COUNTIF(L:L,J260),J260,"")</f>
        <v/>
      </c>
      <c r="O260" s="42" t="str">
        <f t="shared" ref="O260:O323" ca="1" si="27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6"/>
        <v/>
      </c>
      <c r="O261" s="42" t="str">
        <f t="shared" ca="1" si="27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6"/>
        <v/>
      </c>
      <c r="O262" s="42" t="str">
        <f t="shared" ca="1" si="27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6"/>
        <v/>
      </c>
      <c r="O263" s="42" t="str">
        <f t="shared" ca="1" si="27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6"/>
        <v/>
      </c>
      <c r="O264" s="42" t="str">
        <f t="shared" ca="1" si="27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6"/>
        <v/>
      </c>
      <c r="O265" s="42" t="str">
        <f t="shared" ca="1" si="27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6"/>
        <v/>
      </c>
      <c r="O266" s="42" t="str">
        <f t="shared" ca="1" si="27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6"/>
        <v/>
      </c>
      <c r="O267" s="42" t="str">
        <f t="shared" ca="1" si="27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6"/>
        <v/>
      </c>
      <c r="O268" s="42" t="str">
        <f t="shared" ca="1" si="27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6"/>
        <v/>
      </c>
      <c r="O269" s="42" t="str">
        <f t="shared" ca="1" si="27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6"/>
        <v/>
      </c>
      <c r="O270" s="42" t="str">
        <f t="shared" ca="1" si="27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6"/>
        <v/>
      </c>
      <c r="O271" s="42" t="str">
        <f t="shared" ca="1" si="27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6"/>
        <v/>
      </c>
      <c r="O272" s="42" t="str">
        <f t="shared" ca="1" si="27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6"/>
        <v/>
      </c>
      <c r="O273" s="42" t="str">
        <f t="shared" ca="1" si="27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6"/>
        <v/>
      </c>
      <c r="O274" s="42" t="str">
        <f t="shared" ca="1" si="27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6"/>
        <v/>
      </c>
      <c r="O275" s="42" t="str">
        <f t="shared" ca="1" si="27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6"/>
        <v/>
      </c>
      <c r="O276" s="42" t="str">
        <f t="shared" ca="1" si="27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6"/>
        <v/>
      </c>
      <c r="O277" s="42" t="str">
        <f t="shared" ca="1" si="27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6"/>
        <v/>
      </c>
      <c r="O278" s="42" t="str">
        <f t="shared" ca="1" si="27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6"/>
        <v/>
      </c>
      <c r="O279" s="42" t="str">
        <f t="shared" ca="1" si="27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6"/>
        <v/>
      </c>
      <c r="O280" s="42" t="str">
        <f t="shared" ca="1" si="27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6"/>
        <v/>
      </c>
      <c r="O281" s="42" t="str">
        <f t="shared" ca="1" si="27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6"/>
        <v/>
      </c>
      <c r="O282" s="42" t="str">
        <f t="shared" ca="1" si="27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6"/>
        <v/>
      </c>
      <c r="O283" s="42" t="str">
        <f t="shared" ca="1" si="27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6"/>
        <v/>
      </c>
      <c r="O284" s="42" t="str">
        <f t="shared" ca="1" si="27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6"/>
        <v/>
      </c>
      <c r="O285" s="42" t="str">
        <f t="shared" ca="1" si="27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6"/>
        <v/>
      </c>
      <c r="O286" s="42" t="str">
        <f t="shared" ca="1" si="27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6"/>
        <v/>
      </c>
      <c r="O287" s="42" t="str">
        <f t="shared" ca="1" si="27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6"/>
        <v/>
      </c>
      <c r="O288" s="42" t="str">
        <f t="shared" ca="1" si="27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6"/>
        <v/>
      </c>
      <c r="O289" s="42" t="str">
        <f t="shared" ca="1" si="27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6"/>
        <v/>
      </c>
      <c r="O290" s="42" t="str">
        <f t="shared" ca="1" si="27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6"/>
        <v/>
      </c>
      <c r="O291" s="42" t="str">
        <f t="shared" ca="1" si="27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6"/>
        <v/>
      </c>
      <c r="O292" s="42" t="str">
        <f t="shared" ca="1" si="27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6"/>
        <v/>
      </c>
      <c r="O293" s="42" t="str">
        <f t="shared" ca="1" si="27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6"/>
        <v/>
      </c>
      <c r="O294" s="42" t="str">
        <f t="shared" ca="1" si="27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6"/>
        <v/>
      </c>
      <c r="O295" s="42" t="str">
        <f t="shared" ca="1" si="27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6"/>
        <v/>
      </c>
      <c r="O296" s="42" t="str">
        <f t="shared" ca="1" si="27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6"/>
        <v/>
      </c>
      <c r="O297" s="42" t="str">
        <f t="shared" ca="1" si="27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6"/>
        <v/>
      </c>
      <c r="O298" s="42" t="str">
        <f t="shared" ca="1" si="27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6"/>
        <v/>
      </c>
      <c r="O299" s="42" t="str">
        <f t="shared" ca="1" si="27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6"/>
        <v/>
      </c>
      <c r="O300" s="42" t="str">
        <f t="shared" ca="1" si="27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6"/>
        <v/>
      </c>
      <c r="O301" s="42" t="str">
        <f t="shared" ca="1" si="27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6"/>
        <v/>
      </c>
      <c r="O302" s="42" t="str">
        <f t="shared" ca="1" si="27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6"/>
        <v/>
      </c>
      <c r="O303" s="42" t="str">
        <f t="shared" ca="1" si="27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6"/>
        <v/>
      </c>
      <c r="O304" s="42" t="str">
        <f t="shared" ca="1" si="27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6"/>
        <v/>
      </c>
      <c r="O305" s="42" t="str">
        <f t="shared" ca="1" si="27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6"/>
        <v/>
      </c>
      <c r="O306" s="42" t="str">
        <f t="shared" ca="1" si="27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6"/>
        <v/>
      </c>
      <c r="O307" s="42" t="str">
        <f t="shared" ca="1" si="27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6"/>
        <v/>
      </c>
      <c r="O308" s="42" t="str">
        <f t="shared" ca="1" si="27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6"/>
        <v/>
      </c>
      <c r="O309" s="42" t="str">
        <f t="shared" ca="1" si="27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6"/>
        <v/>
      </c>
      <c r="O310" s="42" t="str">
        <f t="shared" ca="1" si="27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6"/>
        <v/>
      </c>
      <c r="O311" s="42" t="str">
        <f t="shared" ca="1" si="27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6"/>
        <v/>
      </c>
      <c r="O312" s="42" t="str">
        <f t="shared" ca="1" si="27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6"/>
        <v/>
      </c>
      <c r="O313" s="42" t="str">
        <f t="shared" ca="1" si="27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6"/>
        <v/>
      </c>
      <c r="O314" s="42" t="str">
        <f t="shared" ca="1" si="27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6"/>
        <v/>
      </c>
      <c r="O315" s="42" t="str">
        <f t="shared" ca="1" si="27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6"/>
        <v/>
      </c>
      <c r="O316" s="42" t="str">
        <f t="shared" ca="1" si="27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6"/>
        <v/>
      </c>
      <c r="O317" s="42" t="str">
        <f t="shared" ca="1" si="27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6"/>
        <v/>
      </c>
      <c r="O318" s="42" t="str">
        <f t="shared" ca="1" si="27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6"/>
        <v/>
      </c>
      <c r="O319" s="42" t="str">
        <f t="shared" ca="1" si="27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6"/>
        <v/>
      </c>
      <c r="O320" s="42" t="str">
        <f t="shared" ca="1" si="27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6"/>
        <v/>
      </c>
      <c r="O321" s="42" t="str">
        <f t="shared" ca="1" si="27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6"/>
        <v/>
      </c>
      <c r="O322" s="42" t="str">
        <f t="shared" ca="1" si="27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6"/>
        <v/>
      </c>
      <c r="O323" s="42" t="str">
        <f t="shared" ca="1" si="27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8">IF(COUNTIF(L:L,J324),J324,"")</f>
        <v/>
      </c>
      <c r="O324" s="42" t="str">
        <f t="shared" ref="O324:O387" ca="1" si="29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8"/>
        <v/>
      </c>
      <c r="O325" s="42" t="str">
        <f t="shared" ca="1" si="29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8"/>
        <v/>
      </c>
      <c r="O326" s="42" t="str">
        <f t="shared" ca="1" si="29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8"/>
        <v/>
      </c>
      <c r="O327" s="42" t="str">
        <f t="shared" ca="1" si="29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8"/>
        <v/>
      </c>
      <c r="O328" s="42" t="str">
        <f t="shared" ca="1" si="29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8"/>
        <v/>
      </c>
      <c r="O329" s="42" t="str">
        <f t="shared" ca="1" si="29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8"/>
        <v/>
      </c>
      <c r="O330" s="42" t="str">
        <f t="shared" ca="1" si="29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8"/>
        <v/>
      </c>
      <c r="O331" s="42" t="str">
        <f t="shared" ca="1" si="29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8"/>
        <v/>
      </c>
      <c r="O332" s="42" t="str">
        <f t="shared" ca="1" si="29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8"/>
        <v/>
      </c>
      <c r="O333" s="42" t="str">
        <f t="shared" ca="1" si="29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8"/>
        <v/>
      </c>
      <c r="O334" s="42" t="str">
        <f t="shared" ca="1" si="29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8"/>
        <v/>
      </c>
      <c r="O335" s="42" t="str">
        <f t="shared" ca="1" si="29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8"/>
        <v/>
      </c>
      <c r="O336" s="42" t="str">
        <f t="shared" ca="1" si="29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8"/>
        <v/>
      </c>
      <c r="O337" s="42" t="str">
        <f t="shared" ca="1" si="29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8"/>
        <v/>
      </c>
      <c r="O338" s="42" t="str">
        <f t="shared" ca="1" si="29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8"/>
        <v/>
      </c>
      <c r="O339" s="42" t="str">
        <f t="shared" ca="1" si="29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8"/>
        <v/>
      </c>
      <c r="O340" s="42" t="str">
        <f t="shared" ca="1" si="29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8"/>
        <v/>
      </c>
      <c r="O341" s="42" t="str">
        <f t="shared" ca="1" si="29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8"/>
        <v/>
      </c>
      <c r="O342" s="42" t="str">
        <f t="shared" ca="1" si="29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8"/>
        <v/>
      </c>
      <c r="O343" s="42" t="str">
        <f t="shared" ca="1" si="29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8"/>
        <v/>
      </c>
      <c r="O344" s="42" t="str">
        <f t="shared" ca="1" si="29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8"/>
        <v/>
      </c>
      <c r="O345" s="42" t="str">
        <f t="shared" ca="1" si="29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8"/>
        <v/>
      </c>
      <c r="O346" s="42" t="str">
        <f t="shared" ca="1" si="29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8"/>
        <v/>
      </c>
      <c r="O347" s="42" t="str">
        <f t="shared" ca="1" si="29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8"/>
        <v/>
      </c>
      <c r="O348" s="42" t="str">
        <f t="shared" ca="1" si="29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8"/>
        <v/>
      </c>
      <c r="O349" s="42" t="str">
        <f t="shared" ca="1" si="29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8"/>
        <v/>
      </c>
      <c r="O350" s="42" t="str">
        <f t="shared" ca="1" si="29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8"/>
        <v/>
      </c>
      <c r="O351" s="42" t="str">
        <f t="shared" ca="1" si="29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8"/>
        <v/>
      </c>
      <c r="O352" s="42" t="str">
        <f t="shared" ca="1" si="29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8"/>
        <v/>
      </c>
      <c r="O353" s="42" t="str">
        <f t="shared" ca="1" si="29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8"/>
        <v/>
      </c>
      <c r="O354" s="42" t="str">
        <f t="shared" ca="1" si="29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8"/>
        <v/>
      </c>
      <c r="O355" s="42" t="str">
        <f t="shared" ca="1" si="29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8"/>
        <v/>
      </c>
      <c r="O356" s="42" t="str">
        <f t="shared" ca="1" si="29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8"/>
        <v/>
      </c>
      <c r="O357" s="42" t="str">
        <f t="shared" ca="1" si="29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8"/>
        <v/>
      </c>
      <c r="O358" s="42" t="str">
        <f t="shared" ca="1" si="29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8"/>
        <v/>
      </c>
      <c r="O359" s="42" t="str">
        <f t="shared" ca="1" si="29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8"/>
        <v/>
      </c>
      <c r="O360" s="42" t="str">
        <f t="shared" ca="1" si="29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8"/>
        <v/>
      </c>
      <c r="O361" s="42" t="str">
        <f t="shared" ca="1" si="29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8"/>
        <v/>
      </c>
      <c r="O362" s="42" t="str">
        <f t="shared" ca="1" si="29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8"/>
        <v/>
      </c>
      <c r="O363" s="42" t="str">
        <f t="shared" ca="1" si="29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8"/>
        <v/>
      </c>
      <c r="O364" s="42" t="str">
        <f t="shared" ca="1" si="29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8"/>
        <v/>
      </c>
      <c r="O365" s="42" t="str">
        <f t="shared" ca="1" si="29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8"/>
        <v/>
      </c>
      <c r="O366" s="42" t="str">
        <f t="shared" ca="1" si="29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8"/>
        <v/>
      </c>
      <c r="O367" s="42" t="str">
        <f t="shared" ca="1" si="29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8"/>
        <v/>
      </c>
      <c r="O368" s="42" t="str">
        <f t="shared" ca="1" si="29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8"/>
        <v/>
      </c>
      <c r="O369" s="42" t="str">
        <f t="shared" ca="1" si="29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8"/>
        <v/>
      </c>
      <c r="O370" s="42" t="str">
        <f t="shared" ca="1" si="29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8"/>
        <v/>
      </c>
      <c r="O371" s="42" t="str">
        <f t="shared" ca="1" si="29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8"/>
        <v/>
      </c>
      <c r="O372" s="42" t="str">
        <f t="shared" ca="1" si="29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8"/>
        <v/>
      </c>
      <c r="O373" s="42" t="str">
        <f t="shared" ca="1" si="29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8"/>
        <v/>
      </c>
      <c r="O374" s="42" t="str">
        <f t="shared" ca="1" si="29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8"/>
        <v/>
      </c>
      <c r="O375" s="42" t="str">
        <f t="shared" ca="1" si="29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8"/>
        <v/>
      </c>
      <c r="O376" s="42" t="str">
        <f t="shared" ca="1" si="29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8"/>
        <v/>
      </c>
      <c r="O377" s="42" t="str">
        <f t="shared" ca="1" si="29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8"/>
        <v/>
      </c>
      <c r="O378" s="42" t="str">
        <f t="shared" ca="1" si="29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8"/>
        <v/>
      </c>
      <c r="O379" s="42" t="str">
        <f t="shared" ca="1" si="29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8"/>
        <v/>
      </c>
      <c r="O380" s="42" t="str">
        <f t="shared" ca="1" si="29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8"/>
        <v/>
      </c>
      <c r="O381" s="42" t="str">
        <f t="shared" ca="1" si="29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8"/>
        <v/>
      </c>
      <c r="O382" s="42" t="str">
        <f t="shared" ca="1" si="29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8"/>
        <v/>
      </c>
      <c r="O383" s="42" t="str">
        <f t="shared" ca="1" si="29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8"/>
        <v/>
      </c>
      <c r="O384" s="42" t="str">
        <f t="shared" ca="1" si="29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8"/>
        <v/>
      </c>
      <c r="O385" s="42" t="str">
        <f t="shared" ca="1" si="29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8"/>
        <v/>
      </c>
      <c r="O386" s="42" t="str">
        <f t="shared" ca="1" si="29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8"/>
        <v/>
      </c>
      <c r="O387" s="42" t="str">
        <f t="shared" ca="1" si="29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0">IF(COUNTIF(L:L,J388),J388,"")</f>
        <v/>
      </c>
      <c r="O388" s="42" t="str">
        <f t="shared" ref="O388:O451" ca="1" si="31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0"/>
        <v/>
      </c>
      <c r="O389" s="42" t="str">
        <f t="shared" ca="1" si="31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0"/>
        <v/>
      </c>
      <c r="O390" s="42" t="str">
        <f t="shared" ca="1" si="31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0"/>
        <v/>
      </c>
      <c r="O391" s="42" t="str">
        <f t="shared" ca="1" si="31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0"/>
        <v/>
      </c>
      <c r="O392" s="42" t="str">
        <f t="shared" ca="1" si="31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0"/>
        <v/>
      </c>
      <c r="O393" s="42" t="str">
        <f t="shared" ca="1" si="31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0"/>
        <v/>
      </c>
      <c r="O394" s="42" t="str">
        <f t="shared" ca="1" si="31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0"/>
        <v/>
      </c>
      <c r="O395" s="42" t="str">
        <f t="shared" ca="1" si="31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0"/>
        <v/>
      </c>
      <c r="O396" s="42" t="str">
        <f t="shared" ca="1" si="31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0"/>
        <v/>
      </c>
      <c r="O397" s="42" t="str">
        <f t="shared" ca="1" si="31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0"/>
        <v/>
      </c>
      <c r="O398" s="42" t="str">
        <f t="shared" ca="1" si="31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0"/>
        <v/>
      </c>
      <c r="O399" s="42" t="str">
        <f t="shared" ca="1" si="31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0"/>
        <v/>
      </c>
      <c r="O400" s="42" t="str">
        <f t="shared" ca="1" si="31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0"/>
        <v/>
      </c>
      <c r="O401" s="42" t="str">
        <f t="shared" ca="1" si="31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0"/>
        <v/>
      </c>
      <c r="O402" s="42" t="str">
        <f t="shared" ca="1" si="31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0"/>
        <v/>
      </c>
      <c r="O403" s="42" t="str">
        <f t="shared" ca="1" si="31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0"/>
        <v/>
      </c>
      <c r="O404" s="42" t="str">
        <f t="shared" ca="1" si="31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0"/>
        <v/>
      </c>
      <c r="O405" s="42" t="str">
        <f t="shared" ca="1" si="31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0"/>
        <v/>
      </c>
      <c r="O406" s="42" t="str">
        <f t="shared" ca="1" si="31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0"/>
        <v/>
      </c>
      <c r="O407" s="42" t="str">
        <f t="shared" ca="1" si="31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0"/>
        <v/>
      </c>
      <c r="O408" s="42" t="str">
        <f t="shared" ca="1" si="31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0"/>
        <v/>
      </c>
      <c r="O409" s="42" t="str">
        <f t="shared" ca="1" si="31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0"/>
        <v/>
      </c>
      <c r="O410" s="42" t="str">
        <f t="shared" ca="1" si="31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0"/>
        <v/>
      </c>
      <c r="O411" s="42" t="str">
        <f t="shared" ca="1" si="31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0"/>
        <v/>
      </c>
      <c r="O412" s="42" t="str">
        <f t="shared" ca="1" si="31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0"/>
        <v/>
      </c>
      <c r="O413" s="42" t="str">
        <f t="shared" ca="1" si="31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0"/>
        <v/>
      </c>
      <c r="O414" s="42" t="str">
        <f t="shared" ca="1" si="31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0"/>
        <v/>
      </c>
      <c r="O415" s="42" t="str">
        <f t="shared" ca="1" si="31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0"/>
        <v/>
      </c>
      <c r="O416" s="42" t="str">
        <f t="shared" ca="1" si="31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0"/>
        <v/>
      </c>
      <c r="O417" s="42" t="str">
        <f t="shared" ca="1" si="31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0"/>
        <v/>
      </c>
      <c r="O418" s="42" t="str">
        <f t="shared" ca="1" si="31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0"/>
        <v/>
      </c>
      <c r="O419" s="42" t="str">
        <f t="shared" ca="1" si="31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0"/>
        <v/>
      </c>
      <c r="O420" s="42" t="str">
        <f t="shared" ca="1" si="31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0"/>
        <v/>
      </c>
      <c r="O421" s="42" t="str">
        <f t="shared" ca="1" si="31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0"/>
        <v/>
      </c>
      <c r="O422" s="42" t="str">
        <f t="shared" ca="1" si="31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0"/>
        <v/>
      </c>
      <c r="O423" s="42" t="str">
        <f t="shared" ca="1" si="31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0"/>
        <v/>
      </c>
      <c r="O424" s="42" t="str">
        <f t="shared" ca="1" si="31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0"/>
        <v/>
      </c>
      <c r="O425" s="42" t="str">
        <f t="shared" ca="1" si="31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0"/>
        <v/>
      </c>
      <c r="O426" s="42" t="str">
        <f t="shared" ca="1" si="31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0"/>
        <v/>
      </c>
      <c r="O427" s="42" t="str">
        <f t="shared" ca="1" si="31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0"/>
        <v/>
      </c>
      <c r="O428" s="42" t="str">
        <f t="shared" ca="1" si="31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0"/>
        <v/>
      </c>
      <c r="O429" s="42" t="str">
        <f t="shared" ca="1" si="31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0"/>
        <v/>
      </c>
      <c r="O430" s="42" t="str">
        <f t="shared" ca="1" si="31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0"/>
        <v/>
      </c>
      <c r="O431" s="42" t="str">
        <f t="shared" ca="1" si="31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0"/>
        <v/>
      </c>
      <c r="O432" s="42" t="str">
        <f t="shared" ca="1" si="31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0"/>
        <v/>
      </c>
      <c r="O433" s="42" t="str">
        <f t="shared" ca="1" si="31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0"/>
        <v/>
      </c>
      <c r="O434" s="42" t="str">
        <f t="shared" ca="1" si="31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0"/>
        <v/>
      </c>
      <c r="O435" s="42" t="str">
        <f t="shared" ca="1" si="31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0"/>
        <v/>
      </c>
      <c r="O436" s="42" t="str">
        <f t="shared" ca="1" si="31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0"/>
        <v/>
      </c>
      <c r="O437" s="42" t="str">
        <f t="shared" ca="1" si="31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0"/>
        <v/>
      </c>
      <c r="O438" s="42" t="str">
        <f t="shared" ca="1" si="31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0"/>
        <v/>
      </c>
      <c r="O439" s="42" t="str">
        <f t="shared" ca="1" si="31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0"/>
        <v/>
      </c>
      <c r="O440" s="42" t="str">
        <f t="shared" ca="1" si="31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0"/>
        <v/>
      </c>
      <c r="O441" s="42" t="str">
        <f t="shared" ca="1" si="31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0"/>
        <v/>
      </c>
      <c r="O442" s="42" t="str">
        <f t="shared" ca="1" si="31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0"/>
        <v/>
      </c>
      <c r="O443" s="42" t="str">
        <f t="shared" ca="1" si="31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0"/>
        <v/>
      </c>
      <c r="O444" s="42" t="str">
        <f t="shared" ca="1" si="31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0"/>
        <v/>
      </c>
      <c r="O445" s="42" t="str">
        <f t="shared" ca="1" si="31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0"/>
        <v/>
      </c>
      <c r="O446" s="42" t="str">
        <f t="shared" ca="1" si="31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0"/>
        <v/>
      </c>
      <c r="O447" s="42" t="str">
        <f t="shared" ca="1" si="31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0"/>
        <v/>
      </c>
      <c r="O448" s="42" t="str">
        <f t="shared" ca="1" si="31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0"/>
        <v/>
      </c>
      <c r="O449" s="42" t="str">
        <f t="shared" ca="1" si="31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0"/>
        <v/>
      </c>
      <c r="O450" s="42" t="str">
        <f t="shared" ca="1" si="31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0"/>
        <v/>
      </c>
      <c r="O451" s="42" t="str">
        <f t="shared" ca="1" si="31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2">IF(COUNTIF(L:L,J452),J452,"")</f>
        <v/>
      </c>
      <c r="O452" s="42" t="str">
        <f t="shared" ref="O452:O515" ca="1" si="33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2"/>
        <v/>
      </c>
      <c r="O453" s="42" t="str">
        <f t="shared" ca="1" si="33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2"/>
        <v/>
      </c>
      <c r="O454" s="42" t="str">
        <f t="shared" ca="1" si="33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2"/>
        <v/>
      </c>
      <c r="O455" s="42" t="str">
        <f t="shared" ca="1" si="33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2"/>
        <v/>
      </c>
      <c r="O456" s="42" t="str">
        <f t="shared" ca="1" si="33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2"/>
        <v/>
      </c>
      <c r="O457" s="42" t="str">
        <f t="shared" ca="1" si="33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2"/>
        <v/>
      </c>
      <c r="O458" s="42" t="str">
        <f t="shared" ca="1" si="33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2"/>
        <v/>
      </c>
      <c r="O459" s="42" t="str">
        <f t="shared" ca="1" si="33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2"/>
        <v/>
      </c>
      <c r="O460" s="42" t="str">
        <f t="shared" ca="1" si="33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2"/>
        <v/>
      </c>
      <c r="O461" s="42" t="str">
        <f t="shared" ca="1" si="33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2"/>
        <v/>
      </c>
      <c r="O462" s="42" t="str">
        <f t="shared" ca="1" si="33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2"/>
        <v/>
      </c>
      <c r="O463" s="42" t="str">
        <f t="shared" ca="1" si="33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2"/>
        <v/>
      </c>
      <c r="O464" s="42" t="str">
        <f t="shared" ca="1" si="33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2"/>
        <v/>
      </c>
      <c r="O465" s="42" t="str">
        <f t="shared" ca="1" si="33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2"/>
        <v/>
      </c>
      <c r="O466" s="42" t="str">
        <f t="shared" ca="1" si="33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2"/>
        <v/>
      </c>
      <c r="O467" s="42" t="str">
        <f t="shared" ca="1" si="33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2"/>
        <v/>
      </c>
      <c r="O468" s="42" t="str">
        <f t="shared" ca="1" si="33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2"/>
        <v/>
      </c>
      <c r="O469" s="42" t="str">
        <f t="shared" ca="1" si="33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2"/>
        <v/>
      </c>
      <c r="O470" s="42" t="str">
        <f t="shared" ca="1" si="33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2"/>
        <v/>
      </c>
      <c r="O471" s="42" t="str">
        <f t="shared" ca="1" si="33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2"/>
        <v/>
      </c>
      <c r="O472" s="42" t="str">
        <f t="shared" ca="1" si="33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2"/>
        <v/>
      </c>
      <c r="O473" s="42" t="str">
        <f t="shared" ca="1" si="33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2"/>
        <v/>
      </c>
      <c r="O474" s="42" t="str">
        <f t="shared" ca="1" si="33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2"/>
        <v/>
      </c>
      <c r="O475" s="42" t="str">
        <f t="shared" ca="1" si="33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2"/>
        <v/>
      </c>
      <c r="O476" s="42" t="str">
        <f t="shared" ca="1" si="33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2"/>
        <v/>
      </c>
      <c r="O477" s="42" t="str">
        <f t="shared" ca="1" si="33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2"/>
        <v/>
      </c>
      <c r="O478" s="42" t="str">
        <f t="shared" ca="1" si="33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2"/>
        <v/>
      </c>
      <c r="O479" s="42" t="str">
        <f t="shared" ca="1" si="33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2"/>
        <v/>
      </c>
      <c r="O480" s="42" t="str">
        <f t="shared" ca="1" si="33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2"/>
        <v/>
      </c>
      <c r="O481" s="42" t="str">
        <f t="shared" ca="1" si="33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2"/>
        <v/>
      </c>
      <c r="O482" s="42" t="str">
        <f t="shared" ca="1" si="33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2"/>
        <v/>
      </c>
      <c r="O483" s="42" t="str">
        <f t="shared" ca="1" si="33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2"/>
        <v/>
      </c>
      <c r="O484" s="42" t="str">
        <f t="shared" ca="1" si="33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2"/>
        <v/>
      </c>
      <c r="O485" s="42" t="str">
        <f t="shared" ca="1" si="33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2"/>
        <v/>
      </c>
      <c r="O486" s="42" t="str">
        <f t="shared" ca="1" si="33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2"/>
        <v/>
      </c>
      <c r="O487" s="42" t="str">
        <f t="shared" ca="1" si="33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2"/>
        <v/>
      </c>
      <c r="O488" s="42" t="str">
        <f t="shared" ca="1" si="33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2"/>
        <v/>
      </c>
      <c r="O489" s="42" t="str">
        <f t="shared" ca="1" si="33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2"/>
        <v/>
      </c>
      <c r="O490" s="42" t="str">
        <f t="shared" ca="1" si="33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2"/>
        <v/>
      </c>
      <c r="O491" s="42" t="str">
        <f t="shared" ca="1" si="33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2"/>
        <v/>
      </c>
      <c r="O492" s="42" t="str">
        <f t="shared" ca="1" si="33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2"/>
        <v/>
      </c>
      <c r="O493" s="42" t="str">
        <f t="shared" ca="1" si="33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2"/>
        <v/>
      </c>
      <c r="O494" s="42" t="str">
        <f t="shared" ca="1" si="33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2"/>
        <v/>
      </c>
      <c r="O495" s="42" t="str">
        <f t="shared" ca="1" si="33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2"/>
        <v/>
      </c>
      <c r="O496" s="42" t="str">
        <f t="shared" ca="1" si="33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2"/>
        <v/>
      </c>
      <c r="O497" s="42" t="str">
        <f t="shared" ca="1" si="33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2"/>
        <v/>
      </c>
      <c r="O498" s="42" t="str">
        <f t="shared" ca="1" si="33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2"/>
        <v/>
      </c>
      <c r="O499" s="42" t="str">
        <f t="shared" ca="1" si="33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2"/>
        <v/>
      </c>
      <c r="O500" s="42" t="str">
        <f t="shared" ca="1" si="33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2"/>
        <v/>
      </c>
      <c r="O501" s="42" t="str">
        <f t="shared" ca="1" si="33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2"/>
        <v/>
      </c>
      <c r="O502" s="42" t="str">
        <f t="shared" ca="1" si="33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2"/>
        <v/>
      </c>
      <c r="O503" s="42" t="str">
        <f t="shared" ca="1" si="33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2"/>
        <v/>
      </c>
      <c r="O504" s="42" t="str">
        <f t="shared" ca="1" si="33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2"/>
        <v/>
      </c>
      <c r="O505" s="42" t="str">
        <f t="shared" ca="1" si="33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2"/>
        <v/>
      </c>
      <c r="O506" s="42" t="str">
        <f t="shared" ca="1" si="33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2"/>
        <v/>
      </c>
      <c r="O507" s="42" t="str">
        <f t="shared" ca="1" si="33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2"/>
        <v/>
      </c>
      <c r="O508" s="42" t="str">
        <f t="shared" ca="1" si="33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2"/>
        <v/>
      </c>
      <c r="O509" s="42" t="str">
        <f t="shared" ca="1" si="33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2"/>
        <v/>
      </c>
      <c r="O510" s="42" t="str">
        <f t="shared" ca="1" si="33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2"/>
        <v/>
      </c>
      <c r="O511" s="42" t="str">
        <f t="shared" ca="1" si="33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2"/>
        <v/>
      </c>
      <c r="O512" s="42" t="str">
        <f t="shared" ca="1" si="33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2"/>
        <v/>
      </c>
      <c r="O513" s="42" t="str">
        <f t="shared" ca="1" si="33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2"/>
        <v/>
      </c>
      <c r="O514" s="42" t="str">
        <f t="shared" ca="1" si="33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2"/>
        <v/>
      </c>
      <c r="O515" s="42" t="str">
        <f t="shared" ca="1" si="33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4">IF(COUNTIF(L:L,J516),J516,"")</f>
        <v/>
      </c>
      <c r="O516" s="42" t="str">
        <f t="shared" ref="O516:O579" ca="1" si="35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4"/>
        <v/>
      </c>
      <c r="O517" s="42" t="str">
        <f t="shared" ca="1" si="35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4"/>
        <v/>
      </c>
      <c r="O518" s="42" t="str">
        <f t="shared" ca="1" si="35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4"/>
        <v/>
      </c>
      <c r="O519" s="42" t="str">
        <f t="shared" ca="1" si="35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4"/>
        <v/>
      </c>
      <c r="O520" s="42" t="str">
        <f t="shared" ca="1" si="35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4"/>
        <v/>
      </c>
      <c r="O521" s="42" t="str">
        <f t="shared" ca="1" si="35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4"/>
        <v/>
      </c>
      <c r="O522" s="42" t="str">
        <f t="shared" ca="1" si="35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4"/>
        <v/>
      </c>
      <c r="O523" s="42" t="str">
        <f t="shared" ca="1" si="35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4"/>
        <v/>
      </c>
      <c r="O524" s="42" t="str">
        <f t="shared" ca="1" si="35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4"/>
        <v/>
      </c>
      <c r="O525" s="42" t="str">
        <f t="shared" ca="1" si="35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4"/>
        <v/>
      </c>
      <c r="O526" s="42" t="str">
        <f t="shared" ca="1" si="35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4"/>
        <v/>
      </c>
      <c r="O527" s="42" t="str">
        <f t="shared" ca="1" si="35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4"/>
        <v/>
      </c>
      <c r="O528" s="42" t="str">
        <f t="shared" ca="1" si="35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4"/>
        <v/>
      </c>
      <c r="O529" s="42" t="str">
        <f t="shared" ca="1" si="35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4"/>
        <v/>
      </c>
      <c r="O530" s="42" t="str">
        <f t="shared" ca="1" si="35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4"/>
        <v/>
      </c>
      <c r="O531" s="42" t="str">
        <f t="shared" ca="1" si="35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4"/>
        <v/>
      </c>
      <c r="O532" s="42" t="str">
        <f t="shared" ca="1" si="35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4"/>
        <v/>
      </c>
      <c r="O533" s="42" t="str">
        <f t="shared" ca="1" si="35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4"/>
        <v/>
      </c>
      <c r="O534" s="42" t="str">
        <f t="shared" ca="1" si="35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4"/>
        <v/>
      </c>
      <c r="O535" s="42" t="str">
        <f t="shared" ca="1" si="35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4"/>
        <v/>
      </c>
      <c r="O536" s="42" t="str">
        <f t="shared" ca="1" si="35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4"/>
        <v/>
      </c>
      <c r="O537" s="42" t="str">
        <f t="shared" ca="1" si="35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4"/>
        <v/>
      </c>
      <c r="O538" s="42" t="str">
        <f t="shared" ca="1" si="35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4"/>
        <v/>
      </c>
      <c r="O539" s="42" t="str">
        <f t="shared" ca="1" si="35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4"/>
        <v/>
      </c>
      <c r="O540" s="42" t="str">
        <f t="shared" ca="1" si="35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4"/>
        <v/>
      </c>
      <c r="O541" s="42" t="str">
        <f t="shared" ca="1" si="35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4"/>
        <v/>
      </c>
      <c r="O542" s="42" t="str">
        <f t="shared" ca="1" si="35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4"/>
        <v/>
      </c>
      <c r="O543" s="42" t="str">
        <f t="shared" ca="1" si="35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4"/>
        <v/>
      </c>
      <c r="O544" s="42" t="str">
        <f t="shared" ca="1" si="35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4"/>
        <v/>
      </c>
      <c r="O545" s="42" t="str">
        <f t="shared" ca="1" si="35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4"/>
        <v/>
      </c>
      <c r="O546" s="42" t="str">
        <f t="shared" ca="1" si="35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4"/>
        <v/>
      </c>
      <c r="O547" s="42" t="str">
        <f t="shared" ca="1" si="35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4"/>
        <v/>
      </c>
      <c r="O548" s="42" t="str">
        <f t="shared" ca="1" si="35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4"/>
        <v/>
      </c>
      <c r="O549" s="42" t="str">
        <f t="shared" ca="1" si="35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4"/>
        <v/>
      </c>
      <c r="O550" s="42" t="str">
        <f t="shared" ca="1" si="35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4"/>
        <v/>
      </c>
      <c r="O551" s="42" t="str">
        <f t="shared" ca="1" si="35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4"/>
        <v/>
      </c>
      <c r="O552" s="42" t="str">
        <f t="shared" ca="1" si="35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4"/>
        <v/>
      </c>
      <c r="O553" s="42" t="str">
        <f t="shared" ca="1" si="35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4"/>
        <v/>
      </c>
      <c r="O554" s="42" t="str">
        <f t="shared" ca="1" si="35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4"/>
        <v/>
      </c>
      <c r="O555" s="42" t="str">
        <f t="shared" ca="1" si="35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4"/>
        <v/>
      </c>
      <c r="O556" s="42" t="str">
        <f t="shared" ca="1" si="35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4"/>
        <v/>
      </c>
      <c r="O557" s="42" t="str">
        <f t="shared" ca="1" si="35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4"/>
        <v/>
      </c>
      <c r="O558" s="42" t="str">
        <f t="shared" ca="1" si="35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4"/>
        <v/>
      </c>
      <c r="O559" s="42" t="str">
        <f t="shared" ca="1" si="35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4"/>
        <v/>
      </c>
      <c r="O560" s="42" t="str">
        <f t="shared" ca="1" si="35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4"/>
        <v/>
      </c>
      <c r="O561" s="42" t="str">
        <f t="shared" ca="1" si="35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4"/>
        <v/>
      </c>
      <c r="O562" s="42" t="str">
        <f t="shared" ca="1" si="35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4"/>
        <v/>
      </c>
      <c r="O563" s="42" t="str">
        <f t="shared" ca="1" si="35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4"/>
        <v/>
      </c>
      <c r="O564" s="42" t="str">
        <f t="shared" ca="1" si="35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4"/>
        <v/>
      </c>
      <c r="O565" s="42" t="str">
        <f t="shared" ca="1" si="35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4"/>
        <v/>
      </c>
      <c r="O566" s="42" t="str">
        <f t="shared" ca="1" si="35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4"/>
        <v/>
      </c>
      <c r="O567" s="42" t="str">
        <f t="shared" ca="1" si="35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4"/>
        <v/>
      </c>
      <c r="O568" s="42" t="str">
        <f t="shared" ca="1" si="35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4"/>
        <v/>
      </c>
      <c r="O569" s="42" t="str">
        <f t="shared" ca="1" si="35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4"/>
        <v/>
      </c>
      <c r="O570" s="42" t="str">
        <f t="shared" ca="1" si="35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4"/>
        <v/>
      </c>
      <c r="O571" s="42" t="str">
        <f t="shared" ca="1" si="35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4"/>
        <v/>
      </c>
      <c r="O572" s="42" t="str">
        <f t="shared" ca="1" si="35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4"/>
        <v/>
      </c>
      <c r="O573" s="42" t="str">
        <f t="shared" ca="1" si="35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4"/>
        <v/>
      </c>
      <c r="O574" s="42" t="str">
        <f t="shared" ca="1" si="35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4"/>
        <v/>
      </c>
      <c r="O575" s="42" t="str">
        <f t="shared" ca="1" si="35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4"/>
        <v/>
      </c>
      <c r="O576" s="42" t="str">
        <f t="shared" ca="1" si="35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4"/>
        <v/>
      </c>
      <c r="O577" s="42" t="str">
        <f t="shared" ca="1" si="35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4"/>
        <v/>
      </c>
      <c r="O578" s="42" t="str">
        <f t="shared" ca="1" si="35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4"/>
        <v/>
      </c>
      <c r="O579" s="42" t="str">
        <f t="shared" ca="1" si="35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6">IF(COUNTIF(L:L,J580),J580,"")</f>
        <v/>
      </c>
      <c r="O580" s="42" t="str">
        <f t="shared" ref="O580:O643" ca="1" si="37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6"/>
        <v/>
      </c>
      <c r="O581" s="42" t="str">
        <f t="shared" ca="1" si="37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6"/>
        <v/>
      </c>
      <c r="O582" s="42" t="str">
        <f t="shared" ca="1" si="37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6"/>
        <v/>
      </c>
      <c r="O583" s="42" t="str">
        <f t="shared" ca="1" si="37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6"/>
        <v/>
      </c>
      <c r="O584" s="42" t="str">
        <f t="shared" ca="1" si="37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6"/>
        <v/>
      </c>
      <c r="O585" s="42" t="str">
        <f t="shared" ca="1" si="37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6"/>
        <v/>
      </c>
      <c r="O586" s="42" t="str">
        <f t="shared" ca="1" si="37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6"/>
        <v/>
      </c>
      <c r="O587" s="42" t="str">
        <f t="shared" ca="1" si="37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6"/>
        <v/>
      </c>
      <c r="O588" s="42" t="str">
        <f t="shared" ca="1" si="37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6"/>
        <v/>
      </c>
      <c r="O589" s="42" t="str">
        <f t="shared" ca="1" si="37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6"/>
        <v/>
      </c>
      <c r="O590" s="42" t="str">
        <f t="shared" ca="1" si="37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6"/>
        <v/>
      </c>
      <c r="O591" s="42" t="str">
        <f t="shared" ca="1" si="37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6"/>
        <v/>
      </c>
      <c r="O592" s="42" t="str">
        <f t="shared" ca="1" si="37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6"/>
        <v/>
      </c>
      <c r="O593" s="42" t="str">
        <f t="shared" ca="1" si="37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6"/>
        <v/>
      </c>
      <c r="O594" s="42" t="str">
        <f t="shared" ca="1" si="37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6"/>
        <v/>
      </c>
      <c r="O595" s="42" t="str">
        <f t="shared" ca="1" si="37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6"/>
        <v/>
      </c>
      <c r="O596" s="42" t="str">
        <f t="shared" ca="1" si="37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6"/>
        <v/>
      </c>
      <c r="O597" s="42" t="str">
        <f t="shared" ca="1" si="37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6"/>
        <v/>
      </c>
      <c r="O598" s="42" t="str">
        <f t="shared" ca="1" si="37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6"/>
        <v/>
      </c>
      <c r="O599" s="42" t="str">
        <f t="shared" ca="1" si="37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6"/>
        <v/>
      </c>
      <c r="O600" s="42" t="str">
        <f t="shared" ca="1" si="37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6"/>
        <v/>
      </c>
      <c r="O601" s="42" t="str">
        <f t="shared" ca="1" si="37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6"/>
        <v/>
      </c>
      <c r="O602" s="42" t="str">
        <f t="shared" ca="1" si="37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6"/>
        <v/>
      </c>
      <c r="O603" s="42" t="str">
        <f t="shared" ca="1" si="37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6"/>
        <v/>
      </c>
      <c r="O604" s="42" t="str">
        <f t="shared" ca="1" si="37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6"/>
        <v/>
      </c>
      <c r="O605" s="42" t="str">
        <f t="shared" ca="1" si="37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6"/>
        <v/>
      </c>
      <c r="O606" s="42" t="str">
        <f t="shared" ca="1" si="37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6"/>
        <v/>
      </c>
      <c r="O607" s="42" t="str">
        <f t="shared" ca="1" si="37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6"/>
        <v/>
      </c>
      <c r="O608" s="42" t="str">
        <f t="shared" ca="1" si="37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6"/>
        <v/>
      </c>
      <c r="O609" s="42" t="str">
        <f t="shared" ca="1" si="37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6"/>
        <v/>
      </c>
      <c r="O610" s="42" t="str">
        <f t="shared" ca="1" si="37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6"/>
        <v/>
      </c>
      <c r="O611" s="42" t="str">
        <f t="shared" ca="1" si="37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6"/>
        <v/>
      </c>
      <c r="O612" s="42" t="str">
        <f t="shared" ca="1" si="37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6"/>
        <v/>
      </c>
      <c r="O613" s="42" t="str">
        <f t="shared" ca="1" si="37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6"/>
        <v/>
      </c>
      <c r="O614" s="42" t="str">
        <f t="shared" ca="1" si="37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6"/>
        <v/>
      </c>
      <c r="O615" s="42" t="str">
        <f t="shared" ca="1" si="37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6"/>
        <v/>
      </c>
      <c r="O616" s="42" t="str">
        <f t="shared" ca="1" si="37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6"/>
        <v/>
      </c>
      <c r="O617" s="42" t="str">
        <f t="shared" ca="1" si="37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6"/>
        <v/>
      </c>
      <c r="O618" s="42" t="str">
        <f t="shared" ca="1" si="37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6"/>
        <v/>
      </c>
      <c r="O619" s="42" t="str">
        <f t="shared" ca="1" si="37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6"/>
        <v/>
      </c>
      <c r="O620" s="42" t="str">
        <f t="shared" ca="1" si="37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6"/>
        <v/>
      </c>
      <c r="O621" s="42" t="str">
        <f t="shared" ca="1" si="37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6"/>
        <v/>
      </c>
      <c r="O622" s="42" t="str">
        <f t="shared" ca="1" si="37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6"/>
        <v/>
      </c>
      <c r="O623" s="42" t="str">
        <f t="shared" ca="1" si="37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6"/>
        <v/>
      </c>
      <c r="O624" s="42" t="str">
        <f t="shared" ca="1" si="37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6"/>
        <v/>
      </c>
      <c r="O625" s="42" t="str">
        <f t="shared" ca="1" si="37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6"/>
        <v/>
      </c>
      <c r="O626" s="42" t="str">
        <f t="shared" ca="1" si="37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6"/>
        <v/>
      </c>
      <c r="O627" s="42" t="str">
        <f t="shared" ca="1" si="37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6"/>
        <v/>
      </c>
      <c r="O628" s="42" t="str">
        <f t="shared" ca="1" si="37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6"/>
        <v/>
      </c>
      <c r="O629" s="42" t="str">
        <f t="shared" ca="1" si="37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6"/>
        <v/>
      </c>
      <c r="O630" s="42" t="str">
        <f t="shared" ca="1" si="37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6"/>
        <v/>
      </c>
      <c r="O631" s="42" t="str">
        <f t="shared" ca="1" si="37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6"/>
        <v/>
      </c>
      <c r="O632" s="42" t="str">
        <f t="shared" ca="1" si="37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6"/>
        <v/>
      </c>
      <c r="O633" s="42" t="str">
        <f t="shared" ca="1" si="37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6"/>
        <v/>
      </c>
      <c r="O634" s="42" t="str">
        <f t="shared" ca="1" si="37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6"/>
        <v/>
      </c>
      <c r="O635" s="42" t="str">
        <f t="shared" ca="1" si="37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6"/>
        <v/>
      </c>
      <c r="O636" s="42" t="str">
        <f t="shared" ca="1" si="37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6"/>
        <v/>
      </c>
      <c r="O637" s="42" t="str">
        <f t="shared" ca="1" si="37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6"/>
        <v/>
      </c>
      <c r="O638" s="42" t="str">
        <f t="shared" ca="1" si="37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6"/>
        <v/>
      </c>
      <c r="O639" s="42" t="str">
        <f t="shared" ca="1" si="37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6"/>
        <v/>
      </c>
      <c r="O640" s="42" t="str">
        <f t="shared" ca="1" si="37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6"/>
        <v/>
      </c>
      <c r="O641" s="42" t="str">
        <f t="shared" ca="1" si="37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6"/>
        <v/>
      </c>
      <c r="O642" s="42" t="str">
        <f t="shared" ca="1" si="37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6"/>
        <v/>
      </c>
      <c r="O643" s="42" t="str">
        <f t="shared" ca="1" si="37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8">IF(COUNTIF(L:L,J644),J644,"")</f>
        <v/>
      </c>
      <c r="O644" s="42" t="str">
        <f t="shared" ref="O644:O707" ca="1" si="39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8"/>
        <v/>
      </c>
      <c r="O645" s="42" t="str">
        <f t="shared" ca="1" si="39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8"/>
        <v/>
      </c>
      <c r="O646" s="42" t="str">
        <f t="shared" ca="1" si="39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8"/>
        <v/>
      </c>
      <c r="O647" s="42" t="str">
        <f t="shared" ca="1" si="39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8"/>
        <v/>
      </c>
      <c r="O648" s="42" t="str">
        <f t="shared" ca="1" si="39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8"/>
        <v/>
      </c>
      <c r="O649" s="42" t="str">
        <f t="shared" ca="1" si="39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8"/>
        <v/>
      </c>
      <c r="O650" s="42" t="str">
        <f t="shared" ca="1" si="39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8"/>
        <v/>
      </c>
      <c r="O651" s="42" t="str">
        <f t="shared" ca="1" si="39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8"/>
        <v/>
      </c>
      <c r="O652" s="42" t="str">
        <f t="shared" ca="1" si="39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8"/>
        <v/>
      </c>
      <c r="O653" s="42" t="str">
        <f t="shared" ca="1" si="39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8"/>
        <v/>
      </c>
      <c r="O654" s="42" t="str">
        <f t="shared" ca="1" si="39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8"/>
        <v/>
      </c>
      <c r="O655" s="42" t="str">
        <f t="shared" ca="1" si="39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8"/>
        <v/>
      </c>
      <c r="O656" s="42" t="str">
        <f t="shared" ca="1" si="39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8"/>
        <v/>
      </c>
      <c r="O657" s="42" t="str">
        <f t="shared" ca="1" si="39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8"/>
        <v/>
      </c>
      <c r="O658" s="42" t="str">
        <f t="shared" ca="1" si="39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8"/>
        <v/>
      </c>
      <c r="O659" s="42" t="str">
        <f t="shared" ca="1" si="39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8"/>
        <v/>
      </c>
      <c r="O660" s="42" t="str">
        <f t="shared" ca="1" si="39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8"/>
        <v/>
      </c>
      <c r="O661" s="42" t="str">
        <f t="shared" ca="1" si="39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8"/>
        <v/>
      </c>
      <c r="O662" s="42" t="str">
        <f t="shared" ca="1" si="39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8"/>
        <v/>
      </c>
      <c r="O663" s="42" t="str">
        <f t="shared" ca="1" si="39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8"/>
        <v/>
      </c>
      <c r="O664" s="42" t="str">
        <f t="shared" ca="1" si="39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8"/>
        <v/>
      </c>
      <c r="O665" s="42" t="str">
        <f t="shared" ca="1" si="39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8"/>
        <v/>
      </c>
      <c r="O666" s="42" t="str">
        <f t="shared" ca="1" si="39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8"/>
        <v/>
      </c>
      <c r="O667" s="42" t="str">
        <f t="shared" ca="1" si="39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8"/>
        <v/>
      </c>
      <c r="O668" s="42" t="str">
        <f t="shared" ca="1" si="39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8"/>
        <v/>
      </c>
      <c r="O669" s="42" t="str">
        <f t="shared" ca="1" si="39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8"/>
        <v/>
      </c>
      <c r="O670" s="42" t="str">
        <f t="shared" ca="1" si="39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8"/>
        <v/>
      </c>
      <c r="O671" s="42" t="str">
        <f t="shared" ca="1" si="39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8"/>
        <v/>
      </c>
      <c r="O672" s="42" t="str">
        <f t="shared" ca="1" si="39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8"/>
        <v/>
      </c>
      <c r="O673" s="42" t="str">
        <f t="shared" ca="1" si="39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8"/>
        <v/>
      </c>
      <c r="O674" s="42" t="str">
        <f t="shared" ca="1" si="39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8"/>
        <v/>
      </c>
      <c r="O675" s="42" t="str">
        <f t="shared" ca="1" si="39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8"/>
        <v/>
      </c>
      <c r="O676" s="42" t="str">
        <f t="shared" ca="1" si="39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8"/>
        <v/>
      </c>
      <c r="O677" s="42" t="str">
        <f t="shared" ca="1" si="39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8"/>
        <v/>
      </c>
      <c r="O678" s="42" t="str">
        <f t="shared" ca="1" si="39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8"/>
        <v/>
      </c>
      <c r="O679" s="42" t="str">
        <f t="shared" ca="1" si="39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8"/>
        <v/>
      </c>
      <c r="O680" s="42" t="str">
        <f t="shared" ca="1" si="39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8"/>
        <v/>
      </c>
      <c r="O681" s="42" t="str">
        <f t="shared" ca="1" si="39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8"/>
        <v/>
      </c>
      <c r="O682" s="42" t="str">
        <f t="shared" ca="1" si="39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8"/>
        <v/>
      </c>
      <c r="O683" s="42" t="str">
        <f t="shared" ca="1" si="39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8"/>
        <v/>
      </c>
      <c r="O684" s="42" t="str">
        <f t="shared" ca="1" si="39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8"/>
        <v/>
      </c>
      <c r="O685" s="42" t="str">
        <f t="shared" ca="1" si="39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8"/>
        <v/>
      </c>
      <c r="O686" s="42" t="str">
        <f t="shared" ca="1" si="39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8"/>
        <v/>
      </c>
      <c r="O687" s="42" t="str">
        <f t="shared" ca="1" si="39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8"/>
        <v/>
      </c>
      <c r="O688" s="42" t="str">
        <f t="shared" ca="1" si="39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8"/>
        <v/>
      </c>
      <c r="O689" s="42" t="str">
        <f t="shared" ca="1" si="39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8"/>
        <v/>
      </c>
      <c r="O690" s="42" t="str">
        <f t="shared" ca="1" si="39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8"/>
        <v/>
      </c>
      <c r="O691" s="42" t="str">
        <f t="shared" ca="1" si="39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8"/>
        <v/>
      </c>
      <c r="O692" s="42" t="str">
        <f t="shared" ca="1" si="39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8"/>
        <v/>
      </c>
      <c r="O693" s="42" t="str">
        <f t="shared" ca="1" si="39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8"/>
        <v/>
      </c>
      <c r="O694" s="42" t="str">
        <f t="shared" ca="1" si="39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8"/>
        <v/>
      </c>
      <c r="O695" s="42" t="str">
        <f t="shared" ca="1" si="39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8"/>
        <v/>
      </c>
      <c r="O696" s="42" t="str">
        <f t="shared" ca="1" si="39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8"/>
        <v/>
      </c>
      <c r="O697" s="42" t="str">
        <f t="shared" ca="1" si="39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8"/>
        <v/>
      </c>
      <c r="O698" s="42" t="str">
        <f t="shared" ca="1" si="39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8"/>
        <v/>
      </c>
      <c r="O699" s="42" t="str">
        <f t="shared" ca="1" si="39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8"/>
        <v/>
      </c>
      <c r="O700" s="42" t="str">
        <f t="shared" ca="1" si="39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8"/>
        <v/>
      </c>
      <c r="O701" s="42" t="str">
        <f t="shared" ca="1" si="39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8"/>
        <v/>
      </c>
      <c r="O702" s="42" t="str">
        <f t="shared" ca="1" si="39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8"/>
        <v/>
      </c>
      <c r="O703" s="42" t="str">
        <f t="shared" ca="1" si="39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8"/>
        <v/>
      </c>
      <c r="O704" s="42" t="str">
        <f t="shared" ca="1" si="39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8"/>
        <v/>
      </c>
      <c r="O705" s="42" t="str">
        <f t="shared" ca="1" si="39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8"/>
        <v/>
      </c>
      <c r="O706" s="42" t="str">
        <f t="shared" ca="1" si="39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8"/>
        <v/>
      </c>
      <c r="O707" s="42" t="str">
        <f t="shared" ca="1" si="39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0">IF(COUNTIF(L:L,J708),J708,"")</f>
        <v/>
      </c>
      <c r="O708" s="42" t="str">
        <f t="shared" ref="O708:O771" ca="1" si="41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0"/>
        <v/>
      </c>
      <c r="O709" s="42" t="str">
        <f t="shared" ca="1" si="41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0"/>
        <v/>
      </c>
      <c r="O710" s="42" t="str">
        <f t="shared" ca="1" si="41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0"/>
        <v/>
      </c>
      <c r="O711" s="42" t="str">
        <f t="shared" ca="1" si="41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0"/>
        <v/>
      </c>
      <c r="O712" s="42" t="str">
        <f t="shared" ca="1" si="41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0"/>
        <v/>
      </c>
      <c r="O713" s="42" t="str">
        <f t="shared" ca="1" si="41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0"/>
        <v/>
      </c>
      <c r="O714" s="42" t="str">
        <f t="shared" ca="1" si="41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0"/>
        <v/>
      </c>
      <c r="O715" s="42" t="str">
        <f t="shared" ca="1" si="41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0"/>
        <v/>
      </c>
      <c r="O716" s="42" t="str">
        <f t="shared" ca="1" si="41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0"/>
        <v/>
      </c>
      <c r="O717" s="42" t="str">
        <f t="shared" ca="1" si="41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0"/>
        <v/>
      </c>
      <c r="O718" s="42" t="str">
        <f t="shared" ca="1" si="41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0"/>
        <v/>
      </c>
      <c r="O719" s="42" t="str">
        <f t="shared" ca="1" si="41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0"/>
        <v/>
      </c>
      <c r="O720" s="42" t="str">
        <f t="shared" ca="1" si="41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0"/>
        <v/>
      </c>
      <c r="O721" s="42" t="str">
        <f t="shared" ca="1" si="41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0"/>
        <v/>
      </c>
      <c r="O722" s="42" t="str">
        <f t="shared" ca="1" si="41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0"/>
        <v/>
      </c>
      <c r="O723" s="42" t="str">
        <f t="shared" ca="1" si="41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0"/>
        <v/>
      </c>
      <c r="O724" s="42" t="str">
        <f t="shared" ca="1" si="41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0"/>
        <v/>
      </c>
      <c r="O725" s="42" t="str">
        <f t="shared" ca="1" si="41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0"/>
        <v/>
      </c>
      <c r="O726" s="42" t="str">
        <f t="shared" ca="1" si="41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0"/>
        <v/>
      </c>
      <c r="O727" s="42" t="str">
        <f t="shared" ca="1" si="41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0"/>
        <v/>
      </c>
      <c r="O728" s="42" t="str">
        <f t="shared" ca="1" si="41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0"/>
        <v/>
      </c>
      <c r="O729" s="42" t="str">
        <f t="shared" ca="1" si="41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0"/>
        <v/>
      </c>
      <c r="O730" s="42" t="str">
        <f t="shared" ca="1" si="41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0"/>
        <v/>
      </c>
      <c r="O731" s="42" t="str">
        <f t="shared" ca="1" si="41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0"/>
        <v/>
      </c>
      <c r="O732" s="42" t="str">
        <f t="shared" ca="1" si="41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0"/>
        <v/>
      </c>
      <c r="O733" s="42" t="str">
        <f t="shared" ca="1" si="41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0"/>
        <v/>
      </c>
      <c r="O734" s="42" t="str">
        <f t="shared" ca="1" si="41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0"/>
        <v/>
      </c>
      <c r="O735" s="42" t="str">
        <f t="shared" ca="1" si="41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0"/>
        <v/>
      </c>
      <c r="O736" s="42" t="str">
        <f t="shared" ca="1" si="41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0"/>
        <v/>
      </c>
      <c r="O737" s="42" t="str">
        <f t="shared" ca="1" si="41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0"/>
        <v/>
      </c>
      <c r="O738" s="42" t="str">
        <f t="shared" ca="1" si="41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0"/>
        <v/>
      </c>
      <c r="O739" s="42" t="str">
        <f t="shared" ca="1" si="41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0"/>
        <v/>
      </c>
      <c r="O740" s="42" t="str">
        <f t="shared" ca="1" si="41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0"/>
        <v/>
      </c>
      <c r="O741" s="42" t="str">
        <f t="shared" ca="1" si="41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0"/>
        <v/>
      </c>
      <c r="O742" s="42" t="str">
        <f t="shared" ca="1" si="41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0"/>
        <v/>
      </c>
      <c r="O743" s="42" t="str">
        <f t="shared" ca="1" si="41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0"/>
        <v/>
      </c>
      <c r="O744" s="42" t="str">
        <f t="shared" ca="1" si="41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0"/>
        <v/>
      </c>
      <c r="O745" s="42" t="str">
        <f t="shared" ca="1" si="41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0"/>
        <v/>
      </c>
      <c r="O746" s="42" t="str">
        <f t="shared" ca="1" si="41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0"/>
        <v/>
      </c>
      <c r="O747" s="42" t="str">
        <f t="shared" ca="1" si="41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0"/>
        <v/>
      </c>
      <c r="O748" s="42" t="str">
        <f t="shared" ca="1" si="41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0"/>
        <v/>
      </c>
      <c r="O749" s="42" t="str">
        <f t="shared" ca="1" si="41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0"/>
        <v/>
      </c>
      <c r="O750" s="42" t="str">
        <f t="shared" ca="1" si="41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0"/>
        <v/>
      </c>
      <c r="O751" s="42" t="str">
        <f t="shared" ca="1" si="41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0"/>
        <v/>
      </c>
      <c r="O752" s="42" t="str">
        <f t="shared" ca="1" si="41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0"/>
        <v/>
      </c>
      <c r="O753" s="42" t="str">
        <f t="shared" ca="1" si="41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0"/>
        <v/>
      </c>
      <c r="O754" s="42" t="str">
        <f t="shared" ca="1" si="41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0"/>
        <v/>
      </c>
      <c r="O755" s="42" t="str">
        <f t="shared" ca="1" si="41"/>
        <v/>
      </c>
    </row>
    <row r="756" spans="1:15">
      <c r="N756" s="42" t="str">
        <f t="shared" ca="1" si="40"/>
        <v/>
      </c>
      <c r="O756" s="42" t="str">
        <f t="shared" ca="1" si="41"/>
        <v/>
      </c>
    </row>
    <row r="757" spans="1:15">
      <c r="N757" s="42" t="str">
        <f t="shared" ca="1" si="40"/>
        <v/>
      </c>
      <c r="O757" s="42" t="str">
        <f t="shared" ca="1" si="41"/>
        <v/>
      </c>
    </row>
    <row r="758" spans="1:15">
      <c r="N758" s="42" t="str">
        <f t="shared" ca="1" si="40"/>
        <v/>
      </c>
      <c r="O758" s="42" t="str">
        <f t="shared" ca="1" si="41"/>
        <v/>
      </c>
    </row>
    <row r="759" spans="1:15">
      <c r="N759" s="42" t="str">
        <f t="shared" ca="1" si="40"/>
        <v/>
      </c>
      <c r="O759" s="42" t="str">
        <f t="shared" ca="1" si="41"/>
        <v/>
      </c>
    </row>
    <row r="760" spans="1:15">
      <c r="N760" s="42" t="str">
        <f t="shared" ca="1" si="40"/>
        <v/>
      </c>
      <c r="O760" s="42" t="str">
        <f t="shared" ca="1" si="41"/>
        <v/>
      </c>
    </row>
    <row r="761" spans="1:15">
      <c r="N761" s="42" t="str">
        <f t="shared" ca="1" si="40"/>
        <v/>
      </c>
      <c r="O761" s="42" t="str">
        <f t="shared" ca="1" si="41"/>
        <v/>
      </c>
    </row>
    <row r="762" spans="1:15">
      <c r="N762" s="42" t="str">
        <f t="shared" ca="1" si="40"/>
        <v/>
      </c>
      <c r="O762" s="42" t="str">
        <f t="shared" ca="1" si="41"/>
        <v/>
      </c>
    </row>
    <row r="763" spans="1:15">
      <c r="N763" s="42" t="str">
        <f t="shared" ca="1" si="40"/>
        <v/>
      </c>
      <c r="O763" s="42" t="str">
        <f t="shared" ca="1" si="41"/>
        <v/>
      </c>
    </row>
    <row r="764" spans="1:15">
      <c r="N764" s="42" t="str">
        <f t="shared" ca="1" si="40"/>
        <v/>
      </c>
      <c r="O764" s="42" t="str">
        <f t="shared" ca="1" si="41"/>
        <v/>
      </c>
    </row>
    <row r="765" spans="1:15">
      <c r="N765" s="42" t="str">
        <f t="shared" ca="1" si="40"/>
        <v/>
      </c>
      <c r="O765" s="42" t="str">
        <f t="shared" ca="1" si="41"/>
        <v/>
      </c>
    </row>
    <row r="766" spans="1:15">
      <c r="N766" s="42" t="str">
        <f t="shared" ca="1" si="40"/>
        <v/>
      </c>
      <c r="O766" s="42" t="str">
        <f t="shared" ca="1" si="41"/>
        <v/>
      </c>
    </row>
    <row r="767" spans="1:15">
      <c r="N767" s="42" t="str">
        <f t="shared" ca="1" si="40"/>
        <v/>
      </c>
      <c r="O767" s="42" t="str">
        <f t="shared" ca="1" si="41"/>
        <v/>
      </c>
    </row>
    <row r="768" spans="1:15">
      <c r="N768" s="42" t="str">
        <f t="shared" ca="1" si="40"/>
        <v/>
      </c>
      <c r="O768" s="42" t="str">
        <f t="shared" ca="1" si="41"/>
        <v/>
      </c>
    </row>
    <row r="769" spans="14:15">
      <c r="N769" s="42" t="str">
        <f t="shared" ca="1" si="40"/>
        <v/>
      </c>
      <c r="O769" s="42" t="str">
        <f t="shared" ca="1" si="41"/>
        <v/>
      </c>
    </row>
    <row r="770" spans="14:15">
      <c r="N770" s="42" t="str">
        <f t="shared" ca="1" si="40"/>
        <v/>
      </c>
      <c r="O770" s="42" t="str">
        <f t="shared" ca="1" si="41"/>
        <v/>
      </c>
    </row>
    <row r="771" spans="14:15">
      <c r="N771" s="42" t="str">
        <f t="shared" ca="1" si="40"/>
        <v/>
      </c>
      <c r="O771" s="42" t="str">
        <f t="shared" ca="1" si="41"/>
        <v/>
      </c>
    </row>
    <row r="772" spans="14:15">
      <c r="N772" s="42" t="str">
        <f t="shared" ref="N772:N835" ca="1" si="42">IF(COUNTIF(L:L,J772),J772,"")</f>
        <v/>
      </c>
      <c r="O772" s="42" t="str">
        <f t="shared" ref="O772:O835" ca="1" si="43">IF(N772&gt;$A$14,N772,"")</f>
        <v/>
      </c>
    </row>
    <row r="773" spans="14:15">
      <c r="N773" s="42" t="str">
        <f t="shared" ca="1" si="42"/>
        <v/>
      </c>
      <c r="O773" s="42" t="str">
        <f t="shared" ca="1" si="43"/>
        <v/>
      </c>
    </row>
    <row r="774" spans="14:15">
      <c r="N774" s="42" t="str">
        <f t="shared" ca="1" si="42"/>
        <v/>
      </c>
      <c r="O774" s="42" t="str">
        <f t="shared" ca="1" si="43"/>
        <v/>
      </c>
    </row>
    <row r="775" spans="14:15">
      <c r="N775" s="42" t="str">
        <f t="shared" ca="1" si="42"/>
        <v/>
      </c>
      <c r="O775" s="42" t="str">
        <f t="shared" ca="1" si="43"/>
        <v/>
      </c>
    </row>
    <row r="776" spans="14:15">
      <c r="N776" s="42" t="str">
        <f t="shared" ca="1" si="42"/>
        <v/>
      </c>
      <c r="O776" s="42" t="str">
        <f t="shared" ca="1" si="43"/>
        <v/>
      </c>
    </row>
    <row r="777" spans="14:15">
      <c r="N777" s="42" t="str">
        <f t="shared" ca="1" si="42"/>
        <v/>
      </c>
      <c r="O777" s="42" t="str">
        <f t="shared" ca="1" si="43"/>
        <v/>
      </c>
    </row>
    <row r="778" spans="14:15">
      <c r="N778" s="42" t="str">
        <f t="shared" ca="1" si="42"/>
        <v/>
      </c>
      <c r="O778" s="42" t="str">
        <f t="shared" ca="1" si="43"/>
        <v/>
      </c>
    </row>
    <row r="779" spans="14:15">
      <c r="N779" s="42" t="str">
        <f t="shared" ca="1" si="42"/>
        <v/>
      </c>
      <c r="O779" s="42" t="str">
        <f t="shared" ca="1" si="43"/>
        <v/>
      </c>
    </row>
    <row r="780" spans="14:15">
      <c r="N780" s="42" t="str">
        <f t="shared" ca="1" si="42"/>
        <v/>
      </c>
      <c r="O780" s="42" t="str">
        <f t="shared" ca="1" si="43"/>
        <v/>
      </c>
    </row>
    <row r="781" spans="14:15">
      <c r="N781" s="42" t="str">
        <f t="shared" ca="1" si="42"/>
        <v/>
      </c>
      <c r="O781" s="42" t="str">
        <f t="shared" ca="1" si="43"/>
        <v/>
      </c>
    </row>
    <row r="782" spans="14:15">
      <c r="N782" s="42" t="str">
        <f t="shared" ca="1" si="42"/>
        <v/>
      </c>
      <c r="O782" s="42" t="str">
        <f t="shared" ca="1" si="43"/>
        <v/>
      </c>
    </row>
    <row r="783" spans="14:15">
      <c r="N783" s="42" t="str">
        <f t="shared" ca="1" si="42"/>
        <v/>
      </c>
      <c r="O783" s="42" t="str">
        <f t="shared" ca="1" si="43"/>
        <v/>
      </c>
    </row>
    <row r="784" spans="14:15">
      <c r="N784" s="42" t="str">
        <f t="shared" ca="1" si="42"/>
        <v/>
      </c>
      <c r="O784" s="42" t="str">
        <f t="shared" ca="1" si="43"/>
        <v/>
      </c>
    </row>
    <row r="785" spans="14:15">
      <c r="N785" s="42" t="str">
        <f t="shared" ca="1" si="42"/>
        <v/>
      </c>
      <c r="O785" s="42" t="str">
        <f t="shared" ca="1" si="43"/>
        <v/>
      </c>
    </row>
    <row r="786" spans="14:15">
      <c r="N786" s="42" t="str">
        <f t="shared" ca="1" si="42"/>
        <v/>
      </c>
      <c r="O786" s="42" t="str">
        <f t="shared" ca="1" si="43"/>
        <v/>
      </c>
    </row>
    <row r="787" spans="14:15">
      <c r="N787" s="42" t="str">
        <f t="shared" ca="1" si="42"/>
        <v/>
      </c>
      <c r="O787" s="42" t="str">
        <f t="shared" ca="1" si="43"/>
        <v/>
      </c>
    </row>
    <row r="788" spans="14:15">
      <c r="N788" s="42" t="str">
        <f t="shared" ca="1" si="42"/>
        <v/>
      </c>
      <c r="O788" s="42" t="str">
        <f t="shared" ca="1" si="43"/>
        <v/>
      </c>
    </row>
    <row r="789" spans="14:15">
      <c r="N789" s="42" t="str">
        <f t="shared" ca="1" si="42"/>
        <v/>
      </c>
      <c r="O789" s="42" t="str">
        <f t="shared" ca="1" si="43"/>
        <v/>
      </c>
    </row>
    <row r="790" spans="14:15">
      <c r="N790" s="42" t="str">
        <f t="shared" ca="1" si="42"/>
        <v/>
      </c>
      <c r="O790" s="42" t="str">
        <f t="shared" ca="1" si="43"/>
        <v/>
      </c>
    </row>
    <row r="791" spans="14:15">
      <c r="N791" s="42" t="str">
        <f t="shared" ca="1" si="42"/>
        <v/>
      </c>
      <c r="O791" s="42" t="str">
        <f t="shared" ca="1" si="43"/>
        <v/>
      </c>
    </row>
    <row r="792" spans="14:15">
      <c r="N792" s="42" t="str">
        <f t="shared" ca="1" si="42"/>
        <v/>
      </c>
      <c r="O792" s="42" t="str">
        <f t="shared" ca="1" si="43"/>
        <v/>
      </c>
    </row>
    <row r="793" spans="14:15">
      <c r="N793" s="42" t="str">
        <f t="shared" ca="1" si="42"/>
        <v/>
      </c>
      <c r="O793" s="42" t="str">
        <f t="shared" ca="1" si="43"/>
        <v/>
      </c>
    </row>
    <row r="794" spans="14:15">
      <c r="N794" s="42" t="str">
        <f t="shared" ca="1" si="42"/>
        <v/>
      </c>
      <c r="O794" s="42" t="str">
        <f t="shared" ca="1" si="43"/>
        <v/>
      </c>
    </row>
    <row r="795" spans="14:15">
      <c r="N795" s="42" t="str">
        <f t="shared" ca="1" si="42"/>
        <v/>
      </c>
      <c r="O795" s="42" t="str">
        <f t="shared" ca="1" si="43"/>
        <v/>
      </c>
    </row>
    <row r="796" spans="14:15">
      <c r="N796" s="42" t="str">
        <f t="shared" ca="1" si="42"/>
        <v/>
      </c>
      <c r="O796" s="42" t="str">
        <f t="shared" ca="1" si="43"/>
        <v/>
      </c>
    </row>
    <row r="797" spans="14:15">
      <c r="N797" s="42" t="str">
        <f t="shared" ca="1" si="42"/>
        <v/>
      </c>
      <c r="O797" s="42" t="str">
        <f t="shared" ca="1" si="43"/>
        <v/>
      </c>
    </row>
    <row r="798" spans="14:15">
      <c r="N798" s="42" t="str">
        <f t="shared" ca="1" si="42"/>
        <v/>
      </c>
      <c r="O798" s="42" t="str">
        <f t="shared" ca="1" si="43"/>
        <v/>
      </c>
    </row>
    <row r="799" spans="14:15">
      <c r="N799" s="42" t="str">
        <f t="shared" ca="1" si="42"/>
        <v/>
      </c>
      <c r="O799" s="42" t="str">
        <f t="shared" ca="1" si="43"/>
        <v/>
      </c>
    </row>
    <row r="800" spans="14:15">
      <c r="N800" s="42" t="str">
        <f t="shared" ca="1" si="42"/>
        <v/>
      </c>
      <c r="O800" s="42" t="str">
        <f t="shared" ca="1" si="43"/>
        <v/>
      </c>
    </row>
    <row r="801" spans="14:15">
      <c r="N801" s="42" t="str">
        <f t="shared" ca="1" si="42"/>
        <v/>
      </c>
      <c r="O801" s="42" t="str">
        <f t="shared" ca="1" si="43"/>
        <v/>
      </c>
    </row>
    <row r="802" spans="14:15">
      <c r="N802" s="42" t="str">
        <f t="shared" ca="1" si="42"/>
        <v/>
      </c>
      <c r="O802" s="42" t="str">
        <f t="shared" ca="1" si="43"/>
        <v/>
      </c>
    </row>
    <row r="803" spans="14:15">
      <c r="N803" s="42" t="str">
        <f t="shared" ca="1" si="42"/>
        <v/>
      </c>
      <c r="O803" s="42" t="str">
        <f t="shared" ca="1" si="43"/>
        <v/>
      </c>
    </row>
    <row r="804" spans="14:15">
      <c r="N804" s="42" t="str">
        <f t="shared" ca="1" si="42"/>
        <v/>
      </c>
      <c r="O804" s="42" t="str">
        <f t="shared" ca="1" si="43"/>
        <v/>
      </c>
    </row>
    <row r="805" spans="14:15">
      <c r="N805" s="42" t="str">
        <f t="shared" ca="1" si="42"/>
        <v/>
      </c>
      <c r="O805" s="42" t="str">
        <f t="shared" ca="1" si="43"/>
        <v/>
      </c>
    </row>
    <row r="806" spans="14:15">
      <c r="N806" s="42" t="str">
        <f t="shared" ca="1" si="42"/>
        <v/>
      </c>
      <c r="O806" s="42" t="str">
        <f t="shared" ca="1" si="43"/>
        <v/>
      </c>
    </row>
    <row r="807" spans="14:15">
      <c r="N807" s="42" t="str">
        <f t="shared" ca="1" si="42"/>
        <v/>
      </c>
      <c r="O807" s="42" t="str">
        <f t="shared" ca="1" si="43"/>
        <v/>
      </c>
    </row>
    <row r="808" spans="14:15">
      <c r="N808" s="42" t="str">
        <f t="shared" ca="1" si="42"/>
        <v/>
      </c>
      <c r="O808" s="42" t="str">
        <f t="shared" ca="1" si="43"/>
        <v/>
      </c>
    </row>
    <row r="809" spans="14:15">
      <c r="N809" s="42" t="str">
        <f t="shared" ca="1" si="42"/>
        <v/>
      </c>
      <c r="O809" s="42" t="str">
        <f t="shared" ca="1" si="43"/>
        <v/>
      </c>
    </row>
    <row r="810" spans="14:15">
      <c r="N810" s="42" t="str">
        <f t="shared" ca="1" si="42"/>
        <v/>
      </c>
      <c r="O810" s="42" t="str">
        <f t="shared" ca="1" si="43"/>
        <v/>
      </c>
    </row>
    <row r="811" spans="14:15">
      <c r="N811" s="42" t="str">
        <f t="shared" ca="1" si="42"/>
        <v/>
      </c>
      <c r="O811" s="42" t="str">
        <f t="shared" ca="1" si="43"/>
        <v/>
      </c>
    </row>
    <row r="812" spans="14:15">
      <c r="N812" s="42" t="str">
        <f t="shared" ca="1" si="42"/>
        <v/>
      </c>
      <c r="O812" s="42" t="str">
        <f t="shared" ca="1" si="43"/>
        <v/>
      </c>
    </row>
    <row r="813" spans="14:15">
      <c r="N813" s="42" t="str">
        <f t="shared" ca="1" si="42"/>
        <v/>
      </c>
      <c r="O813" s="42" t="str">
        <f t="shared" ca="1" si="43"/>
        <v/>
      </c>
    </row>
    <row r="814" spans="14:15">
      <c r="N814" s="42" t="str">
        <f t="shared" ca="1" si="42"/>
        <v/>
      </c>
      <c r="O814" s="42" t="str">
        <f t="shared" ca="1" si="43"/>
        <v/>
      </c>
    </row>
    <row r="815" spans="14:15">
      <c r="N815" s="42" t="str">
        <f t="shared" ca="1" si="42"/>
        <v/>
      </c>
      <c r="O815" s="42" t="str">
        <f t="shared" ca="1" si="43"/>
        <v/>
      </c>
    </row>
    <row r="816" spans="14:15">
      <c r="N816" s="42" t="str">
        <f t="shared" ca="1" si="42"/>
        <v/>
      </c>
      <c r="O816" s="42" t="str">
        <f t="shared" ca="1" si="43"/>
        <v/>
      </c>
    </row>
    <row r="817" spans="14:15">
      <c r="N817" s="42" t="str">
        <f t="shared" ca="1" si="42"/>
        <v/>
      </c>
      <c r="O817" s="42" t="str">
        <f t="shared" ca="1" si="43"/>
        <v/>
      </c>
    </row>
    <row r="818" spans="14:15">
      <c r="N818" s="42" t="str">
        <f t="shared" ca="1" si="42"/>
        <v/>
      </c>
      <c r="O818" s="42" t="str">
        <f t="shared" ca="1" si="43"/>
        <v/>
      </c>
    </row>
    <row r="819" spans="14:15">
      <c r="N819" s="42" t="str">
        <f t="shared" ca="1" si="42"/>
        <v/>
      </c>
      <c r="O819" s="42" t="str">
        <f t="shared" ca="1" si="43"/>
        <v/>
      </c>
    </row>
    <row r="820" spans="14:15">
      <c r="N820" s="42" t="str">
        <f t="shared" ca="1" si="42"/>
        <v/>
      </c>
      <c r="O820" s="42" t="str">
        <f t="shared" ca="1" si="43"/>
        <v/>
      </c>
    </row>
    <row r="821" spans="14:15">
      <c r="N821" s="42" t="str">
        <f t="shared" ca="1" si="42"/>
        <v/>
      </c>
      <c r="O821" s="42" t="str">
        <f t="shared" ca="1" si="43"/>
        <v/>
      </c>
    </row>
    <row r="822" spans="14:15">
      <c r="N822" s="42" t="str">
        <f t="shared" ca="1" si="42"/>
        <v/>
      </c>
      <c r="O822" s="42" t="str">
        <f t="shared" ca="1" si="43"/>
        <v/>
      </c>
    </row>
    <row r="823" spans="14:15">
      <c r="N823" s="42" t="str">
        <f t="shared" ca="1" si="42"/>
        <v/>
      </c>
      <c r="O823" s="42" t="str">
        <f t="shared" ca="1" si="43"/>
        <v/>
      </c>
    </row>
    <row r="824" spans="14:15">
      <c r="N824" s="42" t="str">
        <f t="shared" ca="1" si="42"/>
        <v/>
      </c>
      <c r="O824" s="42" t="str">
        <f t="shared" ca="1" si="43"/>
        <v/>
      </c>
    </row>
    <row r="825" spans="14:15">
      <c r="N825" s="42" t="str">
        <f t="shared" ca="1" si="42"/>
        <v/>
      </c>
      <c r="O825" s="42" t="str">
        <f t="shared" ca="1" si="43"/>
        <v/>
      </c>
    </row>
    <row r="826" spans="14:15">
      <c r="N826" s="42" t="str">
        <f t="shared" ca="1" si="42"/>
        <v/>
      </c>
      <c r="O826" s="42" t="str">
        <f t="shared" ca="1" si="43"/>
        <v/>
      </c>
    </row>
    <row r="827" spans="14:15">
      <c r="N827" s="42" t="str">
        <f t="shared" ca="1" si="42"/>
        <v/>
      </c>
      <c r="O827" s="42" t="str">
        <f t="shared" ca="1" si="43"/>
        <v/>
      </c>
    </row>
    <row r="828" spans="14:15">
      <c r="N828" s="42" t="str">
        <f t="shared" ca="1" si="42"/>
        <v/>
      </c>
      <c r="O828" s="42" t="str">
        <f t="shared" ca="1" si="43"/>
        <v/>
      </c>
    </row>
    <row r="829" spans="14:15">
      <c r="N829" s="42" t="str">
        <f t="shared" ca="1" si="42"/>
        <v/>
      </c>
      <c r="O829" s="42" t="str">
        <f t="shared" ca="1" si="43"/>
        <v/>
      </c>
    </row>
    <row r="830" spans="14:15">
      <c r="N830" s="42" t="str">
        <f t="shared" ca="1" si="42"/>
        <v/>
      </c>
      <c r="O830" s="42" t="str">
        <f t="shared" ca="1" si="43"/>
        <v/>
      </c>
    </row>
    <row r="831" spans="14:15">
      <c r="N831" s="42" t="str">
        <f t="shared" ca="1" si="42"/>
        <v/>
      </c>
      <c r="O831" s="42" t="str">
        <f t="shared" ca="1" si="43"/>
        <v/>
      </c>
    </row>
    <row r="832" spans="14:15">
      <c r="N832" s="42" t="str">
        <f t="shared" ca="1" si="42"/>
        <v/>
      </c>
      <c r="O832" s="42" t="str">
        <f t="shared" ca="1" si="43"/>
        <v/>
      </c>
    </row>
    <row r="833" spans="14:15">
      <c r="N833" s="42" t="str">
        <f t="shared" ca="1" si="42"/>
        <v/>
      </c>
      <c r="O833" s="42" t="str">
        <f t="shared" ca="1" si="43"/>
        <v/>
      </c>
    </row>
    <row r="834" spans="14:15">
      <c r="N834" s="42" t="str">
        <f t="shared" ca="1" si="42"/>
        <v/>
      </c>
      <c r="O834" s="42" t="str">
        <f t="shared" ca="1" si="43"/>
        <v/>
      </c>
    </row>
    <row r="835" spans="14:15">
      <c r="N835" s="42" t="str">
        <f t="shared" ca="1" si="42"/>
        <v/>
      </c>
      <c r="O835" s="42" t="str">
        <f t="shared" ca="1" si="43"/>
        <v/>
      </c>
    </row>
    <row r="836" spans="14:15">
      <c r="N836" s="42" t="str">
        <f t="shared" ref="N836:N899" ca="1" si="44">IF(COUNTIF(L:L,J836),J836,"")</f>
        <v/>
      </c>
      <c r="O836" s="42" t="str">
        <f t="shared" ref="O836:O899" ca="1" si="45">IF(N836&gt;$A$14,N836,"")</f>
        <v/>
      </c>
    </row>
    <row r="837" spans="14:15">
      <c r="N837" s="42" t="str">
        <f t="shared" ca="1" si="44"/>
        <v/>
      </c>
      <c r="O837" s="42" t="str">
        <f t="shared" ca="1" si="45"/>
        <v/>
      </c>
    </row>
    <row r="838" spans="14:15">
      <c r="N838" s="42" t="str">
        <f t="shared" ca="1" si="44"/>
        <v/>
      </c>
      <c r="O838" s="42" t="str">
        <f t="shared" ca="1" si="45"/>
        <v/>
      </c>
    </row>
    <row r="839" spans="14:15">
      <c r="N839" s="42" t="str">
        <f t="shared" ca="1" si="44"/>
        <v/>
      </c>
      <c r="O839" s="42" t="str">
        <f t="shared" ca="1" si="45"/>
        <v/>
      </c>
    </row>
    <row r="840" spans="14:15">
      <c r="N840" s="42" t="str">
        <f t="shared" ca="1" si="44"/>
        <v/>
      </c>
      <c r="O840" s="42" t="str">
        <f t="shared" ca="1" si="45"/>
        <v/>
      </c>
    </row>
    <row r="841" spans="14:15">
      <c r="N841" s="42" t="str">
        <f t="shared" ca="1" si="44"/>
        <v/>
      </c>
      <c r="O841" s="42" t="str">
        <f t="shared" ca="1" si="45"/>
        <v/>
      </c>
    </row>
    <row r="842" spans="14:15">
      <c r="N842" s="42" t="str">
        <f t="shared" ca="1" si="44"/>
        <v/>
      </c>
      <c r="O842" s="42" t="str">
        <f t="shared" ca="1" si="45"/>
        <v/>
      </c>
    </row>
    <row r="843" spans="14:15">
      <c r="N843" s="42" t="str">
        <f t="shared" ca="1" si="44"/>
        <v/>
      </c>
      <c r="O843" s="42" t="str">
        <f t="shared" ca="1" si="45"/>
        <v/>
      </c>
    </row>
    <row r="844" spans="14:15">
      <c r="N844" s="42" t="str">
        <f t="shared" ca="1" si="44"/>
        <v/>
      </c>
      <c r="O844" s="42" t="str">
        <f t="shared" ca="1" si="45"/>
        <v/>
      </c>
    </row>
    <row r="845" spans="14:15">
      <c r="N845" s="42" t="str">
        <f t="shared" ca="1" si="44"/>
        <v/>
      </c>
      <c r="O845" s="42" t="str">
        <f t="shared" ca="1" si="45"/>
        <v/>
      </c>
    </row>
    <row r="846" spans="14:15">
      <c r="N846" s="42" t="str">
        <f t="shared" ca="1" si="44"/>
        <v/>
      </c>
      <c r="O846" s="42" t="str">
        <f t="shared" ca="1" si="45"/>
        <v/>
      </c>
    </row>
    <row r="847" spans="14:15">
      <c r="N847" s="42" t="str">
        <f t="shared" ca="1" si="44"/>
        <v/>
      </c>
      <c r="O847" s="42" t="str">
        <f t="shared" ca="1" si="45"/>
        <v/>
      </c>
    </row>
    <row r="848" spans="14:15">
      <c r="N848" s="42" t="str">
        <f t="shared" ca="1" si="44"/>
        <v/>
      </c>
      <c r="O848" s="42" t="str">
        <f t="shared" ca="1" si="45"/>
        <v/>
      </c>
    </row>
    <row r="849" spans="14:15">
      <c r="N849" s="42" t="str">
        <f t="shared" ca="1" si="44"/>
        <v/>
      </c>
      <c r="O849" s="42" t="str">
        <f t="shared" ca="1" si="45"/>
        <v/>
      </c>
    </row>
    <row r="850" spans="14:15">
      <c r="N850" s="42" t="str">
        <f t="shared" ca="1" si="44"/>
        <v/>
      </c>
      <c r="O850" s="42" t="str">
        <f t="shared" ca="1" si="45"/>
        <v/>
      </c>
    </row>
    <row r="851" spans="14:15">
      <c r="N851" s="42" t="str">
        <f t="shared" ca="1" si="44"/>
        <v/>
      </c>
      <c r="O851" s="42" t="str">
        <f t="shared" ca="1" si="45"/>
        <v/>
      </c>
    </row>
    <row r="852" spans="14:15">
      <c r="N852" s="42" t="str">
        <f t="shared" ca="1" si="44"/>
        <v/>
      </c>
      <c r="O852" s="42" t="str">
        <f t="shared" ca="1" si="45"/>
        <v/>
      </c>
    </row>
    <row r="853" spans="14:15">
      <c r="N853" s="42" t="str">
        <f t="shared" ca="1" si="44"/>
        <v/>
      </c>
      <c r="O853" s="42" t="str">
        <f t="shared" ca="1" si="45"/>
        <v/>
      </c>
    </row>
    <row r="854" spans="14:15">
      <c r="N854" s="42" t="str">
        <f t="shared" ca="1" si="44"/>
        <v/>
      </c>
      <c r="O854" s="42" t="str">
        <f t="shared" ca="1" si="45"/>
        <v/>
      </c>
    </row>
    <row r="855" spans="14:15">
      <c r="N855" s="42" t="str">
        <f t="shared" ca="1" si="44"/>
        <v/>
      </c>
      <c r="O855" s="42" t="str">
        <f t="shared" ca="1" si="45"/>
        <v/>
      </c>
    </row>
    <row r="856" spans="14:15">
      <c r="N856" s="42" t="str">
        <f t="shared" ca="1" si="44"/>
        <v/>
      </c>
      <c r="O856" s="42" t="str">
        <f t="shared" ca="1" si="45"/>
        <v/>
      </c>
    </row>
    <row r="857" spans="14:15">
      <c r="N857" s="42" t="str">
        <f t="shared" ca="1" si="44"/>
        <v/>
      </c>
      <c r="O857" s="42" t="str">
        <f t="shared" ca="1" si="45"/>
        <v/>
      </c>
    </row>
    <row r="858" spans="14:15">
      <c r="N858" s="42" t="str">
        <f t="shared" ca="1" si="44"/>
        <v/>
      </c>
      <c r="O858" s="42" t="str">
        <f t="shared" ca="1" si="45"/>
        <v/>
      </c>
    </row>
    <row r="859" spans="14:15">
      <c r="N859" s="42" t="str">
        <f t="shared" ca="1" si="44"/>
        <v/>
      </c>
      <c r="O859" s="42" t="str">
        <f t="shared" ca="1" si="45"/>
        <v/>
      </c>
    </row>
    <row r="860" spans="14:15">
      <c r="N860" s="42" t="str">
        <f t="shared" ca="1" si="44"/>
        <v/>
      </c>
      <c r="O860" s="42" t="str">
        <f t="shared" ca="1" si="45"/>
        <v/>
      </c>
    </row>
    <row r="861" spans="14:15">
      <c r="N861" s="42" t="str">
        <f t="shared" ca="1" si="44"/>
        <v/>
      </c>
      <c r="O861" s="42" t="str">
        <f t="shared" ca="1" si="45"/>
        <v/>
      </c>
    </row>
    <row r="862" spans="14:15">
      <c r="N862" s="42" t="str">
        <f t="shared" ca="1" si="44"/>
        <v/>
      </c>
      <c r="O862" s="42" t="str">
        <f t="shared" ca="1" si="45"/>
        <v/>
      </c>
    </row>
    <row r="863" spans="14:15">
      <c r="N863" s="42" t="str">
        <f t="shared" ca="1" si="44"/>
        <v/>
      </c>
      <c r="O863" s="42" t="str">
        <f t="shared" ca="1" si="45"/>
        <v/>
      </c>
    </row>
    <row r="864" spans="14:15">
      <c r="N864" s="42" t="str">
        <f t="shared" ca="1" si="44"/>
        <v/>
      </c>
      <c r="O864" s="42" t="str">
        <f t="shared" ca="1" si="45"/>
        <v/>
      </c>
    </row>
    <row r="865" spans="14:15">
      <c r="N865" s="42" t="str">
        <f t="shared" ca="1" si="44"/>
        <v/>
      </c>
      <c r="O865" s="42" t="str">
        <f t="shared" ca="1" si="45"/>
        <v/>
      </c>
    </row>
    <row r="866" spans="14:15">
      <c r="N866" s="42" t="str">
        <f t="shared" ca="1" si="44"/>
        <v/>
      </c>
      <c r="O866" s="42" t="str">
        <f t="shared" ca="1" si="45"/>
        <v/>
      </c>
    </row>
    <row r="867" spans="14:15">
      <c r="N867" s="42" t="str">
        <f t="shared" ca="1" si="44"/>
        <v/>
      </c>
      <c r="O867" s="42" t="str">
        <f t="shared" ca="1" si="45"/>
        <v/>
      </c>
    </row>
    <row r="868" spans="14:15">
      <c r="N868" s="42" t="str">
        <f t="shared" ca="1" si="44"/>
        <v/>
      </c>
      <c r="O868" s="42" t="str">
        <f t="shared" ca="1" si="45"/>
        <v/>
      </c>
    </row>
    <row r="869" spans="14:15">
      <c r="N869" s="42" t="str">
        <f t="shared" ca="1" si="44"/>
        <v/>
      </c>
      <c r="O869" s="42" t="str">
        <f t="shared" ca="1" si="45"/>
        <v/>
      </c>
    </row>
    <row r="870" spans="14:15">
      <c r="N870" s="42" t="str">
        <f t="shared" ca="1" si="44"/>
        <v/>
      </c>
      <c r="O870" s="42" t="str">
        <f t="shared" ca="1" si="45"/>
        <v/>
      </c>
    </row>
    <row r="871" spans="14:15">
      <c r="N871" s="42" t="str">
        <f t="shared" ca="1" si="44"/>
        <v/>
      </c>
      <c r="O871" s="42" t="str">
        <f t="shared" ca="1" si="45"/>
        <v/>
      </c>
    </row>
    <row r="872" spans="14:15">
      <c r="N872" s="42" t="str">
        <f t="shared" ca="1" si="44"/>
        <v/>
      </c>
      <c r="O872" s="42" t="str">
        <f t="shared" ca="1" si="45"/>
        <v/>
      </c>
    </row>
    <row r="873" spans="14:15">
      <c r="N873" s="42" t="str">
        <f t="shared" ca="1" si="44"/>
        <v/>
      </c>
      <c r="O873" s="42" t="str">
        <f t="shared" ca="1" si="45"/>
        <v/>
      </c>
    </row>
    <row r="874" spans="14:15">
      <c r="N874" s="42" t="str">
        <f t="shared" ca="1" si="44"/>
        <v/>
      </c>
      <c r="O874" s="42" t="str">
        <f t="shared" ca="1" si="45"/>
        <v/>
      </c>
    </row>
    <row r="875" spans="14:15">
      <c r="N875" s="42" t="str">
        <f t="shared" ca="1" si="44"/>
        <v/>
      </c>
      <c r="O875" s="42" t="str">
        <f t="shared" ca="1" si="45"/>
        <v/>
      </c>
    </row>
    <row r="876" spans="14:15">
      <c r="N876" s="42" t="str">
        <f t="shared" ca="1" si="44"/>
        <v/>
      </c>
      <c r="O876" s="42" t="str">
        <f t="shared" ca="1" si="45"/>
        <v/>
      </c>
    </row>
    <row r="877" spans="14:15">
      <c r="N877" s="42" t="str">
        <f t="shared" ca="1" si="44"/>
        <v/>
      </c>
      <c r="O877" s="42" t="str">
        <f t="shared" ca="1" si="45"/>
        <v/>
      </c>
    </row>
    <row r="878" spans="14:15">
      <c r="N878" s="42" t="str">
        <f t="shared" ca="1" si="44"/>
        <v/>
      </c>
      <c r="O878" s="42" t="str">
        <f t="shared" ca="1" si="45"/>
        <v/>
      </c>
    </row>
    <row r="879" spans="14:15">
      <c r="N879" s="42" t="str">
        <f t="shared" ca="1" si="44"/>
        <v/>
      </c>
      <c r="O879" s="42" t="str">
        <f t="shared" ca="1" si="45"/>
        <v/>
      </c>
    </row>
    <row r="880" spans="14:15">
      <c r="N880" s="42" t="str">
        <f t="shared" ca="1" si="44"/>
        <v/>
      </c>
      <c r="O880" s="42" t="str">
        <f t="shared" ca="1" si="45"/>
        <v/>
      </c>
    </row>
    <row r="881" spans="14:15">
      <c r="N881" s="42" t="str">
        <f t="shared" ca="1" si="44"/>
        <v/>
      </c>
      <c r="O881" s="42" t="str">
        <f t="shared" ca="1" si="45"/>
        <v/>
      </c>
    </row>
    <row r="882" spans="14:15">
      <c r="N882" s="42" t="str">
        <f t="shared" ca="1" si="44"/>
        <v/>
      </c>
      <c r="O882" s="42" t="str">
        <f t="shared" ca="1" si="45"/>
        <v/>
      </c>
    </row>
    <row r="883" spans="14:15">
      <c r="N883" s="42" t="str">
        <f t="shared" ca="1" si="44"/>
        <v/>
      </c>
      <c r="O883" s="42" t="str">
        <f t="shared" ca="1" si="45"/>
        <v/>
      </c>
    </row>
    <row r="884" spans="14:15">
      <c r="N884" s="42" t="str">
        <f t="shared" ca="1" si="44"/>
        <v/>
      </c>
      <c r="O884" s="42" t="str">
        <f t="shared" ca="1" si="45"/>
        <v/>
      </c>
    </row>
    <row r="885" spans="14:15">
      <c r="N885" s="42" t="str">
        <f t="shared" ca="1" si="44"/>
        <v/>
      </c>
      <c r="O885" s="42" t="str">
        <f t="shared" ca="1" si="45"/>
        <v/>
      </c>
    </row>
    <row r="886" spans="14:15">
      <c r="N886" s="42" t="str">
        <f t="shared" ca="1" si="44"/>
        <v/>
      </c>
      <c r="O886" s="42" t="str">
        <f t="shared" ca="1" si="45"/>
        <v/>
      </c>
    </row>
    <row r="887" spans="14:15">
      <c r="N887" s="42" t="str">
        <f t="shared" ca="1" si="44"/>
        <v/>
      </c>
      <c r="O887" s="42" t="str">
        <f t="shared" ca="1" si="45"/>
        <v/>
      </c>
    </row>
    <row r="888" spans="14:15">
      <c r="N888" s="42" t="str">
        <f t="shared" ca="1" si="44"/>
        <v/>
      </c>
      <c r="O888" s="42" t="str">
        <f t="shared" ca="1" si="45"/>
        <v/>
      </c>
    </row>
    <row r="889" spans="14:15">
      <c r="N889" s="42" t="str">
        <f t="shared" ca="1" si="44"/>
        <v/>
      </c>
      <c r="O889" s="42" t="str">
        <f t="shared" ca="1" si="45"/>
        <v/>
      </c>
    </row>
    <row r="890" spans="14:15">
      <c r="N890" s="42" t="str">
        <f t="shared" ca="1" si="44"/>
        <v/>
      </c>
      <c r="O890" s="42" t="str">
        <f t="shared" ca="1" si="45"/>
        <v/>
      </c>
    </row>
    <row r="891" spans="14:15">
      <c r="N891" s="42" t="str">
        <f t="shared" ca="1" si="44"/>
        <v/>
      </c>
      <c r="O891" s="42" t="str">
        <f t="shared" ca="1" si="45"/>
        <v/>
      </c>
    </row>
    <row r="892" spans="14:15">
      <c r="N892" s="42" t="str">
        <f t="shared" ca="1" si="44"/>
        <v/>
      </c>
      <c r="O892" s="42" t="str">
        <f t="shared" ca="1" si="45"/>
        <v/>
      </c>
    </row>
    <row r="893" spans="14:15">
      <c r="N893" s="42" t="str">
        <f t="shared" ca="1" si="44"/>
        <v/>
      </c>
      <c r="O893" s="42" t="str">
        <f t="shared" ca="1" si="45"/>
        <v/>
      </c>
    </row>
    <row r="894" spans="14:15">
      <c r="N894" s="42" t="str">
        <f t="shared" ca="1" si="44"/>
        <v/>
      </c>
      <c r="O894" s="42" t="str">
        <f t="shared" ca="1" si="45"/>
        <v/>
      </c>
    </row>
    <row r="895" spans="14:15">
      <c r="N895" s="42" t="str">
        <f t="shared" ca="1" si="44"/>
        <v/>
      </c>
      <c r="O895" s="42" t="str">
        <f t="shared" ca="1" si="45"/>
        <v/>
      </c>
    </row>
    <row r="896" spans="14:15">
      <c r="N896" s="42" t="str">
        <f t="shared" ca="1" si="44"/>
        <v/>
      </c>
      <c r="O896" s="42" t="str">
        <f t="shared" ca="1" si="45"/>
        <v/>
      </c>
    </row>
    <row r="897" spans="14:15">
      <c r="N897" s="42" t="str">
        <f t="shared" ca="1" si="44"/>
        <v/>
      </c>
      <c r="O897" s="42" t="str">
        <f t="shared" ca="1" si="45"/>
        <v/>
      </c>
    </row>
    <row r="898" spans="14:15">
      <c r="N898" s="42" t="str">
        <f t="shared" ca="1" si="44"/>
        <v/>
      </c>
      <c r="O898" s="42" t="str">
        <f t="shared" ca="1" si="45"/>
        <v/>
      </c>
    </row>
    <row r="899" spans="14:15">
      <c r="N899" s="42" t="str">
        <f t="shared" ca="1" si="44"/>
        <v/>
      </c>
      <c r="O899" s="42" t="str">
        <f t="shared" ca="1" si="45"/>
        <v/>
      </c>
    </row>
    <row r="900" spans="14:15">
      <c r="N900" s="42" t="str">
        <f t="shared" ref="N900:N945" ca="1" si="46">IF(COUNTIF(L:L,J900),J900,"")</f>
        <v/>
      </c>
      <c r="O900" s="42" t="str">
        <f t="shared" ref="O900:O945" ca="1" si="47">IF(N900&gt;$A$14,N900,"")</f>
        <v/>
      </c>
    </row>
    <row r="901" spans="14:15">
      <c r="N901" s="42" t="str">
        <f t="shared" ca="1" si="46"/>
        <v/>
      </c>
      <c r="O901" s="42" t="str">
        <f t="shared" ca="1" si="47"/>
        <v/>
      </c>
    </row>
    <row r="902" spans="14:15">
      <c r="N902" s="42" t="str">
        <f t="shared" ca="1" si="46"/>
        <v/>
      </c>
      <c r="O902" s="42" t="str">
        <f t="shared" ca="1" si="47"/>
        <v/>
      </c>
    </row>
    <row r="903" spans="14:15">
      <c r="N903" s="42" t="str">
        <f t="shared" ca="1" si="46"/>
        <v/>
      </c>
      <c r="O903" s="42" t="str">
        <f t="shared" ca="1" si="47"/>
        <v/>
      </c>
    </row>
    <row r="904" spans="14:15">
      <c r="N904" s="42" t="str">
        <f t="shared" ca="1" si="46"/>
        <v/>
      </c>
      <c r="O904" s="42" t="str">
        <f t="shared" ca="1" si="47"/>
        <v/>
      </c>
    </row>
    <row r="905" spans="14:15">
      <c r="N905" s="42" t="str">
        <f t="shared" ca="1" si="46"/>
        <v/>
      </c>
      <c r="O905" s="42" t="str">
        <f t="shared" ca="1" si="47"/>
        <v/>
      </c>
    </row>
    <row r="906" spans="14:15">
      <c r="N906" s="42" t="str">
        <f t="shared" ca="1" si="46"/>
        <v/>
      </c>
      <c r="O906" s="42" t="str">
        <f t="shared" ca="1" si="47"/>
        <v/>
      </c>
    </row>
    <row r="907" spans="14:15">
      <c r="N907" s="42" t="str">
        <f t="shared" ca="1" si="46"/>
        <v/>
      </c>
      <c r="O907" s="42" t="str">
        <f t="shared" ca="1" si="47"/>
        <v/>
      </c>
    </row>
    <row r="908" spans="14:15">
      <c r="N908" s="42" t="str">
        <f t="shared" ca="1" si="46"/>
        <v/>
      </c>
      <c r="O908" s="42" t="str">
        <f t="shared" ca="1" si="47"/>
        <v/>
      </c>
    </row>
    <row r="909" spans="14:15">
      <c r="N909" s="42" t="str">
        <f t="shared" ca="1" si="46"/>
        <v/>
      </c>
      <c r="O909" s="42" t="str">
        <f t="shared" ca="1" si="47"/>
        <v/>
      </c>
    </row>
    <row r="910" spans="14:15">
      <c r="N910" s="42" t="str">
        <f t="shared" ca="1" si="46"/>
        <v/>
      </c>
      <c r="O910" s="42" t="str">
        <f t="shared" ca="1" si="47"/>
        <v/>
      </c>
    </row>
    <row r="911" spans="14:15">
      <c r="N911" s="42" t="str">
        <f t="shared" ca="1" si="46"/>
        <v/>
      </c>
      <c r="O911" s="42" t="str">
        <f t="shared" ca="1" si="47"/>
        <v/>
      </c>
    </row>
    <row r="912" spans="14:15">
      <c r="N912" s="42" t="str">
        <f t="shared" ca="1" si="46"/>
        <v/>
      </c>
      <c r="O912" s="42" t="str">
        <f t="shared" ca="1" si="47"/>
        <v/>
      </c>
    </row>
    <row r="913" spans="14:15">
      <c r="N913" s="42" t="str">
        <f t="shared" ca="1" si="46"/>
        <v/>
      </c>
      <c r="O913" s="42" t="str">
        <f t="shared" ca="1" si="47"/>
        <v/>
      </c>
    </row>
    <row r="914" spans="14:15">
      <c r="N914" s="42" t="str">
        <f t="shared" ca="1" si="46"/>
        <v/>
      </c>
      <c r="O914" s="42" t="str">
        <f t="shared" ca="1" si="47"/>
        <v/>
      </c>
    </row>
    <row r="915" spans="14:15">
      <c r="N915" s="42" t="str">
        <f t="shared" ca="1" si="46"/>
        <v/>
      </c>
      <c r="O915" s="42" t="str">
        <f t="shared" ca="1" si="47"/>
        <v/>
      </c>
    </row>
    <row r="916" spans="14:15">
      <c r="N916" s="42" t="str">
        <f t="shared" ca="1" si="46"/>
        <v/>
      </c>
      <c r="O916" s="42" t="str">
        <f t="shared" ca="1" si="47"/>
        <v/>
      </c>
    </row>
    <row r="917" spans="14:15">
      <c r="N917" s="42" t="str">
        <f t="shared" ca="1" si="46"/>
        <v/>
      </c>
      <c r="O917" s="42" t="str">
        <f t="shared" ca="1" si="47"/>
        <v/>
      </c>
    </row>
    <row r="918" spans="14:15">
      <c r="N918" s="42" t="str">
        <f t="shared" ca="1" si="46"/>
        <v/>
      </c>
      <c r="O918" s="42" t="str">
        <f t="shared" ca="1" si="47"/>
        <v/>
      </c>
    </row>
    <row r="919" spans="14:15">
      <c r="N919" s="42" t="str">
        <f t="shared" ca="1" si="46"/>
        <v/>
      </c>
      <c r="O919" s="42" t="str">
        <f t="shared" ca="1" si="47"/>
        <v/>
      </c>
    </row>
    <row r="920" spans="14:15">
      <c r="N920" s="42" t="str">
        <f t="shared" ca="1" si="46"/>
        <v/>
      </c>
      <c r="O920" s="42" t="str">
        <f t="shared" ca="1" si="47"/>
        <v/>
      </c>
    </row>
    <row r="921" spans="14:15">
      <c r="N921" s="42" t="str">
        <f t="shared" ca="1" si="46"/>
        <v/>
      </c>
      <c r="O921" s="42" t="str">
        <f t="shared" ca="1" si="47"/>
        <v/>
      </c>
    </row>
    <row r="922" spans="14:15">
      <c r="N922" s="42" t="str">
        <f t="shared" ca="1" si="46"/>
        <v/>
      </c>
      <c r="O922" s="42" t="str">
        <f t="shared" ca="1" si="47"/>
        <v/>
      </c>
    </row>
    <row r="923" spans="14:15">
      <c r="N923" s="42" t="str">
        <f t="shared" ca="1" si="46"/>
        <v/>
      </c>
      <c r="O923" s="42" t="str">
        <f t="shared" ca="1" si="47"/>
        <v/>
      </c>
    </row>
    <row r="924" spans="14:15">
      <c r="N924" s="42" t="str">
        <f t="shared" ca="1" si="46"/>
        <v/>
      </c>
      <c r="O924" s="42" t="str">
        <f t="shared" ca="1" si="47"/>
        <v/>
      </c>
    </row>
    <row r="925" spans="14:15">
      <c r="N925" s="42" t="str">
        <f t="shared" ca="1" si="46"/>
        <v/>
      </c>
      <c r="O925" s="42" t="str">
        <f t="shared" ca="1" si="47"/>
        <v/>
      </c>
    </row>
    <row r="926" spans="14:15">
      <c r="N926" s="42" t="str">
        <f t="shared" ca="1" si="46"/>
        <v/>
      </c>
      <c r="O926" s="42" t="str">
        <f t="shared" ca="1" si="47"/>
        <v/>
      </c>
    </row>
    <row r="927" spans="14:15">
      <c r="N927" s="42" t="str">
        <f t="shared" ca="1" si="46"/>
        <v/>
      </c>
      <c r="O927" s="42" t="str">
        <f t="shared" ca="1" si="47"/>
        <v/>
      </c>
    </row>
    <row r="928" spans="14:15">
      <c r="N928" s="42" t="str">
        <f t="shared" ca="1" si="46"/>
        <v/>
      </c>
      <c r="O928" s="42" t="str">
        <f t="shared" ca="1" si="47"/>
        <v/>
      </c>
    </row>
    <row r="929" spans="14:15">
      <c r="N929" s="42" t="str">
        <f t="shared" ca="1" si="46"/>
        <v/>
      </c>
      <c r="O929" s="42" t="str">
        <f t="shared" ca="1" si="47"/>
        <v/>
      </c>
    </row>
    <row r="930" spans="14:15">
      <c r="N930" s="42" t="str">
        <f t="shared" ca="1" si="46"/>
        <v/>
      </c>
      <c r="O930" s="42" t="str">
        <f t="shared" ca="1" si="47"/>
        <v/>
      </c>
    </row>
    <row r="931" spans="14:15">
      <c r="N931" s="42" t="str">
        <f t="shared" ca="1" si="46"/>
        <v/>
      </c>
      <c r="O931" s="42" t="str">
        <f t="shared" ca="1" si="47"/>
        <v/>
      </c>
    </row>
    <row r="932" spans="14:15">
      <c r="N932" s="42" t="str">
        <f t="shared" ca="1" si="46"/>
        <v/>
      </c>
      <c r="O932" s="42" t="str">
        <f t="shared" ca="1" si="47"/>
        <v/>
      </c>
    </row>
    <row r="933" spans="14:15">
      <c r="N933" s="42" t="str">
        <f t="shared" ca="1" si="46"/>
        <v/>
      </c>
      <c r="O933" s="42" t="str">
        <f t="shared" ca="1" si="47"/>
        <v/>
      </c>
    </row>
    <row r="934" spans="14:15">
      <c r="N934" s="42" t="str">
        <f t="shared" ca="1" si="46"/>
        <v/>
      </c>
      <c r="O934" s="42" t="str">
        <f t="shared" ca="1" si="47"/>
        <v/>
      </c>
    </row>
    <row r="935" spans="14:15">
      <c r="N935" s="42" t="str">
        <f t="shared" ca="1" si="46"/>
        <v/>
      </c>
      <c r="O935" s="42" t="str">
        <f t="shared" ca="1" si="47"/>
        <v/>
      </c>
    </row>
    <row r="936" spans="14:15">
      <c r="N936" s="42" t="str">
        <f t="shared" ca="1" si="46"/>
        <v/>
      </c>
      <c r="O936" s="42" t="str">
        <f t="shared" ca="1" si="47"/>
        <v/>
      </c>
    </row>
    <row r="937" spans="14:15">
      <c r="N937" s="42" t="str">
        <f t="shared" ca="1" si="46"/>
        <v/>
      </c>
      <c r="O937" s="42" t="str">
        <f t="shared" ca="1" si="47"/>
        <v/>
      </c>
    </row>
    <row r="938" spans="14:15">
      <c r="N938" s="42" t="str">
        <f t="shared" ca="1" si="46"/>
        <v/>
      </c>
      <c r="O938" s="42" t="str">
        <f t="shared" ca="1" si="47"/>
        <v/>
      </c>
    </row>
    <row r="939" spans="14:15">
      <c r="N939" s="42" t="str">
        <f t="shared" ca="1" si="46"/>
        <v/>
      </c>
      <c r="O939" s="42" t="str">
        <f t="shared" ca="1" si="47"/>
        <v/>
      </c>
    </row>
    <row r="940" spans="14:15">
      <c r="N940" s="42" t="str">
        <f t="shared" ca="1" si="46"/>
        <v/>
      </c>
      <c r="O940" s="42" t="str">
        <f t="shared" ca="1" si="47"/>
        <v/>
      </c>
    </row>
    <row r="941" spans="14:15">
      <c r="N941" s="42" t="str">
        <f t="shared" ca="1" si="46"/>
        <v/>
      </c>
      <c r="O941" s="42" t="str">
        <f t="shared" ca="1" si="47"/>
        <v/>
      </c>
    </row>
    <row r="942" spans="14:15">
      <c r="N942" s="42" t="str">
        <f t="shared" ca="1" si="46"/>
        <v/>
      </c>
      <c r="O942" s="42" t="str">
        <f t="shared" ca="1" si="47"/>
        <v/>
      </c>
    </row>
    <row r="943" spans="14:15">
      <c r="N943" s="42" t="str">
        <f t="shared" ca="1" si="46"/>
        <v/>
      </c>
      <c r="O943" s="42" t="str">
        <f t="shared" ca="1" si="47"/>
        <v/>
      </c>
    </row>
    <row r="944" spans="14:15">
      <c r="N944" s="42" t="str">
        <f t="shared" ca="1" si="46"/>
        <v/>
      </c>
      <c r="O944" s="42" t="str">
        <f t="shared" ca="1" si="47"/>
        <v/>
      </c>
    </row>
    <row r="945" spans="14:15">
      <c r="N945" s="42" t="str">
        <f t="shared" ca="1" si="46"/>
        <v/>
      </c>
      <c r="O945" s="42" t="str">
        <f t="shared" ca="1" si="47"/>
        <v/>
      </c>
    </row>
  </sheetData>
  <mergeCells count="2">
    <mergeCell ref="B12:D12"/>
    <mergeCell ref="E12:F12"/>
  </mergeCells>
  <conditionalFormatting sqref="G13:H15 H16:H38 G16:G75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/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3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7" ca="1">_xll.BDH($B$4, "PX_LAST, ", TODAY()-300, TODAY()-1)</f>
        <v>45702</v>
      </c>
      <c r="K3" s="47">
        <f ca="1"/>
        <v>46.747999999999998</v>
      </c>
      <c r="L3" s="42" cm="1">
        <f t="array" aca="1" ref="L3:M56" ca="1">_xll.BDH($C$4, "PX_LAST, ", TODAY()-300, TODAY()-1)</f>
        <v>45722</v>
      </c>
      <c r="M3" s="47">
        <f ca="1"/>
        <v>922.5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45706</v>
      </c>
      <c r="K4" s="47">
        <f ca="1"/>
        <v>46.582999999999998</v>
      </c>
      <c r="L4" s="42">
        <f ca="1"/>
        <v>45804</v>
      </c>
      <c r="M4" s="47">
        <f ca="1"/>
        <v>823.3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E5" s="131" t="s">
        <v>203</v>
      </c>
      <c r="F5" s="3">
        <v>100</v>
      </c>
      <c r="J5" s="42">
        <f ca="1"/>
        <v>45707</v>
      </c>
      <c r="K5" s="47">
        <f ca="1"/>
        <v>46.64</v>
      </c>
      <c r="L5" s="42">
        <f ca="1"/>
        <v>45835</v>
      </c>
      <c r="M5" s="47">
        <f ca="1"/>
        <v>627.22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45708</v>
      </c>
      <c r="K6" s="47">
        <f ca="1"/>
        <v>46.753999999999998</v>
      </c>
      <c r="L6" s="42">
        <f ca="1"/>
        <v>45882</v>
      </c>
      <c r="M6" s="47">
        <f ca="1"/>
        <v>380.68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45709</v>
      </c>
      <c r="K7" s="47">
        <f ca="1"/>
        <v>48.47</v>
      </c>
      <c r="L7" s="42">
        <f ca="1"/>
        <v>45883</v>
      </c>
      <c r="M7" s="47">
        <f ca="1"/>
        <v>381.54</v>
      </c>
      <c r="N7" s="42" t="str">
        <f t="shared" ca="1" si="0"/>
        <v/>
      </c>
      <c r="O7" s="42" t="str">
        <f t="shared" ca="1" si="1"/>
        <v/>
      </c>
      <c r="P7" s="42">
        <f ca="1"/>
        <v>45966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45712</v>
      </c>
      <c r="K8" s="47">
        <f ca="1"/>
        <v>48.747999999999998</v>
      </c>
      <c r="L8" s="42">
        <f ca="1"/>
        <v>45887</v>
      </c>
      <c r="M8" s="47">
        <f ca="1"/>
        <v>388.24</v>
      </c>
      <c r="N8" s="42" t="str">
        <f t="shared" ca="1" si="0"/>
        <v/>
      </c>
      <c r="O8" s="42" t="str">
        <f t="shared" ca="1" si="1"/>
        <v/>
      </c>
      <c r="P8" s="42">
        <f ca="1"/>
        <v>45967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45713</v>
      </c>
      <c r="K9" s="47">
        <f ca="1"/>
        <v>48.609000000000002</v>
      </c>
      <c r="L9" s="42">
        <f ca="1"/>
        <v>45912</v>
      </c>
      <c r="M9" s="47">
        <f ca="1"/>
        <v>283.77</v>
      </c>
      <c r="N9" s="42" t="str">
        <f t="shared" ca="1" si="0"/>
        <v/>
      </c>
      <c r="O9" s="42" t="str">
        <f t="shared" ca="1" si="1"/>
        <v/>
      </c>
      <c r="P9" s="42">
        <f ca="1"/>
        <v>45968</v>
      </c>
    </row>
    <row r="10" spans="1:16" ht="15" thickBot="1">
      <c r="A10" s="15" t="s">
        <v>28</v>
      </c>
      <c r="B10" s="19" cm="1">
        <f t="array" ref="B10">_xll.BDP(B4,"PX_LAST")</f>
        <v>50.130940000000002</v>
      </c>
      <c r="C10" s="12" cm="1">
        <f t="array" ref="C10">_xll.BDP(C4,"OPT_PX")</f>
        <v>78.8</v>
      </c>
      <c r="D10" s="30"/>
      <c r="E10" s="1"/>
      <c r="G10" s="42"/>
      <c r="H10" s="42"/>
      <c r="J10" s="42">
        <f ca="1"/>
        <v>45714</v>
      </c>
      <c r="K10" s="47">
        <f ca="1"/>
        <v>48.692</v>
      </c>
      <c r="L10" s="42">
        <f ca="1"/>
        <v>45917</v>
      </c>
      <c r="M10" s="47">
        <f ca="1"/>
        <v>292.10000000000002</v>
      </c>
      <c r="N10" s="42" t="str">
        <f t="shared" ca="1" si="0"/>
        <v/>
      </c>
      <c r="O10" s="42" t="str">
        <f t="shared" ca="1" si="1"/>
        <v/>
      </c>
      <c r="P10" s="42">
        <f ca="1"/>
        <v>45971</v>
      </c>
    </row>
    <row r="11" spans="1:16" ht="15" thickBot="1">
      <c r="A11" s="1"/>
      <c r="B11" s="1"/>
      <c r="C11" s="1"/>
      <c r="D11" s="30"/>
      <c r="E11" s="1"/>
      <c r="J11" s="42">
        <f ca="1"/>
        <v>45715</v>
      </c>
      <c r="K11" s="47">
        <f ca="1"/>
        <v>50.021999999999998</v>
      </c>
      <c r="L11" s="42">
        <f ca="1"/>
        <v>45922</v>
      </c>
      <c r="M11" s="47">
        <f ca="1"/>
        <v>243.28</v>
      </c>
      <c r="N11" s="42" t="str">
        <f t="shared" ca="1" si="0"/>
        <v/>
      </c>
      <c r="O11" s="42" t="str">
        <f t="shared" ca="1" si="1"/>
        <v/>
      </c>
      <c r="P11" s="42">
        <f ca="1"/>
        <v>45973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45716</v>
      </c>
      <c r="K12" s="39">
        <f ca="1"/>
        <v>49.2</v>
      </c>
      <c r="L12" s="42">
        <f ca="1"/>
        <v>45923</v>
      </c>
      <c r="M12" s="47">
        <f ca="1"/>
        <v>268.75</v>
      </c>
      <c r="N12" s="42" t="str">
        <f t="shared" ca="1" si="0"/>
        <v/>
      </c>
      <c r="O12" s="42" t="str">
        <f t="shared" ca="1" si="1"/>
        <v/>
      </c>
      <c r="P12" s="42">
        <f ca="1"/>
        <v>45974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45719</v>
      </c>
      <c r="K13" s="39">
        <f ca="1"/>
        <v>50.274999999999999</v>
      </c>
      <c r="L13" s="42">
        <f ca="1"/>
        <v>45932</v>
      </c>
      <c r="M13" s="47">
        <f ca="1"/>
        <v>228.05</v>
      </c>
      <c r="N13" s="42" t="str">
        <f t="shared" ca="1" si="0"/>
        <v/>
      </c>
      <c r="O13" s="42" t="str">
        <f t="shared" ca="1" si="1"/>
        <v/>
      </c>
      <c r="P13" s="42">
        <f ca="1"/>
        <v>45975</v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45720</v>
      </c>
      <c r="K14" s="39">
        <f ca="1"/>
        <v>49.683999999999997</v>
      </c>
      <c r="L14" s="42">
        <f ca="1"/>
        <v>45933</v>
      </c>
      <c r="M14" s="47">
        <f ca="1"/>
        <v>218.2</v>
      </c>
      <c r="N14" s="42" t="str">
        <f t="shared" ca="1" si="0"/>
        <v/>
      </c>
      <c r="O14" s="42" t="str">
        <f t="shared" ca="1" si="1"/>
        <v/>
      </c>
      <c r="P14" s="42">
        <f ca="1"/>
        <v>45978</v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IF(ISERROR(B15-2),"",(E15-$E$14)*$C$5*$F$5)</f>
        <v>59940</v>
      </c>
      <c r="G15" s="66">
        <f ca="1">IF(ISERROR(B15-2),"",C15+D15+F15)</f>
        <v>952.22222222197888</v>
      </c>
      <c r="H15" s="125"/>
      <c r="J15" s="113">
        <f ca="1"/>
        <v>45721</v>
      </c>
      <c r="K15" s="39">
        <f ca="1"/>
        <v>49.834000000000003</v>
      </c>
      <c r="L15" s="42">
        <f ca="1"/>
        <v>45936</v>
      </c>
      <c r="M15" s="47">
        <f ca="1"/>
        <v>216.6</v>
      </c>
      <c r="N15" s="42" t="str">
        <f t="shared" ca="1" si="0"/>
        <v/>
      </c>
      <c r="O15" s="42" t="str">
        <f t="shared" ca="1" si="1"/>
        <v/>
      </c>
      <c r="P15" s="42">
        <f ca="1"/>
        <v>45979</v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IF(ISERROR(B16-2),"",(E16-$E$14)*$C$5*$F$5)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45722</v>
      </c>
      <c r="K16" s="39">
        <f ca="1"/>
        <v>51.926000000000002</v>
      </c>
      <c r="L16" s="42">
        <f ca="1"/>
        <v>45938</v>
      </c>
      <c r="M16" s="47">
        <f ca="1"/>
        <v>213.2</v>
      </c>
      <c r="N16" s="42">
        <f t="shared" ca="1" si="0"/>
        <v>45722</v>
      </c>
      <c r="O16" s="42" t="str">
        <f t="shared" ca="1" si="1"/>
        <v/>
      </c>
      <c r="P16" s="42">
        <f ca="1"/>
        <v>45980</v>
      </c>
    </row>
    <row r="17" spans="1:16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45723</v>
      </c>
      <c r="K17" s="39">
        <f ca="1"/>
        <v>51.481999999999999</v>
      </c>
      <c r="L17" s="42">
        <f ca="1"/>
        <v>45939</v>
      </c>
      <c r="M17" s="47">
        <f ca="1"/>
        <v>221.2</v>
      </c>
      <c r="N17" s="42" t="str">
        <f t="shared" ca="1" si="0"/>
        <v/>
      </c>
      <c r="O17" s="42" t="str">
        <f t="shared" ca="1" si="1"/>
        <v/>
      </c>
      <c r="P17" s="42">
        <f ca="1"/>
        <v>45981</v>
      </c>
    </row>
    <row r="18" spans="1:16">
      <c r="A18" s="166">
        <f t="shared" ca="1" si="2"/>
        <v>45966</v>
      </c>
      <c r="B18" s="38">
        <f t="shared" ca="1" si="3"/>
        <v>52.686</v>
      </c>
      <c r="C18" s="30">
        <f t="shared" ca="1" si="4"/>
        <v>-68160.000000000175</v>
      </c>
      <c r="D18" s="31">
        <f t="shared" ca="1" si="5"/>
        <v>20833.333333333332</v>
      </c>
      <c r="E18" s="38">
        <f t="shared" ca="1" si="6"/>
        <v>173.48</v>
      </c>
      <c r="F18" s="30">
        <f t="shared" ca="1" si="7"/>
        <v>30959.999999999978</v>
      </c>
      <c r="G18" s="66">
        <f t="shared" ca="1" si="8"/>
        <v>-16366.666666666868</v>
      </c>
      <c r="H18" s="125"/>
      <c r="J18" s="113">
        <f ca="1"/>
        <v>45726</v>
      </c>
      <c r="K18" s="39">
        <f ca="1"/>
        <v>54.557000000000002</v>
      </c>
      <c r="L18" s="42">
        <f ca="1"/>
        <v>45940</v>
      </c>
      <c r="M18" s="47">
        <f ca="1"/>
        <v>211.4</v>
      </c>
      <c r="N18" s="42" t="str">
        <f t="shared" ca="1" si="0"/>
        <v/>
      </c>
      <c r="O18" s="42" t="str">
        <f t="shared" ca="1" si="1"/>
        <v/>
      </c>
      <c r="P18" s="42">
        <f ca="1"/>
        <v>45982</v>
      </c>
    </row>
    <row r="19" spans="1:16">
      <c r="A19" s="166">
        <f t="shared" ca="1" si="2"/>
        <v>45967</v>
      </c>
      <c r="B19" s="38">
        <f t="shared" ca="1" si="3"/>
        <v>53.54</v>
      </c>
      <c r="C19" s="30">
        <f t="shared" ca="1" si="4"/>
        <v>-119400.0000000001</v>
      </c>
      <c r="D19" s="31">
        <f t="shared" ca="1" si="5"/>
        <v>24305.555555555558</v>
      </c>
      <c r="E19" s="38">
        <f t="shared" ca="1" si="6"/>
        <v>219.32</v>
      </c>
      <c r="F19" s="30">
        <f t="shared" ca="1" si="7"/>
        <v>122639.99999999999</v>
      </c>
      <c r="G19" s="66">
        <f t="shared" ca="1" si="8"/>
        <v>27545.555555555446</v>
      </c>
      <c r="H19" s="125"/>
      <c r="J19" s="113">
        <f ca="1"/>
        <v>45727</v>
      </c>
      <c r="K19" s="39">
        <f ca="1"/>
        <v>55.529000000000003</v>
      </c>
      <c r="L19" s="42">
        <f ca="1"/>
        <v>45943</v>
      </c>
      <c r="M19" s="47">
        <f ca="1"/>
        <v>290.8</v>
      </c>
      <c r="N19" s="42" t="str">
        <f t="shared" ca="1" si="0"/>
        <v/>
      </c>
      <c r="O19" s="42" t="str">
        <f t="shared" ca="1" si="1"/>
        <v/>
      </c>
      <c r="P19" s="42">
        <f ca="1"/>
        <v>45985</v>
      </c>
    </row>
    <row r="20" spans="1:16">
      <c r="A20" s="166">
        <f t="shared" ca="1" si="2"/>
        <v>45968</v>
      </c>
      <c r="B20" s="38">
        <f t="shared" ca="1" si="3"/>
        <v>53.484999999999999</v>
      </c>
      <c r="C20" s="30">
        <f t="shared" ca="1" si="4"/>
        <v>-116100.00000000015</v>
      </c>
      <c r="D20" s="31">
        <f t="shared" ca="1" si="5"/>
        <v>27777.777777777777</v>
      </c>
      <c r="E20" s="38">
        <f t="shared" ca="1" si="6"/>
        <v>270.60000000000002</v>
      </c>
      <c r="F20" s="30">
        <f t="shared" ca="1" si="7"/>
        <v>225200.00000000006</v>
      </c>
      <c r="G20" s="66">
        <f t="shared" ca="1" si="8"/>
        <v>136877.77777777769</v>
      </c>
      <c r="H20" s="125"/>
      <c r="J20" s="113">
        <f ca="1"/>
        <v>45728</v>
      </c>
      <c r="K20" s="39">
        <f ca="1"/>
        <v>55.494999999999997</v>
      </c>
      <c r="L20" s="42">
        <f ca="1"/>
        <v>45944</v>
      </c>
      <c r="M20" s="47">
        <f ca="1"/>
        <v>307.48</v>
      </c>
      <c r="N20" s="42" t="str">
        <f t="shared" ca="1" si="0"/>
        <v/>
      </c>
      <c r="O20" s="42" t="str">
        <f t="shared" ca="1" si="1"/>
        <v/>
      </c>
      <c r="P20" s="42">
        <f ca="1"/>
        <v>45986</v>
      </c>
    </row>
    <row r="21" spans="1:16">
      <c r="A21" s="166">
        <f t="shared" ca="1" si="2"/>
        <v>45971</v>
      </c>
      <c r="B21" s="38">
        <f t="shared" ca="1" si="3"/>
        <v>51.817999999999998</v>
      </c>
      <c r="C21" s="30">
        <f t="shared" ca="1" si="4"/>
        <v>-16080.000000000042</v>
      </c>
      <c r="D21" s="31">
        <f t="shared" ca="1" si="5"/>
        <v>38194.444444444445</v>
      </c>
      <c r="E21" s="38">
        <f t="shared" ca="1" si="6"/>
        <v>158.94</v>
      </c>
      <c r="F21" s="30">
        <f t="shared" ca="1" si="7"/>
        <v>1879.9999999999955</v>
      </c>
      <c r="G21" s="66">
        <f t="shared" ca="1" si="8"/>
        <v>23994.444444444398</v>
      </c>
      <c r="H21" s="125"/>
      <c r="J21" s="113">
        <f ca="1"/>
        <v>45729</v>
      </c>
      <c r="K21" s="39">
        <f ca="1"/>
        <v>57.332000000000001</v>
      </c>
      <c r="L21" s="42">
        <f ca="1"/>
        <v>45945</v>
      </c>
      <c r="M21" s="47">
        <f ca="1"/>
        <v>293.8</v>
      </c>
      <c r="N21" s="42" t="str">
        <f t="shared" ca="1" si="0"/>
        <v/>
      </c>
      <c r="O21" s="42" t="str">
        <f t="shared" ca="1" si="1"/>
        <v/>
      </c>
      <c r="P21" s="42">
        <f ca="1"/>
        <v>45987</v>
      </c>
    </row>
    <row r="22" spans="1:16">
      <c r="A22" s="166">
        <f t="shared" ca="1" si="2"/>
        <v>45973</v>
      </c>
      <c r="B22" s="38">
        <f t="shared" ca="1" si="3"/>
        <v>52.177</v>
      </c>
      <c r="C22" s="30">
        <f t="shared" ca="1" si="4"/>
        <v>-37620.000000000153</v>
      </c>
      <c r="D22" s="31">
        <f t="shared" ca="1" si="5"/>
        <v>45138.888888888883</v>
      </c>
      <c r="E22" s="38">
        <f t="shared" ca="1" si="6"/>
        <v>148.4</v>
      </c>
      <c r="F22" s="30">
        <f t="shared" ca="1" si="7"/>
        <v>-19199.999999999989</v>
      </c>
      <c r="G22" s="66">
        <f t="shared" ca="1" si="8"/>
        <v>-11681.111111111259</v>
      </c>
      <c r="H22" s="125"/>
      <c r="J22" s="113">
        <f ca="1"/>
        <v>45730</v>
      </c>
      <c r="K22" s="39">
        <f ca="1"/>
        <v>55.127000000000002</v>
      </c>
      <c r="L22" s="42">
        <f ca="1"/>
        <v>45950</v>
      </c>
      <c r="M22" s="47">
        <f ca="1"/>
        <v>230.88</v>
      </c>
      <c r="N22" s="42" t="str">
        <f t="shared" ca="1" si="0"/>
        <v/>
      </c>
      <c r="O22" s="42" t="str">
        <f t="shared" ca="1" si="1"/>
        <v/>
      </c>
      <c r="P22" s="42">
        <f ca="1"/>
        <v>45989</v>
      </c>
    </row>
    <row r="23" spans="1:16" ht="14.4" customHeight="1">
      <c r="A23" s="166">
        <f t="shared" ca="1" si="2"/>
        <v>45974</v>
      </c>
      <c r="B23" s="38">
        <f t="shared" ca="1" si="3"/>
        <v>53.645000000000003</v>
      </c>
      <c r="C23" s="30">
        <f t="shared" ca="1" si="4"/>
        <v>-125700.00000000033</v>
      </c>
      <c r="D23" s="31">
        <f t="shared" ca="1" si="5"/>
        <v>48611.111111111117</v>
      </c>
      <c r="E23" s="38">
        <f t="shared" ca="1" si="6"/>
        <v>205.33</v>
      </c>
      <c r="F23" s="30">
        <f t="shared" ca="1" si="7"/>
        <v>94660.000000000029</v>
      </c>
      <c r="G23" s="66">
        <f t="shared" ca="1" si="8"/>
        <v>17571.111111110804</v>
      </c>
      <c r="H23" s="125"/>
      <c r="J23" s="113">
        <f ca="1"/>
        <v>45733</v>
      </c>
      <c r="K23" s="39">
        <f ca="1"/>
        <v>53.945999999999998</v>
      </c>
      <c r="L23" s="42">
        <f ca="1"/>
        <v>45953</v>
      </c>
      <c r="M23" s="47">
        <f ca="1"/>
        <v>217.2</v>
      </c>
      <c r="N23" s="42" t="str">
        <f t="shared" ca="1" si="0"/>
        <v/>
      </c>
      <c r="O23" s="42" t="str">
        <f t="shared" ca="1" si="1"/>
        <v/>
      </c>
      <c r="P23" s="42">
        <f ca="1"/>
        <v>45992</v>
      </c>
    </row>
    <row r="24" spans="1:16" ht="14.4" customHeight="1">
      <c r="A24" s="166">
        <f t="shared" ca="1" si="2"/>
        <v>45975</v>
      </c>
      <c r="B24" s="38">
        <f t="shared" ca="1" si="3"/>
        <v>53.384</v>
      </c>
      <c r="C24" s="30">
        <f t="shared" ca="1" si="4"/>
        <v>-110040.00000000019</v>
      </c>
      <c r="D24" s="31">
        <f t="shared" ca="1" si="5"/>
        <v>52083.333333333328</v>
      </c>
      <c r="E24" s="38">
        <f t="shared" ca="1" si="6"/>
        <v>243.5</v>
      </c>
      <c r="F24" s="30">
        <f t="shared" ca="1" si="7"/>
        <v>171000</v>
      </c>
      <c r="G24" s="66">
        <f t="shared" ca="1" si="8"/>
        <v>113043.33333333314</v>
      </c>
      <c r="H24" s="125"/>
      <c r="J24" s="113">
        <f ca="1"/>
        <v>45734</v>
      </c>
      <c r="K24" s="39">
        <f ca="1"/>
        <v>54.274999999999999</v>
      </c>
      <c r="L24" s="42">
        <f ca="1"/>
        <v>45954</v>
      </c>
      <c r="M24" s="47">
        <f ca="1"/>
        <v>180</v>
      </c>
      <c r="N24" s="42" t="str">
        <f t="shared" ca="1" si="0"/>
        <v/>
      </c>
      <c r="O24" s="42" t="str">
        <f t="shared" ca="1" si="1"/>
        <v/>
      </c>
      <c r="P24" s="42">
        <f ca="1"/>
        <v>45993</v>
      </c>
    </row>
    <row r="25" spans="1:16" ht="14.4" customHeight="1">
      <c r="A25" s="166">
        <f t="shared" ca="1" si="2"/>
        <v>45978</v>
      </c>
      <c r="B25" s="38">
        <f t="shared" ca="1" si="3"/>
        <v>54.398000000000003</v>
      </c>
      <c r="C25" s="30">
        <f t="shared" ca="1" si="4"/>
        <v>-170880.00000000038</v>
      </c>
      <c r="D25" s="31">
        <f t="shared" ca="1" si="5"/>
        <v>62500</v>
      </c>
      <c r="E25" s="38">
        <f t="shared" ca="1" si="6"/>
        <v>263.43</v>
      </c>
      <c r="F25" s="30">
        <f t="shared" ca="1" si="7"/>
        <v>210860.00000000003</v>
      </c>
      <c r="G25" s="66">
        <f t="shared" ca="1" si="8"/>
        <v>102479.99999999965</v>
      </c>
      <c r="H25" s="125"/>
      <c r="J25" s="113">
        <f ca="1"/>
        <v>45735</v>
      </c>
      <c r="K25" s="39">
        <f ca="1"/>
        <v>52.52</v>
      </c>
      <c r="L25" s="42">
        <f ca="1"/>
        <v>45957</v>
      </c>
      <c r="M25" s="47">
        <f ca="1"/>
        <v>149.19999999999999</v>
      </c>
      <c r="N25" s="42" t="str">
        <f t="shared" ca="1" si="0"/>
        <v/>
      </c>
      <c r="O25" s="42" t="str">
        <f t="shared" ca="1" si="1"/>
        <v/>
      </c>
      <c r="P25" s="42">
        <f ca="1"/>
        <v>45994</v>
      </c>
    </row>
    <row r="26" spans="1:16" ht="14.4" customHeight="1">
      <c r="A26" s="166">
        <f t="shared" ca="1" si="2"/>
        <v>45979</v>
      </c>
      <c r="B26" s="38">
        <f t="shared" ca="1" si="3"/>
        <v>55.277999999999999</v>
      </c>
      <c r="C26" s="30">
        <f t="shared" ca="1" si="4"/>
        <v>-223680.00000000012</v>
      </c>
      <c r="D26" s="31">
        <f t="shared" ca="1" si="5"/>
        <v>65972.222222222234</v>
      </c>
      <c r="E26" s="38">
        <f t="shared" ca="1" si="6"/>
        <v>261.75</v>
      </c>
      <c r="F26" s="30">
        <f t="shared" ca="1" si="7"/>
        <v>207500</v>
      </c>
      <c r="G26" s="66">
        <f t="shared" ca="1" si="8"/>
        <v>49792.222222222132</v>
      </c>
      <c r="H26" s="125"/>
      <c r="J26" s="113">
        <f ca="1"/>
        <v>45736</v>
      </c>
      <c r="K26" s="39">
        <f ca="1"/>
        <v>58.238999999999997</v>
      </c>
      <c r="L26" s="42">
        <f ca="1"/>
        <v>45958</v>
      </c>
      <c r="M26" s="47">
        <f ca="1"/>
        <v>149.69999999999999</v>
      </c>
      <c r="N26" s="42" t="str">
        <f t="shared" ca="1" si="0"/>
        <v/>
      </c>
      <c r="O26" s="42" t="str">
        <f t="shared" ca="1" si="1"/>
        <v/>
      </c>
      <c r="P26" s="42">
        <f ca="1"/>
        <v>45995</v>
      </c>
    </row>
    <row r="27" spans="1:16" ht="14.4" customHeight="1">
      <c r="A27" s="166">
        <f t="shared" ca="1" si="2"/>
        <v>45980</v>
      </c>
      <c r="B27" s="38">
        <f t="shared" ca="1" si="3"/>
        <v>53.875</v>
      </c>
      <c r="C27" s="30">
        <f t="shared" ca="1" si="4"/>
        <v>-139500.00000000017</v>
      </c>
      <c r="D27" s="31">
        <f t="shared" ca="1" si="5"/>
        <v>69444.444444444438</v>
      </c>
      <c r="E27" s="38">
        <f t="shared" ca="1" si="6"/>
        <v>290.16000000000003</v>
      </c>
      <c r="F27" s="30">
        <f t="shared" ca="1" si="7"/>
        <v>264320.00000000006</v>
      </c>
      <c r="G27" s="66">
        <f t="shared" ca="1" si="8"/>
        <v>194264.44444444432</v>
      </c>
      <c r="H27" s="125"/>
      <c r="J27" s="113">
        <f ca="1"/>
        <v>45737</v>
      </c>
      <c r="K27" s="39">
        <f ca="1"/>
        <v>59.545000000000002</v>
      </c>
      <c r="L27" s="42">
        <f ca="1"/>
        <v>45959</v>
      </c>
      <c r="M27" s="47">
        <f ca="1"/>
        <v>157</v>
      </c>
      <c r="N27" s="42" t="str">
        <f t="shared" ca="1" si="0"/>
        <v/>
      </c>
      <c r="O27" s="42" t="str">
        <f t="shared" ca="1" si="1"/>
        <v/>
      </c>
      <c r="P27" s="42">
        <f ca="1"/>
        <v>45996</v>
      </c>
    </row>
    <row r="28" spans="1:16" ht="14.4" customHeight="1">
      <c r="A28" s="166">
        <f t="shared" ca="1" si="2"/>
        <v>45981</v>
      </c>
      <c r="B28" s="38">
        <f t="shared" ca="1" si="3"/>
        <v>55.982999999999997</v>
      </c>
      <c r="C28" s="30">
        <f t="shared" ca="1" si="4"/>
        <v>-265979.99999999994</v>
      </c>
      <c r="D28" s="31">
        <f t="shared" ca="1" si="5"/>
        <v>72916.666666666672</v>
      </c>
      <c r="E28" s="38">
        <f t="shared" ca="1" si="6"/>
        <v>279.48</v>
      </c>
      <c r="F28" s="30">
        <f t="shared" ca="1" si="7"/>
        <v>242960.00000000003</v>
      </c>
      <c r="G28" s="66">
        <f t="shared" ca="1" si="8"/>
        <v>49896.666666666773</v>
      </c>
      <c r="H28" s="125"/>
      <c r="J28" s="113">
        <f ca="1"/>
        <v>45740</v>
      </c>
      <c r="K28" s="39">
        <f ca="1"/>
        <v>57.164999999999999</v>
      </c>
      <c r="L28" s="42">
        <f ca="1"/>
        <v>45960</v>
      </c>
      <c r="M28" s="47">
        <f ca="1"/>
        <v>167.4</v>
      </c>
      <c r="N28" s="42" t="str">
        <f t="shared" ca="1" si="0"/>
        <v/>
      </c>
      <c r="O28" s="42" t="str">
        <f t="shared" ca="1" si="1"/>
        <v/>
      </c>
      <c r="P28" s="42">
        <f ca="1"/>
        <v>45999</v>
      </c>
    </row>
    <row r="29" spans="1:16" ht="14.4" customHeight="1">
      <c r="A29" s="166">
        <f t="shared" ca="1" si="2"/>
        <v>45982</v>
      </c>
      <c r="B29" s="38">
        <f t="shared" ca="1" si="3"/>
        <v>54.508000000000003</v>
      </c>
      <c r="C29" s="30">
        <f t="shared" ca="1" si="4"/>
        <v>-177480.00000000035</v>
      </c>
      <c r="D29" s="31">
        <f t="shared" ca="1" si="5"/>
        <v>76388.888888888891</v>
      </c>
      <c r="E29" s="38">
        <f t="shared" ca="1" si="6"/>
        <v>250.44</v>
      </c>
      <c r="F29" s="30">
        <f t="shared" ca="1" si="7"/>
        <v>184880</v>
      </c>
      <c r="G29" s="66">
        <f t="shared" ca="1" si="8"/>
        <v>83788.888888888541</v>
      </c>
      <c r="H29" s="125"/>
      <c r="J29" s="113">
        <f ca="1"/>
        <v>45741</v>
      </c>
      <c r="K29" s="39">
        <f ca="1"/>
        <v>56.862000000000002</v>
      </c>
      <c r="L29" s="42">
        <f ca="1"/>
        <v>45961</v>
      </c>
      <c r="M29" s="47">
        <f ca="1"/>
        <v>187.97</v>
      </c>
      <c r="N29" s="42" t="str">
        <f t="shared" ca="1" si="0"/>
        <v/>
      </c>
      <c r="O29" s="42" t="str">
        <f t="shared" ca="1" si="1"/>
        <v/>
      </c>
      <c r="P29" s="42">
        <f ca="1"/>
        <v>46000</v>
      </c>
    </row>
    <row r="30" spans="1:16" ht="14.4" customHeight="1">
      <c r="A30" s="166">
        <f t="shared" ca="1" si="2"/>
        <v>45985</v>
      </c>
      <c r="B30" s="38">
        <f t="shared" ca="1" si="3"/>
        <v>53.036999999999999</v>
      </c>
      <c r="C30" s="30">
        <f t="shared" ca="1" si="4"/>
        <v>-89220.000000000116</v>
      </c>
      <c r="D30" s="31">
        <f t="shared" ca="1" si="5"/>
        <v>86805.555555555562</v>
      </c>
      <c r="E30" s="38">
        <f t="shared" ca="1" si="6"/>
        <v>208.99</v>
      </c>
      <c r="F30" s="30">
        <f t="shared" ca="1" si="7"/>
        <v>101980.00000000001</v>
      </c>
      <c r="G30" s="66">
        <f t="shared" ca="1" si="8"/>
        <v>99565.55555555546</v>
      </c>
      <c r="H30" s="125"/>
      <c r="J30" s="113">
        <f ca="1"/>
        <v>45742</v>
      </c>
      <c r="K30" s="39">
        <f ca="1"/>
        <v>58.052</v>
      </c>
      <c r="L30" s="42">
        <f ca="1"/>
        <v>45964</v>
      </c>
      <c r="M30" s="47">
        <f ca="1"/>
        <v>167.81</v>
      </c>
      <c r="N30" s="42" t="str">
        <f t="shared" ca="1" si="0"/>
        <v/>
      </c>
      <c r="O30" s="42" t="str">
        <f t="shared" ca="1" si="1"/>
        <v/>
      </c>
      <c r="P30" s="42">
        <f ca="1"/>
        <v>46001</v>
      </c>
    </row>
    <row r="31" spans="1:16" ht="14.4" customHeight="1">
      <c r="A31" s="166">
        <f t="shared" ca="1" si="2"/>
        <v>45986</v>
      </c>
      <c r="B31" s="38">
        <f t="shared" ca="1" si="3"/>
        <v>52.436999999999998</v>
      </c>
      <c r="C31" s="30">
        <f t="shared" ca="1" si="4"/>
        <v>-53220.000000000029</v>
      </c>
      <c r="D31" s="31">
        <f t="shared" ca="1" si="5"/>
        <v>90277.777777777766</v>
      </c>
      <c r="E31" s="38">
        <f t="shared" ca="1" si="6"/>
        <v>180</v>
      </c>
      <c r="F31" s="30">
        <f t="shared" ca="1" si="7"/>
        <v>44000</v>
      </c>
      <c r="G31" s="66">
        <f t="shared" ca="1" si="8"/>
        <v>81057.777777777737</v>
      </c>
      <c r="H31" s="125"/>
      <c r="J31" s="113">
        <f ca="1"/>
        <v>45743</v>
      </c>
      <c r="K31" s="39">
        <f ca="1"/>
        <v>59.164999999999999</v>
      </c>
      <c r="L31" s="42">
        <f ca="1"/>
        <v>45965</v>
      </c>
      <c r="M31" s="47">
        <f ca="1"/>
        <v>199.74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>
        <f t="shared" ca="1" si="2"/>
        <v>45987</v>
      </c>
      <c r="B32" s="38">
        <f t="shared" ca="1" si="3"/>
        <v>51.747999999999998</v>
      </c>
      <c r="C32" s="30">
        <f t="shared" ca="1" si="4"/>
        <v>-11880.000000000024</v>
      </c>
      <c r="D32" s="31">
        <f t="shared" ca="1" si="5"/>
        <v>93750</v>
      </c>
      <c r="E32" s="38">
        <f t="shared" ca="1" si="6"/>
        <v>142</v>
      </c>
      <c r="F32" s="30">
        <f t="shared" ca="1" si="7"/>
        <v>-32000</v>
      </c>
      <c r="G32" s="66">
        <f t="shared" ca="1" si="8"/>
        <v>49869.999999999971</v>
      </c>
      <c r="H32" s="125"/>
      <c r="J32" s="113">
        <f ca="1"/>
        <v>45744</v>
      </c>
      <c r="K32" s="39">
        <f ca="1"/>
        <v>61.174999999999997</v>
      </c>
      <c r="L32" s="42">
        <f ca="1"/>
        <v>45966</v>
      </c>
      <c r="M32" s="47">
        <f ca="1"/>
        <v>173.48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>
        <f t="shared" ca="1" si="2"/>
        <v>45989</v>
      </c>
      <c r="B33" s="38">
        <f t="shared" ca="1" si="3"/>
        <v>51.121000000000002</v>
      </c>
      <c r="C33" s="30">
        <f t="shared" ca="1" si="4"/>
        <v>25739.999999999698</v>
      </c>
      <c r="D33" s="31">
        <f t="shared" ca="1" si="5"/>
        <v>100694.44444444445</v>
      </c>
      <c r="E33" s="38">
        <f t="shared" ca="1" si="6"/>
        <v>126.21</v>
      </c>
      <c r="F33" s="30">
        <f t="shared" ca="1" si="7"/>
        <v>-63580.000000000015</v>
      </c>
      <c r="G33" s="66">
        <f t="shared" ca="1" si="8"/>
        <v>62854.444444444132</v>
      </c>
      <c r="H33" s="125"/>
      <c r="J33" s="113">
        <f ca="1"/>
        <v>45747</v>
      </c>
      <c r="K33" s="39">
        <f ca="1"/>
        <v>61.451000000000001</v>
      </c>
      <c r="L33" s="42">
        <f ca="1"/>
        <v>45967</v>
      </c>
      <c r="M33" s="47">
        <f ca="1"/>
        <v>219.32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>
        <f t="shared" ca="1" si="2"/>
        <v>45992</v>
      </c>
      <c r="B34" s="38">
        <f t="shared" ca="1" si="3"/>
        <v>51.267000000000003</v>
      </c>
      <c r="C34" s="30">
        <f t="shared" ca="1" si="4"/>
        <v>16979.999999999651</v>
      </c>
      <c r="D34" s="31">
        <f t="shared" ca="1" si="5"/>
        <v>111111.11111111111</v>
      </c>
      <c r="E34" s="38">
        <f t="shared" ca="1" si="6"/>
        <v>137.6</v>
      </c>
      <c r="F34" s="30">
        <f t="shared" ca="1" si="7"/>
        <v>-40800.000000000015</v>
      </c>
      <c r="G34" s="66">
        <f t="shared" ca="1" si="8"/>
        <v>87291.111111110746</v>
      </c>
      <c r="H34" s="125"/>
      <c r="J34" s="113">
        <f ca="1"/>
        <v>45748</v>
      </c>
      <c r="K34" s="39">
        <f ca="1"/>
        <v>60.784999999999997</v>
      </c>
      <c r="L34" s="42">
        <f ca="1"/>
        <v>45968</v>
      </c>
      <c r="M34" s="47">
        <f ca="1"/>
        <v>270.60000000000002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>
        <f t="shared" ca="1" si="2"/>
        <v>45993</v>
      </c>
      <c r="B35" s="38">
        <f t="shared" ca="1" si="3"/>
        <v>51.045000000000002</v>
      </c>
      <c r="C35" s="30">
        <f t="shared" ca="1" si="4"/>
        <v>30299.999999999727</v>
      </c>
      <c r="D35" s="31">
        <f t="shared" ca="1" si="5"/>
        <v>114583.33333333333</v>
      </c>
      <c r="E35" s="38">
        <f t="shared" ca="1" si="6"/>
        <v>123</v>
      </c>
      <c r="F35" s="30">
        <f t="shared" ca="1" si="7"/>
        <v>-70000</v>
      </c>
      <c r="G35" s="66">
        <f t="shared" ca="1" si="8"/>
        <v>74883.333333333052</v>
      </c>
      <c r="H35" s="125"/>
      <c r="J35" s="113">
        <f ca="1"/>
        <v>45749</v>
      </c>
      <c r="K35" s="39">
        <f ca="1"/>
        <v>59.695</v>
      </c>
      <c r="L35" s="42">
        <f ca="1"/>
        <v>45971</v>
      </c>
      <c r="M35" s="47">
        <f ca="1"/>
        <v>158.94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>
        <f t="shared" ca="1" si="2"/>
        <v>45994</v>
      </c>
      <c r="B36" s="38">
        <f t="shared" ca="1" si="3"/>
        <v>51.024999999999999</v>
      </c>
      <c r="C36" s="30">
        <f t="shared" ca="1" si="4"/>
        <v>31499.999999999913</v>
      </c>
      <c r="D36" s="31">
        <f t="shared" ca="1" si="5"/>
        <v>118055.55555555556</v>
      </c>
      <c r="E36" s="38">
        <f t="shared" ca="1" si="6"/>
        <v>115.27</v>
      </c>
      <c r="F36" s="30">
        <f t="shared" ca="1" si="7"/>
        <v>-85460.000000000015</v>
      </c>
      <c r="G36" s="66">
        <f t="shared" ca="1" si="8"/>
        <v>64095.55555555546</v>
      </c>
      <c r="H36" s="125"/>
      <c r="J36" s="113">
        <f ca="1"/>
        <v>45750</v>
      </c>
      <c r="K36" s="39">
        <f ca="1"/>
        <v>67.153000000000006</v>
      </c>
      <c r="L36" s="42">
        <f ca="1"/>
        <v>45972</v>
      </c>
      <c r="M36" s="47">
        <f ca="1"/>
        <v>149.99</v>
      </c>
      <c r="N36" s="42" t="str">
        <f t="shared" ca="1" si="0"/>
        <v/>
      </c>
      <c r="O36" s="42" t="str">
        <f t="shared" ca="1" si="1"/>
        <v/>
      </c>
    </row>
    <row r="37" spans="1:15">
      <c r="A37" s="166">
        <f t="shared" ca="1" si="2"/>
        <v>45995</v>
      </c>
      <c r="B37" s="38">
        <f t="shared" ca="1" si="3"/>
        <v>50.783000000000001</v>
      </c>
      <c r="C37" s="30">
        <f t="shared" ca="1" si="4"/>
        <v>46019.999999999753</v>
      </c>
      <c r="D37" s="31">
        <f t="shared" ca="1" si="5"/>
        <v>121527.77777777778</v>
      </c>
      <c r="E37" s="38">
        <f t="shared" ca="1" si="6"/>
        <v>110.25</v>
      </c>
      <c r="F37" s="30">
        <f t="shared" ca="1" si="7"/>
        <v>-95500</v>
      </c>
      <c r="G37" s="66">
        <f t="shared" ca="1" si="8"/>
        <v>72047.777777777519</v>
      </c>
      <c r="H37" s="125"/>
      <c r="J37" s="113">
        <f ca="1"/>
        <v>45751</v>
      </c>
      <c r="K37" s="39">
        <f ca="1"/>
        <v>72.200999999999993</v>
      </c>
      <c r="L37" s="42">
        <f ca="1"/>
        <v>45973</v>
      </c>
      <c r="M37" s="47">
        <f ca="1"/>
        <v>148.4</v>
      </c>
      <c r="N37" s="42" t="str">
        <f t="shared" ca="1" si="0"/>
        <v/>
      </c>
      <c r="O37" s="42" t="str">
        <f t="shared" ca="1" si="1"/>
        <v/>
      </c>
    </row>
    <row r="38" spans="1:15">
      <c r="A38" s="166">
        <f t="shared" ca="1" si="2"/>
        <v>45996</v>
      </c>
      <c r="B38" s="38">
        <f t="shared" ca="1" si="3"/>
        <v>50.506</v>
      </c>
      <c r="C38" s="30">
        <f t="shared" ca="1" si="4"/>
        <v>62639.999999999825</v>
      </c>
      <c r="D38" s="31">
        <f t="shared" ca="1" si="5"/>
        <v>125000</v>
      </c>
      <c r="E38" s="38">
        <f t="shared" ca="1" si="6"/>
        <v>100.4</v>
      </c>
      <c r="F38" s="30">
        <f t="shared" ca="1" si="7"/>
        <v>-115200</v>
      </c>
      <c r="G38" s="66">
        <f t="shared" ca="1" si="8"/>
        <v>72439.999999999825</v>
      </c>
      <c r="H38" s="125"/>
      <c r="J38" s="113">
        <f ca="1"/>
        <v>45754</v>
      </c>
      <c r="K38" s="39">
        <f ca="1"/>
        <v>76.52</v>
      </c>
      <c r="L38" s="42">
        <f ca="1"/>
        <v>45974</v>
      </c>
      <c r="M38" s="47">
        <f ca="1"/>
        <v>205.33</v>
      </c>
      <c r="N38" s="42" t="str">
        <f t="shared" ca="1" si="0"/>
        <v/>
      </c>
      <c r="O38" s="42" t="str">
        <f t="shared" ca="1" si="1"/>
        <v/>
      </c>
    </row>
    <row r="39" spans="1:15">
      <c r="A39" s="166">
        <f t="shared" ca="1" si="2"/>
        <v>45999</v>
      </c>
      <c r="B39" s="38">
        <f t="shared" ca="1" si="3"/>
        <v>50.774999999999999</v>
      </c>
      <c r="C39" s="30">
        <f t="shared" ca="1" si="4"/>
        <v>46499.99999999992</v>
      </c>
      <c r="D39" s="31">
        <f t="shared" ca="1" si="5"/>
        <v>135416.66666666669</v>
      </c>
      <c r="E39" s="38">
        <f t="shared" ca="1" si="6"/>
        <v>114.34</v>
      </c>
      <c r="F39" s="30">
        <f t="shared" ca="1" si="7"/>
        <v>-87320</v>
      </c>
      <c r="G39" s="66">
        <f t="shared" ca="1" si="8"/>
        <v>94596.666666666599</v>
      </c>
      <c r="H39" s="126"/>
      <c r="J39" s="113">
        <f ca="1"/>
        <v>45755</v>
      </c>
      <c r="K39" s="39">
        <f ca="1"/>
        <v>81.052000000000007</v>
      </c>
      <c r="L39" s="42">
        <f ca="1"/>
        <v>45975</v>
      </c>
      <c r="M39" s="47">
        <f ca="1"/>
        <v>243.5</v>
      </c>
      <c r="N39" s="42" t="str">
        <f t="shared" ca="1" si="0"/>
        <v/>
      </c>
      <c r="O39" s="42" t="str">
        <f t="shared" ca="1" si="1"/>
        <v/>
      </c>
    </row>
    <row r="40" spans="1:15">
      <c r="A40" s="166">
        <f t="shared" ca="1" si="2"/>
        <v>46000</v>
      </c>
      <c r="B40" s="38">
        <f t="shared" ca="1" si="3"/>
        <v>51.091999999999999</v>
      </c>
      <c r="C40" s="30">
        <f t="shared" ca="1" si="4"/>
        <v>27479.999999999905</v>
      </c>
      <c r="D40" s="31">
        <f t="shared" ca="1" si="5"/>
        <v>138888.88888888888</v>
      </c>
      <c r="E40" s="38">
        <f t="shared" ca="1" si="6"/>
        <v>113.07</v>
      </c>
      <c r="F40" s="30">
        <f t="shared" ca="1" si="7"/>
        <v>-89860.000000000015</v>
      </c>
      <c r="G40" s="66">
        <f t="shared" ca="1" si="8"/>
        <v>76508.888888888774</v>
      </c>
      <c r="H40" s="126"/>
      <c r="J40" s="113">
        <f ca="1"/>
        <v>45756</v>
      </c>
      <c r="K40" s="39">
        <f ca="1"/>
        <v>67.981999999999999</v>
      </c>
      <c r="L40" s="42">
        <f ca="1"/>
        <v>45978</v>
      </c>
      <c r="M40" s="47">
        <f ca="1"/>
        <v>263.43</v>
      </c>
      <c r="N40" s="42" t="str">
        <f t="shared" ca="1" si="0"/>
        <v/>
      </c>
      <c r="O40" s="42" t="str">
        <f t="shared" ca="1" si="1"/>
        <v/>
      </c>
    </row>
    <row r="41" spans="1:15">
      <c r="A41" s="166">
        <f t="shared" ca="1" si="2"/>
        <v>46001</v>
      </c>
      <c r="B41" s="38">
        <f t="shared" ca="1" si="3"/>
        <v>49.92</v>
      </c>
      <c r="C41" s="30">
        <f t="shared" ca="1" si="4"/>
        <v>97799.999999999724</v>
      </c>
      <c r="D41" s="31">
        <f t="shared" ca="1" si="5"/>
        <v>142361.11111111112</v>
      </c>
      <c r="E41" s="38">
        <f t="shared" ca="1" si="6"/>
        <v>86.84</v>
      </c>
      <c r="F41" s="30">
        <f t="shared" ca="1" si="7"/>
        <v>-142319.99999999997</v>
      </c>
      <c r="G41" s="66">
        <f t="shared" ca="1" si="8"/>
        <v>97841.111111110862</v>
      </c>
      <c r="H41" s="126"/>
      <c r="J41" s="113">
        <f ca="1"/>
        <v>45757</v>
      </c>
      <c r="K41" s="39">
        <f ca="1"/>
        <v>74.8</v>
      </c>
      <c r="L41" s="42">
        <f ca="1"/>
        <v>45979</v>
      </c>
      <c r="M41" s="47">
        <f ca="1"/>
        <v>261.75</v>
      </c>
      <c r="N41" s="42" t="str">
        <f t="shared" ca="1" si="0"/>
        <v/>
      </c>
      <c r="O41" s="42" t="str">
        <f t="shared" ca="1" si="1"/>
        <v/>
      </c>
    </row>
    <row r="42" spans="1:15">
      <c r="A42" s="166">
        <f t="shared" ca="1" si="2"/>
        <v>46002.652504513891</v>
      </c>
      <c r="B42" s="38">
        <f t="shared" ca="1" si="3"/>
        <v>50.130940000000002</v>
      </c>
      <c r="C42" s="30">
        <f t="shared" ca="1" si="4"/>
        <v>85143.599999999686</v>
      </c>
      <c r="D42" s="31">
        <f t="shared" ca="1" si="5"/>
        <v>145833.33333333334</v>
      </c>
      <c r="E42" s="38">
        <f t="shared" ca="1" si="6"/>
        <v>78.8</v>
      </c>
      <c r="F42" s="30">
        <f t="shared" ca="1" si="7"/>
        <v>-158400</v>
      </c>
      <c r="G42" s="66">
        <f t="shared" ca="1" si="8"/>
        <v>72576.933333333029</v>
      </c>
      <c r="H42" s="126"/>
      <c r="J42" s="113">
        <f ca="1"/>
        <v>45758</v>
      </c>
      <c r="K42" s="39">
        <f ca="1"/>
        <v>72.977999999999994</v>
      </c>
      <c r="L42" s="42">
        <f ca="1"/>
        <v>45980</v>
      </c>
      <c r="M42" s="47">
        <f ca="1"/>
        <v>290.16000000000003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45761</v>
      </c>
      <c r="K43" s="39">
        <f ca="1"/>
        <v>70.989999999999995</v>
      </c>
      <c r="L43" s="42">
        <f ca="1"/>
        <v>45981</v>
      </c>
      <c r="M43" s="47">
        <f ca="1"/>
        <v>279.48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45762</v>
      </c>
      <c r="K44" s="39">
        <f ca="1"/>
        <v>69.823999999999998</v>
      </c>
      <c r="L44" s="42">
        <f ca="1"/>
        <v>45982</v>
      </c>
      <c r="M44" s="47">
        <f ca="1"/>
        <v>250.44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45763</v>
      </c>
      <c r="K45" s="39">
        <f ca="1"/>
        <v>71.757999999999996</v>
      </c>
      <c r="L45" s="42">
        <f ca="1"/>
        <v>45985</v>
      </c>
      <c r="M45" s="47">
        <f ca="1"/>
        <v>208.99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45764</v>
      </c>
      <c r="K46" s="39">
        <f ca="1"/>
        <v>70.019000000000005</v>
      </c>
      <c r="L46" s="42">
        <f ca="1"/>
        <v>45986</v>
      </c>
      <c r="M46" s="47">
        <f ca="1"/>
        <v>180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45768</v>
      </c>
      <c r="K47" s="39">
        <f ca="1"/>
        <v>73.754999999999995</v>
      </c>
      <c r="L47" s="42">
        <f ca="1"/>
        <v>45987</v>
      </c>
      <c r="M47" s="47">
        <f ca="1"/>
        <v>142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45769</v>
      </c>
      <c r="K48" s="39">
        <f ca="1"/>
        <v>72.265000000000001</v>
      </c>
      <c r="L48" s="42">
        <f ca="1"/>
        <v>45989</v>
      </c>
      <c r="M48" s="47">
        <f ca="1"/>
        <v>126.21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45770</v>
      </c>
      <c r="K49" s="39">
        <f ca="1"/>
        <v>68.808000000000007</v>
      </c>
      <c r="L49" s="42">
        <f ca="1"/>
        <v>45992</v>
      </c>
      <c r="M49" s="47">
        <f ca="1"/>
        <v>137.6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45771</v>
      </c>
      <c r="K50" s="39">
        <f ca="1"/>
        <v>66.418999999999997</v>
      </c>
      <c r="L50" s="42">
        <f ca="1"/>
        <v>45993</v>
      </c>
      <c r="M50" s="47">
        <f ca="1"/>
        <v>123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45772</v>
      </c>
      <c r="K51" s="39">
        <f ca="1"/>
        <v>66.417000000000002</v>
      </c>
      <c r="L51" s="42">
        <f ca="1"/>
        <v>45994</v>
      </c>
      <c r="M51" s="47">
        <f ca="1"/>
        <v>115.27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45775</v>
      </c>
      <c r="K52" s="39">
        <f ca="1"/>
        <v>67.295000000000002</v>
      </c>
      <c r="L52" s="42">
        <f ca="1"/>
        <v>45995</v>
      </c>
      <c r="M52" s="47">
        <f ca="1"/>
        <v>110.25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45776</v>
      </c>
      <c r="K53" s="39">
        <f ca="1"/>
        <v>66.989999999999995</v>
      </c>
      <c r="L53" s="42">
        <f ca="1"/>
        <v>45996</v>
      </c>
      <c r="M53" s="47">
        <f ca="1"/>
        <v>100.4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45777</v>
      </c>
      <c r="K54" s="39">
        <f ca="1"/>
        <v>67.117999999999995</v>
      </c>
      <c r="L54" s="42">
        <f ca="1"/>
        <v>45999</v>
      </c>
      <c r="M54" s="47">
        <f ca="1"/>
        <v>114.34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45778</v>
      </c>
      <c r="K55" s="39">
        <f ca="1"/>
        <v>67.489999999999995</v>
      </c>
      <c r="L55" s="42">
        <f ca="1"/>
        <v>46000</v>
      </c>
      <c r="M55" s="47">
        <f ca="1"/>
        <v>113.07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45779</v>
      </c>
      <c r="K56" s="47">
        <f ca="1"/>
        <v>64.328000000000003</v>
      </c>
      <c r="L56" s="42">
        <f ca="1"/>
        <v>46001</v>
      </c>
      <c r="M56" s="47">
        <f ca="1"/>
        <v>86.84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45782</v>
      </c>
      <c r="K57" s="47">
        <f ca="1"/>
        <v>63.692999999999998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45783</v>
      </c>
      <c r="K58" s="47">
        <f ca="1"/>
        <v>64.763999999999996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45784</v>
      </c>
      <c r="K59" s="47">
        <f ca="1"/>
        <v>63.414000000000001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45785</v>
      </c>
      <c r="K60" s="47">
        <f ca="1"/>
        <v>61.368000000000002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45786</v>
      </c>
      <c r="K61" s="47">
        <f ca="1"/>
        <v>61.857999999999997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45789</v>
      </c>
      <c r="K62" s="47">
        <f ca="1"/>
        <v>55.482999999999997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45790</v>
      </c>
      <c r="K63" s="47">
        <f ca="1"/>
        <v>54.078000000000003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45791</v>
      </c>
      <c r="K64" s="47">
        <f ca="1"/>
        <v>55.75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45792</v>
      </c>
      <c r="K65" s="47">
        <f ca="1"/>
        <v>54.994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45793</v>
      </c>
      <c r="K66" s="47">
        <f ca="1"/>
        <v>54.707999999999998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45796</v>
      </c>
      <c r="K67" s="47">
        <f ca="1"/>
        <v>54.98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45797</v>
      </c>
      <c r="K68" s="47">
        <f ca="1"/>
        <v>55.292000000000002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45798</v>
      </c>
      <c r="K69" s="47">
        <f ca="1"/>
        <v>58.441000000000003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45799</v>
      </c>
      <c r="K70" s="47">
        <f ca="1"/>
        <v>57.939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45800</v>
      </c>
      <c r="K71" s="47">
        <f ca="1"/>
        <v>59.526000000000003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45804</v>
      </c>
      <c r="K72" s="47">
        <f ca="1"/>
        <v>55.707999999999998</v>
      </c>
      <c r="N72" s="42">
        <f t="shared" ca="1" si="9"/>
        <v>45804</v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45805</v>
      </c>
      <c r="K73" s="47">
        <f ca="1"/>
        <v>56.082000000000001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45806</v>
      </c>
      <c r="K74" s="47">
        <f ca="1"/>
        <v>56.131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45807</v>
      </c>
      <c r="K75" s="47">
        <f ca="1"/>
        <v>56.16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45810</v>
      </c>
      <c r="K76" s="47">
        <f ca="1"/>
        <v>55.341000000000001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45811</v>
      </c>
      <c r="K77" s="47">
        <f ca="1"/>
        <v>54.959000000000003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45812</v>
      </c>
      <c r="K78" s="47">
        <f ca="1"/>
        <v>55.16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45813</v>
      </c>
      <c r="K79" s="47">
        <f ca="1"/>
        <v>55.661000000000001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J80" s="113">
        <f ca="1"/>
        <v>45814</v>
      </c>
      <c r="K80" s="47">
        <f ca="1"/>
        <v>54.006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45817</v>
      </c>
      <c r="K81" s="47">
        <f ca="1"/>
        <v>53.912999999999997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45818</v>
      </c>
      <c r="K82" s="47">
        <f ca="1"/>
        <v>53.087000000000003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45819</v>
      </c>
      <c r="K83" s="47">
        <f ca="1"/>
        <v>53.267000000000003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45820</v>
      </c>
      <c r="K84" s="47">
        <f ca="1"/>
        <v>53.845999999999997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45821</v>
      </c>
      <c r="K85" s="47">
        <f ca="1"/>
        <v>55.892000000000003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45824</v>
      </c>
      <c r="K86" s="47">
        <f ca="1"/>
        <v>54.283999999999999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45825</v>
      </c>
      <c r="K87" s="47">
        <f ca="1"/>
        <v>56.819000000000003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45826</v>
      </c>
      <c r="K88" s="47">
        <f ca="1"/>
        <v>56.100999999999999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45828</v>
      </c>
      <c r="K89" s="47">
        <f ca="1"/>
        <v>56.012999999999998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45831</v>
      </c>
      <c r="K90" s="47">
        <f ca="1"/>
        <v>54.692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45832</v>
      </c>
      <c r="K91" s="47">
        <f ca="1"/>
        <v>52.798999999999999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45833</v>
      </c>
      <c r="K92" s="47">
        <f ca="1"/>
        <v>53.402000000000001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45834</v>
      </c>
      <c r="K93" s="47">
        <f ca="1"/>
        <v>52.491999999999997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45835</v>
      </c>
      <c r="K94" s="47">
        <f ca="1"/>
        <v>51.991</v>
      </c>
      <c r="N94" s="42">
        <f t="shared" ca="1" si="9"/>
        <v>45835</v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45838</v>
      </c>
      <c r="K95" s="47">
        <f ca="1"/>
        <v>51.058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45839</v>
      </c>
      <c r="K96" s="47">
        <f ca="1"/>
        <v>50.558999999999997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45840</v>
      </c>
      <c r="K97" s="47">
        <f ca="1"/>
        <v>50.177999999999997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45841</v>
      </c>
      <c r="K98" s="47">
        <f ca="1"/>
        <v>49.305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45845</v>
      </c>
      <c r="K99" s="47">
        <f ca="1"/>
        <v>50.89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45846</v>
      </c>
      <c r="K100" s="47">
        <f ca="1"/>
        <v>51.234000000000002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45847</v>
      </c>
      <c r="K101" s="47">
        <f ca="1"/>
        <v>50.05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45848</v>
      </c>
      <c r="K102" s="47">
        <f ca="1"/>
        <v>49.847000000000001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45849</v>
      </c>
      <c r="K103" s="47">
        <f ca="1"/>
        <v>50.536000000000001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45852</v>
      </c>
      <c r="K104" s="47">
        <f ca="1"/>
        <v>50.942999999999998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45853</v>
      </c>
      <c r="K105" s="47">
        <f ca="1"/>
        <v>52.14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45854</v>
      </c>
      <c r="K106" s="47">
        <f ca="1"/>
        <v>51.95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45855</v>
      </c>
      <c r="K107" s="47">
        <f ca="1"/>
        <v>50.658000000000001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45856</v>
      </c>
      <c r="K108" s="47">
        <f ca="1"/>
        <v>50.805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45859</v>
      </c>
      <c r="K109" s="47">
        <f ca="1"/>
        <v>50.99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45860</v>
      </c>
      <c r="K110" s="47">
        <f ca="1"/>
        <v>51.104999999999997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45861</v>
      </c>
      <c r="K111" s="47">
        <f ca="1"/>
        <v>50.115000000000002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45862</v>
      </c>
      <c r="K112" s="47">
        <f ca="1"/>
        <v>50.139000000000003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45863</v>
      </c>
      <c r="K113" s="47">
        <f ca="1"/>
        <v>50.043999999999997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45866</v>
      </c>
      <c r="K114" s="47">
        <f ca="1"/>
        <v>50.25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45867</v>
      </c>
      <c r="K115" s="47">
        <f ca="1"/>
        <v>50.933999999999997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45868</v>
      </c>
      <c r="K116" s="47">
        <f ca="1"/>
        <v>50.837000000000003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45869</v>
      </c>
      <c r="K117" s="47">
        <f ca="1"/>
        <v>51.338999999999999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45870</v>
      </c>
      <c r="K118" s="47">
        <f ca="1"/>
        <v>53.94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45873</v>
      </c>
      <c r="K119" s="47">
        <f ca="1"/>
        <v>51.886000000000003</v>
      </c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45874</v>
      </c>
      <c r="K120" s="47">
        <f ca="1"/>
        <v>52.518999999999998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45875</v>
      </c>
      <c r="K121" s="47">
        <f ca="1"/>
        <v>52.03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45876</v>
      </c>
      <c r="K122" s="47">
        <f ca="1"/>
        <v>51.976999999999997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45877</v>
      </c>
      <c r="K123" s="47">
        <f ca="1"/>
        <v>51.043999999999997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45880</v>
      </c>
      <c r="K124" s="47">
        <f ca="1"/>
        <v>51.491999999999997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45881</v>
      </c>
      <c r="K125" s="47">
        <f ca="1"/>
        <v>50.103999999999999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45882</v>
      </c>
      <c r="K126" s="47">
        <f ca="1"/>
        <v>49.718000000000004</v>
      </c>
      <c r="N126" s="42">
        <f t="shared" ca="1" si="9"/>
        <v>45882</v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45883</v>
      </c>
      <c r="K127" s="47">
        <f ca="1"/>
        <v>49.960999999999999</v>
      </c>
      <c r="N127" s="42">
        <f t="shared" ca="1" si="9"/>
        <v>45883</v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45884</v>
      </c>
      <c r="K128" s="47">
        <f ca="1"/>
        <v>50.036000000000001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45887</v>
      </c>
      <c r="K129" s="47">
        <f ca="1"/>
        <v>50.034999999999997</v>
      </c>
      <c r="N129" s="42">
        <f t="shared" ca="1" si="9"/>
        <v>45887</v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45888</v>
      </c>
      <c r="K130" s="47">
        <f ca="1"/>
        <v>50.387999999999998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45889</v>
      </c>
      <c r="K131" s="47">
        <f ca="1"/>
        <v>50.752000000000002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45890</v>
      </c>
      <c r="K132" s="47">
        <f ca="1"/>
        <v>51.588000000000001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45891</v>
      </c>
      <c r="K133" s="47">
        <f ca="1"/>
        <v>49.064999999999998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45894</v>
      </c>
      <c r="K134" s="47">
        <f ca="1"/>
        <v>49.643999999999998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45895</v>
      </c>
      <c r="K135" s="47">
        <f ca="1"/>
        <v>49.65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45896</v>
      </c>
      <c r="K136" s="47">
        <f ca="1"/>
        <v>50.3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45897</v>
      </c>
      <c r="K137" s="47">
        <f ca="1"/>
        <v>50.12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45898</v>
      </c>
      <c r="K138" s="47">
        <f ca="1"/>
        <v>50.957999999999998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45902</v>
      </c>
      <c r="K139" s="47">
        <f ca="1"/>
        <v>51.023000000000003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45903</v>
      </c>
      <c r="K140" s="47">
        <f ca="1"/>
        <v>50.9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45904</v>
      </c>
      <c r="K141" s="47">
        <f ca="1"/>
        <v>49.542000000000002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45905</v>
      </c>
      <c r="K142" s="47">
        <f ca="1"/>
        <v>49.9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45908</v>
      </c>
      <c r="K143" s="47">
        <f ca="1"/>
        <v>49.997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45909</v>
      </c>
      <c r="K144" s="47">
        <f ca="1"/>
        <v>49.539000000000001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45910</v>
      </c>
      <c r="K145" s="47">
        <f ca="1"/>
        <v>48.988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45911</v>
      </c>
      <c r="K146" s="47">
        <f ca="1"/>
        <v>47.709000000000003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45912</v>
      </c>
      <c r="K147" s="47">
        <f ca="1"/>
        <v>47.848999999999997</v>
      </c>
      <c r="N147" s="42">
        <f t="shared" ca="1" si="18"/>
        <v>45912</v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45915</v>
      </c>
      <c r="K148" s="47">
        <f ca="1"/>
        <v>46.994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45916</v>
      </c>
      <c r="K149" s="47">
        <f ca="1"/>
        <v>47.453000000000003</v>
      </c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45917</v>
      </c>
      <c r="K150" s="47">
        <f ca="1"/>
        <v>47.76</v>
      </c>
      <c r="N150" s="42">
        <f t="shared" ca="1" si="18"/>
        <v>45917</v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45918</v>
      </c>
      <c r="K151" s="47">
        <f ca="1"/>
        <v>46.95</v>
      </c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45919</v>
      </c>
      <c r="K152" s="47">
        <f ca="1"/>
        <v>47.262</v>
      </c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45922</v>
      </c>
      <c r="K153" s="47">
        <f ca="1"/>
        <v>51.720999999999997</v>
      </c>
      <c r="N153" s="42">
        <f t="shared" ca="1" si="18"/>
        <v>45922</v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45923</v>
      </c>
      <c r="K154" s="47">
        <f ca="1"/>
        <v>52.152000000000001</v>
      </c>
      <c r="N154" s="42">
        <f t="shared" ca="1" si="18"/>
        <v>45923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45924</v>
      </c>
      <c r="K155" s="47">
        <f ca="1"/>
        <v>52.631</v>
      </c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45925</v>
      </c>
      <c r="K156" s="47">
        <f ca="1"/>
        <v>53.494999999999997</v>
      </c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45926</v>
      </c>
      <c r="K157" s="47">
        <f ca="1"/>
        <v>52.826000000000001</v>
      </c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45929</v>
      </c>
      <c r="K158" s="47">
        <f ca="1"/>
        <v>52.215000000000003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45930</v>
      </c>
      <c r="K159" s="47">
        <f ca="1"/>
        <v>52.07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45931</v>
      </c>
      <c r="K160" s="47">
        <f ca="1"/>
        <v>52.097999999999999</v>
      </c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45932</v>
      </c>
      <c r="K161" s="47">
        <f ca="1"/>
        <v>51.646000000000001</v>
      </c>
      <c r="N161" s="42">
        <f t="shared" ca="1" si="18"/>
        <v>45932</v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45933</v>
      </c>
      <c r="K162" s="47">
        <f ca="1"/>
        <v>51.488999999999997</v>
      </c>
      <c r="N162" s="42">
        <f t="shared" ca="1" si="18"/>
        <v>45933</v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45936</v>
      </c>
      <c r="K163" s="47">
        <f ca="1"/>
        <v>50.904000000000003</v>
      </c>
      <c r="N163" s="42">
        <f t="shared" ca="1" si="18"/>
        <v>45936</v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45937</v>
      </c>
      <c r="K164" s="47">
        <f ca="1"/>
        <v>51.424999999999997</v>
      </c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45938</v>
      </c>
      <c r="K165" s="47">
        <f ca="1"/>
        <v>51.866</v>
      </c>
      <c r="N165" s="42">
        <f t="shared" ca="1" si="18"/>
        <v>45938</v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45939</v>
      </c>
      <c r="K166" s="47">
        <f ca="1"/>
        <v>52.597000000000001</v>
      </c>
      <c r="N166" s="42">
        <f t="shared" ca="1" si="18"/>
        <v>45939</v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45940</v>
      </c>
      <c r="K167" s="47">
        <f ca="1"/>
        <v>56.701999999999998</v>
      </c>
      <c r="N167" s="42">
        <f t="shared" ca="1" si="18"/>
        <v>45940</v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45944</v>
      </c>
      <c r="K168" s="47">
        <f ca="1"/>
        <v>53.369</v>
      </c>
      <c r="N168" s="42">
        <f t="shared" ca="1" si="18"/>
        <v>45944</v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45945</v>
      </c>
      <c r="K169" s="47">
        <f ca="1"/>
        <v>52.787999999999997</v>
      </c>
      <c r="N169" s="42">
        <f t="shared" ca="1" si="18"/>
        <v>45945</v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45946</v>
      </c>
      <c r="K170" s="47">
        <f ca="1"/>
        <v>54.866</v>
      </c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45947</v>
      </c>
      <c r="K171" s="47">
        <f ca="1"/>
        <v>53.643999999999998</v>
      </c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45950</v>
      </c>
      <c r="K172" s="47">
        <f ca="1"/>
        <v>52.158000000000001</v>
      </c>
      <c r="N172" s="42">
        <f t="shared" ca="1" si="18"/>
        <v>45950</v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45951</v>
      </c>
      <c r="K173" s="47">
        <f ca="1"/>
        <v>52.853000000000002</v>
      </c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45952</v>
      </c>
      <c r="K174" s="47">
        <f ca="1"/>
        <v>53.048000000000002</v>
      </c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45953</v>
      </c>
      <c r="K175" s="47">
        <f ca="1"/>
        <v>52.078000000000003</v>
      </c>
      <c r="N175" s="42">
        <f t="shared" ca="1" si="18"/>
        <v>45953</v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45954</v>
      </c>
      <c r="K176" s="47">
        <f ca="1"/>
        <v>51.530999999999999</v>
      </c>
      <c r="N176" s="42">
        <f t="shared" ca="1" si="18"/>
        <v>45954</v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45957</v>
      </c>
      <c r="K177" s="47">
        <f ca="1"/>
        <v>50.222000000000001</v>
      </c>
      <c r="N177" s="42">
        <f t="shared" ca="1" si="18"/>
        <v>45957</v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45958</v>
      </c>
      <c r="K178" s="47">
        <f ca="1"/>
        <v>50.74</v>
      </c>
      <c r="N178" s="42">
        <f t="shared" ca="1" si="18"/>
        <v>45958</v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45959</v>
      </c>
      <c r="K179" s="47">
        <f ca="1"/>
        <v>51.082999999999998</v>
      </c>
      <c r="N179" s="42">
        <f t="shared" ca="1" si="18"/>
        <v>45959</v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45960</v>
      </c>
      <c r="K180" s="47">
        <f ca="1"/>
        <v>51.795000000000002</v>
      </c>
      <c r="N180" s="42">
        <f t="shared" ca="1" si="18"/>
        <v>45960</v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45961</v>
      </c>
      <c r="K181" s="47">
        <f ca="1"/>
        <v>52.591000000000001</v>
      </c>
      <c r="N181" s="42">
        <f t="shared" ca="1" si="18"/>
        <v>45961</v>
      </c>
      <c r="O181" s="42">
        <f t="shared" ca="1" si="19"/>
        <v>45961</v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45964</v>
      </c>
      <c r="K182" s="47">
        <f ca="1"/>
        <v>53.279000000000003</v>
      </c>
      <c r="N182" s="42">
        <f t="shared" ca="1" si="18"/>
        <v>45964</v>
      </c>
      <c r="O182" s="42">
        <f t="shared" ca="1" si="19"/>
        <v>45964</v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45965</v>
      </c>
      <c r="K183" s="47">
        <f ca="1"/>
        <v>53.834000000000003</v>
      </c>
      <c r="N183" s="42">
        <f t="shared" ca="1" si="18"/>
        <v>45965</v>
      </c>
      <c r="O183" s="42">
        <f t="shared" ca="1" si="19"/>
        <v>45965</v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45966</v>
      </c>
      <c r="K184" s="47">
        <f ca="1"/>
        <v>52.686</v>
      </c>
      <c r="N184" s="42">
        <f t="shared" ca="1" si="18"/>
        <v>45966</v>
      </c>
      <c r="O184" s="42">
        <f t="shared" ca="1" si="19"/>
        <v>45966</v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45967</v>
      </c>
      <c r="K185" s="47">
        <f ca="1"/>
        <v>53.54</v>
      </c>
      <c r="N185" s="42">
        <f t="shared" ca="1" si="18"/>
        <v>45967</v>
      </c>
      <c r="O185" s="42">
        <f t="shared" ca="1" si="19"/>
        <v>45967</v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45968</v>
      </c>
      <c r="K186" s="47">
        <f ca="1"/>
        <v>53.484999999999999</v>
      </c>
      <c r="N186" s="42">
        <f t="shared" ca="1" si="18"/>
        <v>45968</v>
      </c>
      <c r="O186" s="42">
        <f t="shared" ca="1" si="19"/>
        <v>45968</v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45971</v>
      </c>
      <c r="K187" s="47">
        <f ca="1"/>
        <v>51.817999999999998</v>
      </c>
      <c r="N187" s="42">
        <f t="shared" ca="1" si="18"/>
        <v>45971</v>
      </c>
      <c r="O187" s="42">
        <f t="shared" ca="1" si="19"/>
        <v>45971</v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45973</v>
      </c>
      <c r="K188" s="47">
        <f ca="1"/>
        <v>52.177</v>
      </c>
      <c r="N188" s="42">
        <f t="shared" ca="1" si="18"/>
        <v>45973</v>
      </c>
      <c r="O188" s="42">
        <f t="shared" ca="1" si="19"/>
        <v>45973</v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45974</v>
      </c>
      <c r="K189" s="47">
        <f ca="1"/>
        <v>53.645000000000003</v>
      </c>
      <c r="N189" s="42">
        <f t="shared" ca="1" si="18"/>
        <v>45974</v>
      </c>
      <c r="O189" s="42">
        <f t="shared" ca="1" si="19"/>
        <v>45974</v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45975</v>
      </c>
      <c r="K190" s="47">
        <f ca="1"/>
        <v>53.384</v>
      </c>
      <c r="N190" s="42">
        <f t="shared" ca="1" si="18"/>
        <v>45975</v>
      </c>
      <c r="O190" s="42">
        <f t="shared" ca="1" si="19"/>
        <v>45975</v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45978</v>
      </c>
      <c r="K191" s="47">
        <f ca="1"/>
        <v>54.398000000000003</v>
      </c>
      <c r="N191" s="42">
        <f t="shared" ca="1" si="18"/>
        <v>45978</v>
      </c>
      <c r="O191" s="42">
        <f t="shared" ca="1" si="19"/>
        <v>45978</v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45979</v>
      </c>
      <c r="K192" s="47">
        <f ca="1"/>
        <v>55.277999999999999</v>
      </c>
      <c r="N192" s="42">
        <f t="shared" ca="1" si="18"/>
        <v>45979</v>
      </c>
      <c r="O192" s="42">
        <f t="shared" ca="1" si="19"/>
        <v>45979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45980</v>
      </c>
      <c r="K193" s="47">
        <f ca="1"/>
        <v>53.875</v>
      </c>
      <c r="N193" s="42">
        <f t="shared" ca="1" si="18"/>
        <v>45980</v>
      </c>
      <c r="O193" s="42">
        <f t="shared" ca="1" si="19"/>
        <v>45980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45981</v>
      </c>
      <c r="K194" s="47">
        <f ca="1"/>
        <v>55.982999999999997</v>
      </c>
      <c r="N194" s="42">
        <f t="shared" ca="1" si="18"/>
        <v>45981</v>
      </c>
      <c r="O194" s="42">
        <f t="shared" ca="1" si="19"/>
        <v>45981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45982</v>
      </c>
      <c r="K195" s="47">
        <f ca="1"/>
        <v>54.508000000000003</v>
      </c>
      <c r="N195" s="42">
        <f t="shared" ca="1" si="18"/>
        <v>45982</v>
      </c>
      <c r="O195" s="42">
        <f t="shared" ca="1" si="19"/>
        <v>45982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45985</v>
      </c>
      <c r="K196" s="47">
        <f ca="1"/>
        <v>53.036999999999999</v>
      </c>
      <c r="N196" s="42">
        <f t="shared" ref="N196:N259" ca="1" si="20">IF(COUNTIF(L:L,J196),J196,"")</f>
        <v>45985</v>
      </c>
      <c r="O196" s="42">
        <f t="shared" ref="O196:O259" ca="1" si="21">IF(N196&gt;$A$14,N196,"")</f>
        <v>45985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45986</v>
      </c>
      <c r="K197" s="47">
        <f ca="1"/>
        <v>52.436999999999998</v>
      </c>
      <c r="N197" s="42">
        <f t="shared" ca="1" si="20"/>
        <v>45986</v>
      </c>
      <c r="O197" s="42">
        <f t="shared" ca="1" si="21"/>
        <v>45986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45987</v>
      </c>
      <c r="K198" s="47">
        <f ca="1"/>
        <v>51.747999999999998</v>
      </c>
      <c r="N198" s="42">
        <f t="shared" ca="1" si="20"/>
        <v>45987</v>
      </c>
      <c r="O198" s="42">
        <f t="shared" ca="1" si="21"/>
        <v>45987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45989</v>
      </c>
      <c r="K199" s="47">
        <f ca="1"/>
        <v>51.121000000000002</v>
      </c>
      <c r="N199" s="42">
        <f t="shared" ca="1" si="20"/>
        <v>45989</v>
      </c>
      <c r="O199" s="42">
        <f t="shared" ca="1" si="21"/>
        <v>45989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45992</v>
      </c>
      <c r="K200" s="47">
        <f ca="1"/>
        <v>51.267000000000003</v>
      </c>
      <c r="N200" s="42">
        <f t="shared" ca="1" si="20"/>
        <v>45992</v>
      </c>
      <c r="O200" s="42">
        <f t="shared" ca="1" si="21"/>
        <v>45992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45993</v>
      </c>
      <c r="K201" s="47">
        <f ca="1"/>
        <v>51.045000000000002</v>
      </c>
      <c r="N201" s="42">
        <f t="shared" ca="1" si="20"/>
        <v>45993</v>
      </c>
      <c r="O201" s="42">
        <f t="shared" ca="1" si="21"/>
        <v>45993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45994</v>
      </c>
      <c r="K202" s="47">
        <f ca="1"/>
        <v>51.024999999999999</v>
      </c>
      <c r="N202" s="42">
        <f t="shared" ca="1" si="20"/>
        <v>45994</v>
      </c>
      <c r="O202" s="42">
        <f t="shared" ca="1" si="21"/>
        <v>45994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45995</v>
      </c>
      <c r="K203" s="47">
        <f ca="1"/>
        <v>50.783000000000001</v>
      </c>
      <c r="N203" s="42">
        <f t="shared" ca="1" si="20"/>
        <v>45995</v>
      </c>
      <c r="O203" s="42">
        <f t="shared" ca="1" si="21"/>
        <v>45995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45996</v>
      </c>
      <c r="K204" s="47">
        <f ca="1"/>
        <v>50.506</v>
      </c>
      <c r="N204" s="42">
        <f t="shared" ca="1" si="20"/>
        <v>45996</v>
      </c>
      <c r="O204" s="42">
        <f t="shared" ca="1" si="21"/>
        <v>45996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45999</v>
      </c>
      <c r="K205" s="47">
        <f ca="1"/>
        <v>50.774999999999999</v>
      </c>
      <c r="N205" s="42">
        <f t="shared" ca="1" si="20"/>
        <v>45999</v>
      </c>
      <c r="O205" s="42">
        <f t="shared" ca="1" si="21"/>
        <v>45999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46000</v>
      </c>
      <c r="K206" s="47">
        <f ca="1"/>
        <v>51.091999999999999</v>
      </c>
      <c r="N206" s="42">
        <f t="shared" ca="1" si="20"/>
        <v>46000</v>
      </c>
      <c r="O206" s="42">
        <f t="shared" ca="1" si="21"/>
        <v>46000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46001</v>
      </c>
      <c r="K207" s="47">
        <f ca="1"/>
        <v>49.92</v>
      </c>
      <c r="N207" s="42">
        <f t="shared" ca="1" si="20"/>
        <v>46001</v>
      </c>
      <c r="O207" s="42">
        <f t="shared" ca="1" si="21"/>
        <v>46001</v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H15" sqref="H15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46002.625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39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40">_xll.BDH(B4, "LAST_PRICE", "01/01/2025 15:00:00", "01/01/2035 16:00:00", "BarSize=60", "BarType=T", "RecurDaily=True", "TZ=London")</f>
        <v>45806.625</v>
      </c>
      <c r="N3" s="3">
        <v>93.33</v>
      </c>
      <c r="O3" s="146" cm="1">
        <f t="array" ref="O3:P143">_xll.BDH(C4, "LAST_PRICE", "01/01/2025 15:00:00", "01/01/2035 16:00:00", "BarSize=60", "BarType=T", "RecurDaily=True", "TZ=London")</f>
        <v>45806.625</v>
      </c>
      <c r="P3" s="3">
        <v>101.58</v>
      </c>
      <c r="Q3" s="146" cm="1">
        <f t="array" ref="Q3:R61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45807.625</v>
      </c>
      <c r="N4" s="3">
        <v>93.44</v>
      </c>
      <c r="O4" s="146">
        <v>45807.625</v>
      </c>
      <c r="P4" s="3">
        <v>101.56</v>
      </c>
      <c r="Q4" s="146">
        <v>45923.625</v>
      </c>
      <c r="R4" s="3">
        <v>263.80599999999998</v>
      </c>
      <c r="S4" s="146" t="str">
        <f t="shared" ref="S4:S67" si="0">IF(COUNTIF(O:O,M4)*COUNTIF(Q:Q,M4),M4,"")</f>
        <v/>
      </c>
      <c r="T4" s="146" t="str">
        <f t="shared" ref="T4:T67" si="1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45810.625</v>
      </c>
      <c r="N5" s="3">
        <v>93.5</v>
      </c>
      <c r="O5" s="146">
        <v>45810.625</v>
      </c>
      <c r="P5" s="3">
        <v>101.574</v>
      </c>
      <c r="Q5" s="146">
        <v>45924.625</v>
      </c>
      <c r="R5" s="3">
        <v>263.26299999999998</v>
      </c>
      <c r="S5" s="146" t="str">
        <f t="shared" si="0"/>
        <v/>
      </c>
      <c r="T5" s="146" t="str">
        <f t="shared" si="1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45811.625</v>
      </c>
      <c r="N6" s="3">
        <v>93.62</v>
      </c>
      <c r="O6" s="146">
        <v>45811.625</v>
      </c>
      <c r="P6" s="3">
        <v>101.60599999999999</v>
      </c>
      <c r="Q6" s="146">
        <v>45925.625</v>
      </c>
      <c r="R6" s="3">
        <v>267.58800000000002</v>
      </c>
      <c r="S6" s="146" t="str">
        <f t="shared" si="0"/>
        <v/>
      </c>
      <c r="T6" s="146" t="str">
        <f t="shared" si="1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45812.625</v>
      </c>
      <c r="N7" s="3">
        <v>93.7</v>
      </c>
      <c r="O7" s="146">
        <v>45812.625</v>
      </c>
      <c r="P7" s="3">
        <v>101.54</v>
      </c>
      <c r="Q7" s="146">
        <v>45926.625</v>
      </c>
      <c r="R7" s="3">
        <v>264.35500000000002</v>
      </c>
      <c r="S7" s="146" t="str">
        <f t="shared" si="0"/>
        <v/>
      </c>
      <c r="T7" s="146" t="str">
        <f t="shared" si="1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93.55</v>
      </c>
      <c r="O8" s="146">
        <v>45813.625</v>
      </c>
      <c r="P8" s="3">
        <v>101.26</v>
      </c>
      <c r="Q8" s="146">
        <v>45929.625</v>
      </c>
      <c r="R8" s="3">
        <v>262.15899999999999</v>
      </c>
      <c r="S8" s="146" t="str">
        <f t="shared" si="0"/>
        <v/>
      </c>
      <c r="T8" s="146" t="str">
        <f t="shared" si="1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92.78</v>
      </c>
      <c r="C9" s="130" cm="1">
        <f t="array" ref="C9">_xll.BDP(C4,"PX_LAST")</f>
        <v>100.468</v>
      </c>
      <c r="D9" s="130" cm="1">
        <f t="array" ref="D9">_xll.BDP(D4,"PX_LAST")</f>
        <v>247.48390000000001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93.7</v>
      </c>
      <c r="O9" s="146">
        <v>45814.625</v>
      </c>
      <c r="P9" s="3">
        <v>101.29900000000001</v>
      </c>
      <c r="Q9" s="146">
        <v>45930.625</v>
      </c>
      <c r="R9" s="3">
        <v>262.68799999999999</v>
      </c>
      <c r="S9" s="146" t="str">
        <f t="shared" si="0"/>
        <v/>
      </c>
      <c r="T9" s="146" t="str">
        <f t="shared" si="1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93.62</v>
      </c>
      <c r="O10" s="146">
        <v>45817.625</v>
      </c>
      <c r="P10" s="3">
        <v>101.297</v>
      </c>
      <c r="Q10" s="146">
        <v>45931.625</v>
      </c>
      <c r="R10" s="3">
        <v>261.61</v>
      </c>
      <c r="S10" s="146" t="str">
        <f t="shared" si="0"/>
        <v/>
      </c>
      <c r="T10" s="146" t="str">
        <f t="shared" si="1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93.67</v>
      </c>
      <c r="O11" s="146">
        <v>45818.625</v>
      </c>
      <c r="P11" s="3">
        <v>101.38500000000001</v>
      </c>
      <c r="Q11" s="146">
        <v>45932.625</v>
      </c>
      <c r="R11" s="3">
        <v>258.226</v>
      </c>
      <c r="S11" s="146" t="str">
        <f t="shared" si="0"/>
        <v/>
      </c>
      <c r="T11" s="146" t="str">
        <f t="shared" si="1"/>
        <v/>
      </c>
      <c r="U11" s="146">
        <v>45961.625</v>
      </c>
    </row>
    <row r="12" spans="1:21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1</v>
      </c>
      <c r="I12" s="190"/>
      <c r="J12" s="200"/>
      <c r="K12" s="32" t="s">
        <v>16</v>
      </c>
      <c r="M12" s="146">
        <v>45819.625</v>
      </c>
      <c r="N12" s="3">
        <v>93.76</v>
      </c>
      <c r="O12" s="146">
        <v>45819.625</v>
      </c>
      <c r="P12" s="3">
        <v>101.398</v>
      </c>
      <c r="Q12" s="146">
        <v>45933.625</v>
      </c>
      <c r="R12" s="3">
        <v>257.77</v>
      </c>
      <c r="S12" s="146" t="str">
        <f t="shared" si="0"/>
        <v/>
      </c>
      <c r="T12" s="146" t="str">
        <f t="shared" si="1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45820.625</v>
      </c>
      <c r="N13" s="3">
        <v>93.76</v>
      </c>
      <c r="O13" s="146">
        <v>45820.625</v>
      </c>
      <c r="P13" s="3">
        <v>101.509</v>
      </c>
      <c r="Q13" s="146">
        <v>45936.625</v>
      </c>
      <c r="R13" s="3">
        <v>261.30200000000002</v>
      </c>
      <c r="S13" s="146" t="str">
        <f t="shared" si="0"/>
        <v/>
      </c>
      <c r="T13" s="146" t="str">
        <f t="shared" si="1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45821.625</v>
      </c>
      <c r="N14" s="3">
        <v>93.42</v>
      </c>
      <c r="O14" s="146">
        <v>45821.625</v>
      </c>
      <c r="P14" s="3">
        <v>101.375</v>
      </c>
      <c r="Q14" s="146">
        <v>45937.625</v>
      </c>
      <c r="R14" s="3">
        <v>264</v>
      </c>
      <c r="S14" s="146" t="str">
        <f t="shared" si="0"/>
        <v/>
      </c>
      <c r="T14" s="146" t="str">
        <f t="shared" si="1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45824.625</v>
      </c>
      <c r="N15" s="3">
        <v>93.76</v>
      </c>
      <c r="O15" s="146">
        <v>45824.625</v>
      </c>
      <c r="P15" s="3">
        <v>101.402</v>
      </c>
      <c r="Q15" s="146">
        <v>45938.625</v>
      </c>
      <c r="R15" s="3">
        <v>265.85199999999998</v>
      </c>
      <c r="S15" s="146" t="str">
        <f t="shared" si="0"/>
        <v/>
      </c>
      <c r="T15" s="146" t="str">
        <f t="shared" si="1"/>
        <v/>
      </c>
      <c r="U15" s="146">
        <v>45967.625</v>
      </c>
    </row>
    <row r="16" spans="1:21">
      <c r="A16" s="151">
        <f t="shared" ref="A16:A24" ca="1" si="2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3">IF(ISERROR(B16-2),"",(B16/$B$14-1)*$B$5)</f>
        <v>77388.307212069572</v>
      </c>
      <c r="D16" s="31">
        <f t="shared" ref="D16:D79" ca="1" si="4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5">IF(ISERROR(B16-2),"",(E16-$E$14)/100*$C$5)</f>
        <v>-3900.0000000001478</v>
      </c>
      <c r="G16" s="31">
        <f t="shared" ref="G16:G79" ca="1" si="6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7">IF(ISERROR(B16-2),"",-1*(H16-$H$14)*$D$8*10^(-4)*$D$5)</f>
        <v>43596.211340000016</v>
      </c>
      <c r="J16" s="31">
        <f t="shared" ref="J16:J79" ca="1" si="8">IF(ISERROR(B16-2),"",(INT(A16)-INT($A$14))/360*$D$6*$D$5)</f>
        <v>7791.666666666667</v>
      </c>
      <c r="K16" s="66">
        <f t="shared" ref="K16:K24" ca="1" si="9">IF(ISERROR(B16-2),"",C16+D16-F16-G16-I16-J16)</f>
        <v>23444.271205403038</v>
      </c>
      <c r="M16" s="146">
        <v>45825.625</v>
      </c>
      <c r="N16" s="3">
        <v>93.56</v>
      </c>
      <c r="O16" s="146">
        <v>45825.625</v>
      </c>
      <c r="P16" s="3">
        <v>101.369</v>
      </c>
      <c r="Q16" s="146">
        <v>45939.625</v>
      </c>
      <c r="R16" s="3">
        <v>271.36599999999999</v>
      </c>
      <c r="S16" s="146" t="str">
        <f t="shared" si="0"/>
        <v/>
      </c>
      <c r="T16" s="146" t="str">
        <f t="shared" si="1"/>
        <v/>
      </c>
      <c r="U16" s="146">
        <v>45968.625</v>
      </c>
    </row>
    <row r="17" spans="1:21">
      <c r="A17" s="151">
        <f t="shared" ca="1" si="2"/>
        <v>45954.625</v>
      </c>
      <c r="B17" s="38">
        <f ca="1">IF(COUNTIF($U$2:U1002,A17)=1,VLOOKUP(A17,M:N,2), IF(COUNTIF($U$2:U1002,A17)=0,$B$9,""))</f>
        <v>92.56</v>
      </c>
      <c r="C17" s="30">
        <f t="shared" ca="1" si="3"/>
        <v>96897.964492426152</v>
      </c>
      <c r="D17" s="31">
        <f t="shared" ca="1" si="4"/>
        <v>-13666.666666666668</v>
      </c>
      <c r="E17" s="38">
        <f ca="1">IF(COUNTIF($U$2:U1002,A17)=1,VLOOKUP(A17,O:P,2), IF(COUNTIF($U$2:U1002,A17)=0,$C$9,""))</f>
        <v>101.092</v>
      </c>
      <c r="F17" s="30">
        <f t="shared" ca="1" si="5"/>
        <v>-39520.000000000269</v>
      </c>
      <c r="G17" s="31">
        <f t="shared" ca="1" si="6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7"/>
        <v>81922.351280000177</v>
      </c>
      <c r="J17" s="31">
        <f t="shared" ca="1" si="8"/>
        <v>10388.888888888889</v>
      </c>
      <c r="K17" s="66">
        <f t="shared" ca="1" si="9"/>
        <v>35498.51365687068</v>
      </c>
      <c r="M17" s="146">
        <v>45826.625</v>
      </c>
      <c r="N17" s="3">
        <v>93.37</v>
      </c>
      <c r="O17" s="146">
        <v>45826.625</v>
      </c>
      <c r="P17" s="3">
        <v>101.449</v>
      </c>
      <c r="Q17" s="146">
        <v>45940.625</v>
      </c>
      <c r="R17" s="3">
        <v>282.791</v>
      </c>
      <c r="S17" s="146" t="str">
        <f t="shared" si="0"/>
        <v/>
      </c>
      <c r="T17" s="146" t="str">
        <f t="shared" si="1"/>
        <v/>
      </c>
      <c r="U17" s="146">
        <v>45971.625</v>
      </c>
    </row>
    <row r="18" spans="1:21">
      <c r="A18" s="151">
        <f t="shared" ca="1" si="2"/>
        <v>45957.625</v>
      </c>
      <c r="B18" s="38">
        <f ca="1">IF(COUNTIF($U$2:U1003,A18)=1,VLOOKUP(A18,M:N,2), IF(COUNTIF($U$2:U1003,A18)=0,$B$9,""))</f>
        <v>92.8</v>
      </c>
      <c r="C18" s="30">
        <f t="shared" ca="1" si="3"/>
        <v>174936.59361383918</v>
      </c>
      <c r="D18" s="31">
        <f t="shared" ca="1" si="4"/>
        <v>-23916.666666666668</v>
      </c>
      <c r="E18" s="38">
        <f ca="1">IF(COUNTIF($U$2:U1003,A18)=1,VLOOKUP(A18,O:P,2), IF(COUNTIF($U$2:U1003,A18)=0,$C$9,""))</f>
        <v>101.077</v>
      </c>
      <c r="F18" s="30">
        <f t="shared" ca="1" si="5"/>
        <v>-43420.000000000415</v>
      </c>
      <c r="G18" s="31">
        <f t="shared" ca="1" si="6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7"/>
        <v>147098.59637000022</v>
      </c>
      <c r="J18" s="31">
        <f t="shared" ca="1" si="8"/>
        <v>18180.555555555558</v>
      </c>
      <c r="K18" s="66">
        <f t="shared" ca="1" si="9"/>
        <v>38013.073021617165</v>
      </c>
      <c r="M18" s="146">
        <v>45827.625</v>
      </c>
      <c r="N18" s="3">
        <v>93.19</v>
      </c>
      <c r="O18" s="146">
        <v>45827.625</v>
      </c>
      <c r="P18" s="3">
        <v>101.432</v>
      </c>
      <c r="Q18" s="146">
        <v>45943.625</v>
      </c>
      <c r="R18" s="3">
        <v>283.67899999999997</v>
      </c>
      <c r="S18" s="146" t="str">
        <f t="shared" si="0"/>
        <v/>
      </c>
      <c r="T18" s="146" t="str">
        <f t="shared" si="1"/>
        <v/>
      </c>
      <c r="U18" s="146">
        <v>45972.625</v>
      </c>
    </row>
    <row r="19" spans="1:21">
      <c r="A19" s="151">
        <f t="shared" ca="1" si="2"/>
        <v>45958.625</v>
      </c>
      <c r="B19" s="38">
        <f ca="1">IF(COUNTIF($U$2:U1004,A19)=1,VLOOKUP(A19,M:N,2), IF(COUNTIF($U$2:U1004,A19)=0,$B$9,""))</f>
        <v>92.79</v>
      </c>
      <c r="C19" s="30">
        <f t="shared" ca="1" si="3"/>
        <v>171684.98406711529</v>
      </c>
      <c r="D19" s="31">
        <f t="shared" ca="1" si="4"/>
        <v>-27333.333333333336</v>
      </c>
      <c r="E19" s="38">
        <f ca="1">IF(COUNTIF($U$2:U1004,A19)=1,VLOOKUP(A19,O:P,2), IF(COUNTIF($U$2:U1004,A19)=0,$C$9,""))</f>
        <v>101.083</v>
      </c>
      <c r="F19" s="30">
        <f t="shared" ca="1" si="5"/>
        <v>-41860.000000000349</v>
      </c>
      <c r="G19" s="31">
        <f t="shared" ca="1" si="6"/>
        <v>-10116.912</v>
      </c>
      <c r="H19" s="38">
        <f ca="1">IF(COUNTIF($U$2:U1004,A19)=1,VLOOKUP(A19,Q:R,2), IF(COUNTIF($U$2:U1004,A19)=0,$D$9,""))</f>
        <v>259.988</v>
      </c>
      <c r="I19" s="30">
        <f t="shared" ca="1" si="7"/>
        <v>122774.49096000001</v>
      </c>
      <c r="J19" s="31">
        <f t="shared" ca="1" si="8"/>
        <v>20777.777777777777</v>
      </c>
      <c r="K19" s="66">
        <f t="shared" ca="1" si="9"/>
        <v>52776.293996004519</v>
      </c>
      <c r="M19" s="146">
        <v>45828.625</v>
      </c>
      <c r="N19" s="3">
        <v>93.4</v>
      </c>
      <c r="O19" s="146">
        <v>45828.625</v>
      </c>
      <c r="P19" s="3">
        <v>101.38200000000001</v>
      </c>
      <c r="Q19" s="146">
        <v>45944.625</v>
      </c>
      <c r="R19" s="3">
        <v>280.36599999999999</v>
      </c>
      <c r="S19" s="146" t="str">
        <f t="shared" si="0"/>
        <v/>
      </c>
      <c r="T19" s="146" t="str">
        <f t="shared" si="1"/>
        <v/>
      </c>
      <c r="U19" s="146">
        <v>45973.625</v>
      </c>
    </row>
    <row r="20" spans="1:21">
      <c r="A20" s="151">
        <f t="shared" ca="1" si="2"/>
        <v>45959.625</v>
      </c>
      <c r="B20" s="38">
        <f ca="1">IF(COUNTIF($U$2:U1005,A20)=1,VLOOKUP(A20,M:N,2), IF(COUNTIF($U$2:U1005,A20)=0,$B$9,""))</f>
        <v>92.78</v>
      </c>
      <c r="C20" s="30">
        <f t="shared" ca="1" si="3"/>
        <v>168433.37452038476</v>
      </c>
      <c r="D20" s="31">
        <f t="shared" ca="1" si="4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5"/>
        <v>-42900.000000001623</v>
      </c>
      <c r="G20" s="31">
        <f t="shared" ca="1" si="6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7"/>
        <v>125772.97985999985</v>
      </c>
      <c r="J20" s="31">
        <f t="shared" ca="1" si="8"/>
        <v>23375.000000000004</v>
      </c>
      <c r="K20" s="66">
        <f t="shared" ca="1" si="9"/>
        <v>42816.92066038656</v>
      </c>
      <c r="M20" s="146">
        <v>45831.625</v>
      </c>
      <c r="N20" s="3">
        <v>93.3</v>
      </c>
      <c r="O20" s="146">
        <v>45831.625</v>
      </c>
      <c r="P20" s="3">
        <v>101.441</v>
      </c>
      <c r="Q20" s="146">
        <v>45945.625</v>
      </c>
      <c r="R20" s="3">
        <v>267.60599999999999</v>
      </c>
      <c r="S20" s="146" t="str">
        <f t="shared" si="0"/>
        <v/>
      </c>
      <c r="T20" s="146" t="str">
        <f t="shared" si="1"/>
        <v/>
      </c>
      <c r="U20" s="146">
        <v>45974.625</v>
      </c>
    </row>
    <row r="21" spans="1:21">
      <c r="A21" s="151">
        <f t="shared" ca="1" si="2"/>
        <v>45960.625</v>
      </c>
      <c r="B21" s="38">
        <f ca="1">IF(COUNTIF($U$2:U1006,A21)=1,VLOOKUP(A21,M:N,2), IF(COUNTIF($U$2:U1006,A21)=0,$B$9,""))</f>
        <v>92.49</v>
      </c>
      <c r="C21" s="30">
        <f t="shared" ca="1" si="3"/>
        <v>74136.697665345695</v>
      </c>
      <c r="D21" s="31">
        <f t="shared" ca="1" si="4"/>
        <v>-34166.666666666672</v>
      </c>
      <c r="E21" s="38">
        <f ca="1">IF(COUNTIF($U$2:U1006,A21)=1,VLOOKUP(A21,O:P,2), IF(COUNTIF($U$2:U1006,A21)=0,$C$9,""))</f>
        <v>101.026</v>
      </c>
      <c r="F21" s="30">
        <f t="shared" ca="1" si="5"/>
        <v>-56680.000000000917</v>
      </c>
      <c r="G21" s="31">
        <f t="shared" ca="1" si="6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7"/>
        <v>98341.349589999823</v>
      </c>
      <c r="J21" s="31">
        <f t="shared" ca="1" si="8"/>
        <v>25972.222222222223</v>
      </c>
      <c r="K21" s="66">
        <f t="shared" ca="1" si="9"/>
        <v>-15017.400813542106</v>
      </c>
      <c r="M21" s="146">
        <v>45832.625</v>
      </c>
      <c r="N21" s="3">
        <v>93.63</v>
      </c>
      <c r="O21" s="146">
        <v>45832.625</v>
      </c>
      <c r="P21" s="3">
        <v>101.40600000000001</v>
      </c>
      <c r="Q21" s="146">
        <v>45946.625</v>
      </c>
      <c r="R21" s="3">
        <v>272.90899999999999</v>
      </c>
      <c r="S21" s="146" t="str">
        <f t="shared" si="0"/>
        <v/>
      </c>
      <c r="T21" s="146" t="str">
        <f t="shared" si="1"/>
        <v/>
      </c>
      <c r="U21" s="146">
        <v>45975.625</v>
      </c>
    </row>
    <row r="22" spans="1:21">
      <c r="A22" s="151">
        <f t="shared" ca="1" si="2"/>
        <v>45961.625</v>
      </c>
      <c r="B22" s="38">
        <f ca="1">IF(COUNTIF($U$2:U1007,A22)=1,VLOOKUP(A22,M:N,2), IF(COUNTIF($U$2:U1007,A22)=0,$B$9,""))</f>
        <v>92.63</v>
      </c>
      <c r="C22" s="30">
        <f t="shared" ca="1" si="3"/>
        <v>119659.23131949996</v>
      </c>
      <c r="D22" s="31">
        <f t="shared" ca="1" si="4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5"/>
        <v>-50699.999999998225</v>
      </c>
      <c r="G22" s="31">
        <f t="shared" ca="1" si="6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7"/>
        <v>85102.566779999877</v>
      </c>
      <c r="J22" s="31">
        <f t="shared" ca="1" si="8"/>
        <v>28569.444444444445</v>
      </c>
      <c r="K22" s="66">
        <f t="shared" ca="1" si="9"/>
        <v>33014.640761720533</v>
      </c>
      <c r="M22" s="146">
        <v>45833.625</v>
      </c>
      <c r="N22" s="3">
        <v>93.47</v>
      </c>
      <c r="O22" s="146">
        <v>45833.625</v>
      </c>
      <c r="P22" s="3">
        <v>101.367</v>
      </c>
      <c r="Q22" s="146">
        <v>45947.625</v>
      </c>
      <c r="R22" s="3">
        <v>278.745</v>
      </c>
      <c r="S22" s="146" t="str">
        <f t="shared" si="0"/>
        <v/>
      </c>
      <c r="T22" s="146" t="str">
        <f t="shared" si="1"/>
        <v/>
      </c>
      <c r="U22" s="146">
        <v>45978.625</v>
      </c>
    </row>
    <row r="23" spans="1:21" ht="14.4" customHeight="1">
      <c r="A23" s="151">
        <f t="shared" ca="1" si="2"/>
        <v>45964.625</v>
      </c>
      <c r="B23" s="38">
        <f ca="1">IF(COUNTIF($U$2:U1008,A23)=1,VLOOKUP(A23,M:N,2), IF(COUNTIF($U$2:U1008,A23)=0,$B$9,""))</f>
        <v>92.55</v>
      </c>
      <c r="C23" s="30">
        <f t="shared" ca="1" si="3"/>
        <v>93646.354945695624</v>
      </c>
      <c r="D23" s="31">
        <f t="shared" ca="1" si="4"/>
        <v>-47833.333333333336</v>
      </c>
      <c r="E23" s="38">
        <f ca="1">IF(COUNTIF($U$2:U1008,A23)=1,VLOOKUP(A23,O:P,2), IF(COUNTIF($U$2:U1008,A23)=0,$C$9,""))</f>
        <v>101.012</v>
      </c>
      <c r="F23" s="30">
        <f t="shared" ca="1" si="5"/>
        <v>-60319.999999999818</v>
      </c>
      <c r="G23" s="31">
        <f t="shared" ca="1" si="6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7"/>
        <v>76243.395030000174</v>
      </c>
      <c r="J23" s="31">
        <f t="shared" ca="1" si="8"/>
        <v>36361.111111111117</v>
      </c>
      <c r="K23" s="66">
        <f t="shared" ca="1" si="9"/>
        <v>11233.111471250821</v>
      </c>
      <c r="M23" s="146">
        <v>45834.625</v>
      </c>
      <c r="N23" s="3">
        <v>93.5</v>
      </c>
      <c r="O23" s="146">
        <v>45834.625</v>
      </c>
      <c r="P23" s="3">
        <v>101.43</v>
      </c>
      <c r="Q23" s="146">
        <v>45950.625</v>
      </c>
      <c r="R23" s="3">
        <v>270.43</v>
      </c>
      <c r="S23" s="146" t="str">
        <f t="shared" si="0"/>
        <v/>
      </c>
      <c r="T23" s="146" t="str">
        <f t="shared" si="1"/>
        <v/>
      </c>
      <c r="U23" s="146">
        <v>45979.625</v>
      </c>
    </row>
    <row r="24" spans="1:21" ht="14.4" customHeight="1">
      <c r="A24" s="151">
        <f t="shared" ca="1" si="2"/>
        <v>45965.625</v>
      </c>
      <c r="B24" s="38">
        <f ca="1">IF(COUNTIF($U$2:U1009,A24)=1,VLOOKUP(A24,M:N,2), IF(COUNTIF($U$2:U1009,A24)=0,$B$9,""))</f>
        <v>92.47</v>
      </c>
      <c r="C24" s="30">
        <f t="shared" ca="1" si="3"/>
        <v>67633.478571891275</v>
      </c>
      <c r="D24" s="31">
        <f t="shared" ca="1" si="4"/>
        <v>-51250</v>
      </c>
      <c r="E24" s="38">
        <f ca="1">IF(COUNTIF($U$2:U1009,A24)=1,VLOOKUP(A24,O:P,2), IF(COUNTIF($U$2:U1009,A24)=0,$C$9,""))</f>
        <v>101.024</v>
      </c>
      <c r="F24" s="30">
        <f t="shared" ca="1" si="5"/>
        <v>-57199.999999999702</v>
      </c>
      <c r="G24" s="31">
        <f t="shared" ca="1" si="6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7"/>
        <v>59987.950659999777</v>
      </c>
      <c r="J24" s="31">
        <f t="shared" ca="1" si="8"/>
        <v>38958.333333333336</v>
      </c>
      <c r="K24" s="66">
        <f t="shared" ca="1" si="9"/>
        <v>-6393.5954214421363</v>
      </c>
      <c r="M24" s="146">
        <v>45835.625</v>
      </c>
      <c r="N24" s="3">
        <v>93.63</v>
      </c>
      <c r="O24" s="146">
        <v>45835.625</v>
      </c>
      <c r="P24" s="3">
        <v>101.3</v>
      </c>
      <c r="Q24" s="146">
        <v>45951.625</v>
      </c>
      <c r="R24" s="3">
        <v>268.29199999999997</v>
      </c>
      <c r="S24" s="146" t="str">
        <f t="shared" si="0"/>
        <v/>
      </c>
      <c r="T24" s="146" t="str">
        <f t="shared" si="1"/>
        <v/>
      </c>
      <c r="U24" s="146">
        <v>45980.625</v>
      </c>
    </row>
    <row r="25" spans="1:21" ht="14.4" customHeight="1">
      <c r="A25" s="151">
        <f t="shared" ref="A25:A88" ca="1" si="10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3"/>
        <v>67633.478571891275</v>
      </c>
      <c r="D25" s="31">
        <f t="shared" ca="1" si="4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1">IF(ISERROR(B25-2),"",(E25-$E$14)/100*$C$5)</f>
        <v>-69680.000000000189</v>
      </c>
      <c r="G25" s="31">
        <f t="shared" ca="1" si="6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2">IF(ISERROR(B25-2),"",-1*(H25-$H$14)*$D$8*10^(-4)*$D$5)</f>
        <v>88936.998040000108</v>
      </c>
      <c r="J25" s="31">
        <f t="shared" ca="1" si="8"/>
        <v>41555.555555555555</v>
      </c>
      <c r="K25" s="66">
        <f t="shared" ref="K25:K88" ca="1" si="13">IF(ISERROR(B25-2),"",C25+D25-F25-G25-I25-J25)</f>
        <v>-27611.917690330862</v>
      </c>
      <c r="M25" s="146">
        <v>45838.625</v>
      </c>
      <c r="N25" s="3">
        <v>93.64</v>
      </c>
      <c r="O25" s="146">
        <v>45838.625</v>
      </c>
      <c r="P25" s="3">
        <v>101.331</v>
      </c>
      <c r="Q25" s="146">
        <v>45952.625</v>
      </c>
      <c r="R25" s="3">
        <v>269.46300000000002</v>
      </c>
      <c r="S25" s="146" t="str">
        <f t="shared" si="0"/>
        <v/>
      </c>
      <c r="T25" s="146" t="str">
        <f t="shared" si="1"/>
        <v/>
      </c>
      <c r="U25" s="146">
        <v>45981.625</v>
      </c>
    </row>
    <row r="26" spans="1:21" ht="14.4" customHeight="1">
      <c r="A26" s="151">
        <f t="shared" ca="1" si="10"/>
        <v>45967.625</v>
      </c>
      <c r="B26" s="38">
        <f ca="1">IF(COUNTIF($U$2:U1011,A26)=1,VLOOKUP(A26,M:N,2), IF(COUNTIF($U$2:U1011,A26)=0,$B$9,""))</f>
        <v>92.45</v>
      </c>
      <c r="C26" s="30">
        <f t="shared" ca="1" si="3"/>
        <v>61130.259478443528</v>
      </c>
      <c r="D26" s="31">
        <f t="shared" ca="1" si="4"/>
        <v>-58083.333333333336</v>
      </c>
      <c r="E26" s="38">
        <f ca="1">IF(COUNTIF($U$2:U1011,A26)=1,VLOOKUP(A26,O:P,2), IF(COUNTIF($U$2:U1011,A26)=0,$C$9,""))</f>
        <v>100.99299999999999</v>
      </c>
      <c r="F26" s="30">
        <f t="shared" ca="1" si="11"/>
        <v>-65260.000000001244</v>
      </c>
      <c r="G26" s="31">
        <f t="shared" ca="1" si="6"/>
        <v>-21498.437999999998</v>
      </c>
      <c r="H26" s="38">
        <f ca="1">IF(COUNTIF($U$2:U1011,A26)=1,VLOOKUP(A26,Q:R,2), IF(COUNTIF($U$2:U1011,A26)=0,$D$9,""))</f>
        <v>267.33</v>
      </c>
      <c r="I26" s="30">
        <f t="shared" ca="1" si="12"/>
        <v>56062.656100000146</v>
      </c>
      <c r="J26" s="31">
        <f t="shared" ca="1" si="8"/>
        <v>44152.777777777781</v>
      </c>
      <c r="K26" s="66">
        <f t="shared" ca="1" si="13"/>
        <v>-10410.069732666489</v>
      </c>
      <c r="M26" s="146">
        <v>45839.625</v>
      </c>
      <c r="N26" s="3">
        <v>93.68</v>
      </c>
      <c r="O26" s="146">
        <v>45839.625</v>
      </c>
      <c r="P26" s="3">
        <v>101.357</v>
      </c>
      <c r="Q26" s="146">
        <v>45953.625</v>
      </c>
      <c r="R26" s="3">
        <v>268.702</v>
      </c>
      <c r="S26" s="146" t="str">
        <f t="shared" si="0"/>
        <v/>
      </c>
      <c r="T26" s="146" t="str">
        <f t="shared" si="1"/>
        <v/>
      </c>
      <c r="U26" s="146">
        <v>45982.625</v>
      </c>
    </row>
    <row r="27" spans="1:21" ht="14.4" customHeight="1">
      <c r="A27" s="151">
        <f t="shared" ca="1" si="10"/>
        <v>45968.625</v>
      </c>
      <c r="B27" s="38">
        <f ca="1">IF(COUNTIF($U$2:U1012,A27)=1,VLOOKUP(A27,M:N,2), IF(COUNTIF($U$2:U1012,A27)=0,$B$9,""))</f>
        <v>92.28</v>
      </c>
      <c r="C27" s="30">
        <f t="shared" ca="1" si="3"/>
        <v>5852.8971841043112</v>
      </c>
      <c r="D27" s="31">
        <f t="shared" ca="1" si="4"/>
        <v>-61500.000000000007</v>
      </c>
      <c r="E27" s="38">
        <f ca="1">IF(COUNTIF($U$2:U1012,A27)=1,VLOOKUP(A27,O:P,2), IF(COUNTIF($U$2:U1012,A27)=0,$C$9,""))</f>
        <v>101.001</v>
      </c>
      <c r="F27" s="30">
        <f t="shared" ca="1" si="11"/>
        <v>-63179.999999998698</v>
      </c>
      <c r="G27" s="31">
        <f t="shared" ca="1" si="6"/>
        <v>-22763.052000000007</v>
      </c>
      <c r="H27" s="38">
        <f ca="1">IF(COUNTIF($U$2:U1012,A27)=1,VLOOKUP(A27,Q:R,2), IF(COUNTIF($U$2:U1012,A27)=0,$D$9,""))</f>
        <v>270.75099999999998</v>
      </c>
      <c r="I27" s="30">
        <f t="shared" ca="1" si="12"/>
        <v>24978.321170000218</v>
      </c>
      <c r="J27" s="31">
        <f t="shared" ca="1" si="8"/>
        <v>46750.000000000007</v>
      </c>
      <c r="K27" s="66">
        <f t="shared" ca="1" si="13"/>
        <v>-41432.371985897218</v>
      </c>
      <c r="M27" s="146">
        <v>45840.625</v>
      </c>
      <c r="N27" s="3">
        <v>93.74</v>
      </c>
      <c r="O27" s="146">
        <v>45840.625</v>
      </c>
      <c r="P27" s="3">
        <v>101.286</v>
      </c>
      <c r="Q27" s="146">
        <v>45954.625</v>
      </c>
      <c r="R27" s="3">
        <v>264.48399999999998</v>
      </c>
      <c r="S27" s="146" t="str">
        <f t="shared" si="0"/>
        <v/>
      </c>
      <c r="T27" s="146" t="str">
        <f t="shared" si="1"/>
        <v/>
      </c>
      <c r="U27" s="146">
        <v>45985.625</v>
      </c>
    </row>
    <row r="28" spans="1:21" ht="14.4" customHeight="1">
      <c r="A28" s="151">
        <f t="shared" ca="1" si="10"/>
        <v>45971.625</v>
      </c>
      <c r="B28" s="38">
        <f ca="1">IF(COUNTIF($U$2:U1013,A28)=1,VLOOKUP(A28,M:N,2), IF(COUNTIF($U$2:U1013,A28)=0,$B$9,""))</f>
        <v>92.6</v>
      </c>
      <c r="C28" s="30">
        <f t="shared" ca="1" si="3"/>
        <v>109904.40267932166</v>
      </c>
      <c r="D28" s="31">
        <f t="shared" ca="1" si="4"/>
        <v>-71750.000000000015</v>
      </c>
      <c r="E28" s="38">
        <f ca="1">IF(COUNTIF($U$2:U1013,A28)=1,VLOOKUP(A28,O:P,2), IF(COUNTIF($U$2:U1013,A28)=0,$C$9,""))</f>
        <v>100.983</v>
      </c>
      <c r="F28" s="30">
        <f t="shared" ca="1" si="11"/>
        <v>-67859.99999999888</v>
      </c>
      <c r="G28" s="31">
        <f t="shared" ca="1" si="6"/>
        <v>-26556.894000000015</v>
      </c>
      <c r="H28" s="38">
        <f ca="1">IF(COUNTIF($U$2:U1013,A28)=1,VLOOKUP(A28,Q:R,2), IF(COUNTIF($U$2:U1013,A28)=0,$D$9,""))</f>
        <v>261.90899999999999</v>
      </c>
      <c r="I28" s="30">
        <f t="shared" ca="1" si="12"/>
        <v>105319.65103000008</v>
      </c>
      <c r="J28" s="31">
        <f t="shared" ca="1" si="8"/>
        <v>54541.666666666672</v>
      </c>
      <c r="K28" s="66">
        <f t="shared" ca="1" si="13"/>
        <v>-27290.021017346211</v>
      </c>
      <c r="M28" s="146">
        <v>45841.625</v>
      </c>
      <c r="N28" s="3">
        <v>93.9</v>
      </c>
      <c r="O28" s="146">
        <v>45841.625</v>
      </c>
      <c r="P28" s="3">
        <v>101.379</v>
      </c>
      <c r="Q28" s="146">
        <v>45957.625</v>
      </c>
      <c r="R28" s="3">
        <v>257.31099999999998</v>
      </c>
      <c r="S28" s="146" t="str">
        <f t="shared" si="0"/>
        <v/>
      </c>
      <c r="T28" s="146" t="str">
        <f t="shared" si="1"/>
        <v/>
      </c>
      <c r="U28" s="146">
        <v>45987.625</v>
      </c>
    </row>
    <row r="29" spans="1:21" ht="14.4" customHeight="1">
      <c r="A29" s="151">
        <f t="shared" ca="1" si="10"/>
        <v>45972.625</v>
      </c>
      <c r="B29" s="38">
        <f ca="1">IF(COUNTIF($U$2:U1014,A29)=1,VLOOKUP(A29,M:N,2), IF(COUNTIF($U$2:U1014,A29)=0,$B$9,""))</f>
        <v>92.66</v>
      </c>
      <c r="C29" s="30">
        <f t="shared" ca="1" si="3"/>
        <v>129414.05995967826</v>
      </c>
      <c r="D29" s="31">
        <f t="shared" ca="1" si="4"/>
        <v>-75166.666666666672</v>
      </c>
      <c r="E29" s="38">
        <f ca="1">IF(COUNTIF($U$2:U1014,A29)=1,VLOOKUP(A29,O:P,2), IF(COUNTIF($U$2:U1014,A29)=0,$C$9,""))</f>
        <v>100.994</v>
      </c>
      <c r="F29" s="30">
        <f t="shared" ca="1" si="11"/>
        <v>-65000</v>
      </c>
      <c r="G29" s="31">
        <f t="shared" ca="1" si="6"/>
        <v>-27821.508000000009</v>
      </c>
      <c r="H29" s="38">
        <f ca="1">IF(COUNTIF($U$2:U1014,A29)=1,VLOOKUP(A29,Q:R,2), IF(COUNTIF($U$2:U1014,A29)=0,$D$9,""))</f>
        <v>261.74900000000002</v>
      </c>
      <c r="I29" s="30">
        <f t="shared" ca="1" si="12"/>
        <v>106773.46382999979</v>
      </c>
      <c r="J29" s="31">
        <f t="shared" ca="1" si="8"/>
        <v>57138.888888888891</v>
      </c>
      <c r="K29" s="66">
        <f t="shared" ca="1" si="13"/>
        <v>-16843.451425877094</v>
      </c>
      <c r="M29" s="146">
        <v>45842.625</v>
      </c>
      <c r="N29" s="3">
        <v>93.86</v>
      </c>
      <c r="O29" s="146">
        <v>45842.625</v>
      </c>
      <c r="P29" s="3">
        <v>101.465</v>
      </c>
      <c r="Q29" s="146">
        <v>45958.625</v>
      </c>
      <c r="R29" s="3">
        <v>259.988</v>
      </c>
      <c r="S29" s="146" t="str">
        <f t="shared" si="0"/>
        <v/>
      </c>
      <c r="T29" s="146" t="str">
        <f t="shared" si="1"/>
        <v/>
      </c>
      <c r="U29" s="146">
        <v>45988.625</v>
      </c>
    </row>
    <row r="30" spans="1:21" ht="14.4" customHeight="1">
      <c r="A30" s="151">
        <f t="shared" ca="1" si="10"/>
        <v>45973.625</v>
      </c>
      <c r="B30" s="38">
        <f ca="1">IF(COUNTIF($U$2:U1015,A30)=1,VLOOKUP(A30,M:N,2), IF(COUNTIF($U$2:U1015,A30)=0,$B$9,""))</f>
        <v>92.72</v>
      </c>
      <c r="C30" s="30">
        <f t="shared" ca="1" si="3"/>
        <v>148923.71724003484</v>
      </c>
      <c r="D30" s="31">
        <f t="shared" ca="1" si="4"/>
        <v>-78583.333333333328</v>
      </c>
      <c r="E30" s="38">
        <f ca="1">IF(COUNTIF($U$2:U1015,A30)=1,VLOOKUP(A30,O:P,2), IF(COUNTIF($U$2:U1015,A30)=0,$C$9,""))</f>
        <v>100.988</v>
      </c>
      <c r="F30" s="30">
        <f t="shared" ca="1" si="11"/>
        <v>-66560.000000000058</v>
      </c>
      <c r="G30" s="31">
        <f t="shared" ca="1" si="6"/>
        <v>-29086.121999999996</v>
      </c>
      <c r="H30" s="38">
        <f ca="1">IF(COUNTIF($U$2:U1015,A30)=1,VLOOKUP(A30,Q:R,2), IF(COUNTIF($U$2:U1015,A30)=0,$D$9,""))</f>
        <v>259.411</v>
      </c>
      <c r="I30" s="30">
        <f t="shared" ca="1" si="12"/>
        <v>128017.30337000001</v>
      </c>
      <c r="J30" s="31">
        <f t="shared" ca="1" si="8"/>
        <v>59736.111111111109</v>
      </c>
      <c r="K30" s="66">
        <f t="shared" ca="1" si="13"/>
        <v>-21766.908574409536</v>
      </c>
      <c r="M30" s="146">
        <v>45845.625</v>
      </c>
      <c r="N30" s="3">
        <v>93.91</v>
      </c>
      <c r="O30" s="146">
        <v>45845.625</v>
      </c>
      <c r="P30" s="3">
        <v>101.348</v>
      </c>
      <c r="Q30" s="146">
        <v>45959.625</v>
      </c>
      <c r="R30" s="3">
        <v>259.65800000000002</v>
      </c>
      <c r="S30" s="146" t="str">
        <f t="shared" si="0"/>
        <v/>
      </c>
      <c r="T30" s="146" t="str">
        <f t="shared" si="1"/>
        <v/>
      </c>
      <c r="U30" s="146">
        <v>45989.625</v>
      </c>
    </row>
    <row r="31" spans="1:21" ht="14.4" customHeight="1">
      <c r="A31" s="151">
        <f t="shared" ca="1" si="10"/>
        <v>45974.625</v>
      </c>
      <c r="B31" s="38">
        <f ca="1">IF(COUNTIF($U$2:U1016,A31)=1,VLOOKUP(A31,M:N,2), IF(COUNTIF($U$2:U1016,A31)=0,$B$9,""))</f>
        <v>92.46</v>
      </c>
      <c r="C31" s="30">
        <f t="shared" ca="1" si="3"/>
        <v>64381.869025167405</v>
      </c>
      <c r="D31" s="31">
        <f t="shared" ca="1" si="4"/>
        <v>-82000</v>
      </c>
      <c r="E31" s="38">
        <f ca="1">IF(COUNTIF($U$2:U1016,A31)=1,VLOOKUP(A31,O:P,2), IF(COUNTIF($U$2:U1016,A31)=0,$C$9,""))</f>
        <v>100.90300000000001</v>
      </c>
      <c r="F31" s="30">
        <f t="shared" ca="1" si="11"/>
        <v>-88659.999999998428</v>
      </c>
      <c r="G31" s="31">
        <f t="shared" ca="1" si="6"/>
        <v>-30350.736000000004</v>
      </c>
      <c r="H31" s="38">
        <f ca="1">IF(COUNTIF($U$2:U1016,A31)=1,VLOOKUP(A31,Q:R,2), IF(COUNTIF($U$2:U1016,A31)=0,$D$9,""))</f>
        <v>263.56099999999998</v>
      </c>
      <c r="I31" s="30">
        <f t="shared" ca="1" si="12"/>
        <v>90309.033870000188</v>
      </c>
      <c r="J31" s="31">
        <f t="shared" ca="1" si="8"/>
        <v>62333.333333333336</v>
      </c>
      <c r="K31" s="66">
        <f t="shared" ca="1" si="13"/>
        <v>-51249.762178167693</v>
      </c>
      <c r="M31" s="146">
        <v>45846.625</v>
      </c>
      <c r="N31" s="3">
        <v>93.9</v>
      </c>
      <c r="O31" s="146">
        <v>45846.625</v>
      </c>
      <c r="P31" s="3">
        <v>101.241</v>
      </c>
      <c r="Q31" s="146">
        <v>45960.625</v>
      </c>
      <c r="R31" s="3">
        <v>262.67700000000002</v>
      </c>
      <c r="S31" s="146" t="str">
        <f t="shared" si="0"/>
        <v/>
      </c>
      <c r="T31" s="146" t="str">
        <f t="shared" si="1"/>
        <v/>
      </c>
      <c r="U31" s="146">
        <v>45992.625</v>
      </c>
    </row>
    <row r="32" spans="1:21" ht="14.4" customHeight="1">
      <c r="A32" s="151">
        <f t="shared" ca="1" si="10"/>
        <v>45975.625</v>
      </c>
      <c r="B32" s="38">
        <f ca="1">IF(COUNTIF($U$2:U1017,A32)=1,VLOOKUP(A32,M:N,2), IF(COUNTIF($U$2:U1017,A32)=0,$B$9,""))</f>
        <v>92.38</v>
      </c>
      <c r="C32" s="30">
        <f t="shared" ca="1" si="3"/>
        <v>38368.992651363063</v>
      </c>
      <c r="D32" s="31">
        <f t="shared" ca="1" si="4"/>
        <v>-85416.666666666672</v>
      </c>
      <c r="E32" s="38">
        <f ca="1">IF(COUNTIF($U$2:U1017,A32)=1,VLOOKUP(A32,O:P,2), IF(COUNTIF($U$2:U1017,A32)=0,$C$9,""))</f>
        <v>100.874</v>
      </c>
      <c r="F32" s="30">
        <f t="shared" ca="1" si="11"/>
        <v>-96200.000000001179</v>
      </c>
      <c r="G32" s="31">
        <f t="shared" ca="1" si="6"/>
        <v>-31615.35</v>
      </c>
      <c r="H32" s="38">
        <f ca="1">IF(COUNTIF($U$2:U1017,A32)=1,VLOOKUP(A32,Q:R,2), IF(COUNTIF($U$2:U1017,A32)=0,$D$9,""))</f>
        <v>264.93900000000002</v>
      </c>
      <c r="I32" s="30">
        <f t="shared" ca="1" si="12"/>
        <v>77788.071129999807</v>
      </c>
      <c r="J32" s="31">
        <f t="shared" ca="1" si="8"/>
        <v>64930.555555555562</v>
      </c>
      <c r="K32" s="66">
        <f t="shared" ca="1" si="13"/>
        <v>-61950.950700857808</v>
      </c>
      <c r="M32" s="146">
        <v>45847.625</v>
      </c>
      <c r="N32" s="3">
        <v>94.17</v>
      </c>
      <c r="O32" s="146">
        <v>45847.625</v>
      </c>
      <c r="P32" s="3">
        <v>101.289</v>
      </c>
      <c r="Q32" s="146">
        <v>45961.625</v>
      </c>
      <c r="R32" s="3">
        <v>264.13400000000001</v>
      </c>
      <c r="S32" s="146" t="str">
        <f t="shared" si="0"/>
        <v/>
      </c>
      <c r="T32" s="146" t="str">
        <f t="shared" si="1"/>
        <v/>
      </c>
      <c r="U32" s="146">
        <v>45993.625</v>
      </c>
    </row>
    <row r="33" spans="1:21" ht="14.4" customHeight="1">
      <c r="A33" s="151">
        <f t="shared" ca="1" si="10"/>
        <v>45978.625</v>
      </c>
      <c r="B33" s="38">
        <f ca="1">IF(COUNTIF($U$2:U1018,A33)=1,VLOOKUP(A33,M:N,2), IF(COUNTIF($U$2:U1018,A33)=0,$B$9,""))</f>
        <v>92.34</v>
      </c>
      <c r="C33" s="30">
        <f t="shared" ca="1" si="3"/>
        <v>25362.554464460896</v>
      </c>
      <c r="D33" s="31">
        <f t="shared" ca="1" si="4"/>
        <v>-95666.666666666672</v>
      </c>
      <c r="E33" s="38">
        <f ca="1">IF(COUNTIF($U$2:U1018,A33)=1,VLOOKUP(A33,O:P,2), IF(COUNTIF($U$2:U1018,A33)=0,$C$9,""))</f>
        <v>100.85299999999999</v>
      </c>
      <c r="F33" s="30">
        <f t="shared" ca="1" si="11"/>
        <v>-101660.00000000138</v>
      </c>
      <c r="G33" s="31">
        <f t="shared" ca="1" si="6"/>
        <v>-35409.192000000017</v>
      </c>
      <c r="H33" s="38">
        <f ca="1">IF(COUNTIF($U$2:U1018,A33)=1,VLOOKUP(A33,Q:R,2), IF(COUNTIF($U$2:U1018,A33)=0,$D$9,""))</f>
        <v>266.976</v>
      </c>
      <c r="I33" s="30">
        <f t="shared" ca="1" si="12"/>
        <v>59279.216920000013</v>
      </c>
      <c r="J33" s="31">
        <f t="shared" ca="1" si="8"/>
        <v>72722.222222222234</v>
      </c>
      <c r="K33" s="66">
        <f t="shared" ca="1" si="13"/>
        <v>-65236.359344426623</v>
      </c>
      <c r="M33" s="146">
        <v>45848.625</v>
      </c>
      <c r="N33" s="3">
        <v>94.22</v>
      </c>
      <c r="O33" s="146">
        <v>45848.625</v>
      </c>
      <c r="P33" s="3">
        <v>101.181</v>
      </c>
      <c r="Q33" s="146">
        <v>45964.625</v>
      </c>
      <c r="R33" s="3">
        <v>265.10899999999998</v>
      </c>
      <c r="S33" s="146" t="str">
        <f t="shared" si="0"/>
        <v/>
      </c>
      <c r="T33" s="146" t="str">
        <f t="shared" si="1"/>
        <v/>
      </c>
      <c r="U33" s="146">
        <v>45994.625</v>
      </c>
    </row>
    <row r="34" spans="1:21" ht="14.4" customHeight="1">
      <c r="A34" s="151">
        <f t="shared" ca="1" si="10"/>
        <v>45979.625</v>
      </c>
      <c r="B34" s="38">
        <f ca="1">IF(COUNTIF($U$2:U1019,A34)=1,VLOOKUP(A34,M:N,2), IF(COUNTIF($U$2:U1019,A34)=0,$B$9,""))</f>
        <v>92.18</v>
      </c>
      <c r="C34" s="30">
        <f t="shared" ca="1" si="3"/>
        <v>-26663.198283147784</v>
      </c>
      <c r="D34" s="31">
        <f t="shared" ca="1" si="4"/>
        <v>-99083.333333333343</v>
      </c>
      <c r="E34" s="38">
        <f ca="1">IF(COUNTIF($U$2:U1019,A34)=1,VLOOKUP(A34,O:P,2), IF(COUNTIF($U$2:U1019,A34)=0,$C$9,""))</f>
        <v>100.91500000000001</v>
      </c>
      <c r="F34" s="30">
        <f t="shared" ca="1" si="11"/>
        <v>-85539.999999998312</v>
      </c>
      <c r="G34" s="31">
        <f t="shared" ca="1" si="6"/>
        <v>-36673.805999999997</v>
      </c>
      <c r="H34" s="38">
        <f ca="1">IF(COUNTIF($U$2:U1019,A34)=1,VLOOKUP(A34,Q:R,2), IF(COUNTIF($U$2:U1019,A34)=0,$D$9,""))</f>
        <v>272.95299999999997</v>
      </c>
      <c r="I34" s="30">
        <f t="shared" ca="1" si="12"/>
        <v>4970.2225100002315</v>
      </c>
      <c r="J34" s="31">
        <f t="shared" ca="1" si="8"/>
        <v>75319.444444444453</v>
      </c>
      <c r="K34" s="66">
        <f t="shared" ca="1" si="13"/>
        <v>-83822.392570927506</v>
      </c>
      <c r="M34" s="146">
        <v>45849.625</v>
      </c>
      <c r="N34" s="3">
        <v>94.12</v>
      </c>
      <c r="O34" s="146">
        <v>45849.625</v>
      </c>
      <c r="P34" s="3">
        <v>101.123</v>
      </c>
      <c r="Q34" s="146">
        <v>45965.625</v>
      </c>
      <c r="R34" s="3">
        <v>266.89800000000002</v>
      </c>
      <c r="S34" s="146" t="str">
        <f t="shared" si="0"/>
        <v/>
      </c>
      <c r="T34" s="146" t="str">
        <f t="shared" si="1"/>
        <v/>
      </c>
      <c r="U34" s="146">
        <v>45995.625</v>
      </c>
    </row>
    <row r="35" spans="1:21" ht="14.4" customHeight="1">
      <c r="A35" s="151">
        <f t="shared" ca="1" si="10"/>
        <v>45980.625</v>
      </c>
      <c r="B35" s="38">
        <f ca="1">IF(COUNTIF($U$2:U1020,A35)=1,VLOOKUP(A35,M:N,2), IF(COUNTIF($U$2:U1020,A35)=0,$B$9,""))</f>
        <v>92.22</v>
      </c>
      <c r="C35" s="30">
        <f t="shared" ca="1" si="3"/>
        <v>-13656.760096248943</v>
      </c>
      <c r="D35" s="31">
        <f t="shared" ca="1" si="4"/>
        <v>-102500</v>
      </c>
      <c r="E35" s="38">
        <f ca="1">IF(COUNTIF($U$2:U1020,A35)=1,VLOOKUP(A35,O:P,2), IF(COUNTIF($U$2:U1020,A35)=0,$C$9,""))</f>
        <v>100.92100000000001</v>
      </c>
      <c r="F35" s="30">
        <f t="shared" ca="1" si="11"/>
        <v>-83979.999999998254</v>
      </c>
      <c r="G35" s="31">
        <f t="shared" ca="1" si="6"/>
        <v>-37938.420000000013</v>
      </c>
      <c r="H35" s="38">
        <f ca="1">IF(COUNTIF($U$2:U1020,A35)=1,VLOOKUP(A35,Q:R,2), IF(COUNTIF($U$2:U1020,A35)=0,$D$9,""))</f>
        <v>267.935</v>
      </c>
      <c r="I35" s="30">
        <f t="shared" ca="1" si="12"/>
        <v>50565.426449999984</v>
      </c>
      <c r="J35" s="31">
        <f t="shared" ca="1" si="8"/>
        <v>77916.666666666672</v>
      </c>
      <c r="K35" s="66">
        <f t="shared" ca="1" si="13"/>
        <v>-122720.43321291733</v>
      </c>
      <c r="M35" s="146">
        <v>45852.625</v>
      </c>
      <c r="N35" s="3">
        <v>94.05</v>
      </c>
      <c r="O35" s="146">
        <v>45852.625</v>
      </c>
      <c r="P35" s="3">
        <v>101.181</v>
      </c>
      <c r="Q35" s="146">
        <v>45966.625</v>
      </c>
      <c r="R35" s="3">
        <v>263.71199999999999</v>
      </c>
      <c r="S35" s="146" t="str">
        <f t="shared" si="0"/>
        <v/>
      </c>
      <c r="T35" s="146" t="str">
        <f t="shared" si="1"/>
        <v/>
      </c>
      <c r="U35" s="146">
        <v>45996.625</v>
      </c>
    </row>
    <row r="36" spans="1:21" ht="14.4" customHeight="1">
      <c r="A36" s="151">
        <f t="shared" ca="1" si="10"/>
        <v>45981.625</v>
      </c>
      <c r="B36" s="38">
        <f ca="1">IF(COUNTIF($U$2:U1021,A36)=1,VLOOKUP(A36,M:N,2), IF(COUNTIF($U$2:U1021,A36)=0,$B$9,""))</f>
        <v>92.49</v>
      </c>
      <c r="C36" s="30">
        <f t="shared" ca="1" si="3"/>
        <v>74136.697665345695</v>
      </c>
      <c r="D36" s="31">
        <f t="shared" ca="1" si="4"/>
        <v>-105916.66666666667</v>
      </c>
      <c r="E36" s="38">
        <f ca="1">IF(COUNTIF($U$2:U1021,A36)=1,VLOOKUP(A36,O:P,2), IF(COUNTIF($U$2:U1021,A36)=0,$C$9,""))</f>
        <v>100.889</v>
      </c>
      <c r="F36" s="30">
        <f t="shared" ca="1" si="11"/>
        <v>-92300.000000001033</v>
      </c>
      <c r="G36" s="31">
        <f t="shared" ca="1" si="6"/>
        <v>-39203.034000000007</v>
      </c>
      <c r="H36" s="38">
        <f ca="1">IF(COUNTIF($U$2:U1021,A36)=1,VLOOKUP(A36,Q:R,2), IF(COUNTIF($U$2:U1021,A36)=0,$D$9,""))</f>
        <v>260.61799999999999</v>
      </c>
      <c r="I36" s="30">
        <f t="shared" ca="1" si="12"/>
        <v>117050.10306000007</v>
      </c>
      <c r="J36" s="31">
        <f t="shared" ca="1" si="8"/>
        <v>80513.888888888891</v>
      </c>
      <c r="K36" s="66">
        <f t="shared" ca="1" si="13"/>
        <v>-97840.926950208901</v>
      </c>
      <c r="M36" s="146">
        <v>45853.625</v>
      </c>
      <c r="N36" s="3">
        <v>94.05</v>
      </c>
      <c r="O36" s="146">
        <v>45853.625</v>
      </c>
      <c r="P36" s="3">
        <v>101.23699999999999</v>
      </c>
      <c r="Q36" s="146">
        <v>45967.625</v>
      </c>
      <c r="R36" s="3">
        <v>267.33</v>
      </c>
      <c r="S36" s="146" t="str">
        <f t="shared" si="0"/>
        <v/>
      </c>
      <c r="T36" s="146" t="str">
        <f t="shared" si="1"/>
        <v/>
      </c>
      <c r="U36" s="146">
        <v>45999.625</v>
      </c>
    </row>
    <row r="37" spans="1:21">
      <c r="A37" s="151">
        <f t="shared" ca="1" si="10"/>
        <v>45982.625</v>
      </c>
      <c r="B37" s="38">
        <f ca="1">IF(COUNTIF($U$2:U1022,A37)=1,VLOOKUP(A37,M:N,2), IF(COUNTIF($U$2:U1022,A37)=0,$B$9,""))</f>
        <v>92.24</v>
      </c>
      <c r="C37" s="30">
        <f t="shared" ca="1" si="3"/>
        <v>-7153.5410027978587</v>
      </c>
      <c r="D37" s="31">
        <f t="shared" ca="1" si="4"/>
        <v>-109333.33333333334</v>
      </c>
      <c r="E37" s="38">
        <f ca="1">IF(COUNTIF($U$2:U1022,A37)=1,VLOOKUP(A37,O:P,2), IF(COUNTIF($U$2:U1022,A37)=0,$C$9,""))</f>
        <v>100.949</v>
      </c>
      <c r="F37" s="30">
        <f t="shared" ca="1" si="11"/>
        <v>-76700.000000000437</v>
      </c>
      <c r="G37" s="31">
        <f t="shared" ca="1" si="6"/>
        <v>-40467.648000000001</v>
      </c>
      <c r="H37" s="38">
        <f ca="1">IF(COUNTIF($U$2:U1022,A37)=1,VLOOKUP(A37,Q:R,2), IF(COUNTIF($U$2:U1022,A37)=0,$D$9,""))</f>
        <v>272.31</v>
      </c>
      <c r="I37" s="30">
        <f t="shared" ca="1" si="12"/>
        <v>10812.732699999979</v>
      </c>
      <c r="J37" s="31">
        <f t="shared" ca="1" si="8"/>
        <v>83111.111111111109</v>
      </c>
      <c r="K37" s="66">
        <f t="shared" ca="1" si="13"/>
        <v>-93243.070147241859</v>
      </c>
      <c r="M37" s="146">
        <v>45854.625</v>
      </c>
      <c r="N37" s="3">
        <v>93.96</v>
      </c>
      <c r="O37" s="146">
        <v>45854.625</v>
      </c>
      <c r="P37" s="3">
        <v>101.31</v>
      </c>
      <c r="Q37" s="146">
        <v>45968.625</v>
      </c>
      <c r="R37" s="3">
        <v>270.75099999999998</v>
      </c>
      <c r="S37" s="146" t="str">
        <f t="shared" si="0"/>
        <v/>
      </c>
      <c r="T37" s="146" t="str">
        <f t="shared" si="1"/>
        <v/>
      </c>
      <c r="U37" s="146">
        <v>46000.625</v>
      </c>
    </row>
    <row r="38" spans="1:21">
      <c r="A38" s="151">
        <f t="shared" ca="1" si="10"/>
        <v>45985.625</v>
      </c>
      <c r="B38" s="38">
        <f ca="1">IF(COUNTIF($U$2:U1023,A38)=1,VLOOKUP(A38,M:N,2), IF(COUNTIF($U$2:U1023,A38)=0,$B$9,""))</f>
        <v>92.41</v>
      </c>
      <c r="C38" s="30">
        <f t="shared" ca="1" si="3"/>
        <v>48123.821291541361</v>
      </c>
      <c r="D38" s="31">
        <f t="shared" ca="1" si="4"/>
        <v>-119583.33333333334</v>
      </c>
      <c r="E38" s="38">
        <f ca="1">IF(COUNTIF($U$2:U1023,A38)=1,VLOOKUP(A38,O:P,2), IF(COUNTIF($U$2:U1023,A38)=0,$C$9,""))</f>
        <v>100.904</v>
      </c>
      <c r="F38" s="30">
        <f t="shared" ca="1" si="11"/>
        <v>-88400.000000000888</v>
      </c>
      <c r="G38" s="31">
        <f t="shared" ca="1" si="6"/>
        <v>-44261.489999999991</v>
      </c>
      <c r="H38" s="38">
        <f ca="1">IF(COUNTIF($U$2:U1023,A38)=1,VLOOKUP(A38,Q:R,2), IF(COUNTIF($U$2:U1023,A38)=0,$D$9,""))</f>
        <v>262.66500000000002</v>
      </c>
      <c r="I38" s="30">
        <f t="shared" ca="1" si="12"/>
        <v>98450.385549999817</v>
      </c>
      <c r="J38" s="31">
        <f t="shared" ca="1" si="8"/>
        <v>90902.777777777781</v>
      </c>
      <c r="K38" s="66">
        <f t="shared" ca="1" si="13"/>
        <v>-128151.1853695687</v>
      </c>
      <c r="M38" s="146">
        <v>45855.625</v>
      </c>
      <c r="N38" s="3">
        <v>94.08</v>
      </c>
      <c r="O38" s="146">
        <v>45855.625</v>
      </c>
      <c r="P38" s="3">
        <v>101.328</v>
      </c>
      <c r="Q38" s="146">
        <v>45971.625</v>
      </c>
      <c r="R38" s="3">
        <v>261.90899999999999</v>
      </c>
      <c r="S38" s="146" t="str">
        <f t="shared" si="0"/>
        <v/>
      </c>
      <c r="T38" s="146" t="str">
        <f t="shared" si="1"/>
        <v/>
      </c>
      <c r="U38" s="146">
        <v>46001.625</v>
      </c>
    </row>
    <row r="39" spans="1:21">
      <c r="A39" s="151">
        <f t="shared" ca="1" si="10"/>
        <v>45987.625</v>
      </c>
      <c r="B39" s="38">
        <f ca="1">IF(COUNTIF($U$2:U1024,A39)=1,VLOOKUP(A39,M:N,2), IF(COUNTIF($U$2:U1024,A39)=0,$B$9,""))</f>
        <v>92.74</v>
      </c>
      <c r="C39" s="30">
        <f t="shared" ca="1" si="3"/>
        <v>155426.93633348259</v>
      </c>
      <c r="D39" s="31">
        <f t="shared" ca="1" si="4"/>
        <v>-126416.66666666666</v>
      </c>
      <c r="E39" s="38">
        <f ca="1">IF(COUNTIF($U$2:U1024,A39)=1,VLOOKUP(A39,O:P,2), IF(COUNTIF($U$2:U1024,A39)=0,$C$9,""))</f>
        <v>100.904</v>
      </c>
      <c r="F39" s="30">
        <f t="shared" ca="1" si="11"/>
        <v>-88400.000000000888</v>
      </c>
      <c r="G39" s="31">
        <f t="shared" ca="1" si="6"/>
        <v>-46790.717999999979</v>
      </c>
      <c r="H39" s="38">
        <f ca="1">IF(COUNTIF($U$2:U1024,A39)=1,VLOOKUP(A39,Q:R,2), IF(COUNTIF($U$2:U1024,A39)=0,$D$9,""))</f>
        <v>259.637</v>
      </c>
      <c r="I39" s="30">
        <f t="shared" ca="1" si="12"/>
        <v>125963.79278999999</v>
      </c>
      <c r="J39" s="31">
        <f t="shared" ca="1" si="8"/>
        <v>96097.222222222219</v>
      </c>
      <c r="K39" s="66">
        <f t="shared" ca="1" si="13"/>
        <v>-57860.027345405411</v>
      </c>
      <c r="M39" s="146">
        <v>45856.625</v>
      </c>
      <c r="N39" s="3">
        <v>94.09</v>
      </c>
      <c r="O39" s="146">
        <v>45856.625</v>
      </c>
      <c r="P39" s="3">
        <v>101.28</v>
      </c>
      <c r="Q39" s="146">
        <v>45972.625</v>
      </c>
      <c r="R39" s="3">
        <v>261.74900000000002</v>
      </c>
      <c r="S39" s="146" t="str">
        <f t="shared" si="0"/>
        <v/>
      </c>
      <c r="T39" s="146" t="str">
        <f t="shared" si="1"/>
        <v/>
      </c>
      <c r="U39" s="146">
        <v>46002.625</v>
      </c>
    </row>
    <row r="40" spans="1:21">
      <c r="A40" s="151">
        <f t="shared" ca="1" si="10"/>
        <v>45988.625</v>
      </c>
      <c r="B40" s="38">
        <f ca="1">IF(COUNTIF($U$2:U1025,A40)=1,VLOOKUP(A40,M:N,2), IF(COUNTIF($U$2:U1025,A40)=0,$B$9,""))</f>
        <v>92.79</v>
      </c>
      <c r="C40" s="30">
        <f t="shared" ca="1" si="3"/>
        <v>171684.98406711529</v>
      </c>
      <c r="D40" s="31">
        <f t="shared" ca="1" si="4"/>
        <v>-129833.33333333333</v>
      </c>
      <c r="E40" s="38">
        <f ca="1">IF(COUNTIF($U$2:U1025,A40)=1,VLOOKUP(A40,O:P,2), IF(COUNTIF($U$2:U1025,A40)=0,$C$9,""))</f>
        <v>100.899</v>
      </c>
      <c r="F40" s="30">
        <f t="shared" ca="1" si="11"/>
        <v>-89699.999999999709</v>
      </c>
      <c r="G40" s="31">
        <f t="shared" ca="1" si="6"/>
        <v>-48055.332000000009</v>
      </c>
      <c r="H40" s="38">
        <f ca="1">IF(COUNTIF($U$2:U1025,A40)=1,VLOOKUP(A40,Q:R,2), IF(COUNTIF($U$2:U1025,A40)=0,$D$9,""))</f>
        <v>257.72800000000001</v>
      </c>
      <c r="I40" s="30">
        <f t="shared" ca="1" si="12"/>
        <v>143309.59675999993</v>
      </c>
      <c r="J40" s="31">
        <f t="shared" ca="1" si="8"/>
        <v>98694.444444444453</v>
      </c>
      <c r="K40" s="66">
        <f t="shared" ca="1" si="13"/>
        <v>-62397.058470662698</v>
      </c>
      <c r="M40" s="146">
        <v>45859.625</v>
      </c>
      <c r="N40" s="3">
        <v>94.13</v>
      </c>
      <c r="O40" s="146">
        <v>45859.625</v>
      </c>
      <c r="P40" s="3">
        <v>101.45</v>
      </c>
      <c r="Q40" s="146">
        <v>45973.625</v>
      </c>
      <c r="R40" s="3">
        <v>259.411</v>
      </c>
      <c r="S40" s="146" t="str">
        <f t="shared" si="0"/>
        <v/>
      </c>
      <c r="T40" s="146" t="str">
        <f t="shared" si="1"/>
        <v/>
      </c>
    </row>
    <row r="41" spans="1:21">
      <c r="A41" s="151">
        <f t="shared" ca="1" si="10"/>
        <v>45989.625</v>
      </c>
      <c r="B41" s="38">
        <f ca="1">IF(COUNTIF($U$2:U1026,A41)=1,VLOOKUP(A41,M:N,2), IF(COUNTIF($U$2:U1026,A41)=0,$B$9,""))</f>
        <v>92.92</v>
      </c>
      <c r="C41" s="30">
        <f t="shared" ca="1" si="3"/>
        <v>213955.90817454568</v>
      </c>
      <c r="D41" s="31">
        <f t="shared" ca="1" si="4"/>
        <v>-133250</v>
      </c>
      <c r="E41" s="38">
        <f ca="1">IF(COUNTIF($U$2:U1026,A41)=1,VLOOKUP(A41,O:P,2), IF(COUNTIF($U$2:U1026,A41)=0,$C$9,""))</f>
        <v>100.864</v>
      </c>
      <c r="F41" s="30">
        <f t="shared" ca="1" si="11"/>
        <v>-98799.999999998821</v>
      </c>
      <c r="G41" s="31">
        <f t="shared" ca="1" si="6"/>
        <v>-49319.945999999982</v>
      </c>
      <c r="H41" s="38">
        <f ca="1">IF(COUNTIF($U$2:U1026,A41)=1,VLOOKUP(A41,Q:R,2), IF(COUNTIF($U$2:U1026,A41)=0,$D$9,""))</f>
        <v>256.661</v>
      </c>
      <c r="I41" s="30">
        <f t="shared" ca="1" si="12"/>
        <v>153004.71087000001</v>
      </c>
      <c r="J41" s="31">
        <f t="shared" ca="1" si="8"/>
        <v>101291.66666666667</v>
      </c>
      <c r="K41" s="66">
        <f t="shared" ca="1" si="13"/>
        <v>-25470.523362122171</v>
      </c>
      <c r="M41" s="146">
        <v>45860.625</v>
      </c>
      <c r="N41" s="3">
        <v>94.13</v>
      </c>
      <c r="O41" s="146">
        <v>45860.625</v>
      </c>
      <c r="P41" s="3">
        <v>101.5</v>
      </c>
      <c r="Q41" s="146">
        <v>45974.625</v>
      </c>
      <c r="R41" s="3">
        <v>263.56099999999998</v>
      </c>
      <c r="S41" s="146" t="str">
        <f t="shared" si="0"/>
        <v/>
      </c>
      <c r="T41" s="146" t="str">
        <f t="shared" si="1"/>
        <v/>
      </c>
    </row>
    <row r="42" spans="1:21">
      <c r="A42" s="151">
        <f t="shared" ca="1" si="10"/>
        <v>45992.625</v>
      </c>
      <c r="B42" s="38">
        <f ca="1">IF(COUNTIF($U$2:U1027,A42)=1,VLOOKUP(A42,M:N,2), IF(COUNTIF($U$2:U1027,A42)=0,$B$9,""))</f>
        <v>92.77</v>
      </c>
      <c r="C42" s="30">
        <f t="shared" ca="1" si="3"/>
        <v>165181.76497366087</v>
      </c>
      <c r="D42" s="31">
        <f t="shared" ca="1" si="4"/>
        <v>-143500.00000000003</v>
      </c>
      <c r="E42" s="38">
        <f ca="1">IF(COUNTIF($U$2:U1027,A42)=1,VLOOKUP(A42,O:P,2), IF(COUNTIF($U$2:U1027,A42)=0,$C$9,""))</f>
        <v>100.771</v>
      </c>
      <c r="F42" s="30">
        <f t="shared" ca="1" si="11"/>
        <v>-122979.99999999972</v>
      </c>
      <c r="G42" s="31">
        <f t="shared" ca="1" si="6"/>
        <v>-53113.78800000003</v>
      </c>
      <c r="H42" s="38">
        <f ca="1">IF(COUNTIF($U$2:U1027,A42)=1,VLOOKUP(A42,Q:R,2), IF(COUNTIF($U$2:U1027,A42)=0,$D$9,""))</f>
        <v>256.54399999999998</v>
      </c>
      <c r="I42" s="30">
        <f t="shared" ca="1" si="12"/>
        <v>154067.81148000015</v>
      </c>
      <c r="J42" s="31">
        <f t="shared" ca="1" si="8"/>
        <v>109083.33333333334</v>
      </c>
      <c r="K42" s="66">
        <f t="shared" ca="1" si="13"/>
        <v>-65375.591839672881</v>
      </c>
      <c r="M42" s="146">
        <v>45861.625</v>
      </c>
      <c r="N42" s="3">
        <v>94.21</v>
      </c>
      <c r="O42" s="146">
        <v>45861.625</v>
      </c>
      <c r="P42" s="3">
        <v>101.505</v>
      </c>
      <c r="Q42" s="146">
        <v>45975.625</v>
      </c>
      <c r="R42" s="3">
        <v>264.93900000000002</v>
      </c>
      <c r="S42" s="146" t="str">
        <f t="shared" si="0"/>
        <v/>
      </c>
      <c r="T42" s="146" t="str">
        <f t="shared" si="1"/>
        <v/>
      </c>
    </row>
    <row r="43" spans="1:21">
      <c r="A43" s="151">
        <f t="shared" ca="1" si="10"/>
        <v>45993.625</v>
      </c>
      <c r="B43" s="38">
        <f ca="1">IF(COUNTIF($U$2:U1028,A43)=1,VLOOKUP(A43,M:N,2), IF(COUNTIF($U$2:U1028,A43)=0,$B$9,""))</f>
        <v>92.81</v>
      </c>
      <c r="C43" s="30">
        <f t="shared" ca="1" si="3"/>
        <v>178188.20316056305</v>
      </c>
      <c r="D43" s="31">
        <f t="shared" ca="1" si="4"/>
        <v>-146916.66666666669</v>
      </c>
      <c r="E43" s="38">
        <f ca="1">IF(COUNTIF($U$2:U1028,A43)=1,VLOOKUP(A43,O:P,2), IF(COUNTIF($U$2:U1028,A43)=0,$C$9,""))</f>
        <v>100.777</v>
      </c>
      <c r="F43" s="30">
        <f t="shared" ca="1" si="11"/>
        <v>-121419.99999999968</v>
      </c>
      <c r="G43" s="31">
        <f t="shared" ca="1" si="6"/>
        <v>-54378.402000000016</v>
      </c>
      <c r="H43" s="38">
        <f ca="1">IF(COUNTIF($U$2:U1028,A43)=1,VLOOKUP(A43,Q:R,2), IF(COUNTIF($U$2:U1028,A43)=0,$D$9,""))</f>
        <v>255.048</v>
      </c>
      <c r="I43" s="30">
        <f t="shared" ca="1" si="12"/>
        <v>167660.96116000001</v>
      </c>
      <c r="J43" s="31">
        <f t="shared" ca="1" si="8"/>
        <v>111680.55555555556</v>
      </c>
      <c r="K43" s="66">
        <f t="shared" ca="1" si="13"/>
        <v>-72271.578221659525</v>
      </c>
      <c r="M43" s="146">
        <v>45862.625</v>
      </c>
      <c r="N43" s="3">
        <v>94.34</v>
      </c>
      <c r="O43" s="146">
        <v>45862.625</v>
      </c>
      <c r="P43" s="3">
        <v>101.15300000000001</v>
      </c>
      <c r="Q43" s="146">
        <v>45978.625</v>
      </c>
      <c r="R43" s="3">
        <v>266.976</v>
      </c>
      <c r="S43" s="146" t="str">
        <f t="shared" si="0"/>
        <v/>
      </c>
      <c r="T43" s="146" t="str">
        <f t="shared" si="1"/>
        <v/>
      </c>
    </row>
    <row r="44" spans="1:21">
      <c r="A44" s="151">
        <f t="shared" ca="1" si="10"/>
        <v>45994.625</v>
      </c>
      <c r="B44" s="38">
        <f ca="1">IF(COUNTIF($U$2:U1029,A44)=1,VLOOKUP(A44,M:N,2), IF(COUNTIF($U$2:U1029,A44)=0,$B$9,""))</f>
        <v>92.85</v>
      </c>
      <c r="C44" s="30">
        <f t="shared" ca="1" si="3"/>
        <v>191194.64134746522</v>
      </c>
      <c r="D44" s="31">
        <f t="shared" ca="1" si="4"/>
        <v>-150333.33333333334</v>
      </c>
      <c r="E44" s="38">
        <f ca="1">IF(COUNTIF($U$2:U1029,A44)=1,VLOOKUP(A44,O:P,2), IF(COUNTIF($U$2:U1029,A44)=0,$C$9,""))</f>
        <v>100.78400000000001</v>
      </c>
      <c r="F44" s="30">
        <f t="shared" ca="1" si="11"/>
        <v>-119599.99999999837</v>
      </c>
      <c r="G44" s="31">
        <f t="shared" ca="1" si="6"/>
        <v>-55643.016000000018</v>
      </c>
      <c r="H44" s="38">
        <f ca="1">IF(COUNTIF($U$2:U1029,A44)=1,VLOOKUP(A44,Q:R,2), IF(COUNTIF($U$2:U1029,A44)=0,$D$9,""))</f>
        <v>254.80799999999999</v>
      </c>
      <c r="I44" s="30">
        <f t="shared" ca="1" si="12"/>
        <v>169841.68036000009</v>
      </c>
      <c r="J44" s="31">
        <f t="shared" ca="1" si="8"/>
        <v>114277.77777777778</v>
      </c>
      <c r="K44" s="66">
        <f t="shared" ca="1" si="13"/>
        <v>-68015.134123647586</v>
      </c>
      <c r="M44" s="146">
        <v>45863.625</v>
      </c>
      <c r="N44" s="3">
        <v>94.27</v>
      </c>
      <c r="O44" s="146">
        <v>45863.625</v>
      </c>
      <c r="P44" s="3">
        <v>101.054</v>
      </c>
      <c r="Q44" s="146">
        <v>45979.625</v>
      </c>
      <c r="R44" s="3">
        <v>272.95299999999997</v>
      </c>
      <c r="S44" s="146" t="str">
        <f t="shared" si="0"/>
        <v/>
      </c>
      <c r="T44" s="146" t="str">
        <f t="shared" si="1"/>
        <v/>
      </c>
    </row>
    <row r="45" spans="1:21">
      <c r="A45" s="151">
        <f t="shared" ca="1" si="10"/>
        <v>45995.625</v>
      </c>
      <c r="B45" s="38">
        <f ca="1">IF(COUNTIF($U$2:U1030,A45)=1,VLOOKUP(A45,M:N,2), IF(COUNTIF($U$2:U1030,A45)=0,$B$9,""))</f>
        <v>92.84</v>
      </c>
      <c r="C45" s="30">
        <f t="shared" ca="1" si="3"/>
        <v>187943.03180074136</v>
      </c>
      <c r="D45" s="31">
        <f t="shared" ca="1" si="4"/>
        <v>-153750</v>
      </c>
      <c r="E45" s="38">
        <f ca="1">IF(COUNTIF($U$2:U1030,A45)=1,VLOOKUP(A45,O:P,2), IF(COUNTIF($U$2:U1030,A45)=0,$C$9,""))</f>
        <v>100.739</v>
      </c>
      <c r="F45" s="30">
        <f t="shared" ca="1" si="11"/>
        <v>-131299.99999999884</v>
      </c>
      <c r="G45" s="31">
        <f t="shared" ca="1" si="6"/>
        <v>-56907.630000000005</v>
      </c>
      <c r="H45" s="38">
        <f ca="1">IF(COUNTIF($U$2:U1030,A45)=1,VLOOKUP(A45,Q:R,2), IF(COUNTIF($U$2:U1030,A45)=0,$D$9,""))</f>
        <v>255.79300000000001</v>
      </c>
      <c r="I45" s="30">
        <f t="shared" ca="1" si="12"/>
        <v>160891.64530999996</v>
      </c>
      <c r="J45" s="31">
        <f t="shared" ca="1" si="8"/>
        <v>116875</v>
      </c>
      <c r="K45" s="66">
        <f t="shared" ca="1" si="13"/>
        <v>-55365.983509259764</v>
      </c>
      <c r="M45" s="146">
        <v>45866.625</v>
      </c>
      <c r="N45" s="3">
        <v>94.37</v>
      </c>
      <c r="O45" s="146">
        <v>45866.625</v>
      </c>
      <c r="P45" s="3">
        <v>101.17</v>
      </c>
      <c r="Q45" s="146">
        <v>45980.625</v>
      </c>
      <c r="R45" s="3">
        <v>267.935</v>
      </c>
      <c r="S45" s="146" t="str">
        <f t="shared" si="0"/>
        <v/>
      </c>
      <c r="T45" s="146" t="str">
        <f t="shared" si="1"/>
        <v/>
      </c>
    </row>
    <row r="46" spans="1:21">
      <c r="A46" s="151">
        <f t="shared" ca="1" si="10"/>
        <v>45996.625</v>
      </c>
      <c r="B46" s="38">
        <f ca="1">IF(COUNTIF($U$2:U1031,A46)=1,VLOOKUP(A46,M:N,2), IF(COUNTIF($U$2:U1031,A46)=0,$B$9,""))</f>
        <v>92.88</v>
      </c>
      <c r="C46" s="30">
        <f t="shared" ca="1" si="3"/>
        <v>200949.4699876435</v>
      </c>
      <c r="D46" s="31">
        <f t="shared" ca="1" si="4"/>
        <v>-157166.66666666666</v>
      </c>
      <c r="E46" s="38">
        <f ca="1">IF(COUNTIF($U$2:U1031,A46)=1,VLOOKUP(A46,O:P,2), IF(COUNTIF($U$2:U1031,A46)=0,$C$9,""))</f>
        <v>100.67</v>
      </c>
      <c r="F46" s="30">
        <f t="shared" ca="1" si="11"/>
        <v>-149239.99999999948</v>
      </c>
      <c r="G46" s="31">
        <f t="shared" ca="1" si="6"/>
        <v>-58172.243999999992</v>
      </c>
      <c r="H46" s="38">
        <f ca="1">IF(COUNTIF($U$2:U1031,A46)=1,VLOOKUP(A46,Q:R,2), IF(COUNTIF($U$2:U1031,A46)=0,$D$9,""))</f>
        <v>253.10300000000001</v>
      </c>
      <c r="I46" s="30">
        <f t="shared" ca="1" si="12"/>
        <v>185333.87300999992</v>
      </c>
      <c r="J46" s="31">
        <f t="shared" ca="1" si="8"/>
        <v>119472.22222222222</v>
      </c>
      <c r="K46" s="66">
        <f t="shared" ca="1" si="13"/>
        <v>-53611.047911245812</v>
      </c>
      <c r="M46" s="146">
        <v>45867.625</v>
      </c>
      <c r="N46" s="3">
        <v>94.46</v>
      </c>
      <c r="O46" s="146">
        <v>45867.625</v>
      </c>
      <c r="P46" s="3">
        <v>101.105</v>
      </c>
      <c r="Q46" s="146">
        <v>45981.625</v>
      </c>
      <c r="R46" s="3">
        <v>260.61799999999999</v>
      </c>
      <c r="S46" s="146" t="str">
        <f t="shared" si="0"/>
        <v/>
      </c>
      <c r="T46" s="146" t="str">
        <f t="shared" si="1"/>
        <v/>
      </c>
    </row>
    <row r="47" spans="1:21">
      <c r="A47" s="151">
        <f t="shared" ca="1" si="10"/>
        <v>45999.625</v>
      </c>
      <c r="B47" s="38">
        <f ca="1">IF(COUNTIF($U$2:U1032,A47)=1,VLOOKUP(A47,M:N,2), IF(COUNTIF($U$2:U1032,A47)=0,$B$9,""))</f>
        <v>92.81</v>
      </c>
      <c r="C47" s="30">
        <f t="shared" ca="1" si="3"/>
        <v>178188.20316056305</v>
      </c>
      <c r="D47" s="31">
        <f t="shared" ca="1" si="4"/>
        <v>-167416.66666666666</v>
      </c>
      <c r="E47" s="38">
        <f ca="1">IF(COUNTIF($U$2:U1032,A47)=1,VLOOKUP(A47,O:P,2), IF(COUNTIF($U$2:U1032,A47)=0,$C$9,""))</f>
        <v>100.447</v>
      </c>
      <c r="F47" s="30">
        <f t="shared" ca="1" si="11"/>
        <v>-207219.99999999921</v>
      </c>
      <c r="G47" s="31">
        <f t="shared" ca="1" si="6"/>
        <v>-61966.085999999996</v>
      </c>
      <c r="H47" s="38">
        <f ca="1">IF(COUNTIF($U$2:U1032,A47)=1,VLOOKUP(A47,Q:R,2), IF(COUNTIF($U$2:U1032,A47)=0,$D$9,""))</f>
        <v>254.96199999999999</v>
      </c>
      <c r="I47" s="30">
        <f t="shared" ca="1" si="12"/>
        <v>168442.3855400001</v>
      </c>
      <c r="J47" s="31">
        <f t="shared" ca="1" si="8"/>
        <v>127263.88888888888</v>
      </c>
      <c r="K47" s="66">
        <f t="shared" ca="1" si="13"/>
        <v>-15748.651934993395</v>
      </c>
      <c r="M47" s="146">
        <v>45868.625</v>
      </c>
      <c r="N47" s="3">
        <v>94.48</v>
      </c>
      <c r="O47" s="146">
        <v>45868.625</v>
      </c>
      <c r="P47" s="3">
        <v>101.048</v>
      </c>
      <c r="Q47" s="146">
        <v>45982.625</v>
      </c>
      <c r="R47" s="3">
        <v>272.31</v>
      </c>
      <c r="S47" s="146" t="str">
        <f t="shared" si="0"/>
        <v/>
      </c>
      <c r="T47" s="146" t="str">
        <f t="shared" si="1"/>
        <v/>
      </c>
    </row>
    <row r="48" spans="1:21">
      <c r="A48" s="151">
        <f t="shared" ca="1" si="10"/>
        <v>46000.625</v>
      </c>
      <c r="B48" s="38">
        <f ca="1">IF(COUNTIF($U$2:U1033,A48)=1,VLOOKUP(A48,M:N,2), IF(COUNTIF($U$2:U1033,A48)=0,$B$9,""))</f>
        <v>92.79</v>
      </c>
      <c r="C48" s="30">
        <f t="shared" ca="1" si="3"/>
        <v>171684.98406711529</v>
      </c>
      <c r="D48" s="31">
        <f t="shared" ca="1" si="4"/>
        <v>-170833.33333333334</v>
      </c>
      <c r="E48" s="38">
        <f ca="1">IF(COUNTIF($U$2:U1033,A48)=1,VLOOKUP(A48,O:P,2), IF(COUNTIF($U$2:U1033,A48)=0,$C$9,""))</f>
        <v>100.48399999999999</v>
      </c>
      <c r="F48" s="30">
        <f t="shared" ca="1" si="11"/>
        <v>-197600.00000000134</v>
      </c>
      <c r="G48" s="31">
        <f t="shared" ca="1" si="6"/>
        <v>-63230.7</v>
      </c>
      <c r="H48" s="38">
        <f ca="1">IF(COUNTIF($U$2:U1033,A48)=1,VLOOKUP(A48,Q:R,2), IF(COUNTIF($U$2:U1033,A48)=0,$D$9,""))</f>
        <v>256.41800000000001</v>
      </c>
      <c r="I48" s="30">
        <f t="shared" ca="1" si="12"/>
        <v>155212.68905999992</v>
      </c>
      <c r="J48" s="31">
        <f t="shared" ca="1" si="8"/>
        <v>129861.11111111112</v>
      </c>
      <c r="K48" s="66">
        <f t="shared" ca="1" si="13"/>
        <v>-23391.44943732777</v>
      </c>
      <c r="M48" s="146">
        <v>45869.625</v>
      </c>
      <c r="N48" s="3">
        <v>94.45</v>
      </c>
      <c r="O48" s="146">
        <v>45869.625</v>
      </c>
      <c r="P48" s="3">
        <v>101.02200000000001</v>
      </c>
      <c r="Q48" s="146">
        <v>45985.625</v>
      </c>
      <c r="R48" s="3">
        <v>262.66500000000002</v>
      </c>
      <c r="S48" s="146" t="str">
        <f t="shared" si="0"/>
        <v/>
      </c>
      <c r="T48" s="146" t="str">
        <f t="shared" si="1"/>
        <v/>
      </c>
    </row>
    <row r="49" spans="1:33">
      <c r="A49" s="151">
        <f t="shared" ca="1" si="10"/>
        <v>46001.625</v>
      </c>
      <c r="B49" s="38">
        <f ca="1">IF(COUNTIF($U$2:U1034,A49)=1,VLOOKUP(A49,M:N,2), IF(COUNTIF($U$2:U1034,A49)=0,$B$9,""))</f>
        <v>92.68</v>
      </c>
      <c r="C49" s="30">
        <f t="shared" ca="1" si="3"/>
        <v>135917.27905313266</v>
      </c>
      <c r="D49" s="31">
        <f t="shared" ca="1" si="4"/>
        <v>-174250</v>
      </c>
      <c r="E49" s="38">
        <f ca="1">IF(COUNTIF($U$2:U1034,A49)=1,VLOOKUP(A49,O:P,2), IF(COUNTIF($U$2:U1034,A49)=0,$C$9,""))</f>
        <v>100.42100000000001</v>
      </c>
      <c r="F49" s="30">
        <f t="shared" ca="1" si="11"/>
        <v>-213979.99999999828</v>
      </c>
      <c r="G49" s="31">
        <f t="shared" ca="1" si="6"/>
        <v>-64495.314000000013</v>
      </c>
      <c r="H49" s="38">
        <f ca="1">IF(COUNTIF($U$2:U1034,A49)=1,VLOOKUP(A49,Q:R,2), IF(COUNTIF($U$2:U1034,A49)=0,$D$9,""))</f>
        <v>255.42599999999999</v>
      </c>
      <c r="I49" s="30">
        <f t="shared" ca="1" si="12"/>
        <v>164226.32842000015</v>
      </c>
      <c r="J49" s="31">
        <f t="shared" ca="1" si="8"/>
        <v>132458.33333333334</v>
      </c>
      <c r="K49" s="66">
        <f t="shared" ca="1" si="13"/>
        <v>-56542.068700202537</v>
      </c>
      <c r="M49" s="146">
        <v>45870.625</v>
      </c>
      <c r="N49" s="3">
        <v>94.32</v>
      </c>
      <c r="O49" s="146">
        <v>45870.625</v>
      </c>
      <c r="P49" s="3">
        <v>101.155</v>
      </c>
      <c r="Q49" s="146">
        <v>45986.625</v>
      </c>
      <c r="R49" s="3">
        <v>261.99099999999999</v>
      </c>
      <c r="S49" s="146" t="str">
        <f t="shared" si="0"/>
        <v/>
      </c>
      <c r="T49" s="146" t="str">
        <f t="shared" si="1"/>
        <v/>
      </c>
    </row>
    <row r="50" spans="1:33">
      <c r="A50" s="151">
        <f t="shared" ca="1" si="10"/>
        <v>46002.625</v>
      </c>
      <c r="B50" s="38">
        <f ca="1">IF(COUNTIF($U$2:U1035,A50)=1,VLOOKUP(A50,M:N,2), IF(COUNTIF($U$2:U1035,A50)=0,$B$9,""))</f>
        <v>92.83</v>
      </c>
      <c r="C50" s="30">
        <f t="shared" ca="1" si="3"/>
        <v>184691.42225401747</v>
      </c>
      <c r="D50" s="31">
        <f t="shared" ca="1" si="4"/>
        <v>-177666.66666666666</v>
      </c>
      <c r="E50" s="38">
        <f ca="1">IF(COUNTIF($U$2:U1035,A50)=1,VLOOKUP(A50,O:P,2), IF(COUNTIF($U$2:U1035,A50)=0,$C$9,""))</f>
        <v>100.453</v>
      </c>
      <c r="F50" s="30">
        <f t="shared" ca="1" si="11"/>
        <v>-205659.99999999916</v>
      </c>
      <c r="G50" s="31">
        <f t="shared" ca="1" si="6"/>
        <v>-65759.928</v>
      </c>
      <c r="H50" s="38">
        <f ca="1">IF(COUNTIF($U$2:U1035,A50)=1,VLOOKUP(A50,Q:R,2), IF(COUNTIF($U$2:U1035,A50)=0,$D$9,""))</f>
        <v>248.49600000000001</v>
      </c>
      <c r="I50" s="30">
        <f t="shared" ca="1" si="12"/>
        <v>227194.59531999991</v>
      </c>
      <c r="J50" s="31">
        <f t="shared" ca="1" si="8"/>
        <v>135055.55555555556</v>
      </c>
      <c r="K50" s="66">
        <f t="shared" ca="1" si="13"/>
        <v>-83805.467288205517</v>
      </c>
      <c r="M50" s="146">
        <v>45873.625</v>
      </c>
      <c r="N50" s="3">
        <v>94.38</v>
      </c>
      <c r="O50" s="146">
        <v>45873.625</v>
      </c>
      <c r="P50" s="3">
        <v>101.214</v>
      </c>
      <c r="Q50" s="146">
        <v>45987.625</v>
      </c>
      <c r="R50" s="3">
        <v>259.637</v>
      </c>
      <c r="S50" s="146" t="str">
        <f t="shared" si="0"/>
        <v/>
      </c>
      <c r="T50" s="146" t="str">
        <f t="shared" si="1"/>
        <v/>
      </c>
    </row>
    <row r="51" spans="1:33">
      <c r="A51" s="151">
        <f t="shared" ca="1" si="10"/>
        <v>46002.652504513891</v>
      </c>
      <c r="B51" s="38">
        <f ca="1">IF(COUNTIF($U$2:U1036,A51)=1,VLOOKUP(A51,M:N,2), IF(COUNTIF($U$2:U1036,A51)=0,$B$9,""))</f>
        <v>92.78</v>
      </c>
      <c r="C51" s="30">
        <f t="shared" ca="1" si="3"/>
        <v>168433.37452038476</v>
      </c>
      <c r="D51" s="31">
        <f t="shared" ca="1" si="4"/>
        <v>-177666.66666666666</v>
      </c>
      <c r="E51" s="38">
        <f ca="1">IF(COUNTIF($U$2:U1036,A51)=1,VLOOKUP(A51,O:P,2), IF(COUNTIF($U$2:U1036,A51)=0,$C$9,""))</f>
        <v>100.468</v>
      </c>
      <c r="F51" s="30">
        <f t="shared" ca="1" si="11"/>
        <v>-201759.99999999901</v>
      </c>
      <c r="G51" s="31">
        <f t="shared" ca="1" si="6"/>
        <v>-65759.928</v>
      </c>
      <c r="H51" s="38">
        <f ca="1">IF(COUNTIF($U$2:U1036,A51)=1,VLOOKUP(A51,Q:R,2), IF(COUNTIF($U$2:U1036,A51)=0,$D$9,""))</f>
        <v>247.48390000000001</v>
      </c>
      <c r="I51" s="30">
        <f t="shared" ca="1" si="12"/>
        <v>236390.86991299994</v>
      </c>
      <c r="J51" s="31">
        <f t="shared" ca="1" si="8"/>
        <v>135055.55555555556</v>
      </c>
      <c r="K51" s="66">
        <f t="shared" ca="1" si="13"/>
        <v>-113159.7896148384</v>
      </c>
      <c r="M51" s="146">
        <v>45874.625</v>
      </c>
      <c r="N51" s="3">
        <v>94.45</v>
      </c>
      <c r="O51" s="146">
        <v>45874.625</v>
      </c>
      <c r="P51" s="3">
        <v>101.217</v>
      </c>
      <c r="Q51" s="146">
        <v>45988.625</v>
      </c>
      <c r="R51" s="3">
        <v>257.72800000000001</v>
      </c>
      <c r="S51" s="146" t="str">
        <f t="shared" si="0"/>
        <v/>
      </c>
      <c r="T51" s="146" t="str">
        <f t="shared" si="1"/>
        <v/>
      </c>
    </row>
    <row r="52" spans="1:33">
      <c r="A52" s="151" t="str">
        <f t="shared" ca="1" si="10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11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12"/>
        <v/>
      </c>
      <c r="J52" s="31" t="str">
        <f t="shared" ca="1" si="8"/>
        <v/>
      </c>
      <c r="K52" s="66" t="str">
        <f t="shared" ca="1" si="13"/>
        <v/>
      </c>
      <c r="M52" s="146">
        <v>45875.625</v>
      </c>
      <c r="N52" s="3">
        <v>94.47</v>
      </c>
      <c r="O52" s="146">
        <v>45875.625</v>
      </c>
      <c r="P52" s="3">
        <v>101.197</v>
      </c>
      <c r="Q52" s="146">
        <v>45989.625</v>
      </c>
      <c r="R52" s="3">
        <v>256.661</v>
      </c>
      <c r="S52" s="146" t="str">
        <f t="shared" si="0"/>
        <v/>
      </c>
      <c r="T52" s="146" t="str">
        <f t="shared" si="1"/>
        <v/>
      </c>
    </row>
    <row r="53" spans="1:33">
      <c r="A53" s="151" t="str">
        <f t="shared" ca="1" si="10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11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12"/>
        <v/>
      </c>
      <c r="J53" s="31" t="str">
        <f t="shared" ca="1" si="8"/>
        <v/>
      </c>
      <c r="K53" s="66" t="str">
        <f t="shared" ca="1" si="13"/>
        <v/>
      </c>
      <c r="M53" s="146">
        <v>45876.625</v>
      </c>
      <c r="N53" s="3">
        <v>94.64</v>
      </c>
      <c r="O53" s="146">
        <v>45876.625</v>
      </c>
      <c r="P53" s="3">
        <v>101.16500000000001</v>
      </c>
      <c r="Q53" s="146">
        <v>45992.625</v>
      </c>
      <c r="R53" s="3">
        <v>256.54399999999998</v>
      </c>
      <c r="S53" s="146" t="str">
        <f t="shared" si="0"/>
        <v/>
      </c>
      <c r="T53" s="146" t="str">
        <f t="shared" si="1"/>
        <v/>
      </c>
    </row>
    <row r="54" spans="1:33">
      <c r="A54" s="151" t="str">
        <f t="shared" ca="1" si="10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11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12"/>
        <v/>
      </c>
      <c r="J54" s="31" t="str">
        <f t="shared" ca="1" si="8"/>
        <v/>
      </c>
      <c r="K54" s="66" t="str">
        <f t="shared" ca="1" si="13"/>
        <v/>
      </c>
      <c r="M54" s="146">
        <v>45877.625</v>
      </c>
      <c r="N54" s="3">
        <v>94.67</v>
      </c>
      <c r="O54" s="146">
        <v>45877.625</v>
      </c>
      <c r="P54" s="3">
        <v>101.039</v>
      </c>
      <c r="Q54" s="146">
        <v>45993.625</v>
      </c>
      <c r="R54" s="3">
        <v>255.048</v>
      </c>
      <c r="S54" s="146" t="str">
        <f t="shared" si="0"/>
        <v/>
      </c>
      <c r="T54" s="146" t="str">
        <f t="shared" si="1"/>
        <v/>
      </c>
    </row>
    <row r="55" spans="1:33">
      <c r="A55" s="151" t="str">
        <f t="shared" ca="1" si="10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11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12"/>
        <v/>
      </c>
      <c r="J55" s="31" t="str">
        <f t="shared" ca="1" si="8"/>
        <v/>
      </c>
      <c r="K55" s="66" t="str">
        <f t="shared" ca="1" si="13"/>
        <v/>
      </c>
      <c r="M55" s="146">
        <v>45880.625</v>
      </c>
      <c r="N55" s="3">
        <v>94.66</v>
      </c>
      <c r="O55" s="146">
        <v>45880.625</v>
      </c>
      <c r="P55" s="3">
        <v>101.004</v>
      </c>
      <c r="Q55" s="146">
        <v>45994.625</v>
      </c>
      <c r="R55" s="3">
        <v>254.80799999999999</v>
      </c>
      <c r="S55" s="146" t="str">
        <f t="shared" si="0"/>
        <v/>
      </c>
      <c r="T55" s="146" t="str">
        <f t="shared" si="1"/>
        <v/>
      </c>
    </row>
    <row r="56" spans="1:33">
      <c r="A56" s="151" t="str">
        <f t="shared" ca="1" si="10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11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12"/>
        <v/>
      </c>
      <c r="J56" s="31" t="str">
        <f t="shared" ca="1" si="8"/>
        <v/>
      </c>
      <c r="K56" s="66" t="str">
        <f t="shared" ca="1" si="13"/>
        <v/>
      </c>
      <c r="M56" s="146">
        <v>45881.625</v>
      </c>
      <c r="N56" s="3">
        <v>94.75</v>
      </c>
      <c r="O56" s="146">
        <v>45881.625</v>
      </c>
      <c r="P56" s="3">
        <v>100.947</v>
      </c>
      <c r="Q56" s="146">
        <v>45995.625</v>
      </c>
      <c r="R56" s="3">
        <v>255.79300000000001</v>
      </c>
      <c r="S56" s="146" t="str">
        <f t="shared" si="0"/>
        <v/>
      </c>
      <c r="T56" s="146" t="str">
        <f t="shared" si="1"/>
        <v/>
      </c>
    </row>
    <row r="57" spans="1:33">
      <c r="A57" s="151" t="str">
        <f t="shared" ca="1" si="10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11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12"/>
        <v/>
      </c>
      <c r="J57" s="31" t="str">
        <f t="shared" ca="1" si="8"/>
        <v/>
      </c>
      <c r="K57" s="66" t="str">
        <f t="shared" ca="1" si="13"/>
        <v/>
      </c>
      <c r="M57" s="146">
        <v>45882.625</v>
      </c>
      <c r="N57" s="3">
        <v>94.88</v>
      </c>
      <c r="O57" s="146">
        <v>45882.625</v>
      </c>
      <c r="P57" s="3">
        <v>101.11799999999999</v>
      </c>
      <c r="Q57" s="146">
        <v>45996.625</v>
      </c>
      <c r="R57" s="3">
        <v>253.10300000000001</v>
      </c>
      <c r="S57" s="146" t="str">
        <f t="shared" si="0"/>
        <v/>
      </c>
      <c r="T57" s="146" t="str">
        <f t="shared" si="1"/>
        <v/>
      </c>
    </row>
    <row r="58" spans="1:33">
      <c r="A58" s="151" t="str">
        <f t="shared" ca="1" si="10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11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12"/>
        <v/>
      </c>
      <c r="J58" s="31" t="str">
        <f t="shared" ca="1" si="8"/>
        <v/>
      </c>
      <c r="K58" s="66" t="str">
        <f t="shared" ca="1" si="13"/>
        <v/>
      </c>
      <c r="M58" s="146">
        <v>45883.625</v>
      </c>
      <c r="N58" s="3">
        <v>94.94</v>
      </c>
      <c r="O58" s="146">
        <v>45883.625</v>
      </c>
      <c r="P58" s="3">
        <v>101.057</v>
      </c>
      <c r="Q58" s="146">
        <v>45999.625</v>
      </c>
      <c r="R58" s="3">
        <v>254.96199999999999</v>
      </c>
      <c r="S58" s="146" t="str">
        <f t="shared" si="0"/>
        <v/>
      </c>
      <c r="T58" s="146" t="str">
        <f t="shared" si="1"/>
        <v/>
      </c>
    </row>
    <row r="59" spans="1:33">
      <c r="A59" s="151" t="str">
        <f t="shared" ca="1" si="10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11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12"/>
        <v/>
      </c>
      <c r="J59" s="31" t="str">
        <f t="shared" ca="1" si="8"/>
        <v/>
      </c>
      <c r="K59" s="66" t="str">
        <f t="shared" ca="1" si="13"/>
        <v/>
      </c>
      <c r="M59" s="146">
        <v>45884.625</v>
      </c>
      <c r="N59" s="3">
        <v>94.87</v>
      </c>
      <c r="O59" s="146">
        <v>45884.625</v>
      </c>
      <c r="P59" s="3">
        <v>100.946</v>
      </c>
      <c r="Q59" s="146">
        <v>46000.625</v>
      </c>
      <c r="R59" s="3">
        <v>256.41800000000001</v>
      </c>
      <c r="S59" s="146" t="str">
        <f t="shared" si="0"/>
        <v/>
      </c>
      <c r="T59" s="146" t="str">
        <f t="shared" si="1"/>
        <v/>
      </c>
    </row>
    <row r="60" spans="1:33">
      <c r="A60" s="151" t="str">
        <f t="shared" ca="1" si="10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11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12"/>
        <v/>
      </c>
      <c r="J60" s="31" t="str">
        <f t="shared" ca="1" si="8"/>
        <v/>
      </c>
      <c r="K60" s="66" t="str">
        <f t="shared" ca="1" si="13"/>
        <v/>
      </c>
      <c r="M60" s="146">
        <v>45887.625</v>
      </c>
      <c r="N60" s="3">
        <v>94.83</v>
      </c>
      <c r="O60" s="146">
        <v>45887.625</v>
      </c>
      <c r="P60" s="3">
        <v>100.953</v>
      </c>
      <c r="Q60" s="146">
        <v>46001.625</v>
      </c>
      <c r="R60" s="3">
        <v>255.42599999999999</v>
      </c>
      <c r="S60" s="146" t="str">
        <f t="shared" si="0"/>
        <v/>
      </c>
      <c r="T60" s="146" t="str">
        <f t="shared" si="1"/>
        <v/>
      </c>
    </row>
    <row r="61" spans="1:33">
      <c r="A61" s="151" t="str">
        <f t="shared" ca="1" si="10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11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12"/>
        <v/>
      </c>
      <c r="J61" s="31" t="str">
        <f t="shared" ca="1" si="8"/>
        <v/>
      </c>
      <c r="K61" s="66" t="str">
        <f t="shared" ca="1" si="13"/>
        <v/>
      </c>
      <c r="M61" s="146">
        <v>45888.625</v>
      </c>
      <c r="N61" s="3">
        <v>94.8</v>
      </c>
      <c r="O61" s="146">
        <v>45888.625</v>
      </c>
      <c r="P61" s="3">
        <v>100.99</v>
      </c>
      <c r="Q61" s="146">
        <v>46002.625</v>
      </c>
      <c r="R61" s="3">
        <v>248.49600000000001</v>
      </c>
      <c r="S61" s="146" t="str">
        <f t="shared" si="0"/>
        <v/>
      </c>
      <c r="T61" s="146" t="str">
        <f t="shared" si="1"/>
        <v/>
      </c>
    </row>
    <row r="62" spans="1:33">
      <c r="A62" s="151" t="str">
        <f t="shared" ca="1" si="10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11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12"/>
        <v/>
      </c>
      <c r="J62" s="31" t="str">
        <f t="shared" ca="1" si="8"/>
        <v/>
      </c>
      <c r="K62" s="66" t="str">
        <f t="shared" ca="1" si="13"/>
        <v/>
      </c>
      <c r="M62" s="146">
        <v>45889.625</v>
      </c>
      <c r="N62" s="3">
        <v>94.64</v>
      </c>
      <c r="O62" s="146">
        <v>45889.625</v>
      </c>
      <c r="P62" s="3">
        <v>101.083</v>
      </c>
      <c r="S62" s="146" t="str">
        <f t="shared" si="0"/>
        <v/>
      </c>
      <c r="T62" s="146" t="str">
        <f t="shared" si="1"/>
        <v/>
      </c>
    </row>
    <row r="63" spans="1:33">
      <c r="A63" s="151" t="str">
        <f t="shared" ca="1" si="10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11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12"/>
        <v/>
      </c>
      <c r="J63" s="31" t="str">
        <f t="shared" ca="1" si="8"/>
        <v/>
      </c>
      <c r="K63" s="66" t="str">
        <f t="shared" ca="1" si="13"/>
        <v/>
      </c>
      <c r="M63" s="146">
        <v>45890.625</v>
      </c>
      <c r="N63" s="3">
        <v>94.47</v>
      </c>
      <c r="O63" s="146">
        <v>45890.625</v>
      </c>
      <c r="P63" s="3">
        <v>100.955</v>
      </c>
      <c r="S63" s="146" t="str">
        <f t="shared" si="0"/>
        <v/>
      </c>
      <c r="T63" s="146" t="str">
        <f t="shared" si="1"/>
        <v/>
      </c>
      <c r="Y63" s="46"/>
      <c r="AG63" s="67"/>
    </row>
    <row r="64" spans="1:33">
      <c r="A64" s="151" t="str">
        <f t="shared" ca="1" si="10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11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12"/>
        <v/>
      </c>
      <c r="J64" s="31" t="str">
        <f t="shared" ca="1" si="8"/>
        <v/>
      </c>
      <c r="K64" s="66" t="str">
        <f t="shared" ca="1" si="13"/>
        <v/>
      </c>
      <c r="M64" s="146">
        <v>45891.625</v>
      </c>
      <c r="N64" s="3">
        <v>94.76</v>
      </c>
      <c r="O64" s="146">
        <v>45891.625</v>
      </c>
      <c r="P64" s="3">
        <v>101.027</v>
      </c>
      <c r="S64" s="146" t="str">
        <f t="shared" si="0"/>
        <v/>
      </c>
      <c r="T64" s="146" t="str">
        <f t="shared" si="1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0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11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12"/>
        <v/>
      </c>
      <c r="J65" s="31" t="str">
        <f t="shared" ca="1" si="8"/>
        <v/>
      </c>
      <c r="K65" s="66" t="str">
        <f t="shared" ca="1" si="13"/>
        <v/>
      </c>
      <c r="M65" s="146">
        <v>45895.625</v>
      </c>
      <c r="N65" s="3">
        <v>94.59</v>
      </c>
      <c r="O65" s="146">
        <v>45894.625</v>
      </c>
      <c r="P65" s="3">
        <v>100.916</v>
      </c>
      <c r="S65" s="146" t="str">
        <f t="shared" si="0"/>
        <v/>
      </c>
      <c r="T65" s="146" t="str">
        <f t="shared" si="1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0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11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12"/>
        <v/>
      </c>
      <c r="J66" s="31" t="str">
        <f t="shared" ca="1" si="8"/>
        <v/>
      </c>
      <c r="K66" s="66" t="str">
        <f t="shared" ca="1" si="13"/>
        <v/>
      </c>
      <c r="M66" s="146">
        <v>45896.625</v>
      </c>
      <c r="N66" s="3">
        <v>94.56</v>
      </c>
      <c r="O66" s="146">
        <v>45895.625</v>
      </c>
      <c r="P66" s="3">
        <v>101.051</v>
      </c>
      <c r="S66" s="146" t="str">
        <f t="shared" si="0"/>
        <v/>
      </c>
      <c r="T66" s="146" t="str">
        <f t="shared" si="1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0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11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12"/>
        <v/>
      </c>
      <c r="J67" s="31" t="str">
        <f t="shared" ca="1" si="8"/>
        <v/>
      </c>
      <c r="K67" s="66" t="str">
        <f t="shared" ca="1" si="13"/>
        <v/>
      </c>
      <c r="M67" s="146">
        <v>45897.625</v>
      </c>
      <c r="N67" s="3">
        <v>94.44</v>
      </c>
      <c r="O67" s="146">
        <v>45896.625</v>
      </c>
      <c r="P67" s="3">
        <v>101.142</v>
      </c>
      <c r="S67" s="146" t="str">
        <f t="shared" si="0"/>
        <v/>
      </c>
      <c r="T67" s="146" t="str">
        <f t="shared" si="1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0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11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12"/>
        <v/>
      </c>
      <c r="J68" s="31" t="str">
        <f t="shared" ca="1" si="8"/>
        <v/>
      </c>
      <c r="K68" s="66" t="str">
        <f t="shared" ca="1" si="13"/>
        <v/>
      </c>
      <c r="M68" s="146">
        <v>45898.625</v>
      </c>
      <c r="N68" s="3">
        <v>94.44</v>
      </c>
      <c r="O68" s="146">
        <v>45897.625</v>
      </c>
      <c r="P68" s="3">
        <v>101.092</v>
      </c>
      <c r="S68" s="146" t="str">
        <f t="shared" ref="S68:S131" si="14">IF(COUNTIF(O:O,M68)*COUNTIF(Q:Q,M68),M68,"")</f>
        <v/>
      </c>
      <c r="T68" s="146" t="str">
        <f t="shared" ref="T68:T131" si="15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0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11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12"/>
        <v/>
      </c>
      <c r="J69" s="31" t="str">
        <f t="shared" ca="1" si="8"/>
        <v/>
      </c>
      <c r="K69" s="66" t="str">
        <f t="shared" ca="1" si="13"/>
        <v/>
      </c>
      <c r="M69" s="146">
        <v>45901.625</v>
      </c>
      <c r="N69" s="3">
        <v>94.4</v>
      </c>
      <c r="O69" s="146">
        <v>45898.625</v>
      </c>
      <c r="P69" s="3">
        <v>101.096</v>
      </c>
      <c r="S69" s="146" t="str">
        <f t="shared" si="14"/>
        <v/>
      </c>
      <c r="T69" s="146" t="str">
        <f t="shared" si="15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0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11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12"/>
        <v/>
      </c>
      <c r="J70" s="31" t="str">
        <f t="shared" ca="1" si="8"/>
        <v/>
      </c>
      <c r="K70" s="66" t="str">
        <f t="shared" ca="1" si="13"/>
        <v/>
      </c>
      <c r="M70" s="146">
        <v>45902.625</v>
      </c>
      <c r="N70" s="3">
        <v>94.24</v>
      </c>
      <c r="O70" s="146">
        <v>45901.625</v>
      </c>
      <c r="P70" s="3">
        <v>101.01900000000001</v>
      </c>
      <c r="S70" s="146" t="str">
        <f t="shared" si="14"/>
        <v/>
      </c>
      <c r="T70" s="146" t="str">
        <f t="shared" si="15"/>
        <v/>
      </c>
      <c r="Y70" s="46"/>
      <c r="AG70" s="67"/>
    </row>
    <row r="71" spans="1:33">
      <c r="A71" s="151" t="str">
        <f t="shared" ca="1" si="10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11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12"/>
        <v/>
      </c>
      <c r="J71" s="31" t="str">
        <f t="shared" ca="1" si="8"/>
        <v/>
      </c>
      <c r="K71" s="66" t="str">
        <f t="shared" ca="1" si="13"/>
        <v/>
      </c>
      <c r="M71" s="146">
        <v>45903.625</v>
      </c>
      <c r="N71" s="3">
        <v>94.38</v>
      </c>
      <c r="O71" s="146">
        <v>45902.625</v>
      </c>
      <c r="P71" s="3">
        <v>100.976</v>
      </c>
      <c r="S71" s="146" t="str">
        <f t="shared" si="14"/>
        <v/>
      </c>
      <c r="T71" s="146" t="str">
        <f t="shared" si="15"/>
        <v/>
      </c>
      <c r="Y71" s="46"/>
      <c r="AG71" s="67"/>
    </row>
    <row r="72" spans="1:33">
      <c r="A72" s="151" t="str">
        <f t="shared" ca="1" si="10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11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12"/>
        <v/>
      </c>
      <c r="J72" s="31" t="str">
        <f t="shared" ca="1" si="8"/>
        <v/>
      </c>
      <c r="K72" s="66" t="str">
        <f t="shared" ca="1" si="13"/>
        <v/>
      </c>
      <c r="M72" s="146">
        <v>45904.625</v>
      </c>
      <c r="N72" s="3">
        <v>94.54</v>
      </c>
      <c r="O72" s="146">
        <v>45903.625</v>
      </c>
      <c r="P72" s="3">
        <v>101.038</v>
      </c>
      <c r="S72" s="146" t="str">
        <f t="shared" si="14"/>
        <v/>
      </c>
      <c r="T72" s="146" t="str">
        <f t="shared" si="15"/>
        <v/>
      </c>
      <c r="Y72" s="46"/>
      <c r="AG72" s="67"/>
    </row>
    <row r="73" spans="1:33">
      <c r="A73" s="151" t="str">
        <f t="shared" ca="1" si="10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11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12"/>
        <v/>
      </c>
      <c r="J73" s="31" t="str">
        <f t="shared" ca="1" si="8"/>
        <v/>
      </c>
      <c r="K73" s="66" t="str">
        <f t="shared" ca="1" si="13"/>
        <v/>
      </c>
      <c r="M73" s="146">
        <v>45905.625</v>
      </c>
      <c r="N73" s="3">
        <v>94.64</v>
      </c>
      <c r="O73" s="146">
        <v>45904.625</v>
      </c>
      <c r="P73" s="3">
        <v>101.06399999999999</v>
      </c>
      <c r="S73" s="146" t="str">
        <f t="shared" si="14"/>
        <v/>
      </c>
      <c r="T73" s="146" t="str">
        <f t="shared" si="15"/>
        <v/>
      </c>
      <c r="Y73" s="46"/>
      <c r="AG73" s="67"/>
    </row>
    <row r="74" spans="1:33">
      <c r="A74" s="151" t="str">
        <f t="shared" ca="1" si="10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11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12"/>
        <v/>
      </c>
      <c r="J74" s="31" t="str">
        <f t="shared" ca="1" si="8"/>
        <v/>
      </c>
      <c r="K74" s="66" t="str">
        <f t="shared" ca="1" si="13"/>
        <v/>
      </c>
      <c r="M74" s="146">
        <v>45908.625</v>
      </c>
      <c r="N74" s="3">
        <v>94.65</v>
      </c>
      <c r="O74" s="146">
        <v>45905.625</v>
      </c>
      <c r="P74" s="3">
        <v>101.19</v>
      </c>
      <c r="S74" s="146" t="str">
        <f t="shared" si="14"/>
        <v/>
      </c>
      <c r="T74" s="146" t="str">
        <f t="shared" si="15"/>
        <v/>
      </c>
      <c r="Y74" s="46"/>
      <c r="AG74" s="67"/>
    </row>
    <row r="75" spans="1:33">
      <c r="A75" s="151" t="str">
        <f t="shared" ca="1" si="10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11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12"/>
        <v/>
      </c>
      <c r="J75" s="31" t="str">
        <f t="shared" ca="1" si="8"/>
        <v/>
      </c>
      <c r="K75" s="66" t="str">
        <f t="shared" ca="1" si="13"/>
        <v/>
      </c>
      <c r="M75" s="146">
        <v>45909.625</v>
      </c>
      <c r="N75" s="3">
        <v>94.54</v>
      </c>
      <c r="O75" s="146">
        <v>45908.625</v>
      </c>
      <c r="P75" s="3">
        <v>101.23099999999999</v>
      </c>
      <c r="S75" s="146" t="str">
        <f t="shared" si="14"/>
        <v/>
      </c>
      <c r="T75" s="146" t="str">
        <f t="shared" si="15"/>
        <v/>
      </c>
      <c r="Y75" s="46"/>
      <c r="AG75" s="67"/>
    </row>
    <row r="76" spans="1:33">
      <c r="A76" s="151" t="str">
        <f t="shared" ca="1" si="10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11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12"/>
        <v/>
      </c>
      <c r="J76" s="31" t="str">
        <f t="shared" ca="1" si="8"/>
        <v/>
      </c>
      <c r="K76" s="66" t="str">
        <f t="shared" ca="1" si="13"/>
        <v/>
      </c>
      <c r="M76" s="146">
        <v>45910.625</v>
      </c>
      <c r="N76" s="3">
        <v>94.53</v>
      </c>
      <c r="O76" s="146">
        <v>45909.625</v>
      </c>
      <c r="P76" s="3">
        <v>101.163</v>
      </c>
      <c r="S76" s="146" t="str">
        <f t="shared" si="14"/>
        <v/>
      </c>
      <c r="T76" s="146" t="str">
        <f t="shared" si="15"/>
        <v/>
      </c>
      <c r="Y76" s="46"/>
      <c r="AG76" s="67"/>
    </row>
    <row r="77" spans="1:33">
      <c r="A77" s="151" t="str">
        <f t="shared" ca="1" si="10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11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12"/>
        <v/>
      </c>
      <c r="J77" s="31" t="str">
        <f t="shared" ca="1" si="8"/>
        <v/>
      </c>
      <c r="K77" s="66" t="str">
        <f t="shared" ca="1" si="13"/>
        <v/>
      </c>
      <c r="M77" s="146">
        <v>45911.625</v>
      </c>
      <c r="N77" s="3">
        <v>92.29</v>
      </c>
      <c r="O77" s="146">
        <v>45910.625</v>
      </c>
      <c r="P77" s="3">
        <v>101.126</v>
      </c>
      <c r="S77" s="146" t="str">
        <f t="shared" si="14"/>
        <v/>
      </c>
      <c r="T77" s="146" t="str">
        <f t="shared" si="15"/>
        <v/>
      </c>
      <c r="Y77" s="46"/>
      <c r="AG77" s="67"/>
    </row>
    <row r="78" spans="1:33">
      <c r="A78" s="151" t="str">
        <f t="shared" ca="1" si="10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11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12"/>
        <v/>
      </c>
      <c r="J78" s="31" t="str">
        <f t="shared" ca="1" si="8"/>
        <v/>
      </c>
      <c r="K78" s="66" t="str">
        <f t="shared" ca="1" si="13"/>
        <v/>
      </c>
      <c r="M78" s="146">
        <v>45912.625</v>
      </c>
      <c r="N78" s="3">
        <v>92.46</v>
      </c>
      <c r="O78" s="146">
        <v>45911.625</v>
      </c>
      <c r="P78" s="3">
        <v>101.012</v>
      </c>
      <c r="S78" s="146" t="str">
        <f t="shared" si="14"/>
        <v/>
      </c>
      <c r="T78" s="146" t="str">
        <f t="shared" si="15"/>
        <v/>
      </c>
    </row>
    <row r="79" spans="1:33">
      <c r="A79" s="151" t="str">
        <f t="shared" ca="1" si="10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11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12"/>
        <v/>
      </c>
      <c r="J79" s="31" t="str">
        <f t="shared" ca="1" si="8"/>
        <v/>
      </c>
      <c r="K79" s="66" t="str">
        <f t="shared" ca="1" si="13"/>
        <v/>
      </c>
      <c r="M79" s="146">
        <v>45915.625</v>
      </c>
      <c r="N79" s="3">
        <v>92.46</v>
      </c>
      <c r="O79" s="146">
        <v>45912.625</v>
      </c>
      <c r="P79" s="3">
        <v>100.934</v>
      </c>
      <c r="S79" s="146" t="str">
        <f t="shared" si="14"/>
        <v/>
      </c>
      <c r="T79" s="146" t="str">
        <f t="shared" si="15"/>
        <v/>
      </c>
    </row>
    <row r="80" spans="1:33">
      <c r="A80" s="151" t="str">
        <f t="shared" ca="1" si="10"/>
        <v/>
      </c>
      <c r="B80" s="38" t="str">
        <f ca="1">IF(COUNTIF($U$2:U1065,A80)=1,VLOOKUP(A80,M:N,2), IF(COUNTIF($U$2:U1065,A80)=0,$B$9,""))</f>
        <v/>
      </c>
      <c r="C80" s="30" t="str">
        <f t="shared" ref="C80:C124" ca="1" si="16">IF(ISERROR(B80-2),"",(B80/$B$14-1)*$B$5)</f>
        <v/>
      </c>
      <c r="D80" s="31" t="str">
        <f t="shared" ref="D80:D124" ca="1" si="17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1"/>
        <v/>
      </c>
      <c r="G80" s="31" t="str">
        <f t="shared" ref="G80:G124" ca="1" si="18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2"/>
        <v/>
      </c>
      <c r="J80" s="31" t="str">
        <f t="shared" ref="J80:J124" ca="1" si="19">IF(ISERROR(B80-2),"",(INT(A80)-INT($A$14))/360*$D$6*$D$5)</f>
        <v/>
      </c>
      <c r="K80" s="66" t="str">
        <f t="shared" ca="1" si="13"/>
        <v/>
      </c>
      <c r="M80" s="146">
        <v>45916.625</v>
      </c>
      <c r="N80" s="3">
        <v>92.35</v>
      </c>
      <c r="O80" s="146">
        <v>45915.625</v>
      </c>
      <c r="P80" s="3">
        <v>100.944</v>
      </c>
      <c r="S80" s="146" t="str">
        <f t="shared" si="14"/>
        <v/>
      </c>
      <c r="T80" s="146" t="str">
        <f t="shared" si="15"/>
        <v/>
      </c>
    </row>
    <row r="81" spans="1:20">
      <c r="A81" s="151" t="str">
        <f t="shared" ca="1" si="10"/>
        <v/>
      </c>
      <c r="B81" s="38" t="str">
        <f ca="1">IF(COUNTIF($U$2:U1066,A81)=1,VLOOKUP(A81,M:N,2), IF(COUNTIF($U$2:U1066,A81)=0,$B$9,""))</f>
        <v/>
      </c>
      <c r="C81" s="30" t="str">
        <f t="shared" ca="1" si="16"/>
        <v/>
      </c>
      <c r="D81" s="31" t="str">
        <f t="shared" ca="1" si="17"/>
        <v/>
      </c>
      <c r="E81" s="38" t="str">
        <f ca="1">IF(COUNTIF($U$2:U1066,A81)=1,VLOOKUP(A81,O:P,2), IF(COUNTIF($U$2:U1066,A81)=0,$C$9,""))</f>
        <v/>
      </c>
      <c r="F81" s="30" t="str">
        <f t="shared" ca="1" si="11"/>
        <v/>
      </c>
      <c r="G81" s="31" t="str">
        <f t="shared" ca="1" si="18"/>
        <v/>
      </c>
      <c r="H81" s="38" t="str">
        <f ca="1">IF(COUNTIF($U$2:U1066,A81)=1,VLOOKUP(A81,Q:R,2), IF(COUNTIF($U$2:U1066,A81)=0,$D$9,""))</f>
        <v/>
      </c>
      <c r="I81" s="30" t="str">
        <f t="shared" ca="1" si="12"/>
        <v/>
      </c>
      <c r="J81" s="31" t="str">
        <f t="shared" ca="1" si="19"/>
        <v/>
      </c>
      <c r="K81" s="66" t="str">
        <f t="shared" ca="1" si="13"/>
        <v/>
      </c>
      <c r="M81" s="146">
        <v>45917.625</v>
      </c>
      <c r="N81" s="3">
        <v>92.39</v>
      </c>
      <c r="O81" s="146">
        <v>45916.625</v>
      </c>
      <c r="P81" s="3">
        <v>100.953</v>
      </c>
      <c r="S81" s="146" t="str">
        <f t="shared" si="14"/>
        <v/>
      </c>
      <c r="T81" s="146" t="str">
        <f t="shared" si="15"/>
        <v/>
      </c>
    </row>
    <row r="82" spans="1:20">
      <c r="A82" s="151" t="str">
        <f t="shared" ca="1" si="10"/>
        <v/>
      </c>
      <c r="B82" s="38" t="str">
        <f ca="1">IF(COUNTIF($U$2:U1067,A82)=1,VLOOKUP(A82,M:N,2), IF(COUNTIF($U$2:U1067,A82)=0,$B$9,""))</f>
        <v/>
      </c>
      <c r="C82" s="30" t="str">
        <f t="shared" ca="1" si="16"/>
        <v/>
      </c>
      <c r="D82" s="31" t="str">
        <f t="shared" ca="1" si="17"/>
        <v/>
      </c>
      <c r="E82" s="38" t="str">
        <f ca="1">IF(COUNTIF($U$2:U1067,A82)=1,VLOOKUP(A82,O:P,2), IF(COUNTIF($U$2:U1067,A82)=0,$C$9,""))</f>
        <v/>
      </c>
      <c r="F82" s="30" t="str">
        <f t="shared" ca="1" si="11"/>
        <v/>
      </c>
      <c r="G82" s="31" t="str">
        <f t="shared" ca="1" si="18"/>
        <v/>
      </c>
      <c r="H82" s="38" t="str">
        <f ca="1">IF(COUNTIF($U$2:U1067,A82)=1,VLOOKUP(A82,Q:R,2), IF(COUNTIF($U$2:U1067,A82)=0,$D$9,""))</f>
        <v/>
      </c>
      <c r="I82" s="30" t="str">
        <f t="shared" ca="1" si="12"/>
        <v/>
      </c>
      <c r="J82" s="31" t="str">
        <f t="shared" ca="1" si="19"/>
        <v/>
      </c>
      <c r="K82" s="66" t="str">
        <f t="shared" ca="1" si="13"/>
        <v/>
      </c>
      <c r="M82" s="146">
        <v>45918.625</v>
      </c>
      <c r="N82" s="3">
        <v>92.67</v>
      </c>
      <c r="O82" s="146">
        <v>45917.625</v>
      </c>
      <c r="P82" s="3">
        <v>100.971</v>
      </c>
      <c r="S82" s="146" t="str">
        <f t="shared" si="14"/>
        <v/>
      </c>
      <c r="T82" s="146" t="str">
        <f t="shared" si="15"/>
        <v/>
      </c>
    </row>
    <row r="83" spans="1:20">
      <c r="A83" s="151" t="str">
        <f t="shared" ca="1" si="10"/>
        <v/>
      </c>
      <c r="B83" s="38" t="str">
        <f ca="1">IF(COUNTIF($U$2:U1068,A83)=1,VLOOKUP(A83,M:N,2), IF(COUNTIF($U$2:U1068,A83)=0,$B$9,""))</f>
        <v/>
      </c>
      <c r="C83" s="30" t="str">
        <f t="shared" ca="1" si="16"/>
        <v/>
      </c>
      <c r="D83" s="31" t="str">
        <f t="shared" ca="1" si="17"/>
        <v/>
      </c>
      <c r="E83" s="38" t="str">
        <f ca="1">IF(COUNTIF($U$2:U1068,A83)=1,VLOOKUP(A83,O:P,2), IF(COUNTIF($U$2:U1068,A83)=0,$C$9,""))</f>
        <v/>
      </c>
      <c r="F83" s="30" t="str">
        <f t="shared" ca="1" si="11"/>
        <v/>
      </c>
      <c r="G83" s="31" t="str">
        <f t="shared" ca="1" si="18"/>
        <v/>
      </c>
      <c r="H83" s="38" t="str">
        <f ca="1">IF(COUNTIF($U$2:U1068,A83)=1,VLOOKUP(A83,Q:R,2), IF(COUNTIF($U$2:U1068,A83)=0,$D$9,""))</f>
        <v/>
      </c>
      <c r="I83" s="30" t="str">
        <f t="shared" ca="1" si="12"/>
        <v/>
      </c>
      <c r="J83" s="31" t="str">
        <f t="shared" ca="1" si="19"/>
        <v/>
      </c>
      <c r="K83" s="66" t="str">
        <f t="shared" ca="1" si="13"/>
        <v/>
      </c>
      <c r="M83" s="146">
        <v>45919.625</v>
      </c>
      <c r="N83" s="3">
        <v>92.67</v>
      </c>
      <c r="O83" s="146">
        <v>45918.625</v>
      </c>
      <c r="P83" s="3">
        <v>100.956</v>
      </c>
      <c r="S83" s="146" t="str">
        <f t="shared" si="14"/>
        <v/>
      </c>
      <c r="T83" s="146" t="str">
        <f t="shared" si="15"/>
        <v/>
      </c>
    </row>
    <row r="84" spans="1:20">
      <c r="A84" s="151" t="str">
        <f t="shared" ca="1" si="10"/>
        <v/>
      </c>
      <c r="B84" s="38" t="str">
        <f ca="1">IF(COUNTIF($U$2:U1069,A84)=1,VLOOKUP(A84,M:N,2), IF(COUNTIF($U$2:U1069,A84)=0,$B$9,""))</f>
        <v/>
      </c>
      <c r="C84" s="30" t="str">
        <f t="shared" ca="1" si="16"/>
        <v/>
      </c>
      <c r="D84" s="31" t="str">
        <f t="shared" ca="1" si="17"/>
        <v/>
      </c>
      <c r="E84" s="38" t="str">
        <f ca="1">IF(COUNTIF($U$2:U1069,A84)=1,VLOOKUP(A84,O:P,2), IF(COUNTIF($U$2:U1069,A84)=0,$C$9,""))</f>
        <v/>
      </c>
      <c r="F84" s="30" t="str">
        <f t="shared" ca="1" si="11"/>
        <v/>
      </c>
      <c r="G84" s="31" t="str">
        <f t="shared" ca="1" si="18"/>
        <v/>
      </c>
      <c r="H84" s="38" t="str">
        <f ca="1">IF(COUNTIF($U$2:U1069,A84)=1,VLOOKUP(A84,Q:R,2), IF(COUNTIF($U$2:U1069,A84)=0,$D$9,""))</f>
        <v/>
      </c>
      <c r="I84" s="30" t="str">
        <f t="shared" ca="1" si="12"/>
        <v/>
      </c>
      <c r="J84" s="31" t="str">
        <f t="shared" ca="1" si="19"/>
        <v/>
      </c>
      <c r="K84" s="66" t="str">
        <f t="shared" ca="1" si="13"/>
        <v/>
      </c>
      <c r="M84" s="146">
        <v>45922.625</v>
      </c>
      <c r="N84" s="3">
        <v>92.52</v>
      </c>
      <c r="O84" s="146">
        <v>45919.625</v>
      </c>
      <c r="P84" s="3">
        <v>100.904</v>
      </c>
      <c r="S84" s="146">
        <f t="shared" si="14"/>
        <v>45922.625</v>
      </c>
      <c r="T84" s="146" t="str">
        <f t="shared" si="15"/>
        <v/>
      </c>
    </row>
    <row r="85" spans="1:20">
      <c r="A85" s="151" t="str">
        <f t="shared" ca="1" si="10"/>
        <v/>
      </c>
      <c r="B85" s="38" t="str">
        <f ca="1">IF(COUNTIF($U$2:U1070,A85)=1,VLOOKUP(A85,M:N,2), IF(COUNTIF($U$2:U1070,A85)=0,$B$9,""))</f>
        <v/>
      </c>
      <c r="C85" s="30" t="str">
        <f t="shared" ca="1" si="16"/>
        <v/>
      </c>
      <c r="D85" s="31" t="str">
        <f t="shared" ca="1" si="17"/>
        <v/>
      </c>
      <c r="E85" s="38" t="str">
        <f ca="1">IF(COUNTIF($U$2:U1070,A85)=1,VLOOKUP(A85,O:P,2), IF(COUNTIF($U$2:U1070,A85)=0,$C$9,""))</f>
        <v/>
      </c>
      <c r="F85" s="30" t="str">
        <f t="shared" ca="1" si="11"/>
        <v/>
      </c>
      <c r="G85" s="31" t="str">
        <f t="shared" ca="1" si="18"/>
        <v/>
      </c>
      <c r="H85" s="38" t="str">
        <f ca="1">IF(COUNTIF($U$2:U1070,A85)=1,VLOOKUP(A85,Q:R,2), IF(COUNTIF($U$2:U1070,A85)=0,$D$9,""))</f>
        <v/>
      </c>
      <c r="I85" s="30" t="str">
        <f t="shared" ca="1" si="12"/>
        <v/>
      </c>
      <c r="J85" s="31" t="str">
        <f t="shared" ca="1" si="19"/>
        <v/>
      </c>
      <c r="K85" s="66" t="str">
        <f t="shared" ca="1" si="13"/>
        <v/>
      </c>
      <c r="M85" s="146">
        <v>45923.625</v>
      </c>
      <c r="N85" s="3">
        <v>92.67</v>
      </c>
      <c r="O85" s="146">
        <v>45922.625</v>
      </c>
      <c r="P85" s="3">
        <v>100.913</v>
      </c>
      <c r="S85" s="146">
        <f t="shared" si="14"/>
        <v>45923.625</v>
      </c>
      <c r="T85" s="146" t="str">
        <f t="shared" si="15"/>
        <v/>
      </c>
    </row>
    <row r="86" spans="1:20">
      <c r="A86" s="151" t="str">
        <f t="shared" ca="1" si="10"/>
        <v/>
      </c>
      <c r="B86" s="38" t="str">
        <f ca="1">IF(COUNTIF($U$2:U1071,A86)=1,VLOOKUP(A86,M:N,2), IF(COUNTIF($U$2:U1071,A86)=0,$B$9,""))</f>
        <v/>
      </c>
      <c r="C86" s="30" t="str">
        <f t="shared" ca="1" si="16"/>
        <v/>
      </c>
      <c r="D86" s="31" t="str">
        <f t="shared" ca="1" si="17"/>
        <v/>
      </c>
      <c r="E86" s="38" t="str">
        <f ca="1">IF(COUNTIF($U$2:U1071,A86)=1,VLOOKUP(A86,O:P,2), IF(COUNTIF($U$2:U1071,A86)=0,$C$9,""))</f>
        <v/>
      </c>
      <c r="F86" s="30" t="str">
        <f t="shared" ca="1" si="11"/>
        <v/>
      </c>
      <c r="G86" s="31" t="str">
        <f t="shared" ca="1" si="18"/>
        <v/>
      </c>
      <c r="H86" s="38" t="str">
        <f ca="1">IF(COUNTIF($U$2:U1071,A86)=1,VLOOKUP(A86,Q:R,2), IF(COUNTIF($U$2:U1071,A86)=0,$D$9,""))</f>
        <v/>
      </c>
      <c r="I86" s="30" t="str">
        <f t="shared" ca="1" si="12"/>
        <v/>
      </c>
      <c r="J86" s="31" t="str">
        <f t="shared" ca="1" si="19"/>
        <v/>
      </c>
      <c r="K86" s="66" t="str">
        <f t="shared" ca="1" si="13"/>
        <v/>
      </c>
      <c r="M86" s="146">
        <v>45924.625</v>
      </c>
      <c r="N86" s="3">
        <v>92.59</v>
      </c>
      <c r="O86" s="146">
        <v>45923.625</v>
      </c>
      <c r="P86" s="3">
        <v>100.883</v>
      </c>
      <c r="S86" s="146">
        <f t="shared" si="14"/>
        <v>45924.625</v>
      </c>
      <c r="T86" s="146" t="str">
        <f t="shared" si="15"/>
        <v/>
      </c>
    </row>
    <row r="87" spans="1:20">
      <c r="A87" s="151" t="str">
        <f t="shared" ca="1" si="10"/>
        <v/>
      </c>
      <c r="B87" s="38" t="str">
        <f ca="1">IF(COUNTIF($U$2:U1072,A87)=1,VLOOKUP(A87,M:N,2), IF(COUNTIF($U$2:U1072,A87)=0,$B$9,""))</f>
        <v/>
      </c>
      <c r="C87" s="30" t="str">
        <f t="shared" ca="1" si="16"/>
        <v/>
      </c>
      <c r="D87" s="31" t="str">
        <f t="shared" ca="1" si="17"/>
        <v/>
      </c>
      <c r="E87" s="38" t="str">
        <f ca="1">IF(COUNTIF($U$2:U1072,A87)=1,VLOOKUP(A87,O:P,2), IF(COUNTIF($U$2:U1072,A87)=0,$C$9,""))</f>
        <v/>
      </c>
      <c r="F87" s="30" t="str">
        <f t="shared" ca="1" si="11"/>
        <v/>
      </c>
      <c r="G87" s="31" t="str">
        <f t="shared" ca="1" si="18"/>
        <v/>
      </c>
      <c r="H87" s="38" t="str">
        <f ca="1">IF(COUNTIF($U$2:U1072,A87)=1,VLOOKUP(A87,Q:R,2), IF(COUNTIF($U$2:U1072,A87)=0,$D$9,""))</f>
        <v/>
      </c>
      <c r="I87" s="30" t="str">
        <f t="shared" ca="1" si="12"/>
        <v/>
      </c>
      <c r="J87" s="31" t="str">
        <f t="shared" ca="1" si="19"/>
        <v/>
      </c>
      <c r="K87" s="66" t="str">
        <f t="shared" ca="1" si="13"/>
        <v/>
      </c>
      <c r="M87" s="146">
        <v>45925.625</v>
      </c>
      <c r="N87" s="3">
        <v>92.45</v>
      </c>
      <c r="O87" s="146">
        <v>45924.625</v>
      </c>
      <c r="P87" s="3">
        <v>100.893</v>
      </c>
      <c r="S87" s="146">
        <f t="shared" si="14"/>
        <v>45925.625</v>
      </c>
      <c r="T87" s="146" t="str">
        <f t="shared" si="15"/>
        <v/>
      </c>
    </row>
    <row r="88" spans="1:20">
      <c r="A88" s="151" t="str">
        <f t="shared" ca="1" si="10"/>
        <v/>
      </c>
      <c r="B88" s="38" t="str">
        <f ca="1">IF(COUNTIF($U$2:U1073,A88)=1,VLOOKUP(A88,M:N,2), IF(COUNTIF($U$2:U1073,A88)=0,$B$9,""))</f>
        <v/>
      </c>
      <c r="C88" s="30" t="str">
        <f t="shared" ca="1" si="16"/>
        <v/>
      </c>
      <c r="D88" s="31" t="str">
        <f t="shared" ca="1" si="17"/>
        <v/>
      </c>
      <c r="E88" s="38" t="str">
        <f ca="1">IF(COUNTIF($U$2:U1073,A88)=1,VLOOKUP(A88,O:P,2), IF(COUNTIF($U$2:U1073,A88)=0,$C$9,""))</f>
        <v/>
      </c>
      <c r="F88" s="30" t="str">
        <f t="shared" ca="1" si="11"/>
        <v/>
      </c>
      <c r="G88" s="31" t="str">
        <f t="shared" ca="1" si="18"/>
        <v/>
      </c>
      <c r="H88" s="38" t="str">
        <f ca="1">IF(COUNTIF($U$2:U1073,A88)=1,VLOOKUP(A88,Q:R,2), IF(COUNTIF($U$2:U1073,A88)=0,$D$9,""))</f>
        <v/>
      </c>
      <c r="I88" s="30" t="str">
        <f t="shared" ca="1" si="12"/>
        <v/>
      </c>
      <c r="J88" s="31" t="str">
        <f t="shared" ca="1" si="19"/>
        <v/>
      </c>
      <c r="K88" s="66" t="str">
        <f t="shared" ca="1" si="13"/>
        <v/>
      </c>
      <c r="M88" s="146">
        <v>45926.625</v>
      </c>
      <c r="N88" s="3">
        <v>92.46</v>
      </c>
      <c r="O88" s="146">
        <v>45925.625</v>
      </c>
      <c r="P88" s="3">
        <v>100.822</v>
      </c>
      <c r="S88" s="146">
        <f t="shared" si="14"/>
        <v>45926.625</v>
      </c>
      <c r="T88" s="146" t="str">
        <f t="shared" si="15"/>
        <v/>
      </c>
    </row>
    <row r="89" spans="1:20">
      <c r="A89" s="151" t="str">
        <f t="shared" ref="A89:A124" ca="1" si="20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6"/>
        <v/>
      </c>
      <c r="D89" s="31" t="str">
        <f t="shared" ca="1" si="17"/>
        <v/>
      </c>
      <c r="E89" s="38" t="str">
        <f ca="1">IF(COUNTIF($U$2:U1074,A89)=1,VLOOKUP(A89,O:P,2), IF(COUNTIF($U$2:U1074,A89)=0,$C$9,""))</f>
        <v/>
      </c>
      <c r="F89" s="30" t="str">
        <f t="shared" ref="F89:F124" ca="1" si="21">IF(ISERROR(B89-2),"",(E89-$E$14)/100*$C$5)</f>
        <v/>
      </c>
      <c r="G89" s="31" t="str">
        <f t="shared" ca="1" si="18"/>
        <v/>
      </c>
      <c r="H89" s="38" t="str">
        <f ca="1">IF(COUNTIF($U$2:U1074,A89)=1,VLOOKUP(A89,Q:R,2), IF(COUNTIF($U$2:U1074,A89)=0,$D$9,""))</f>
        <v/>
      </c>
      <c r="I89" s="30" t="str">
        <f t="shared" ref="I89:I124" ca="1" si="22">IF(ISERROR(B89-2),"",-1*(H89-$H$14)*$D$8*10^(-4)*$D$5)</f>
        <v/>
      </c>
      <c r="J89" s="31" t="str">
        <f t="shared" ca="1" si="19"/>
        <v/>
      </c>
      <c r="K89" s="66" t="str">
        <f t="shared" ref="K89:K124" ca="1" si="23">IF(ISERROR(B89-2),"",C89+D89-F89-G89-I89-J89)</f>
        <v/>
      </c>
      <c r="M89" s="146">
        <v>45929.625</v>
      </c>
      <c r="N89" s="3">
        <v>92.5</v>
      </c>
      <c r="O89" s="146">
        <v>45926.625</v>
      </c>
      <c r="P89" s="3">
        <v>100.866</v>
      </c>
      <c r="S89" s="146">
        <f t="shared" si="14"/>
        <v>45929.625</v>
      </c>
      <c r="T89" s="146" t="str">
        <f t="shared" si="15"/>
        <v/>
      </c>
    </row>
    <row r="90" spans="1:20">
      <c r="A90" s="151" t="str">
        <f t="shared" ca="1" si="20"/>
        <v/>
      </c>
      <c r="B90" s="38" t="str">
        <f ca="1">IF(COUNTIF($U$2:U1075,A90)=1,VLOOKUP(A90,M:N,2), IF(COUNTIF($U$2:U1075,A90)=0,$B$9,""))</f>
        <v/>
      </c>
      <c r="C90" s="30" t="str">
        <f t="shared" ca="1" si="16"/>
        <v/>
      </c>
      <c r="D90" s="31" t="str">
        <f t="shared" ca="1" si="17"/>
        <v/>
      </c>
      <c r="E90" s="38" t="str">
        <f ca="1">IF(COUNTIF($U$2:U1075,A90)=1,VLOOKUP(A90,O:P,2), IF(COUNTIF($U$2:U1075,A90)=0,$C$9,""))</f>
        <v/>
      </c>
      <c r="F90" s="30" t="str">
        <f t="shared" ca="1" si="21"/>
        <v/>
      </c>
      <c r="G90" s="31" t="str">
        <f t="shared" ca="1" si="18"/>
        <v/>
      </c>
      <c r="H90" s="38" t="str">
        <f ca="1">IF(COUNTIF($U$2:U1075,A90)=1,VLOOKUP(A90,Q:R,2), IF(COUNTIF($U$2:U1075,A90)=0,$D$9,""))</f>
        <v/>
      </c>
      <c r="I90" s="30" t="str">
        <f t="shared" ca="1" si="22"/>
        <v/>
      </c>
      <c r="J90" s="31" t="str">
        <f t="shared" ca="1" si="19"/>
        <v/>
      </c>
      <c r="K90" s="66" t="str">
        <f t="shared" ca="1" si="23"/>
        <v/>
      </c>
      <c r="M90" s="146">
        <v>45930.625</v>
      </c>
      <c r="N90" s="3">
        <v>92.47</v>
      </c>
      <c r="O90" s="146">
        <v>45929.625</v>
      </c>
      <c r="P90" s="3">
        <v>100.89</v>
      </c>
      <c r="S90" s="146">
        <f t="shared" si="14"/>
        <v>45930.625</v>
      </c>
      <c r="T90" s="146" t="str">
        <f t="shared" si="15"/>
        <v/>
      </c>
    </row>
    <row r="91" spans="1:20">
      <c r="A91" s="151" t="str">
        <f t="shared" ca="1" si="20"/>
        <v/>
      </c>
      <c r="B91" s="38" t="str">
        <f ca="1">IF(COUNTIF($U$2:U1076,A91)=1,VLOOKUP(A91,M:N,2), IF(COUNTIF($U$2:U1076,A91)=0,$B$9,""))</f>
        <v/>
      </c>
      <c r="C91" s="30" t="str">
        <f t="shared" ca="1" si="16"/>
        <v/>
      </c>
      <c r="D91" s="31" t="str">
        <f t="shared" ca="1" si="17"/>
        <v/>
      </c>
      <c r="E91" s="38" t="str">
        <f ca="1">IF(COUNTIF($U$2:U1076,A91)=1,VLOOKUP(A91,O:P,2), IF(COUNTIF($U$2:U1076,A91)=0,$C$9,""))</f>
        <v/>
      </c>
      <c r="F91" s="30" t="str">
        <f t="shared" ca="1" si="21"/>
        <v/>
      </c>
      <c r="G91" s="31" t="str">
        <f t="shared" ca="1" si="18"/>
        <v/>
      </c>
      <c r="H91" s="38" t="str">
        <f ca="1">IF(COUNTIF($U$2:U1076,A91)=1,VLOOKUP(A91,Q:R,2), IF(COUNTIF($U$2:U1076,A91)=0,$D$9,""))</f>
        <v/>
      </c>
      <c r="I91" s="30" t="str">
        <f t="shared" ca="1" si="22"/>
        <v/>
      </c>
      <c r="J91" s="31" t="str">
        <f t="shared" ca="1" si="19"/>
        <v/>
      </c>
      <c r="K91" s="66" t="str">
        <f t="shared" ca="1" si="23"/>
        <v/>
      </c>
      <c r="M91" s="146">
        <v>45931.625</v>
      </c>
      <c r="N91" s="3">
        <v>92.57</v>
      </c>
      <c r="O91" s="146">
        <v>45930.625</v>
      </c>
      <c r="P91" s="3">
        <v>100.89400000000001</v>
      </c>
      <c r="S91" s="146">
        <f t="shared" si="14"/>
        <v>45931.625</v>
      </c>
      <c r="T91" s="146" t="str">
        <f t="shared" si="15"/>
        <v/>
      </c>
    </row>
    <row r="92" spans="1:20">
      <c r="A92" s="151" t="str">
        <f t="shared" ca="1" si="20"/>
        <v/>
      </c>
      <c r="B92" s="38" t="str">
        <f ca="1">IF(COUNTIF($U$2:U1077,A92)=1,VLOOKUP(A92,M:N,2), IF(COUNTIF($U$2:U1077,A92)=0,$B$9,""))</f>
        <v/>
      </c>
      <c r="C92" s="30" t="str">
        <f t="shared" ca="1" si="16"/>
        <v/>
      </c>
      <c r="D92" s="31" t="str">
        <f t="shared" ca="1" si="17"/>
        <v/>
      </c>
      <c r="E92" s="38" t="str">
        <f ca="1">IF(COUNTIF($U$2:U1077,A92)=1,VLOOKUP(A92,O:P,2), IF(COUNTIF($U$2:U1077,A92)=0,$C$9,""))</f>
        <v/>
      </c>
      <c r="F92" s="30" t="str">
        <f t="shared" ca="1" si="21"/>
        <v/>
      </c>
      <c r="G92" s="31" t="str">
        <f t="shared" ca="1" si="18"/>
        <v/>
      </c>
      <c r="H92" s="38" t="str">
        <f ca="1">IF(COUNTIF($U$2:U1077,A92)=1,VLOOKUP(A92,Q:R,2), IF(COUNTIF($U$2:U1077,A92)=0,$D$9,""))</f>
        <v/>
      </c>
      <c r="I92" s="30" t="str">
        <f t="shared" ca="1" si="22"/>
        <v/>
      </c>
      <c r="J92" s="31" t="str">
        <f t="shared" ca="1" si="19"/>
        <v/>
      </c>
      <c r="K92" s="66" t="str">
        <f t="shared" ca="1" si="23"/>
        <v/>
      </c>
      <c r="M92" s="146">
        <v>45932.625</v>
      </c>
      <c r="N92" s="3">
        <v>92.64</v>
      </c>
      <c r="O92" s="146">
        <v>45931.625</v>
      </c>
      <c r="P92" s="3">
        <v>100.92</v>
      </c>
      <c r="S92" s="146">
        <f t="shared" si="14"/>
        <v>45932.625</v>
      </c>
      <c r="T92" s="146" t="str">
        <f t="shared" si="15"/>
        <v/>
      </c>
    </row>
    <row r="93" spans="1:20">
      <c r="A93" s="151" t="str">
        <f t="shared" ca="1" si="20"/>
        <v/>
      </c>
      <c r="B93" s="38" t="str">
        <f ca="1">IF(COUNTIF($U$2:U1078,A93)=1,VLOOKUP(A93,M:N,2), IF(COUNTIF($U$2:U1078,A93)=0,$B$9,""))</f>
        <v/>
      </c>
      <c r="C93" s="30" t="str">
        <f t="shared" ca="1" si="16"/>
        <v/>
      </c>
      <c r="D93" s="31" t="str">
        <f t="shared" ca="1" si="17"/>
        <v/>
      </c>
      <c r="E93" s="38" t="str">
        <f ca="1">IF(COUNTIF($U$2:U1078,A93)=1,VLOOKUP(A93,O:P,2), IF(COUNTIF($U$2:U1078,A93)=0,$C$9,""))</f>
        <v/>
      </c>
      <c r="F93" s="30" t="str">
        <f t="shared" ca="1" si="21"/>
        <v/>
      </c>
      <c r="G93" s="31" t="str">
        <f t="shared" ca="1" si="18"/>
        <v/>
      </c>
      <c r="H93" s="38" t="str">
        <f ca="1">IF(COUNTIF($U$2:U1078,A93)=1,VLOOKUP(A93,Q:R,2), IF(COUNTIF($U$2:U1078,A93)=0,$D$9,""))</f>
        <v/>
      </c>
      <c r="I93" s="30" t="str">
        <f t="shared" ca="1" si="22"/>
        <v/>
      </c>
      <c r="J93" s="31" t="str">
        <f t="shared" ca="1" si="19"/>
        <v/>
      </c>
      <c r="K93" s="66" t="str">
        <f t="shared" ca="1" si="23"/>
        <v/>
      </c>
      <c r="M93" s="146">
        <v>45933.625</v>
      </c>
      <c r="N93" s="3">
        <v>92.6</v>
      </c>
      <c r="O93" s="146">
        <v>45932.625</v>
      </c>
      <c r="P93" s="3">
        <v>100.905</v>
      </c>
      <c r="S93" s="146">
        <f t="shared" si="14"/>
        <v>45933.625</v>
      </c>
      <c r="T93" s="146" t="str">
        <f t="shared" si="15"/>
        <v/>
      </c>
    </row>
    <row r="94" spans="1:20">
      <c r="A94" s="151" t="str">
        <f t="shared" ca="1" si="20"/>
        <v/>
      </c>
      <c r="B94" s="38" t="str">
        <f ca="1">IF(COUNTIF($U$2:U1079,A94)=1,VLOOKUP(A94,M:N,2), IF(COUNTIF($U$2:U1079,A94)=0,$B$9,""))</f>
        <v/>
      </c>
      <c r="C94" s="30" t="str">
        <f t="shared" ca="1" si="16"/>
        <v/>
      </c>
      <c r="D94" s="31" t="str">
        <f t="shared" ca="1" si="17"/>
        <v/>
      </c>
      <c r="E94" s="38" t="str">
        <f ca="1">IF(COUNTIF($U$2:U1079,A94)=1,VLOOKUP(A94,O:P,2), IF(COUNTIF($U$2:U1079,A94)=0,$C$9,""))</f>
        <v/>
      </c>
      <c r="F94" s="30" t="str">
        <f t="shared" ca="1" si="21"/>
        <v/>
      </c>
      <c r="G94" s="31" t="str">
        <f t="shared" ca="1" si="18"/>
        <v/>
      </c>
      <c r="H94" s="38" t="str">
        <f ca="1">IF(COUNTIF($U$2:U1079,A94)=1,VLOOKUP(A94,Q:R,2), IF(COUNTIF($U$2:U1079,A94)=0,$D$9,""))</f>
        <v/>
      </c>
      <c r="I94" s="30" t="str">
        <f t="shared" ca="1" si="22"/>
        <v/>
      </c>
      <c r="J94" s="31" t="str">
        <f t="shared" ca="1" si="19"/>
        <v/>
      </c>
      <c r="K94" s="66" t="str">
        <f t="shared" ca="1" si="23"/>
        <v/>
      </c>
      <c r="M94" s="146">
        <v>45936.625</v>
      </c>
      <c r="N94" s="3">
        <v>92.49</v>
      </c>
      <c r="O94" s="146">
        <v>45933.625</v>
      </c>
      <c r="P94" s="3">
        <v>100.893</v>
      </c>
      <c r="S94" s="146">
        <f t="shared" si="14"/>
        <v>45936.625</v>
      </c>
      <c r="T94" s="146" t="str">
        <f t="shared" si="15"/>
        <v/>
      </c>
    </row>
    <row r="95" spans="1:20">
      <c r="A95" s="151" t="str">
        <f t="shared" ca="1" si="20"/>
        <v/>
      </c>
      <c r="B95" s="38" t="str">
        <f ca="1">IF(COUNTIF($U$2:U1080,A95)=1,VLOOKUP(A95,M:N,2), IF(COUNTIF($U$2:U1080,A95)=0,$B$9,""))</f>
        <v/>
      </c>
      <c r="C95" s="30" t="str">
        <f t="shared" ca="1" si="16"/>
        <v/>
      </c>
      <c r="D95" s="31" t="str">
        <f t="shared" ca="1" si="17"/>
        <v/>
      </c>
      <c r="E95" s="38" t="str">
        <f ca="1">IF(COUNTIF($U$2:U1080,A95)=1,VLOOKUP(A95,O:P,2), IF(COUNTIF($U$2:U1080,A95)=0,$C$9,""))</f>
        <v/>
      </c>
      <c r="F95" s="30" t="str">
        <f t="shared" ca="1" si="21"/>
        <v/>
      </c>
      <c r="G95" s="31" t="str">
        <f t="shared" ca="1" si="18"/>
        <v/>
      </c>
      <c r="H95" s="38" t="str">
        <f ca="1">IF(COUNTIF($U$2:U1080,A95)=1,VLOOKUP(A95,Q:R,2), IF(COUNTIF($U$2:U1080,A95)=0,$D$9,""))</f>
        <v/>
      </c>
      <c r="I95" s="30" t="str">
        <f t="shared" ca="1" si="22"/>
        <v/>
      </c>
      <c r="J95" s="31" t="str">
        <f t="shared" ca="1" si="19"/>
        <v/>
      </c>
      <c r="K95" s="66" t="str">
        <f t="shared" ca="1" si="23"/>
        <v/>
      </c>
      <c r="M95" s="146">
        <v>45937.625</v>
      </c>
      <c r="N95" s="3">
        <v>92.19</v>
      </c>
      <c r="O95" s="146">
        <v>45936.625</v>
      </c>
      <c r="P95" s="3">
        <v>100.928</v>
      </c>
      <c r="S95" s="146">
        <f t="shared" si="14"/>
        <v>45937.625</v>
      </c>
      <c r="T95" s="146" t="str">
        <f t="shared" si="15"/>
        <v/>
      </c>
    </row>
    <row r="96" spans="1:20">
      <c r="A96" s="151" t="str">
        <f t="shared" ca="1" si="20"/>
        <v/>
      </c>
      <c r="B96" s="38" t="str">
        <f ca="1">IF(COUNTIF($U$2:U1081,A96)=1,VLOOKUP(A96,M:N,2), IF(COUNTIF($U$2:U1081,A96)=0,$B$9,""))</f>
        <v/>
      </c>
      <c r="C96" s="30" t="str">
        <f t="shared" ca="1" si="16"/>
        <v/>
      </c>
      <c r="D96" s="31" t="str">
        <f t="shared" ca="1" si="17"/>
        <v/>
      </c>
      <c r="E96" s="38" t="str">
        <f ca="1">IF(COUNTIF($U$2:U1081,A96)=1,VLOOKUP(A96,O:P,2), IF(COUNTIF($U$2:U1081,A96)=0,$C$9,""))</f>
        <v/>
      </c>
      <c r="F96" s="30" t="str">
        <f t="shared" ca="1" si="21"/>
        <v/>
      </c>
      <c r="G96" s="31" t="str">
        <f t="shared" ca="1" si="18"/>
        <v/>
      </c>
      <c r="H96" s="38" t="str">
        <f ca="1">IF(COUNTIF($U$2:U1081,A96)=1,VLOOKUP(A96,Q:R,2), IF(COUNTIF($U$2:U1081,A96)=0,$D$9,""))</f>
        <v/>
      </c>
      <c r="I96" s="30" t="str">
        <f t="shared" ca="1" si="22"/>
        <v/>
      </c>
      <c r="J96" s="31" t="str">
        <f t="shared" ca="1" si="19"/>
        <v/>
      </c>
      <c r="K96" s="66" t="str">
        <f t="shared" ca="1" si="23"/>
        <v/>
      </c>
      <c r="M96" s="146">
        <v>45938.625</v>
      </c>
      <c r="N96" s="3">
        <v>92.12</v>
      </c>
      <c r="O96" s="146">
        <v>45937.625</v>
      </c>
      <c r="P96" s="3">
        <v>100.908</v>
      </c>
      <c r="S96" s="146">
        <f t="shared" si="14"/>
        <v>45938.625</v>
      </c>
      <c r="T96" s="146" t="str">
        <f t="shared" si="15"/>
        <v/>
      </c>
    </row>
    <row r="97" spans="1:20">
      <c r="A97" s="151" t="str">
        <f t="shared" ca="1" si="20"/>
        <v/>
      </c>
      <c r="B97" s="38" t="str">
        <f ca="1">IF(COUNTIF($U$2:U1082,A97)=1,VLOOKUP(A97,M:N,2), IF(COUNTIF($U$2:U1082,A97)=0,$B$9,""))</f>
        <v/>
      </c>
      <c r="C97" s="30" t="str">
        <f t="shared" ca="1" si="16"/>
        <v/>
      </c>
      <c r="D97" s="31" t="str">
        <f t="shared" ca="1" si="17"/>
        <v/>
      </c>
      <c r="E97" s="38" t="str">
        <f ca="1">IF(COUNTIF($U$2:U1082,A97)=1,VLOOKUP(A97,O:P,2), IF(COUNTIF($U$2:U1082,A97)=0,$C$9,""))</f>
        <v/>
      </c>
      <c r="F97" s="30" t="str">
        <f t="shared" ca="1" si="21"/>
        <v/>
      </c>
      <c r="G97" s="31" t="str">
        <f t="shared" ca="1" si="18"/>
        <v/>
      </c>
      <c r="H97" s="38" t="str">
        <f ca="1">IF(COUNTIF($U$2:U1082,A97)=1,VLOOKUP(A97,Q:R,2), IF(COUNTIF($U$2:U1082,A97)=0,$D$9,""))</f>
        <v/>
      </c>
      <c r="I97" s="30" t="str">
        <f t="shared" ca="1" si="22"/>
        <v/>
      </c>
      <c r="J97" s="31" t="str">
        <f t="shared" ca="1" si="19"/>
        <v/>
      </c>
      <c r="K97" s="66" t="str">
        <f t="shared" ca="1" si="23"/>
        <v/>
      </c>
      <c r="M97" s="146">
        <v>45939.625</v>
      </c>
      <c r="N97" s="3">
        <v>92</v>
      </c>
      <c r="O97" s="146">
        <v>45938.625</v>
      </c>
      <c r="P97" s="3">
        <v>100.99299999999999</v>
      </c>
      <c r="S97" s="146">
        <f t="shared" si="14"/>
        <v>45939.625</v>
      </c>
      <c r="T97" s="146" t="str">
        <f t="shared" si="15"/>
        <v/>
      </c>
    </row>
    <row r="98" spans="1:20">
      <c r="A98" s="151" t="str">
        <f t="shared" ca="1" si="20"/>
        <v/>
      </c>
      <c r="B98" s="38" t="str">
        <f ca="1">IF(COUNTIF($U$2:U1083,A98)=1,VLOOKUP(A98,M:N,2), IF(COUNTIF($U$2:U1083,A98)=0,$B$9,""))</f>
        <v/>
      </c>
      <c r="C98" s="30" t="str">
        <f t="shared" ca="1" si="16"/>
        <v/>
      </c>
      <c r="D98" s="31" t="str">
        <f t="shared" ca="1" si="17"/>
        <v/>
      </c>
      <c r="E98" s="38" t="str">
        <f ca="1">IF(COUNTIF($U$2:U1083,A98)=1,VLOOKUP(A98,O:P,2), IF(COUNTIF($U$2:U1083,A98)=0,$C$9,""))</f>
        <v/>
      </c>
      <c r="F98" s="30" t="str">
        <f t="shared" ca="1" si="21"/>
        <v/>
      </c>
      <c r="G98" s="31" t="str">
        <f t="shared" ca="1" si="18"/>
        <v/>
      </c>
      <c r="H98" s="38" t="str">
        <f ca="1">IF(COUNTIF($U$2:U1083,A98)=1,VLOOKUP(A98,Q:R,2), IF(COUNTIF($U$2:U1083,A98)=0,$D$9,""))</f>
        <v/>
      </c>
      <c r="I98" s="30" t="str">
        <f t="shared" ca="1" si="22"/>
        <v/>
      </c>
      <c r="J98" s="31" t="str">
        <f t="shared" ca="1" si="19"/>
        <v/>
      </c>
      <c r="K98" s="66" t="str">
        <f t="shared" ca="1" si="23"/>
        <v/>
      </c>
      <c r="M98" s="146">
        <v>45940.625</v>
      </c>
      <c r="N98" s="3">
        <v>91.78</v>
      </c>
      <c r="O98" s="146">
        <v>45939.625</v>
      </c>
      <c r="P98" s="3">
        <v>100.934</v>
      </c>
      <c r="S98" s="146">
        <f t="shared" si="14"/>
        <v>45940.625</v>
      </c>
      <c r="T98" s="146" t="str">
        <f t="shared" si="15"/>
        <v/>
      </c>
    </row>
    <row r="99" spans="1:20">
      <c r="A99" s="151" t="str">
        <f t="shared" ca="1" si="20"/>
        <v/>
      </c>
      <c r="B99" s="38" t="str">
        <f ca="1">IF(COUNTIF($U$2:U1084,A99)=1,VLOOKUP(A99,M:N,2), IF(COUNTIF($U$2:U1084,A99)=0,$B$9,""))</f>
        <v/>
      </c>
      <c r="C99" s="30" t="str">
        <f t="shared" ca="1" si="16"/>
        <v/>
      </c>
      <c r="D99" s="31" t="str">
        <f t="shared" ca="1" si="17"/>
        <v/>
      </c>
      <c r="E99" s="38" t="str">
        <f ca="1">IF(COUNTIF($U$2:U1084,A99)=1,VLOOKUP(A99,O:P,2), IF(COUNTIF($U$2:U1084,A99)=0,$C$9,""))</f>
        <v/>
      </c>
      <c r="F99" s="30" t="str">
        <f t="shared" ca="1" si="21"/>
        <v/>
      </c>
      <c r="G99" s="31" t="str">
        <f t="shared" ca="1" si="18"/>
        <v/>
      </c>
      <c r="H99" s="38" t="str">
        <f ca="1">IF(COUNTIF($U$2:U1084,A99)=1,VLOOKUP(A99,Q:R,2), IF(COUNTIF($U$2:U1084,A99)=0,$D$9,""))</f>
        <v/>
      </c>
      <c r="I99" s="30" t="str">
        <f t="shared" ca="1" si="22"/>
        <v/>
      </c>
      <c r="J99" s="31" t="str">
        <f t="shared" ca="1" si="19"/>
        <v/>
      </c>
      <c r="K99" s="66" t="str">
        <f t="shared" ca="1" si="23"/>
        <v/>
      </c>
      <c r="M99" s="146">
        <v>45943.625</v>
      </c>
      <c r="N99" s="3">
        <v>91.79</v>
      </c>
      <c r="O99" s="146">
        <v>45940.625</v>
      </c>
      <c r="P99" s="3">
        <v>101.017</v>
      </c>
      <c r="S99" s="146">
        <f t="shared" si="14"/>
        <v>45943.625</v>
      </c>
      <c r="T99" s="146" t="str">
        <f t="shared" si="15"/>
        <v/>
      </c>
    </row>
    <row r="100" spans="1:20">
      <c r="A100" s="151" t="str">
        <f t="shared" ca="1" si="20"/>
        <v/>
      </c>
      <c r="B100" s="38" t="str">
        <f ca="1">IF(COUNTIF($U$2:U1085,A100)=1,VLOOKUP(A100,M:N,2), IF(COUNTIF($U$2:U1085,A100)=0,$B$9,""))</f>
        <v/>
      </c>
      <c r="C100" s="30" t="str">
        <f t="shared" ca="1" si="16"/>
        <v/>
      </c>
      <c r="D100" s="31" t="str">
        <f t="shared" ca="1" si="17"/>
        <v/>
      </c>
      <c r="E100" s="38" t="str">
        <f ca="1">IF(COUNTIF($U$2:U1085,A100)=1,VLOOKUP(A100,O:P,2), IF(COUNTIF($U$2:U1085,A100)=0,$C$9,""))</f>
        <v/>
      </c>
      <c r="F100" s="30" t="str">
        <f t="shared" ca="1" si="21"/>
        <v/>
      </c>
      <c r="G100" s="31" t="str">
        <f t="shared" ca="1" si="18"/>
        <v/>
      </c>
      <c r="H100" s="38" t="str">
        <f ca="1">IF(COUNTIF($U$2:U1085,A100)=1,VLOOKUP(A100,Q:R,2), IF(COUNTIF($U$2:U1085,A100)=0,$D$9,""))</f>
        <v/>
      </c>
      <c r="I100" s="30" t="str">
        <f t="shared" ca="1" si="22"/>
        <v/>
      </c>
      <c r="J100" s="31" t="str">
        <f t="shared" ca="1" si="19"/>
        <v/>
      </c>
      <c r="K100" s="66" t="str">
        <f t="shared" ca="1" si="23"/>
        <v/>
      </c>
      <c r="M100" s="146">
        <v>45944.625</v>
      </c>
      <c r="N100" s="3">
        <v>91.85</v>
      </c>
      <c r="O100" s="146">
        <v>45943.625</v>
      </c>
      <c r="P100" s="3">
        <v>101.122</v>
      </c>
      <c r="S100" s="146">
        <f t="shared" si="14"/>
        <v>45944.625</v>
      </c>
      <c r="T100" s="146" t="str">
        <f t="shared" si="15"/>
        <v/>
      </c>
    </row>
    <row r="101" spans="1:20">
      <c r="A101" s="151" t="str">
        <f t="shared" ca="1" si="20"/>
        <v/>
      </c>
      <c r="B101" s="38" t="str">
        <f ca="1">IF(COUNTIF($U$2:U1086,A101)=1,VLOOKUP(A101,M:N,2), IF(COUNTIF($U$2:U1086,A101)=0,$B$9,""))</f>
        <v/>
      </c>
      <c r="C101" s="30" t="str">
        <f t="shared" ca="1" si="16"/>
        <v/>
      </c>
      <c r="D101" s="31" t="str">
        <f t="shared" ca="1" si="17"/>
        <v/>
      </c>
      <c r="E101" s="38" t="str">
        <f ca="1">IF(COUNTIF($U$2:U1086,A101)=1,VLOOKUP(A101,O:P,2), IF(COUNTIF($U$2:U1086,A101)=0,$C$9,""))</f>
        <v/>
      </c>
      <c r="F101" s="30" t="str">
        <f t="shared" ca="1" si="21"/>
        <v/>
      </c>
      <c r="G101" s="31" t="str">
        <f t="shared" ca="1" si="18"/>
        <v/>
      </c>
      <c r="H101" s="38" t="str">
        <f ca="1">IF(COUNTIF($U$2:U1086,A101)=1,VLOOKUP(A101,Q:R,2), IF(COUNTIF($U$2:U1086,A101)=0,$D$9,""))</f>
        <v/>
      </c>
      <c r="I101" s="30" t="str">
        <f t="shared" ca="1" si="22"/>
        <v/>
      </c>
      <c r="J101" s="31" t="str">
        <f t="shared" ca="1" si="19"/>
        <v/>
      </c>
      <c r="K101" s="66" t="str">
        <f t="shared" ca="1" si="23"/>
        <v/>
      </c>
      <c r="M101" s="146">
        <v>45945.625</v>
      </c>
      <c r="N101" s="3">
        <v>92.38</v>
      </c>
      <c r="O101" s="146">
        <v>45944.625</v>
      </c>
      <c r="P101" s="3">
        <v>101.13800000000001</v>
      </c>
      <c r="S101" s="146">
        <f t="shared" si="14"/>
        <v>45945.625</v>
      </c>
      <c r="T101" s="146" t="str">
        <f t="shared" si="15"/>
        <v/>
      </c>
    </row>
    <row r="102" spans="1:20">
      <c r="A102" s="151" t="str">
        <f t="shared" ca="1" si="20"/>
        <v/>
      </c>
      <c r="B102" s="38" t="str">
        <f ca="1">IF(COUNTIF($U$2:U1087,A102)=1,VLOOKUP(A102,M:N,2), IF(COUNTIF($U$2:U1087,A102)=0,$B$9,""))</f>
        <v/>
      </c>
      <c r="C102" s="30" t="str">
        <f t="shared" ca="1" si="16"/>
        <v/>
      </c>
      <c r="D102" s="31" t="str">
        <f t="shared" ca="1" si="17"/>
        <v/>
      </c>
      <c r="E102" s="38" t="str">
        <f ca="1">IF(COUNTIF($U$2:U1087,A102)=1,VLOOKUP(A102,O:P,2), IF(COUNTIF($U$2:U1087,A102)=0,$C$9,""))</f>
        <v/>
      </c>
      <c r="F102" s="30" t="str">
        <f t="shared" ca="1" si="21"/>
        <v/>
      </c>
      <c r="G102" s="31" t="str">
        <f t="shared" ca="1" si="18"/>
        <v/>
      </c>
      <c r="H102" s="38" t="str">
        <f ca="1">IF(COUNTIF($U$2:U1087,A102)=1,VLOOKUP(A102,Q:R,2), IF(COUNTIF($U$2:U1087,A102)=0,$D$9,""))</f>
        <v/>
      </c>
      <c r="I102" s="30" t="str">
        <f t="shared" ca="1" si="22"/>
        <v/>
      </c>
      <c r="J102" s="31" t="str">
        <f t="shared" ca="1" si="19"/>
        <v/>
      </c>
      <c r="K102" s="66" t="str">
        <f t="shared" ca="1" si="23"/>
        <v/>
      </c>
      <c r="M102" s="146">
        <v>45946.625</v>
      </c>
      <c r="N102" s="3">
        <v>92.23</v>
      </c>
      <c r="O102" s="146">
        <v>45945.625</v>
      </c>
      <c r="P102" s="3">
        <v>101.23699999999999</v>
      </c>
      <c r="S102" s="146">
        <f t="shared" si="14"/>
        <v>45946.625</v>
      </c>
      <c r="T102" s="146" t="str">
        <f t="shared" si="15"/>
        <v/>
      </c>
    </row>
    <row r="103" spans="1:20">
      <c r="A103" s="151" t="str">
        <f t="shared" ca="1" si="20"/>
        <v/>
      </c>
      <c r="B103" s="38" t="str">
        <f ca="1">IF(COUNTIF($U$2:U1088,A103)=1,VLOOKUP(A103,M:N,2), IF(COUNTIF($U$2:U1088,A103)=0,$B$9,""))</f>
        <v/>
      </c>
      <c r="C103" s="30" t="str">
        <f t="shared" ca="1" si="16"/>
        <v/>
      </c>
      <c r="D103" s="31" t="str">
        <f t="shared" ca="1" si="17"/>
        <v/>
      </c>
      <c r="E103" s="38" t="str">
        <f ca="1">IF(COUNTIF($U$2:U1088,A103)=1,VLOOKUP(A103,O:P,2), IF(COUNTIF($U$2:U1088,A103)=0,$C$9,""))</f>
        <v/>
      </c>
      <c r="F103" s="30" t="str">
        <f t="shared" ca="1" si="21"/>
        <v/>
      </c>
      <c r="G103" s="31" t="str">
        <f t="shared" ca="1" si="18"/>
        <v/>
      </c>
      <c r="H103" s="38" t="str">
        <f ca="1">IF(COUNTIF($U$2:U1088,A103)=1,VLOOKUP(A103,Q:R,2), IF(COUNTIF($U$2:U1088,A103)=0,$D$9,""))</f>
        <v/>
      </c>
      <c r="I103" s="30" t="str">
        <f t="shared" ca="1" si="22"/>
        <v/>
      </c>
      <c r="J103" s="31" t="str">
        <f t="shared" ca="1" si="19"/>
        <v/>
      </c>
      <c r="K103" s="66" t="str">
        <f t="shared" ca="1" si="23"/>
        <v/>
      </c>
      <c r="M103" s="146">
        <v>45947.625</v>
      </c>
      <c r="N103" s="3">
        <v>92.1</v>
      </c>
      <c r="O103" s="146">
        <v>45946.625</v>
      </c>
      <c r="P103" s="3">
        <v>101.221</v>
      </c>
      <c r="S103" s="146">
        <f t="shared" si="14"/>
        <v>45947.625</v>
      </c>
      <c r="T103" s="146" t="str">
        <f t="shared" si="15"/>
        <v/>
      </c>
    </row>
    <row r="104" spans="1:20">
      <c r="A104" s="151" t="str">
        <f t="shared" ca="1" si="20"/>
        <v/>
      </c>
      <c r="B104" s="38" t="str">
        <f ca="1">IF(COUNTIF($U$2:U1089,A104)=1,VLOOKUP(A104,M:N,2), IF(COUNTIF($U$2:U1089,A104)=0,$B$9,""))</f>
        <v/>
      </c>
      <c r="C104" s="30" t="str">
        <f t="shared" ca="1" si="16"/>
        <v/>
      </c>
      <c r="D104" s="31" t="str">
        <f t="shared" ca="1" si="17"/>
        <v/>
      </c>
      <c r="E104" s="38" t="str">
        <f ca="1">IF(COUNTIF($U$2:U1089,A104)=1,VLOOKUP(A104,O:P,2), IF(COUNTIF($U$2:U1089,A104)=0,$C$9,""))</f>
        <v/>
      </c>
      <c r="F104" s="30" t="str">
        <f t="shared" ca="1" si="21"/>
        <v/>
      </c>
      <c r="G104" s="31" t="str">
        <f t="shared" ca="1" si="18"/>
        <v/>
      </c>
      <c r="H104" s="38" t="str">
        <f ca="1">IF(COUNTIF($U$2:U1089,A104)=1,VLOOKUP(A104,Q:R,2), IF(COUNTIF($U$2:U1089,A104)=0,$D$9,""))</f>
        <v/>
      </c>
      <c r="I104" s="30" t="str">
        <f t="shared" ca="1" si="22"/>
        <v/>
      </c>
      <c r="J104" s="31" t="str">
        <f t="shared" ca="1" si="19"/>
        <v/>
      </c>
      <c r="K104" s="66" t="str">
        <f t="shared" ca="1" si="23"/>
        <v/>
      </c>
      <c r="M104" s="146">
        <v>45950.625</v>
      </c>
      <c r="N104" s="3">
        <v>92.33</v>
      </c>
      <c r="O104" s="146">
        <v>45947.625</v>
      </c>
      <c r="P104" s="3">
        <v>101.253</v>
      </c>
      <c r="S104" s="146">
        <f t="shared" si="14"/>
        <v>45950.625</v>
      </c>
      <c r="T104" s="146" t="str">
        <f t="shared" si="15"/>
        <v/>
      </c>
    </row>
    <row r="105" spans="1:20">
      <c r="A105" s="151" t="str">
        <f t="shared" ca="1" si="20"/>
        <v/>
      </c>
      <c r="B105" s="38" t="str">
        <f ca="1">IF(COUNTIF($U$2:U1090,A105)=1,VLOOKUP(A105,M:N,2), IF(COUNTIF($U$2:U1090,A105)=0,$B$9,""))</f>
        <v/>
      </c>
      <c r="C105" s="30" t="str">
        <f t="shared" ca="1" si="16"/>
        <v/>
      </c>
      <c r="D105" s="31" t="str">
        <f t="shared" ca="1" si="17"/>
        <v/>
      </c>
      <c r="E105" s="38" t="str">
        <f ca="1">IF(COUNTIF($U$2:U1090,A105)=1,VLOOKUP(A105,O:P,2), IF(COUNTIF($U$2:U1090,A105)=0,$C$9,""))</f>
        <v/>
      </c>
      <c r="F105" s="30" t="str">
        <f t="shared" ca="1" si="21"/>
        <v/>
      </c>
      <c r="G105" s="31" t="str">
        <f t="shared" ca="1" si="18"/>
        <v/>
      </c>
      <c r="H105" s="38" t="str">
        <f ca="1">IF(COUNTIF($U$2:U1090,A105)=1,VLOOKUP(A105,Q:R,2), IF(COUNTIF($U$2:U1090,A105)=0,$D$9,""))</f>
        <v/>
      </c>
      <c r="I105" s="30" t="str">
        <f t="shared" ca="1" si="22"/>
        <v/>
      </c>
      <c r="J105" s="31" t="str">
        <f t="shared" ca="1" si="19"/>
        <v/>
      </c>
      <c r="K105" s="66" t="str">
        <f t="shared" ca="1" si="23"/>
        <v/>
      </c>
      <c r="M105" s="146">
        <v>45952.625</v>
      </c>
      <c r="N105" s="3">
        <v>92.37</v>
      </c>
      <c r="O105" s="146">
        <v>45950.625</v>
      </c>
      <c r="P105" s="3">
        <v>101.25</v>
      </c>
      <c r="S105" s="146">
        <f t="shared" si="14"/>
        <v>45952.625</v>
      </c>
      <c r="T105" s="146">
        <f t="shared" si="15"/>
        <v>45952.625</v>
      </c>
    </row>
    <row r="106" spans="1:20">
      <c r="A106" s="151" t="str">
        <f t="shared" ca="1" si="20"/>
        <v/>
      </c>
      <c r="B106" s="38" t="str">
        <f ca="1">IF(COUNTIF($U$2:U1091,A106)=1,VLOOKUP(A106,M:N,2), IF(COUNTIF($U$2:U1091,A106)=0,$B$9,""))</f>
        <v/>
      </c>
      <c r="C106" s="30" t="str">
        <f t="shared" ca="1" si="16"/>
        <v/>
      </c>
      <c r="D106" s="31" t="str">
        <f t="shared" ca="1" si="17"/>
        <v/>
      </c>
      <c r="E106" s="38" t="str">
        <f ca="1">IF(COUNTIF($U$2:U1091,A106)=1,VLOOKUP(A106,O:P,2), IF(COUNTIF($U$2:U1091,A106)=0,$C$9,""))</f>
        <v/>
      </c>
      <c r="F106" s="30" t="str">
        <f t="shared" ca="1" si="21"/>
        <v/>
      </c>
      <c r="G106" s="31" t="str">
        <f t="shared" ca="1" si="18"/>
        <v/>
      </c>
      <c r="H106" s="38" t="str">
        <f ca="1">IF(COUNTIF($U$2:U1091,A106)=1,VLOOKUP(A106,Q:R,2), IF(COUNTIF($U$2:U1091,A106)=0,$D$9,""))</f>
        <v/>
      </c>
      <c r="I106" s="30" t="str">
        <f t="shared" ca="1" si="22"/>
        <v/>
      </c>
      <c r="J106" s="31" t="str">
        <f t="shared" ca="1" si="19"/>
        <v/>
      </c>
      <c r="K106" s="66" t="str">
        <f t="shared" ca="1" si="23"/>
        <v/>
      </c>
      <c r="M106" s="146">
        <v>45953.625</v>
      </c>
      <c r="N106" s="3">
        <v>92.5</v>
      </c>
      <c r="O106" s="146">
        <v>45951.625</v>
      </c>
      <c r="P106" s="3">
        <v>101.289</v>
      </c>
      <c r="S106" s="146">
        <f t="shared" si="14"/>
        <v>45953.625</v>
      </c>
      <c r="T106" s="146">
        <f t="shared" si="15"/>
        <v>45953.625</v>
      </c>
    </row>
    <row r="107" spans="1:20">
      <c r="A107" s="151" t="str">
        <f t="shared" ca="1" si="20"/>
        <v/>
      </c>
      <c r="B107" s="38" t="str">
        <f ca="1">IF(COUNTIF($U$2:U1092,A107)=1,VLOOKUP(A107,M:N,2), IF(COUNTIF($U$2:U1092,A107)=0,$B$9,""))</f>
        <v/>
      </c>
      <c r="C107" s="30" t="str">
        <f t="shared" ca="1" si="16"/>
        <v/>
      </c>
      <c r="D107" s="31" t="str">
        <f t="shared" ca="1" si="17"/>
        <v/>
      </c>
      <c r="E107" s="38" t="str">
        <f ca="1">IF(COUNTIF($U$2:U1092,A107)=1,VLOOKUP(A107,O:P,2), IF(COUNTIF($U$2:U1092,A107)=0,$C$9,""))</f>
        <v/>
      </c>
      <c r="F107" s="30" t="str">
        <f t="shared" ca="1" si="21"/>
        <v/>
      </c>
      <c r="G107" s="31" t="str">
        <f t="shared" ca="1" si="18"/>
        <v/>
      </c>
      <c r="H107" s="38" t="str">
        <f ca="1">IF(COUNTIF($U$2:U1092,A107)=1,VLOOKUP(A107,Q:R,2), IF(COUNTIF($U$2:U1092,A107)=0,$D$9,""))</f>
        <v/>
      </c>
      <c r="I107" s="30" t="str">
        <f t="shared" ca="1" si="22"/>
        <v/>
      </c>
      <c r="J107" s="31" t="str">
        <f t="shared" ca="1" si="19"/>
        <v/>
      </c>
      <c r="K107" s="66" t="str">
        <f t="shared" ca="1" si="23"/>
        <v/>
      </c>
      <c r="M107" s="146">
        <v>45954.625</v>
      </c>
      <c r="N107" s="3">
        <v>92.56</v>
      </c>
      <c r="O107" s="146">
        <v>45952.625</v>
      </c>
      <c r="P107" s="3">
        <v>101.261</v>
      </c>
      <c r="S107" s="146">
        <f t="shared" si="14"/>
        <v>45954.625</v>
      </c>
      <c r="T107" s="146">
        <f t="shared" si="15"/>
        <v>45954.625</v>
      </c>
    </row>
    <row r="108" spans="1:20">
      <c r="A108" s="151" t="str">
        <f t="shared" ca="1" si="20"/>
        <v/>
      </c>
      <c r="B108" s="38" t="str">
        <f ca="1">IF(COUNTIF($U$2:U1093,A108)=1,VLOOKUP(A108,M:N,2), IF(COUNTIF($U$2:U1093,A108)=0,$B$9,""))</f>
        <v/>
      </c>
      <c r="C108" s="30" t="str">
        <f t="shared" ca="1" si="16"/>
        <v/>
      </c>
      <c r="D108" s="31" t="str">
        <f t="shared" ca="1" si="17"/>
        <v/>
      </c>
      <c r="E108" s="38" t="str">
        <f ca="1">IF(COUNTIF($U$2:U1093,A108)=1,VLOOKUP(A108,O:P,2), IF(COUNTIF($U$2:U1093,A108)=0,$C$9,""))</f>
        <v/>
      </c>
      <c r="F108" s="30" t="str">
        <f t="shared" ca="1" si="21"/>
        <v/>
      </c>
      <c r="G108" s="31" t="str">
        <f t="shared" ca="1" si="18"/>
        <v/>
      </c>
      <c r="H108" s="38" t="str">
        <f ca="1">IF(COUNTIF($U$2:U1093,A108)=1,VLOOKUP(A108,Q:R,2), IF(COUNTIF($U$2:U1093,A108)=0,$D$9,""))</f>
        <v/>
      </c>
      <c r="I108" s="30" t="str">
        <f t="shared" ca="1" si="22"/>
        <v/>
      </c>
      <c r="J108" s="31" t="str">
        <f t="shared" ca="1" si="19"/>
        <v/>
      </c>
      <c r="K108" s="66" t="str">
        <f t="shared" ca="1" si="23"/>
        <v/>
      </c>
      <c r="M108" s="146">
        <v>45957.625</v>
      </c>
      <c r="N108" s="3">
        <v>92.8</v>
      </c>
      <c r="O108" s="146">
        <v>45953.625</v>
      </c>
      <c r="P108" s="3">
        <v>101.229</v>
      </c>
      <c r="S108" s="146">
        <f t="shared" si="14"/>
        <v>45957.625</v>
      </c>
      <c r="T108" s="146">
        <f t="shared" si="15"/>
        <v>45957.625</v>
      </c>
    </row>
    <row r="109" spans="1:20">
      <c r="A109" s="151" t="str">
        <f t="shared" ca="1" si="20"/>
        <v/>
      </c>
      <c r="B109" s="38" t="str">
        <f ca="1">IF(COUNTIF($U$2:U1094,A109)=1,VLOOKUP(A109,M:N,2), IF(COUNTIF($U$2:U1094,A109)=0,$B$9,""))</f>
        <v/>
      </c>
      <c r="C109" s="30" t="str">
        <f t="shared" ca="1" si="16"/>
        <v/>
      </c>
      <c r="D109" s="31" t="str">
        <f t="shared" ca="1" si="17"/>
        <v/>
      </c>
      <c r="E109" s="38" t="str">
        <f ca="1">IF(COUNTIF($U$2:U1094,A109)=1,VLOOKUP(A109,O:P,2), IF(COUNTIF($U$2:U1094,A109)=0,$C$9,""))</f>
        <v/>
      </c>
      <c r="F109" s="30" t="str">
        <f t="shared" ca="1" si="21"/>
        <v/>
      </c>
      <c r="G109" s="31" t="str">
        <f t="shared" ca="1" si="18"/>
        <v/>
      </c>
      <c r="H109" s="38" t="str">
        <f ca="1">IF(COUNTIF($U$2:U1094,A109)=1,VLOOKUP(A109,Q:R,2), IF(COUNTIF($U$2:U1094,A109)=0,$D$9,""))</f>
        <v/>
      </c>
      <c r="I109" s="30" t="str">
        <f t="shared" ca="1" si="22"/>
        <v/>
      </c>
      <c r="J109" s="31" t="str">
        <f t="shared" ca="1" si="19"/>
        <v/>
      </c>
      <c r="K109" s="66" t="str">
        <f t="shared" ca="1" si="23"/>
        <v/>
      </c>
      <c r="M109" s="146">
        <v>45958.625</v>
      </c>
      <c r="N109" s="3">
        <v>92.79</v>
      </c>
      <c r="O109" s="146">
        <v>45954.625</v>
      </c>
      <c r="P109" s="3">
        <v>101.092</v>
      </c>
      <c r="S109" s="146">
        <f t="shared" si="14"/>
        <v>45958.625</v>
      </c>
      <c r="T109" s="146">
        <f t="shared" si="15"/>
        <v>45958.625</v>
      </c>
    </row>
    <row r="110" spans="1:20">
      <c r="A110" s="151" t="str">
        <f t="shared" ca="1" si="20"/>
        <v/>
      </c>
      <c r="B110" s="38" t="str">
        <f ca="1">IF(COUNTIF($U$2:U1095,A110)=1,VLOOKUP(A110,M:N,2), IF(COUNTIF($U$2:U1095,A110)=0,$B$9,""))</f>
        <v/>
      </c>
      <c r="C110" s="30" t="str">
        <f t="shared" ca="1" si="16"/>
        <v/>
      </c>
      <c r="D110" s="31" t="str">
        <f t="shared" ca="1" si="17"/>
        <v/>
      </c>
      <c r="E110" s="38" t="str">
        <f ca="1">IF(COUNTIF($U$2:U1095,A110)=1,VLOOKUP(A110,O:P,2), IF(COUNTIF($U$2:U1095,A110)=0,$C$9,""))</f>
        <v/>
      </c>
      <c r="F110" s="30" t="str">
        <f t="shared" ca="1" si="21"/>
        <v/>
      </c>
      <c r="G110" s="31" t="str">
        <f t="shared" ca="1" si="18"/>
        <v/>
      </c>
      <c r="H110" s="38" t="str">
        <f ca="1">IF(COUNTIF($U$2:U1095,A110)=1,VLOOKUP(A110,Q:R,2), IF(COUNTIF($U$2:U1095,A110)=0,$D$9,""))</f>
        <v/>
      </c>
      <c r="I110" s="30" t="str">
        <f t="shared" ca="1" si="22"/>
        <v/>
      </c>
      <c r="J110" s="31" t="str">
        <f t="shared" ca="1" si="19"/>
        <v/>
      </c>
      <c r="K110" s="66" t="str">
        <f t="shared" ca="1" si="23"/>
        <v/>
      </c>
      <c r="M110" s="146">
        <v>45959.625</v>
      </c>
      <c r="N110" s="3">
        <v>92.78</v>
      </c>
      <c r="O110" s="146">
        <v>45957.625</v>
      </c>
      <c r="P110" s="3">
        <v>101.077</v>
      </c>
      <c r="S110" s="146">
        <f t="shared" si="14"/>
        <v>45959.625</v>
      </c>
      <c r="T110" s="146">
        <f t="shared" si="15"/>
        <v>45959.625</v>
      </c>
    </row>
    <row r="111" spans="1:20">
      <c r="A111" s="151" t="str">
        <f t="shared" ca="1" si="20"/>
        <v/>
      </c>
      <c r="B111" s="38" t="str">
        <f ca="1">IF(COUNTIF($U$2:U1096,A111)=1,VLOOKUP(A111,M:N,2), IF(COUNTIF($U$2:U1096,A111)=0,$B$9,""))</f>
        <v/>
      </c>
      <c r="C111" s="30" t="str">
        <f t="shared" ca="1" si="16"/>
        <v/>
      </c>
      <c r="D111" s="31" t="str">
        <f t="shared" ca="1" si="17"/>
        <v/>
      </c>
      <c r="E111" s="38" t="str">
        <f ca="1">IF(COUNTIF($U$2:U1096,A111)=1,VLOOKUP(A111,O:P,2), IF(COUNTIF($U$2:U1096,A111)=0,$C$9,""))</f>
        <v/>
      </c>
      <c r="F111" s="30" t="str">
        <f t="shared" ca="1" si="21"/>
        <v/>
      </c>
      <c r="G111" s="31" t="str">
        <f t="shared" ca="1" si="18"/>
        <v/>
      </c>
      <c r="H111" s="38" t="str">
        <f ca="1">IF(COUNTIF($U$2:U1096,A111)=1,VLOOKUP(A111,Q:R,2), IF(COUNTIF($U$2:U1096,A111)=0,$D$9,""))</f>
        <v/>
      </c>
      <c r="I111" s="30" t="str">
        <f t="shared" ca="1" si="22"/>
        <v/>
      </c>
      <c r="J111" s="31" t="str">
        <f t="shared" ca="1" si="19"/>
        <v/>
      </c>
      <c r="K111" s="66" t="str">
        <f t="shared" ca="1" si="23"/>
        <v/>
      </c>
      <c r="M111" s="146">
        <v>45960.625</v>
      </c>
      <c r="N111" s="3">
        <v>92.49</v>
      </c>
      <c r="O111" s="146">
        <v>45958.625</v>
      </c>
      <c r="P111" s="3">
        <v>101.083</v>
      </c>
      <c r="S111" s="146">
        <f t="shared" si="14"/>
        <v>45960.625</v>
      </c>
      <c r="T111" s="146">
        <f t="shared" si="15"/>
        <v>45960.625</v>
      </c>
    </row>
    <row r="112" spans="1:20">
      <c r="A112" s="151" t="str">
        <f t="shared" ca="1" si="20"/>
        <v/>
      </c>
      <c r="B112" s="38" t="str">
        <f ca="1">IF(COUNTIF($U$2:U1097,A112)=1,VLOOKUP(A112,M:N,2), IF(COUNTIF($U$2:U1097,A112)=0,$B$9,""))</f>
        <v/>
      </c>
      <c r="C112" s="30" t="str">
        <f t="shared" ca="1" si="16"/>
        <v/>
      </c>
      <c r="D112" s="31" t="str">
        <f t="shared" ca="1" si="17"/>
        <v/>
      </c>
      <c r="E112" s="38" t="str">
        <f ca="1">IF(COUNTIF($U$2:U1097,A112)=1,VLOOKUP(A112,O:P,2), IF(COUNTIF($U$2:U1097,A112)=0,$C$9,""))</f>
        <v/>
      </c>
      <c r="F112" s="30" t="str">
        <f t="shared" ca="1" si="21"/>
        <v/>
      </c>
      <c r="G112" s="31" t="str">
        <f t="shared" ca="1" si="18"/>
        <v/>
      </c>
      <c r="H112" s="38" t="str">
        <f ca="1">IF(COUNTIF($U$2:U1097,A112)=1,VLOOKUP(A112,Q:R,2), IF(COUNTIF($U$2:U1097,A112)=0,$D$9,""))</f>
        <v/>
      </c>
      <c r="I112" s="30" t="str">
        <f t="shared" ca="1" si="22"/>
        <v/>
      </c>
      <c r="J112" s="31" t="str">
        <f t="shared" ca="1" si="19"/>
        <v/>
      </c>
      <c r="K112" s="66" t="str">
        <f t="shared" ca="1" si="23"/>
        <v/>
      </c>
      <c r="M112" s="146">
        <v>45961.625</v>
      </c>
      <c r="N112" s="3">
        <v>92.63</v>
      </c>
      <c r="O112" s="146">
        <v>45959.625</v>
      </c>
      <c r="P112" s="3">
        <v>101.07899999999999</v>
      </c>
      <c r="S112" s="146">
        <f t="shared" si="14"/>
        <v>45961.625</v>
      </c>
      <c r="T112" s="146">
        <f t="shared" si="15"/>
        <v>45961.625</v>
      </c>
    </row>
    <row r="113" spans="1:20">
      <c r="A113" s="151" t="str">
        <f t="shared" ca="1" si="20"/>
        <v/>
      </c>
      <c r="B113" s="38" t="str">
        <f ca="1">IF(COUNTIF($U$2:U1098,A113)=1,VLOOKUP(A113,M:N,2), IF(COUNTIF($U$2:U1098,A113)=0,$B$9,""))</f>
        <v/>
      </c>
      <c r="C113" s="30" t="str">
        <f t="shared" ca="1" si="16"/>
        <v/>
      </c>
      <c r="D113" s="31" t="str">
        <f t="shared" ca="1" si="17"/>
        <v/>
      </c>
      <c r="E113" s="38" t="str">
        <f ca="1">IF(COUNTIF($U$2:U1098,A113)=1,VLOOKUP(A113,O:P,2), IF(COUNTIF($U$2:U1098,A113)=0,$C$9,""))</f>
        <v/>
      </c>
      <c r="F113" s="30" t="str">
        <f t="shared" ca="1" si="21"/>
        <v/>
      </c>
      <c r="G113" s="31" t="str">
        <f t="shared" ca="1" si="18"/>
        <v/>
      </c>
      <c r="H113" s="38" t="str">
        <f ca="1">IF(COUNTIF($U$2:U1098,A113)=1,VLOOKUP(A113,Q:R,2), IF(COUNTIF($U$2:U1098,A113)=0,$D$9,""))</f>
        <v/>
      </c>
      <c r="I113" s="30" t="str">
        <f t="shared" ca="1" si="22"/>
        <v/>
      </c>
      <c r="J113" s="31" t="str">
        <f t="shared" ca="1" si="19"/>
        <v/>
      </c>
      <c r="K113" s="66" t="str">
        <f t="shared" ca="1" si="23"/>
        <v/>
      </c>
      <c r="M113" s="146">
        <v>45964.625</v>
      </c>
      <c r="N113" s="3">
        <v>92.55</v>
      </c>
      <c r="O113" s="146">
        <v>45960.625</v>
      </c>
      <c r="P113" s="3">
        <v>101.026</v>
      </c>
      <c r="S113" s="146">
        <f t="shared" si="14"/>
        <v>45964.625</v>
      </c>
      <c r="T113" s="146">
        <f t="shared" si="15"/>
        <v>45964.625</v>
      </c>
    </row>
    <row r="114" spans="1:20">
      <c r="A114" s="151" t="str">
        <f t="shared" ca="1" si="20"/>
        <v/>
      </c>
      <c r="B114" s="38" t="str">
        <f ca="1">IF(COUNTIF($U$2:U1099,A114)=1,VLOOKUP(A114,M:N,2), IF(COUNTIF($U$2:U1099,A114)=0,$B$9,""))</f>
        <v/>
      </c>
      <c r="C114" s="30" t="str">
        <f t="shared" ca="1" si="16"/>
        <v/>
      </c>
      <c r="D114" s="31" t="str">
        <f t="shared" ca="1" si="17"/>
        <v/>
      </c>
      <c r="E114" s="38" t="str">
        <f ca="1">IF(COUNTIF($U$2:U1099,A114)=1,VLOOKUP(A114,O:P,2), IF(COUNTIF($U$2:U1099,A114)=0,$C$9,""))</f>
        <v/>
      </c>
      <c r="F114" s="30" t="str">
        <f t="shared" ca="1" si="21"/>
        <v/>
      </c>
      <c r="G114" s="31" t="str">
        <f t="shared" ca="1" si="18"/>
        <v/>
      </c>
      <c r="H114" s="38" t="str">
        <f ca="1">IF(COUNTIF($U$2:U1099,A114)=1,VLOOKUP(A114,Q:R,2), IF(COUNTIF($U$2:U1099,A114)=0,$D$9,""))</f>
        <v/>
      </c>
      <c r="I114" s="30" t="str">
        <f t="shared" ca="1" si="22"/>
        <v/>
      </c>
      <c r="J114" s="31" t="str">
        <f t="shared" ca="1" si="19"/>
        <v/>
      </c>
      <c r="K114" s="66" t="str">
        <f t="shared" ca="1" si="23"/>
        <v/>
      </c>
      <c r="M114" s="146">
        <v>45965.625</v>
      </c>
      <c r="N114" s="3">
        <v>92.47</v>
      </c>
      <c r="O114" s="146">
        <v>45961.625</v>
      </c>
      <c r="P114" s="3">
        <v>101.04900000000001</v>
      </c>
      <c r="S114" s="146">
        <f t="shared" si="14"/>
        <v>45965.625</v>
      </c>
      <c r="T114" s="146">
        <f t="shared" si="15"/>
        <v>45965.625</v>
      </c>
    </row>
    <row r="115" spans="1:20">
      <c r="A115" s="151" t="str">
        <f t="shared" ca="1" si="20"/>
        <v/>
      </c>
      <c r="B115" s="38" t="str">
        <f ca="1">IF(COUNTIF($U$2:U1100,A115)=1,VLOOKUP(A115,M:N,2), IF(COUNTIF($U$2:U1100,A115)=0,$B$9,""))</f>
        <v/>
      </c>
      <c r="C115" s="30" t="str">
        <f t="shared" ca="1" si="16"/>
        <v/>
      </c>
      <c r="D115" s="31" t="str">
        <f t="shared" ca="1" si="17"/>
        <v/>
      </c>
      <c r="E115" s="38" t="str">
        <f ca="1">IF(COUNTIF($U$2:U1100,A115)=1,VLOOKUP(A115,O:P,2), IF(COUNTIF($U$2:U1100,A115)=0,$C$9,""))</f>
        <v/>
      </c>
      <c r="F115" s="30" t="str">
        <f t="shared" ca="1" si="21"/>
        <v/>
      </c>
      <c r="G115" s="31" t="str">
        <f t="shared" ca="1" si="18"/>
        <v/>
      </c>
      <c r="H115" s="38" t="str">
        <f ca="1">IF(COUNTIF($U$2:U1100,A115)=1,VLOOKUP(A115,Q:R,2), IF(COUNTIF($U$2:U1100,A115)=0,$D$9,""))</f>
        <v/>
      </c>
      <c r="I115" s="30" t="str">
        <f t="shared" ca="1" si="22"/>
        <v/>
      </c>
      <c r="J115" s="31" t="str">
        <f t="shared" ca="1" si="19"/>
        <v/>
      </c>
      <c r="K115" s="66" t="str">
        <f t="shared" ca="1" si="23"/>
        <v/>
      </c>
      <c r="M115" s="146">
        <v>45966.625</v>
      </c>
      <c r="N115" s="3">
        <v>92.47</v>
      </c>
      <c r="O115" s="146">
        <v>45964.625</v>
      </c>
      <c r="P115" s="3">
        <v>101.012</v>
      </c>
      <c r="S115" s="146">
        <f t="shared" si="14"/>
        <v>45966.625</v>
      </c>
      <c r="T115" s="146">
        <f t="shared" si="15"/>
        <v>45966.625</v>
      </c>
    </row>
    <row r="116" spans="1:20">
      <c r="A116" s="151" t="str">
        <f t="shared" ca="1" si="20"/>
        <v/>
      </c>
      <c r="B116" s="38" t="str">
        <f ca="1">IF(COUNTIF($U$2:U1101,A116)=1,VLOOKUP(A116,M:N,2), IF(COUNTIF($U$2:U1101,A116)=0,$B$9,""))</f>
        <v/>
      </c>
      <c r="C116" s="30" t="str">
        <f t="shared" ca="1" si="16"/>
        <v/>
      </c>
      <c r="D116" s="31" t="str">
        <f t="shared" ca="1" si="17"/>
        <v/>
      </c>
      <c r="E116" s="38" t="str">
        <f ca="1">IF(COUNTIF($U$2:U1101,A116)=1,VLOOKUP(A116,O:P,2), IF(COUNTIF($U$2:U1101,A116)=0,$C$9,""))</f>
        <v/>
      </c>
      <c r="F116" s="30" t="str">
        <f t="shared" ca="1" si="21"/>
        <v/>
      </c>
      <c r="G116" s="31" t="str">
        <f t="shared" ca="1" si="18"/>
        <v/>
      </c>
      <c r="H116" s="38" t="str">
        <f ca="1">IF(COUNTIF($U$2:U1101,A116)=1,VLOOKUP(A116,Q:R,2), IF(COUNTIF($U$2:U1101,A116)=0,$D$9,""))</f>
        <v/>
      </c>
      <c r="I116" s="30" t="str">
        <f t="shared" ca="1" si="22"/>
        <v/>
      </c>
      <c r="J116" s="31" t="str">
        <f t="shared" ca="1" si="19"/>
        <v/>
      </c>
      <c r="K116" s="66" t="str">
        <f t="shared" ca="1" si="23"/>
        <v/>
      </c>
      <c r="M116" s="146">
        <v>45967.625</v>
      </c>
      <c r="N116" s="3">
        <v>92.45</v>
      </c>
      <c r="O116" s="146">
        <v>45965.625</v>
      </c>
      <c r="P116" s="3">
        <v>101.024</v>
      </c>
      <c r="S116" s="146">
        <f t="shared" si="14"/>
        <v>45967.625</v>
      </c>
      <c r="T116" s="146">
        <f t="shared" si="15"/>
        <v>45967.625</v>
      </c>
    </row>
    <row r="117" spans="1:20">
      <c r="A117" s="151" t="str">
        <f t="shared" ca="1" si="20"/>
        <v/>
      </c>
      <c r="B117" s="38" t="str">
        <f ca="1">IF(COUNTIF($U$2:U1102,A117)=1,VLOOKUP(A117,M:N,2), IF(COUNTIF($U$2:U1102,A117)=0,$B$9,""))</f>
        <v/>
      </c>
      <c r="C117" s="30" t="str">
        <f t="shared" ca="1" si="16"/>
        <v/>
      </c>
      <c r="D117" s="31" t="str">
        <f t="shared" ca="1" si="17"/>
        <v/>
      </c>
      <c r="E117" s="38" t="str">
        <f ca="1">IF(COUNTIF($U$2:U1102,A117)=1,VLOOKUP(A117,O:P,2), IF(COUNTIF($U$2:U1102,A117)=0,$C$9,""))</f>
        <v/>
      </c>
      <c r="F117" s="30" t="str">
        <f t="shared" ca="1" si="21"/>
        <v/>
      </c>
      <c r="G117" s="31" t="str">
        <f t="shared" ca="1" si="18"/>
        <v/>
      </c>
      <c r="H117" s="38" t="str">
        <f ca="1">IF(COUNTIF($U$2:U1102,A117)=1,VLOOKUP(A117,Q:R,2), IF(COUNTIF($U$2:U1102,A117)=0,$D$9,""))</f>
        <v/>
      </c>
      <c r="I117" s="30" t="str">
        <f t="shared" ca="1" si="22"/>
        <v/>
      </c>
      <c r="J117" s="31" t="str">
        <f t="shared" ca="1" si="19"/>
        <v/>
      </c>
      <c r="K117" s="66" t="str">
        <f t="shared" ca="1" si="23"/>
        <v/>
      </c>
      <c r="M117" s="146">
        <v>45968.625</v>
      </c>
      <c r="N117" s="3">
        <v>92.28</v>
      </c>
      <c r="O117" s="146">
        <v>45966.625</v>
      </c>
      <c r="P117" s="3">
        <v>100.976</v>
      </c>
      <c r="S117" s="146">
        <f t="shared" si="14"/>
        <v>45968.625</v>
      </c>
      <c r="T117" s="146">
        <f t="shared" si="15"/>
        <v>45968.625</v>
      </c>
    </row>
    <row r="118" spans="1:20">
      <c r="A118" s="151" t="str">
        <f t="shared" ca="1" si="20"/>
        <v/>
      </c>
      <c r="B118" s="38" t="str">
        <f ca="1">IF(COUNTIF($U$2:U1103,A118)=1,VLOOKUP(A118,M:N,2), IF(COUNTIF($U$2:U1103,A118)=0,$B$9,""))</f>
        <v/>
      </c>
      <c r="C118" s="30" t="str">
        <f t="shared" ca="1" si="16"/>
        <v/>
      </c>
      <c r="D118" s="31" t="str">
        <f t="shared" ca="1" si="17"/>
        <v/>
      </c>
      <c r="E118" s="38" t="str">
        <f ca="1">IF(COUNTIF($U$2:U1103,A118)=1,VLOOKUP(A118,O:P,2), IF(COUNTIF($U$2:U1103,A118)=0,$C$9,""))</f>
        <v/>
      </c>
      <c r="F118" s="30" t="str">
        <f t="shared" ca="1" si="21"/>
        <v/>
      </c>
      <c r="G118" s="31" t="str">
        <f t="shared" ca="1" si="18"/>
        <v/>
      </c>
      <c r="H118" s="38" t="str">
        <f ca="1">IF(COUNTIF($U$2:U1103,A118)=1,VLOOKUP(A118,Q:R,2), IF(COUNTIF($U$2:U1103,A118)=0,$D$9,""))</f>
        <v/>
      </c>
      <c r="I118" s="30" t="str">
        <f t="shared" ca="1" si="22"/>
        <v/>
      </c>
      <c r="J118" s="31" t="str">
        <f t="shared" ca="1" si="19"/>
        <v/>
      </c>
      <c r="K118" s="66" t="str">
        <f t="shared" ca="1" si="23"/>
        <v/>
      </c>
      <c r="M118" s="146">
        <v>45971.625</v>
      </c>
      <c r="N118" s="3">
        <v>92.6</v>
      </c>
      <c r="O118" s="146">
        <v>45967.625</v>
      </c>
      <c r="P118" s="3">
        <v>100.99299999999999</v>
      </c>
      <c r="S118" s="146">
        <f t="shared" si="14"/>
        <v>45971.625</v>
      </c>
      <c r="T118" s="146">
        <f t="shared" si="15"/>
        <v>45971.625</v>
      </c>
    </row>
    <row r="119" spans="1:20">
      <c r="A119" s="151" t="str">
        <f t="shared" ca="1" si="20"/>
        <v/>
      </c>
      <c r="B119" s="38" t="str">
        <f ca="1">IF(COUNTIF($U$2:U1104,A119)=1,VLOOKUP(A119,M:N,2), IF(COUNTIF($U$2:U1104,A119)=0,$B$9,""))</f>
        <v/>
      </c>
      <c r="C119" s="30" t="str">
        <f t="shared" ca="1" si="16"/>
        <v/>
      </c>
      <c r="D119" s="31" t="str">
        <f t="shared" ca="1" si="17"/>
        <v/>
      </c>
      <c r="E119" s="38" t="str">
        <f ca="1">IF(COUNTIF($U$2:U1104,A119)=1,VLOOKUP(A119,O:P,2), IF(COUNTIF($U$2:U1104,A119)=0,$C$9,""))</f>
        <v/>
      </c>
      <c r="F119" s="30" t="str">
        <f t="shared" ca="1" si="21"/>
        <v/>
      </c>
      <c r="G119" s="31" t="str">
        <f t="shared" ca="1" si="18"/>
        <v/>
      </c>
      <c r="H119" s="38" t="str">
        <f ca="1">IF(COUNTIF($U$2:U1104,A119)=1,VLOOKUP(A119,Q:R,2), IF(COUNTIF($U$2:U1104,A119)=0,$D$9,""))</f>
        <v/>
      </c>
      <c r="I119" s="30" t="str">
        <f t="shared" ca="1" si="22"/>
        <v/>
      </c>
      <c r="J119" s="31" t="str">
        <f t="shared" ca="1" si="19"/>
        <v/>
      </c>
      <c r="K119" s="66" t="str">
        <f t="shared" ca="1" si="23"/>
        <v/>
      </c>
      <c r="M119" s="146">
        <v>45972.625</v>
      </c>
      <c r="N119" s="3">
        <v>92.66</v>
      </c>
      <c r="O119" s="146">
        <v>45968.625</v>
      </c>
      <c r="P119" s="3">
        <v>101.001</v>
      </c>
      <c r="S119" s="146">
        <f t="shared" si="14"/>
        <v>45972.625</v>
      </c>
      <c r="T119" s="146">
        <f t="shared" si="15"/>
        <v>45972.625</v>
      </c>
    </row>
    <row r="120" spans="1:20">
      <c r="A120" s="151" t="str">
        <f t="shared" ca="1" si="20"/>
        <v/>
      </c>
      <c r="B120" s="38" t="str">
        <f ca="1">IF(COUNTIF($U$2:U1105,A120)=1,VLOOKUP(A120,M:N,2), IF(COUNTIF($U$2:U1105,A120)=0,$B$9,""))</f>
        <v/>
      </c>
      <c r="C120" s="30" t="str">
        <f t="shared" ca="1" si="16"/>
        <v/>
      </c>
      <c r="D120" s="31" t="str">
        <f t="shared" ca="1" si="17"/>
        <v/>
      </c>
      <c r="E120" s="38" t="str">
        <f ca="1">IF(COUNTIF($U$2:U1105,A120)=1,VLOOKUP(A120,O:P,2), IF(COUNTIF($U$2:U1105,A120)=0,$C$9,""))</f>
        <v/>
      </c>
      <c r="F120" s="30" t="str">
        <f t="shared" ca="1" si="21"/>
        <v/>
      </c>
      <c r="G120" s="31" t="str">
        <f t="shared" ca="1" si="18"/>
        <v/>
      </c>
      <c r="H120" s="38" t="str">
        <f ca="1">IF(COUNTIF($U$2:U1105,A120)=1,VLOOKUP(A120,Q:R,2), IF(COUNTIF($U$2:U1105,A120)=0,$D$9,""))</f>
        <v/>
      </c>
      <c r="I120" s="30" t="str">
        <f t="shared" ca="1" si="22"/>
        <v/>
      </c>
      <c r="J120" s="31" t="str">
        <f t="shared" ca="1" si="19"/>
        <v/>
      </c>
      <c r="K120" s="66" t="str">
        <f t="shared" ca="1" si="23"/>
        <v/>
      </c>
      <c r="M120" s="146">
        <v>45973.625</v>
      </c>
      <c r="N120" s="3">
        <v>92.72</v>
      </c>
      <c r="O120" s="146">
        <v>45971.625</v>
      </c>
      <c r="P120" s="3">
        <v>100.983</v>
      </c>
      <c r="S120" s="146">
        <f t="shared" si="14"/>
        <v>45973.625</v>
      </c>
      <c r="T120" s="146">
        <f t="shared" si="15"/>
        <v>45973.625</v>
      </c>
    </row>
    <row r="121" spans="1:20">
      <c r="A121" s="151" t="str">
        <f t="shared" ca="1" si="20"/>
        <v/>
      </c>
      <c r="B121" s="38" t="str">
        <f ca="1">IF(COUNTIF($U$2:U1106,A121)=1,VLOOKUP(A121,M:N,2), IF(COUNTIF($U$2:U1106,A121)=0,$B$9,""))</f>
        <v/>
      </c>
      <c r="C121" s="30" t="str">
        <f t="shared" ca="1" si="16"/>
        <v/>
      </c>
      <c r="D121" s="31" t="str">
        <f t="shared" ca="1" si="17"/>
        <v/>
      </c>
      <c r="E121" s="38" t="str">
        <f ca="1">IF(COUNTIF($U$2:U1106,A121)=1,VLOOKUP(A121,O:P,2), IF(COUNTIF($U$2:U1106,A121)=0,$C$9,""))</f>
        <v/>
      </c>
      <c r="F121" s="30" t="str">
        <f t="shared" ca="1" si="21"/>
        <v/>
      </c>
      <c r="G121" s="31" t="str">
        <f t="shared" ca="1" si="18"/>
        <v/>
      </c>
      <c r="H121" s="38" t="str">
        <f ca="1">IF(COUNTIF($U$2:U1106,A121)=1,VLOOKUP(A121,Q:R,2), IF(COUNTIF($U$2:U1106,A121)=0,$D$9,""))</f>
        <v/>
      </c>
      <c r="I121" s="30" t="str">
        <f t="shared" ca="1" si="22"/>
        <v/>
      </c>
      <c r="J121" s="31" t="str">
        <f t="shared" ca="1" si="19"/>
        <v/>
      </c>
      <c r="K121" s="66" t="str">
        <f t="shared" ca="1" si="23"/>
        <v/>
      </c>
      <c r="M121" s="146">
        <v>45974.625</v>
      </c>
      <c r="N121" s="3">
        <v>92.46</v>
      </c>
      <c r="O121" s="146">
        <v>45972.625</v>
      </c>
      <c r="P121" s="3">
        <v>100.994</v>
      </c>
      <c r="S121" s="146">
        <f t="shared" si="14"/>
        <v>45974.625</v>
      </c>
      <c r="T121" s="146">
        <f t="shared" si="15"/>
        <v>45974.625</v>
      </c>
    </row>
    <row r="122" spans="1:20">
      <c r="A122" s="151" t="str">
        <f t="shared" ca="1" si="20"/>
        <v/>
      </c>
      <c r="B122" s="38" t="str">
        <f ca="1">IF(COUNTIF($U$2:U1107,A122)=1,VLOOKUP(A122,M:N,2), IF(COUNTIF($U$2:U1107,A122)=0,$B$9,""))</f>
        <v/>
      </c>
      <c r="C122" s="30" t="str">
        <f t="shared" ca="1" si="16"/>
        <v/>
      </c>
      <c r="D122" s="31" t="str">
        <f t="shared" ca="1" si="17"/>
        <v/>
      </c>
      <c r="E122" s="38" t="str">
        <f ca="1">IF(COUNTIF($U$2:U1107,A122)=1,VLOOKUP(A122,O:P,2), IF(COUNTIF($U$2:U1107,A122)=0,$C$9,""))</f>
        <v/>
      </c>
      <c r="F122" s="30" t="str">
        <f t="shared" ca="1" si="21"/>
        <v/>
      </c>
      <c r="G122" s="31" t="str">
        <f t="shared" ca="1" si="18"/>
        <v/>
      </c>
      <c r="H122" s="38" t="str">
        <f ca="1">IF(COUNTIF($U$2:U1107,A122)=1,VLOOKUP(A122,Q:R,2), IF(COUNTIF($U$2:U1107,A122)=0,$D$9,""))</f>
        <v/>
      </c>
      <c r="I122" s="30" t="str">
        <f t="shared" ca="1" si="22"/>
        <v/>
      </c>
      <c r="J122" s="31" t="str">
        <f t="shared" ca="1" si="19"/>
        <v/>
      </c>
      <c r="K122" s="66" t="str">
        <f t="shared" ca="1" si="23"/>
        <v/>
      </c>
      <c r="M122" s="146">
        <v>45975.625</v>
      </c>
      <c r="N122" s="3">
        <v>92.38</v>
      </c>
      <c r="O122" s="146">
        <v>45973.625</v>
      </c>
      <c r="P122" s="3">
        <v>100.988</v>
      </c>
      <c r="S122" s="146">
        <f t="shared" si="14"/>
        <v>45975.625</v>
      </c>
      <c r="T122" s="146">
        <f t="shared" si="15"/>
        <v>45975.625</v>
      </c>
    </row>
    <row r="123" spans="1:20">
      <c r="A123" s="151" t="str">
        <f t="shared" ca="1" si="20"/>
        <v/>
      </c>
      <c r="B123" s="38" t="str">
        <f ca="1">IF(COUNTIF($U$2:U1108,A123)=1,VLOOKUP(A123,M:N,2), IF(COUNTIF($U$2:U1108,A123)=0,$B$9,""))</f>
        <v/>
      </c>
      <c r="C123" s="30" t="str">
        <f t="shared" ca="1" si="16"/>
        <v/>
      </c>
      <c r="D123" s="31" t="str">
        <f t="shared" ca="1" si="17"/>
        <v/>
      </c>
      <c r="E123" s="38" t="str">
        <f ca="1">IF(COUNTIF($U$2:U1108,A123)=1,VLOOKUP(A123,O:P,2), IF(COUNTIF($U$2:U1108,A123)=0,$C$9,""))</f>
        <v/>
      </c>
      <c r="F123" s="30" t="str">
        <f t="shared" ca="1" si="21"/>
        <v/>
      </c>
      <c r="G123" s="31" t="str">
        <f t="shared" ca="1" si="18"/>
        <v/>
      </c>
      <c r="H123" s="38" t="str">
        <f ca="1">IF(COUNTIF($U$2:U1108,A123)=1,VLOOKUP(A123,Q:R,2), IF(COUNTIF($U$2:U1108,A123)=0,$D$9,""))</f>
        <v/>
      </c>
      <c r="I123" s="30" t="str">
        <f t="shared" ca="1" si="22"/>
        <v/>
      </c>
      <c r="J123" s="31" t="str">
        <f t="shared" ca="1" si="19"/>
        <v/>
      </c>
      <c r="K123" s="66" t="str">
        <f t="shared" ca="1" si="23"/>
        <v/>
      </c>
      <c r="M123" s="146">
        <v>45978.625</v>
      </c>
      <c r="N123" s="3">
        <v>92.34</v>
      </c>
      <c r="O123" s="146">
        <v>45974.625</v>
      </c>
      <c r="P123" s="3">
        <v>100.90300000000001</v>
      </c>
      <c r="S123" s="146">
        <f t="shared" si="14"/>
        <v>45978.625</v>
      </c>
      <c r="T123" s="146">
        <f t="shared" si="15"/>
        <v>45978.625</v>
      </c>
    </row>
    <row r="124" spans="1:20">
      <c r="A124" s="151" t="str">
        <f t="shared" ca="1" si="20"/>
        <v/>
      </c>
      <c r="B124" s="38" t="str">
        <f ca="1">IF(COUNTIF($U$2:U1109,A124)=1,VLOOKUP(A124,M:N,2), IF(COUNTIF($U$2:U1109,A124)=0,$B$9,""))</f>
        <v/>
      </c>
      <c r="C124" s="30" t="str">
        <f t="shared" ca="1" si="16"/>
        <v/>
      </c>
      <c r="D124" s="31" t="str">
        <f t="shared" ca="1" si="17"/>
        <v/>
      </c>
      <c r="E124" s="38" t="str">
        <f ca="1">IF(COUNTIF($U$2:U1109,A124)=1,VLOOKUP(A124,O:P,2), IF(COUNTIF($U$2:U1109,A124)=0,$C$9,""))</f>
        <v/>
      </c>
      <c r="F124" s="30" t="str">
        <f t="shared" ca="1" si="21"/>
        <v/>
      </c>
      <c r="G124" s="31" t="str">
        <f t="shared" ca="1" si="18"/>
        <v/>
      </c>
      <c r="H124" s="38" t="str">
        <f ca="1">IF(COUNTIF($U$2:U1109,A124)=1,VLOOKUP(A124,Q:R,2), IF(COUNTIF($U$2:U1109,A124)=0,$D$9,""))</f>
        <v/>
      </c>
      <c r="I124" s="30" t="str">
        <f t="shared" ca="1" si="22"/>
        <v/>
      </c>
      <c r="J124" s="31" t="str">
        <f t="shared" ca="1" si="19"/>
        <v/>
      </c>
      <c r="K124" s="66" t="str">
        <f t="shared" ca="1" si="23"/>
        <v/>
      </c>
      <c r="M124" s="146">
        <v>45979.625</v>
      </c>
      <c r="N124" s="3">
        <v>92.18</v>
      </c>
      <c r="O124" s="146">
        <v>45975.625</v>
      </c>
      <c r="P124" s="3">
        <v>100.874</v>
      </c>
      <c r="S124" s="146">
        <f t="shared" si="14"/>
        <v>45979.625</v>
      </c>
      <c r="T124" s="146">
        <f t="shared" si="15"/>
        <v>45979.625</v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45980.625</v>
      </c>
      <c r="N125" s="3">
        <v>92.22</v>
      </c>
      <c r="O125" s="146">
        <v>45978.625</v>
      </c>
      <c r="P125" s="3">
        <v>100.85299999999999</v>
      </c>
      <c r="S125" s="146">
        <f t="shared" si="14"/>
        <v>45980.625</v>
      </c>
      <c r="T125" s="146">
        <f t="shared" si="15"/>
        <v>45980.625</v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45981.625</v>
      </c>
      <c r="N126" s="3">
        <v>92.49</v>
      </c>
      <c r="O126" s="146">
        <v>45979.625</v>
      </c>
      <c r="P126" s="3">
        <v>100.91500000000001</v>
      </c>
      <c r="S126" s="146">
        <f t="shared" si="14"/>
        <v>45981.625</v>
      </c>
      <c r="T126" s="146">
        <f t="shared" si="15"/>
        <v>45981.625</v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45982.625</v>
      </c>
      <c r="N127" s="3">
        <v>92.24</v>
      </c>
      <c r="O127" s="146">
        <v>45980.625</v>
      </c>
      <c r="P127" s="3">
        <v>100.92100000000001</v>
      </c>
      <c r="S127" s="146">
        <f t="shared" si="14"/>
        <v>45982.625</v>
      </c>
      <c r="T127" s="146">
        <f t="shared" si="15"/>
        <v>45982.625</v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45985.625</v>
      </c>
      <c r="N128" s="3">
        <v>92.41</v>
      </c>
      <c r="O128" s="146">
        <v>45981.625</v>
      </c>
      <c r="P128" s="3">
        <v>100.889</v>
      </c>
      <c r="S128" s="146">
        <f t="shared" si="14"/>
        <v>45985.625</v>
      </c>
      <c r="T128" s="146">
        <f t="shared" si="15"/>
        <v>45985.625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45987.625</v>
      </c>
      <c r="N129" s="3">
        <v>92.74</v>
      </c>
      <c r="O129" s="146">
        <v>45982.625</v>
      </c>
      <c r="P129" s="3">
        <v>100.949</v>
      </c>
      <c r="S129" s="146">
        <f t="shared" si="14"/>
        <v>45987.625</v>
      </c>
      <c r="T129" s="146">
        <f t="shared" si="15"/>
        <v>45987.625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45988.625</v>
      </c>
      <c r="N130" s="3">
        <v>92.79</v>
      </c>
      <c r="O130" s="146">
        <v>45985.625</v>
      </c>
      <c r="P130" s="3">
        <v>100.904</v>
      </c>
      <c r="S130" s="146">
        <f t="shared" si="14"/>
        <v>45988.625</v>
      </c>
      <c r="T130" s="146">
        <f t="shared" si="15"/>
        <v>45988.625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45989.625</v>
      </c>
      <c r="N131" s="3">
        <v>92.92</v>
      </c>
      <c r="O131" s="146">
        <v>45986.625</v>
      </c>
      <c r="P131" s="3">
        <v>100.932</v>
      </c>
      <c r="S131" s="146">
        <f t="shared" si="14"/>
        <v>45989.625</v>
      </c>
      <c r="T131" s="146">
        <f t="shared" si="15"/>
        <v>45989.625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45992.625</v>
      </c>
      <c r="N132" s="3">
        <v>92.77</v>
      </c>
      <c r="O132" s="146">
        <v>45987.625</v>
      </c>
      <c r="P132" s="3">
        <v>100.904</v>
      </c>
      <c r="S132" s="146">
        <f t="shared" ref="S132:S195" si="24">IF(COUNTIF(O:O,M132)*COUNTIF(Q:Q,M132),M132,"")</f>
        <v>45992.625</v>
      </c>
      <c r="T132" s="146">
        <f t="shared" ref="T132:T195" si="25">IF(S132&gt;$A$14,S132,"")</f>
        <v>45992.625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45993.625</v>
      </c>
      <c r="N133" s="3">
        <v>92.81</v>
      </c>
      <c r="O133" s="146">
        <v>45988.625</v>
      </c>
      <c r="P133" s="3">
        <v>100.899</v>
      </c>
      <c r="S133" s="146">
        <f t="shared" si="24"/>
        <v>45993.625</v>
      </c>
      <c r="T133" s="146">
        <f t="shared" si="25"/>
        <v>45993.625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45994.625</v>
      </c>
      <c r="N134" s="3">
        <v>92.85</v>
      </c>
      <c r="O134" s="146">
        <v>45989.625</v>
      </c>
      <c r="P134" s="3">
        <v>100.864</v>
      </c>
      <c r="S134" s="146">
        <f t="shared" si="24"/>
        <v>45994.625</v>
      </c>
      <c r="T134" s="146">
        <f t="shared" si="25"/>
        <v>45994.625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45995.625</v>
      </c>
      <c r="N135" s="3">
        <v>92.84</v>
      </c>
      <c r="O135" s="146">
        <v>45992.625</v>
      </c>
      <c r="P135" s="3">
        <v>100.771</v>
      </c>
      <c r="S135" s="146">
        <f t="shared" si="24"/>
        <v>45995.625</v>
      </c>
      <c r="T135" s="146">
        <f t="shared" si="25"/>
        <v>45995.625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45996.625</v>
      </c>
      <c r="N136" s="3">
        <v>92.88</v>
      </c>
      <c r="O136" s="146">
        <v>45993.625</v>
      </c>
      <c r="P136" s="3">
        <v>100.777</v>
      </c>
      <c r="S136" s="146">
        <f t="shared" si="24"/>
        <v>45996.625</v>
      </c>
      <c r="T136" s="146">
        <f t="shared" si="25"/>
        <v>45996.625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45999.625</v>
      </c>
      <c r="N137" s="3">
        <v>92.81</v>
      </c>
      <c r="O137" s="146">
        <v>45994.625</v>
      </c>
      <c r="P137" s="3">
        <v>100.78400000000001</v>
      </c>
      <c r="S137" s="146">
        <f t="shared" si="24"/>
        <v>45999.625</v>
      </c>
      <c r="T137" s="146">
        <f t="shared" si="25"/>
        <v>45999.625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46000.625</v>
      </c>
      <c r="N138" s="3">
        <v>92.79</v>
      </c>
      <c r="O138" s="146">
        <v>45995.625</v>
      </c>
      <c r="P138" s="3">
        <v>100.739</v>
      </c>
      <c r="S138" s="146">
        <f t="shared" si="24"/>
        <v>46000.625</v>
      </c>
      <c r="T138" s="146">
        <f t="shared" si="25"/>
        <v>46000.625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46001.625</v>
      </c>
      <c r="N139" s="3">
        <v>92.68</v>
      </c>
      <c r="O139" s="146">
        <v>45996.625</v>
      </c>
      <c r="P139" s="3">
        <v>100.67</v>
      </c>
      <c r="S139" s="146">
        <f t="shared" si="24"/>
        <v>46001.625</v>
      </c>
      <c r="T139" s="146">
        <f t="shared" si="25"/>
        <v>46001.625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46002.625</v>
      </c>
      <c r="N140" s="3">
        <v>92.83</v>
      </c>
      <c r="O140" s="146">
        <v>45999.625</v>
      </c>
      <c r="P140" s="3">
        <v>100.447</v>
      </c>
      <c r="S140" s="146">
        <f t="shared" si="24"/>
        <v>46002.625</v>
      </c>
      <c r="T140" s="146">
        <f t="shared" si="25"/>
        <v>46002.625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O141" s="146">
        <v>46000.625</v>
      </c>
      <c r="P141" s="3">
        <v>100.48399999999999</v>
      </c>
      <c r="S141" s="146" t="str">
        <f t="shared" si="24"/>
        <v/>
      </c>
      <c r="T141" s="146" t="str">
        <f t="shared" si="25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O142" s="146">
        <v>46001.625</v>
      </c>
      <c r="P142" s="3">
        <v>100.42100000000001</v>
      </c>
      <c r="S142" s="146" t="str">
        <f t="shared" si="24"/>
        <v/>
      </c>
      <c r="T142" s="146" t="str">
        <f t="shared" si="25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O143" s="146">
        <v>46002.625</v>
      </c>
      <c r="P143" s="3">
        <v>100.453</v>
      </c>
      <c r="S143" s="146" t="str">
        <f t="shared" si="24"/>
        <v/>
      </c>
      <c r="T143" s="146" t="str">
        <f t="shared" si="25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4"/>
        <v/>
      </c>
      <c r="T144" s="146" t="str">
        <f t="shared" si="25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4"/>
        <v/>
      </c>
      <c r="T145" s="146" t="str">
        <f t="shared" si="25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4"/>
        <v/>
      </c>
      <c r="T146" s="146" t="str">
        <f t="shared" si="25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4"/>
        <v/>
      </c>
      <c r="T147" s="146" t="str">
        <f t="shared" si="25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4"/>
        <v/>
      </c>
      <c r="T148" s="146" t="str">
        <f t="shared" si="25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4"/>
        <v/>
      </c>
      <c r="T149" s="146" t="str">
        <f t="shared" si="25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4"/>
        <v/>
      </c>
      <c r="T150" s="146" t="str">
        <f t="shared" si="25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4"/>
        <v/>
      </c>
      <c r="T151" s="146" t="str">
        <f t="shared" si="25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4"/>
        <v/>
      </c>
      <c r="T152" s="146" t="str">
        <f t="shared" si="25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4"/>
        <v/>
      </c>
      <c r="T153" s="146" t="str">
        <f t="shared" si="25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4"/>
        <v/>
      </c>
      <c r="T154" s="146" t="str">
        <f t="shared" si="25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4"/>
        <v/>
      </c>
      <c r="T155" s="146" t="str">
        <f t="shared" si="25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4"/>
        <v/>
      </c>
      <c r="T156" s="146" t="str">
        <f t="shared" si="25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4"/>
        <v/>
      </c>
      <c r="T157" s="146" t="str">
        <f t="shared" si="25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4"/>
        <v/>
      </c>
      <c r="T158" s="146" t="str">
        <f t="shared" si="25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4"/>
        <v/>
      </c>
      <c r="T159" s="146" t="str">
        <f t="shared" si="25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4"/>
        <v/>
      </c>
      <c r="T160" s="146" t="str">
        <f t="shared" si="25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4"/>
        <v/>
      </c>
      <c r="T161" s="146" t="str">
        <f t="shared" si="25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4"/>
        <v/>
      </c>
      <c r="T162" s="146" t="str">
        <f t="shared" si="25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4"/>
        <v/>
      </c>
      <c r="T163" s="146" t="str">
        <f t="shared" si="25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4"/>
        <v/>
      </c>
      <c r="T164" s="146" t="str">
        <f t="shared" si="25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4"/>
        <v/>
      </c>
      <c r="T165" s="146" t="str">
        <f t="shared" si="25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4"/>
        <v/>
      </c>
      <c r="T166" s="146" t="str">
        <f t="shared" si="25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4"/>
        <v/>
      </c>
      <c r="T167" s="146" t="str">
        <f t="shared" si="25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4"/>
        <v/>
      </c>
      <c r="T168" s="146" t="str">
        <f t="shared" si="25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4"/>
        <v/>
      </c>
      <c r="T169" s="146" t="str">
        <f t="shared" si="25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4"/>
        <v/>
      </c>
      <c r="T170" s="146" t="str">
        <f t="shared" si="25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4"/>
        <v/>
      </c>
      <c r="T171" s="146" t="str">
        <f t="shared" si="25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4"/>
        <v/>
      </c>
      <c r="T172" s="146" t="str">
        <f t="shared" si="25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4"/>
        <v/>
      </c>
      <c r="T173" s="146" t="str">
        <f t="shared" si="25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4"/>
        <v/>
      </c>
      <c r="T174" s="146" t="str">
        <f t="shared" si="25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4"/>
        <v/>
      </c>
      <c r="T175" s="146" t="str">
        <f t="shared" si="25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4"/>
        <v/>
      </c>
      <c r="T176" s="146" t="str">
        <f t="shared" si="25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4"/>
        <v/>
      </c>
      <c r="T177" s="146" t="str">
        <f t="shared" si="25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4"/>
        <v/>
      </c>
      <c r="T178" s="146" t="str">
        <f t="shared" si="25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4"/>
        <v/>
      </c>
      <c r="T179" s="146" t="str">
        <f t="shared" si="25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4"/>
        <v/>
      </c>
      <c r="T180" s="146" t="str">
        <f t="shared" si="25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4"/>
        <v/>
      </c>
      <c r="T181" s="146" t="str">
        <f t="shared" si="25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4"/>
        <v/>
      </c>
      <c r="T182" s="146" t="str">
        <f t="shared" si="25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4"/>
        <v/>
      </c>
      <c r="T183" s="146" t="str">
        <f t="shared" si="25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4"/>
        <v/>
      </c>
      <c r="T184" s="146" t="str">
        <f t="shared" si="25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4"/>
        <v/>
      </c>
      <c r="T185" s="146" t="str">
        <f t="shared" si="25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4"/>
        <v/>
      </c>
      <c r="T186" s="146" t="str">
        <f t="shared" si="25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4"/>
        <v/>
      </c>
      <c r="T187" s="146" t="str">
        <f t="shared" si="25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4"/>
        <v/>
      </c>
      <c r="T188" s="146" t="str">
        <f t="shared" si="25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4"/>
        <v/>
      </c>
      <c r="T189" s="146" t="str">
        <f t="shared" si="25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4"/>
        <v/>
      </c>
      <c r="T190" s="146" t="str">
        <f t="shared" si="25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4"/>
        <v/>
      </c>
      <c r="T191" s="146" t="str">
        <f t="shared" si="25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4"/>
        <v/>
      </c>
      <c r="T192" s="146" t="str">
        <f t="shared" si="25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4"/>
        <v/>
      </c>
      <c r="T193" s="146" t="str">
        <f t="shared" si="25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4"/>
        <v/>
      </c>
      <c r="T194" s="146" t="str">
        <f t="shared" si="25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4"/>
        <v/>
      </c>
      <c r="T195" s="146" t="str">
        <f t="shared" si="25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6">IF(COUNTIF(O:O,M196)*COUNTIF(Q:Q,M196),M196,"")</f>
        <v/>
      </c>
      <c r="T196" s="146" t="str">
        <f t="shared" ref="T196:T259" si="27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6"/>
        <v/>
      </c>
      <c r="T197" s="146" t="str">
        <f t="shared" si="27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6"/>
        <v/>
      </c>
      <c r="T198" s="146" t="str">
        <f t="shared" si="27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6"/>
        <v/>
      </c>
      <c r="T199" s="146" t="str">
        <f t="shared" si="27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6"/>
        <v/>
      </c>
      <c r="T200" s="146" t="str">
        <f t="shared" si="27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6"/>
        <v/>
      </c>
      <c r="T201" s="146" t="str">
        <f t="shared" si="27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6"/>
        <v/>
      </c>
      <c r="T202" s="146" t="str">
        <f t="shared" si="27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6"/>
        <v/>
      </c>
      <c r="T203" s="146" t="str">
        <f t="shared" si="27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6"/>
        <v/>
      </c>
      <c r="T204" s="146" t="str">
        <f t="shared" si="27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6"/>
        <v/>
      </c>
      <c r="T205" s="146" t="str">
        <f t="shared" si="27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6"/>
        <v/>
      </c>
      <c r="T206" s="146" t="str">
        <f t="shared" si="27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6"/>
        <v/>
      </c>
      <c r="T207" s="146" t="str">
        <f t="shared" si="27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6"/>
        <v/>
      </c>
      <c r="T208" s="146" t="str">
        <f t="shared" si="27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6"/>
        <v/>
      </c>
      <c r="T209" s="146" t="str">
        <f t="shared" si="27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6"/>
        <v/>
      </c>
      <c r="T210" s="146" t="str">
        <f t="shared" si="27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6"/>
        <v/>
      </c>
      <c r="T211" s="146" t="str">
        <f t="shared" si="27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6"/>
        <v/>
      </c>
      <c r="T212" s="146" t="str">
        <f t="shared" si="27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6"/>
        <v/>
      </c>
      <c r="T213" s="146" t="str">
        <f t="shared" si="27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6"/>
        <v/>
      </c>
      <c r="T214" s="146" t="str">
        <f t="shared" si="27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6"/>
        <v/>
      </c>
      <c r="T215" s="146" t="str">
        <f t="shared" si="27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6"/>
        <v/>
      </c>
      <c r="T216" s="146" t="str">
        <f t="shared" si="27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6"/>
        <v/>
      </c>
      <c r="T217" s="146" t="str">
        <f t="shared" si="27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6"/>
        <v/>
      </c>
      <c r="T218" s="146" t="str">
        <f t="shared" si="27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6"/>
        <v/>
      </c>
      <c r="T219" s="146" t="str">
        <f t="shared" si="27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6"/>
        <v/>
      </c>
      <c r="T220" s="146" t="str">
        <f t="shared" si="27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6"/>
        <v/>
      </c>
      <c r="T221" s="146" t="str">
        <f t="shared" si="27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6"/>
        <v/>
      </c>
      <c r="T222" s="146" t="str">
        <f t="shared" si="27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6"/>
        <v/>
      </c>
      <c r="T223" s="146" t="str">
        <f t="shared" si="27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6"/>
        <v/>
      </c>
      <c r="T224" s="146" t="str">
        <f t="shared" si="27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6"/>
        <v/>
      </c>
      <c r="T225" s="146" t="str">
        <f t="shared" si="27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6"/>
        <v/>
      </c>
      <c r="T226" s="146" t="str">
        <f t="shared" si="27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6"/>
        <v/>
      </c>
      <c r="T227" s="146" t="str">
        <f t="shared" si="27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6"/>
        <v/>
      </c>
      <c r="T228" s="146" t="str">
        <f t="shared" si="27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6"/>
        <v/>
      </c>
      <c r="T229" s="146" t="str">
        <f t="shared" si="27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6"/>
        <v/>
      </c>
      <c r="T230" s="146" t="str">
        <f t="shared" si="27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6"/>
        <v/>
      </c>
      <c r="T231" s="146" t="str">
        <f t="shared" si="27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6"/>
        <v/>
      </c>
      <c r="T232" s="146" t="str">
        <f t="shared" si="27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6"/>
        <v/>
      </c>
      <c r="T233" s="146" t="str">
        <f t="shared" si="27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6"/>
        <v/>
      </c>
      <c r="T234" s="146" t="str">
        <f t="shared" si="27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6"/>
        <v/>
      </c>
      <c r="T235" s="146" t="str">
        <f t="shared" si="27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6"/>
        <v/>
      </c>
      <c r="T236" s="146" t="str">
        <f t="shared" si="27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6"/>
        <v/>
      </c>
      <c r="T237" s="146" t="str">
        <f t="shared" si="27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6"/>
        <v/>
      </c>
      <c r="T238" s="146" t="str">
        <f t="shared" si="27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6"/>
        <v/>
      </c>
      <c r="T239" s="146" t="str">
        <f t="shared" si="27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6"/>
        <v/>
      </c>
      <c r="T240" s="146" t="str">
        <f t="shared" si="27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6"/>
        <v/>
      </c>
      <c r="T241" s="146" t="str">
        <f t="shared" si="27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6"/>
        <v/>
      </c>
      <c r="T242" s="146" t="str">
        <f t="shared" si="27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6"/>
        <v/>
      </c>
      <c r="T243" s="146" t="str">
        <f t="shared" si="27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6"/>
        <v/>
      </c>
      <c r="T244" s="146" t="str">
        <f t="shared" si="27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6"/>
        <v/>
      </c>
      <c r="T245" s="146" t="str">
        <f t="shared" si="27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6"/>
        <v/>
      </c>
      <c r="T246" s="146" t="str">
        <f t="shared" si="27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6"/>
        <v/>
      </c>
      <c r="T247" s="146" t="str">
        <f t="shared" si="27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6"/>
        <v/>
      </c>
      <c r="T248" s="146" t="str">
        <f t="shared" si="27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6"/>
        <v/>
      </c>
      <c r="T249" s="146" t="str">
        <f t="shared" si="27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6"/>
        <v/>
      </c>
      <c r="T250" s="146" t="str">
        <f t="shared" si="27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6"/>
        <v/>
      </c>
      <c r="T251" s="146" t="str">
        <f t="shared" si="27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6"/>
        <v/>
      </c>
      <c r="T252" s="146" t="str">
        <f t="shared" si="27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6"/>
        <v/>
      </c>
      <c r="T253" s="146" t="str">
        <f t="shared" si="27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6"/>
        <v/>
      </c>
      <c r="T254" s="146" t="str">
        <f t="shared" si="27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6"/>
        <v/>
      </c>
      <c r="T255" s="146" t="str">
        <f t="shared" si="27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6"/>
        <v/>
      </c>
      <c r="T256" s="146" t="str">
        <f t="shared" si="27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6"/>
        <v/>
      </c>
      <c r="T257" s="146" t="str">
        <f t="shared" si="27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6"/>
        <v/>
      </c>
      <c r="T258" s="146" t="str">
        <f t="shared" si="27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6"/>
        <v/>
      </c>
      <c r="T259" s="146" t="str">
        <f t="shared" si="27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8">IF(COUNTIF(O:O,M260)*COUNTIF(Q:Q,M260),M260,"")</f>
        <v/>
      </c>
      <c r="T260" s="146" t="str">
        <f t="shared" ref="T260:T323" si="29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8"/>
        <v/>
      </c>
      <c r="T261" s="146" t="str">
        <f t="shared" si="29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8"/>
        <v/>
      </c>
      <c r="T262" s="146" t="str">
        <f t="shared" si="29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8"/>
        <v/>
      </c>
      <c r="T263" s="146" t="str">
        <f t="shared" si="29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8"/>
        <v/>
      </c>
      <c r="T264" s="146" t="str">
        <f t="shared" si="29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8"/>
        <v/>
      </c>
      <c r="T265" s="146" t="str">
        <f t="shared" si="29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8"/>
        <v/>
      </c>
      <c r="T266" s="146" t="str">
        <f t="shared" si="29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8"/>
        <v/>
      </c>
      <c r="T267" s="146" t="str">
        <f t="shared" si="29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8"/>
        <v/>
      </c>
      <c r="T268" s="146" t="str">
        <f t="shared" si="29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8"/>
        <v/>
      </c>
      <c r="T269" s="146" t="str">
        <f t="shared" si="29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8"/>
        <v/>
      </c>
      <c r="T270" s="146" t="str">
        <f t="shared" si="29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8"/>
        <v/>
      </c>
      <c r="T271" s="146" t="str">
        <f t="shared" si="29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8"/>
        <v/>
      </c>
      <c r="T272" s="146" t="str">
        <f t="shared" si="29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8"/>
        <v/>
      </c>
      <c r="T273" s="146" t="str">
        <f t="shared" si="29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8"/>
        <v/>
      </c>
      <c r="T274" s="146" t="str">
        <f t="shared" si="29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8"/>
        <v/>
      </c>
      <c r="T275" s="146" t="str">
        <f t="shared" si="29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8"/>
        <v/>
      </c>
      <c r="T276" s="146" t="str">
        <f t="shared" si="29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8"/>
        <v/>
      </c>
      <c r="T277" s="146" t="str">
        <f t="shared" si="29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8"/>
        <v/>
      </c>
      <c r="T278" s="146" t="str">
        <f t="shared" si="29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8"/>
        <v/>
      </c>
      <c r="T279" s="146" t="str">
        <f t="shared" si="29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8"/>
        <v/>
      </c>
      <c r="T280" s="146" t="str">
        <f t="shared" si="29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8"/>
        <v/>
      </c>
      <c r="T281" s="146" t="str">
        <f t="shared" si="29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8"/>
        <v/>
      </c>
      <c r="T282" s="146" t="str">
        <f t="shared" si="29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8"/>
        <v/>
      </c>
      <c r="T283" s="146" t="str">
        <f t="shared" si="29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8"/>
        <v/>
      </c>
      <c r="T284" s="146" t="str">
        <f t="shared" si="29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8"/>
        <v/>
      </c>
      <c r="T285" s="146" t="str">
        <f t="shared" si="29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8"/>
        <v/>
      </c>
      <c r="T286" s="146" t="str">
        <f t="shared" si="29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8"/>
        <v/>
      </c>
      <c r="T287" s="146" t="str">
        <f t="shared" si="29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8"/>
        <v/>
      </c>
      <c r="T288" s="146" t="str">
        <f t="shared" si="29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8"/>
        <v/>
      </c>
      <c r="T289" s="146" t="str">
        <f t="shared" si="29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8"/>
        <v/>
      </c>
      <c r="T290" s="146" t="str">
        <f t="shared" si="29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8"/>
        <v/>
      </c>
      <c r="T291" s="146" t="str">
        <f t="shared" si="29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8"/>
        <v/>
      </c>
      <c r="T292" s="146" t="str">
        <f t="shared" si="29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8"/>
        <v/>
      </c>
      <c r="T293" s="146" t="str">
        <f t="shared" si="29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8"/>
        <v/>
      </c>
      <c r="T294" s="146" t="str">
        <f t="shared" si="29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8"/>
        <v/>
      </c>
      <c r="T295" s="146" t="str">
        <f t="shared" si="29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8"/>
        <v/>
      </c>
      <c r="T296" s="146" t="str">
        <f t="shared" si="29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8"/>
        <v/>
      </c>
      <c r="T297" s="146" t="str">
        <f t="shared" si="29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8"/>
        <v/>
      </c>
      <c r="T298" s="146" t="str">
        <f t="shared" si="29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8"/>
        <v/>
      </c>
      <c r="T299" s="146" t="str">
        <f t="shared" si="29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8"/>
        <v/>
      </c>
      <c r="T300" s="146" t="str">
        <f t="shared" si="29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8"/>
        <v/>
      </c>
      <c r="T301" s="146" t="str">
        <f t="shared" si="29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8"/>
        <v/>
      </c>
      <c r="T302" s="146" t="str">
        <f t="shared" si="29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8"/>
        <v/>
      </c>
      <c r="T303" s="146" t="str">
        <f t="shared" si="29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8"/>
        <v/>
      </c>
      <c r="T304" s="146" t="str">
        <f t="shared" si="29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8"/>
        <v/>
      </c>
      <c r="T305" s="146" t="str">
        <f t="shared" si="29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8"/>
        <v/>
      </c>
      <c r="T306" s="146" t="str">
        <f t="shared" si="29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8"/>
        <v/>
      </c>
      <c r="T307" s="146" t="str">
        <f t="shared" si="29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8"/>
        <v/>
      </c>
      <c r="T308" s="146" t="str">
        <f t="shared" si="29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8"/>
        <v/>
      </c>
      <c r="T309" s="146" t="str">
        <f t="shared" si="29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8"/>
        <v/>
      </c>
      <c r="T310" s="146" t="str">
        <f t="shared" si="29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8"/>
        <v/>
      </c>
      <c r="T311" s="146" t="str">
        <f t="shared" si="29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8"/>
        <v/>
      </c>
      <c r="T312" s="146" t="str">
        <f t="shared" si="29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8"/>
        <v/>
      </c>
      <c r="T313" s="146" t="str">
        <f t="shared" si="29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8"/>
        <v/>
      </c>
      <c r="T314" s="146" t="str">
        <f t="shared" si="29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8"/>
        <v/>
      </c>
      <c r="T315" s="146" t="str">
        <f t="shared" si="29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8"/>
        <v/>
      </c>
      <c r="T316" s="146" t="str">
        <f t="shared" si="29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8"/>
        <v/>
      </c>
      <c r="T317" s="146" t="str">
        <f t="shared" si="29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8"/>
        <v/>
      </c>
      <c r="T318" s="146" t="str">
        <f t="shared" si="29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8"/>
        <v/>
      </c>
      <c r="T319" s="146" t="str">
        <f t="shared" si="29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8"/>
        <v/>
      </c>
      <c r="T320" s="146" t="str">
        <f t="shared" si="29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8"/>
        <v/>
      </c>
      <c r="T321" s="146" t="str">
        <f t="shared" si="29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8"/>
        <v/>
      </c>
      <c r="T322" s="146" t="str">
        <f t="shared" si="29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8"/>
        <v/>
      </c>
      <c r="T323" s="146" t="str">
        <f t="shared" si="29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0">IF(COUNTIF(O:O,M324)*COUNTIF(Q:Q,M324),M324,"")</f>
        <v/>
      </c>
      <c r="T324" s="146" t="str">
        <f t="shared" ref="T324:T387" si="31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0"/>
        <v/>
      </c>
      <c r="T325" s="146" t="str">
        <f t="shared" si="31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0"/>
        <v/>
      </c>
      <c r="T326" s="146" t="str">
        <f t="shared" si="31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0"/>
        <v/>
      </c>
      <c r="T327" s="146" t="str">
        <f t="shared" si="31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0"/>
        <v/>
      </c>
      <c r="T328" s="146" t="str">
        <f t="shared" si="31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0"/>
        <v/>
      </c>
      <c r="T329" s="146" t="str">
        <f t="shared" si="31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0"/>
        <v/>
      </c>
      <c r="T330" s="146" t="str">
        <f t="shared" si="31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0"/>
        <v/>
      </c>
      <c r="T331" s="146" t="str">
        <f t="shared" si="31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0"/>
        <v/>
      </c>
      <c r="T332" s="146" t="str">
        <f t="shared" si="31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0"/>
        <v/>
      </c>
      <c r="T333" s="146" t="str">
        <f t="shared" si="31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0"/>
        <v/>
      </c>
      <c r="T334" s="146" t="str">
        <f t="shared" si="31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0"/>
        <v/>
      </c>
      <c r="T335" s="146" t="str">
        <f t="shared" si="31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0"/>
        <v/>
      </c>
      <c r="T336" s="146" t="str">
        <f t="shared" si="31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0"/>
        <v/>
      </c>
      <c r="T337" s="146" t="str">
        <f t="shared" si="31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0"/>
        <v/>
      </c>
      <c r="T338" s="146" t="str">
        <f t="shared" si="31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0"/>
        <v/>
      </c>
      <c r="T339" s="146" t="str">
        <f t="shared" si="31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0"/>
        <v/>
      </c>
      <c r="T340" s="146" t="str">
        <f t="shared" si="31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0"/>
        <v/>
      </c>
      <c r="T341" s="146" t="str">
        <f t="shared" si="31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0"/>
        <v/>
      </c>
      <c r="T342" s="146" t="str">
        <f t="shared" si="31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0"/>
        <v/>
      </c>
      <c r="T343" s="146" t="str">
        <f t="shared" si="31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0"/>
        <v/>
      </c>
      <c r="T344" s="146" t="str">
        <f t="shared" si="31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0"/>
        <v/>
      </c>
      <c r="T345" s="146" t="str">
        <f t="shared" si="31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0"/>
        <v/>
      </c>
      <c r="T346" s="146" t="str">
        <f t="shared" si="31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0"/>
        <v/>
      </c>
      <c r="T347" s="146" t="str">
        <f t="shared" si="31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0"/>
        <v/>
      </c>
      <c r="T348" s="146" t="str">
        <f t="shared" si="31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0"/>
        <v/>
      </c>
      <c r="T349" s="146" t="str">
        <f t="shared" si="31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0"/>
        <v/>
      </c>
      <c r="T350" s="146" t="str">
        <f t="shared" si="31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0"/>
        <v/>
      </c>
      <c r="T351" s="146" t="str">
        <f t="shared" si="31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0"/>
        <v/>
      </c>
      <c r="T352" s="146" t="str">
        <f t="shared" si="31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0"/>
        <v/>
      </c>
      <c r="T353" s="146" t="str">
        <f t="shared" si="31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0"/>
        <v/>
      </c>
      <c r="T354" s="146" t="str">
        <f t="shared" si="31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0"/>
        <v/>
      </c>
      <c r="T355" s="146" t="str">
        <f t="shared" si="31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0"/>
        <v/>
      </c>
      <c r="T356" s="146" t="str">
        <f t="shared" si="31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0"/>
        <v/>
      </c>
      <c r="T357" s="146" t="str">
        <f t="shared" si="31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0"/>
        <v/>
      </c>
      <c r="T358" s="146" t="str">
        <f t="shared" si="31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0"/>
        <v/>
      </c>
      <c r="T359" s="146" t="str">
        <f t="shared" si="31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0"/>
        <v/>
      </c>
      <c r="T360" s="146" t="str">
        <f t="shared" si="31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0"/>
        <v/>
      </c>
      <c r="T361" s="146" t="str">
        <f t="shared" si="31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0"/>
        <v/>
      </c>
      <c r="T362" s="146" t="str">
        <f t="shared" si="31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0"/>
        <v/>
      </c>
      <c r="T363" s="146" t="str">
        <f t="shared" si="31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0"/>
        <v/>
      </c>
      <c r="T364" s="146" t="str">
        <f t="shared" si="31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0"/>
        <v/>
      </c>
      <c r="T365" s="146" t="str">
        <f t="shared" si="31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0"/>
        <v/>
      </c>
      <c r="T366" s="146" t="str">
        <f t="shared" si="31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0"/>
        <v/>
      </c>
      <c r="T367" s="146" t="str">
        <f t="shared" si="31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0"/>
        <v/>
      </c>
      <c r="T368" s="146" t="str">
        <f t="shared" si="31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0"/>
        <v/>
      </c>
      <c r="T369" s="146" t="str">
        <f t="shared" si="31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0"/>
        <v/>
      </c>
      <c r="T370" s="146" t="str">
        <f t="shared" si="31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0"/>
        <v/>
      </c>
      <c r="T371" s="146" t="str">
        <f t="shared" si="31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0"/>
        <v/>
      </c>
      <c r="T372" s="146" t="str">
        <f t="shared" si="31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0"/>
        <v/>
      </c>
      <c r="T373" s="146" t="str">
        <f t="shared" si="31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0"/>
        <v/>
      </c>
      <c r="T374" s="146" t="str">
        <f t="shared" si="31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0"/>
        <v/>
      </c>
      <c r="T375" s="146" t="str">
        <f t="shared" si="31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0"/>
        <v/>
      </c>
      <c r="T376" s="146" t="str">
        <f t="shared" si="31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0"/>
        <v/>
      </c>
      <c r="T377" s="146" t="str">
        <f t="shared" si="31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0"/>
        <v/>
      </c>
      <c r="T378" s="146" t="str">
        <f t="shared" si="31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0"/>
        <v/>
      </c>
      <c r="T379" s="146" t="str">
        <f t="shared" si="31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0"/>
        <v/>
      </c>
      <c r="T380" s="146" t="str">
        <f t="shared" si="31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0"/>
        <v/>
      </c>
      <c r="T381" s="146" t="str">
        <f t="shared" si="31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0"/>
        <v/>
      </c>
      <c r="T382" s="146" t="str">
        <f t="shared" si="31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0"/>
        <v/>
      </c>
      <c r="T383" s="146" t="str">
        <f t="shared" si="31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0"/>
        <v/>
      </c>
      <c r="T384" s="146" t="str">
        <f t="shared" si="31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0"/>
        <v/>
      </c>
      <c r="T385" s="146" t="str">
        <f t="shared" si="31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0"/>
        <v/>
      </c>
      <c r="T386" s="146" t="str">
        <f t="shared" si="31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0"/>
        <v/>
      </c>
      <c r="T387" s="146" t="str">
        <f t="shared" si="31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2">IF(COUNTIF(O:O,M388)*COUNTIF(Q:Q,M388),M388,"")</f>
        <v/>
      </c>
      <c r="T388" s="146" t="str">
        <f t="shared" ref="T388:T451" si="33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2"/>
        <v/>
      </c>
      <c r="T389" s="146" t="str">
        <f t="shared" si="33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2"/>
        <v/>
      </c>
      <c r="T390" s="146" t="str">
        <f t="shared" si="33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2"/>
        <v/>
      </c>
      <c r="T391" s="146" t="str">
        <f t="shared" si="33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2"/>
        <v/>
      </c>
      <c r="T392" s="146" t="str">
        <f t="shared" si="33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2"/>
        <v/>
      </c>
      <c r="T393" s="146" t="str">
        <f t="shared" si="33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2"/>
        <v/>
      </c>
      <c r="T394" s="146" t="str">
        <f t="shared" si="33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2"/>
        <v/>
      </c>
      <c r="T395" s="146" t="str">
        <f t="shared" si="33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2"/>
        <v/>
      </c>
      <c r="T396" s="146" t="str">
        <f t="shared" si="33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2"/>
        <v/>
      </c>
      <c r="T397" s="146" t="str">
        <f t="shared" si="33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2"/>
        <v/>
      </c>
      <c r="T398" s="146" t="str">
        <f t="shared" si="33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2"/>
        <v/>
      </c>
      <c r="T399" s="146" t="str">
        <f t="shared" si="33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2"/>
        <v/>
      </c>
      <c r="T400" s="146" t="str">
        <f t="shared" si="33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2"/>
        <v/>
      </c>
      <c r="T401" s="146" t="str">
        <f t="shared" si="33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2"/>
        <v/>
      </c>
      <c r="T402" s="146" t="str">
        <f t="shared" si="33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2"/>
        <v/>
      </c>
      <c r="T403" s="146" t="str">
        <f t="shared" si="33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2"/>
        <v/>
      </c>
      <c r="T404" s="146" t="str">
        <f t="shared" si="33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2"/>
        <v/>
      </c>
      <c r="T405" s="146" t="str">
        <f t="shared" si="33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2"/>
        <v/>
      </c>
      <c r="T406" s="146" t="str">
        <f t="shared" si="33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2"/>
        <v/>
      </c>
      <c r="T407" s="146" t="str">
        <f t="shared" si="33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2"/>
        <v/>
      </c>
      <c r="T408" s="146" t="str">
        <f t="shared" si="33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2"/>
        <v/>
      </c>
      <c r="T409" s="146" t="str">
        <f t="shared" si="33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2"/>
        <v/>
      </c>
      <c r="T410" s="146" t="str">
        <f t="shared" si="33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2"/>
        <v/>
      </c>
      <c r="T411" s="146" t="str">
        <f t="shared" si="33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2"/>
        <v/>
      </c>
      <c r="T412" s="146" t="str">
        <f t="shared" si="33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2"/>
        <v/>
      </c>
      <c r="T413" s="146" t="str">
        <f t="shared" si="33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2"/>
        <v/>
      </c>
      <c r="T414" s="146" t="str">
        <f t="shared" si="33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2"/>
        <v/>
      </c>
      <c r="T415" s="146" t="str">
        <f t="shared" si="33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2"/>
        <v/>
      </c>
      <c r="T416" s="146" t="str">
        <f t="shared" si="33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2"/>
        <v/>
      </c>
      <c r="T417" s="146" t="str">
        <f t="shared" si="33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2"/>
        <v/>
      </c>
      <c r="T418" s="146" t="str">
        <f t="shared" si="33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2"/>
        <v/>
      </c>
      <c r="T419" s="146" t="str">
        <f t="shared" si="33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2"/>
        <v/>
      </c>
      <c r="T420" s="146" t="str">
        <f t="shared" si="33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2"/>
        <v/>
      </c>
      <c r="T421" s="146" t="str">
        <f t="shared" si="33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2"/>
        <v/>
      </c>
      <c r="T422" s="146" t="str">
        <f t="shared" si="33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2"/>
        <v/>
      </c>
      <c r="T423" s="146" t="str">
        <f t="shared" si="33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2"/>
        <v/>
      </c>
      <c r="T424" s="146" t="str">
        <f t="shared" si="33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2"/>
        <v/>
      </c>
      <c r="T425" s="146" t="str">
        <f t="shared" si="33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2"/>
        <v/>
      </c>
      <c r="T426" s="146" t="str">
        <f t="shared" si="33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2"/>
        <v/>
      </c>
      <c r="T427" s="146" t="str">
        <f t="shared" si="33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2"/>
        <v/>
      </c>
      <c r="T428" s="146" t="str">
        <f t="shared" si="33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2"/>
        <v/>
      </c>
      <c r="T429" s="146" t="str">
        <f t="shared" si="33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2"/>
        <v/>
      </c>
      <c r="T430" s="146" t="str">
        <f t="shared" si="33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2"/>
        <v/>
      </c>
      <c r="T431" s="146" t="str">
        <f t="shared" si="33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2"/>
        <v/>
      </c>
      <c r="T432" s="146" t="str">
        <f t="shared" si="33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2"/>
        <v/>
      </c>
      <c r="T433" s="146" t="str">
        <f t="shared" si="33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2"/>
        <v/>
      </c>
      <c r="T434" s="146" t="str">
        <f t="shared" si="33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2"/>
        <v/>
      </c>
      <c r="T435" s="146" t="str">
        <f t="shared" si="33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2"/>
        <v/>
      </c>
      <c r="T436" s="146" t="str">
        <f t="shared" si="33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2"/>
        <v/>
      </c>
      <c r="T437" s="146" t="str">
        <f t="shared" si="33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2"/>
        <v/>
      </c>
      <c r="T438" s="146" t="str">
        <f t="shared" si="33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2"/>
        <v/>
      </c>
      <c r="T439" s="146" t="str">
        <f t="shared" si="33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2"/>
        <v/>
      </c>
      <c r="T440" s="146" t="str">
        <f t="shared" si="33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2"/>
        <v/>
      </c>
      <c r="T441" s="146" t="str">
        <f t="shared" si="33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2"/>
        <v/>
      </c>
      <c r="T442" s="146" t="str">
        <f t="shared" si="33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2"/>
        <v/>
      </c>
      <c r="T443" s="146" t="str">
        <f t="shared" si="33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2"/>
        <v/>
      </c>
      <c r="T444" s="146" t="str">
        <f t="shared" si="33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2"/>
        <v/>
      </c>
      <c r="T445" s="146" t="str">
        <f t="shared" si="33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2"/>
        <v/>
      </c>
      <c r="T446" s="146" t="str">
        <f t="shared" si="33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2"/>
        <v/>
      </c>
      <c r="T447" s="146" t="str">
        <f t="shared" si="33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2"/>
        <v/>
      </c>
      <c r="T448" s="146" t="str">
        <f t="shared" si="33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2"/>
        <v/>
      </c>
      <c r="T449" s="146" t="str">
        <f t="shared" si="33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2"/>
        <v/>
      </c>
      <c r="T450" s="146" t="str">
        <f t="shared" si="33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2"/>
        <v/>
      </c>
      <c r="T451" s="146" t="str">
        <f t="shared" si="33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4">IF(COUNTIF(O:O,M452)*COUNTIF(Q:Q,M452),M452,"")</f>
        <v/>
      </c>
      <c r="T452" s="146" t="str">
        <f t="shared" ref="T452:T515" si="35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4"/>
        <v/>
      </c>
      <c r="T453" s="146" t="str">
        <f t="shared" si="35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4"/>
        <v/>
      </c>
      <c r="T454" s="146" t="str">
        <f t="shared" si="35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4"/>
        <v/>
      </c>
      <c r="T455" s="146" t="str">
        <f t="shared" si="35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4"/>
        <v/>
      </c>
      <c r="T456" s="146" t="str">
        <f t="shared" si="35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4"/>
        <v/>
      </c>
      <c r="T457" s="146" t="str">
        <f t="shared" si="35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4"/>
        <v/>
      </c>
      <c r="T458" s="146" t="str">
        <f t="shared" si="35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4"/>
        <v/>
      </c>
      <c r="T459" s="146" t="str">
        <f t="shared" si="35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4"/>
        <v/>
      </c>
      <c r="T460" s="146" t="str">
        <f t="shared" si="35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4"/>
        <v/>
      </c>
      <c r="T461" s="146" t="str">
        <f t="shared" si="35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4"/>
        <v/>
      </c>
      <c r="T462" s="146" t="str">
        <f t="shared" si="35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4"/>
        <v/>
      </c>
      <c r="T463" s="146" t="str">
        <f t="shared" si="35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4"/>
        <v/>
      </c>
      <c r="T464" s="146" t="str">
        <f t="shared" si="35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4"/>
        <v/>
      </c>
      <c r="T465" s="146" t="str">
        <f t="shared" si="35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4"/>
        <v/>
      </c>
      <c r="T466" s="146" t="str">
        <f t="shared" si="35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4"/>
        <v/>
      </c>
      <c r="T467" s="146" t="str">
        <f t="shared" si="35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4"/>
        <v/>
      </c>
      <c r="T468" s="146" t="str">
        <f t="shared" si="35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4"/>
        <v/>
      </c>
      <c r="T469" s="146" t="str">
        <f t="shared" si="35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4"/>
        <v/>
      </c>
      <c r="T470" s="146" t="str">
        <f t="shared" si="35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4"/>
        <v/>
      </c>
      <c r="T471" s="146" t="str">
        <f t="shared" si="35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4"/>
        <v/>
      </c>
      <c r="T472" s="146" t="str">
        <f t="shared" si="35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4"/>
        <v/>
      </c>
      <c r="T473" s="146" t="str">
        <f t="shared" si="35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4"/>
        <v/>
      </c>
      <c r="T474" s="146" t="str">
        <f t="shared" si="35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4"/>
        <v/>
      </c>
      <c r="T475" s="146" t="str">
        <f t="shared" si="35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4"/>
        <v/>
      </c>
      <c r="T476" s="146" t="str">
        <f t="shared" si="35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4"/>
        <v/>
      </c>
      <c r="T477" s="146" t="str">
        <f t="shared" si="35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4"/>
        <v/>
      </c>
      <c r="T478" s="146" t="str">
        <f t="shared" si="35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4"/>
        <v/>
      </c>
      <c r="T479" s="146" t="str">
        <f t="shared" si="35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4"/>
        <v/>
      </c>
      <c r="T480" s="146" t="str">
        <f t="shared" si="35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4"/>
        <v/>
      </c>
      <c r="T481" s="146" t="str">
        <f t="shared" si="35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4"/>
        <v/>
      </c>
      <c r="T482" s="146" t="str">
        <f t="shared" si="35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4"/>
        <v/>
      </c>
      <c r="T483" s="146" t="str">
        <f t="shared" si="35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4"/>
        <v/>
      </c>
      <c r="T484" s="146" t="str">
        <f t="shared" si="35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4"/>
        <v/>
      </c>
      <c r="T485" s="146" t="str">
        <f t="shared" si="35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4"/>
        <v/>
      </c>
      <c r="T486" s="146" t="str">
        <f t="shared" si="35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4"/>
        <v/>
      </c>
      <c r="T487" s="146" t="str">
        <f t="shared" si="35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4"/>
        <v/>
      </c>
      <c r="T488" s="146" t="str">
        <f t="shared" si="35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4"/>
        <v/>
      </c>
      <c r="T489" s="146" t="str">
        <f t="shared" si="35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4"/>
        <v/>
      </c>
      <c r="T490" s="146" t="str">
        <f t="shared" si="35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4"/>
        <v/>
      </c>
      <c r="T491" s="146" t="str">
        <f t="shared" si="35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4"/>
        <v/>
      </c>
      <c r="T492" s="146" t="str">
        <f t="shared" si="35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4"/>
        <v/>
      </c>
      <c r="T493" s="146" t="str">
        <f t="shared" si="35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4"/>
        <v/>
      </c>
      <c r="T494" s="146" t="str">
        <f t="shared" si="35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4"/>
        <v/>
      </c>
      <c r="T495" s="146" t="str">
        <f t="shared" si="35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4"/>
        <v/>
      </c>
      <c r="T496" s="146" t="str">
        <f t="shared" si="35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4"/>
        <v/>
      </c>
      <c r="T497" s="146" t="str">
        <f t="shared" si="35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4"/>
        <v/>
      </c>
      <c r="T498" s="146" t="str">
        <f t="shared" si="35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4"/>
        <v/>
      </c>
      <c r="T499" s="146" t="str">
        <f t="shared" si="35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4"/>
        <v/>
      </c>
      <c r="T500" s="146" t="str">
        <f t="shared" si="35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4"/>
        <v/>
      </c>
      <c r="T501" s="146" t="str">
        <f t="shared" si="35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4"/>
        <v/>
      </c>
      <c r="T502" s="146" t="str">
        <f t="shared" si="35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4"/>
        <v/>
      </c>
      <c r="T503" s="146" t="str">
        <f t="shared" si="35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4"/>
        <v/>
      </c>
      <c r="T504" s="146" t="str">
        <f t="shared" si="35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4"/>
        <v/>
      </c>
      <c r="T505" s="146" t="str">
        <f t="shared" si="35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4"/>
        <v/>
      </c>
      <c r="T506" s="146" t="str">
        <f t="shared" si="35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4"/>
        <v/>
      </c>
      <c r="T507" s="146" t="str">
        <f t="shared" si="35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4"/>
        <v/>
      </c>
      <c r="T508" s="146" t="str">
        <f t="shared" si="35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4"/>
        <v/>
      </c>
      <c r="T509" s="146" t="str">
        <f t="shared" si="35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4"/>
        <v/>
      </c>
      <c r="T510" s="146" t="str">
        <f t="shared" si="35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4"/>
        <v/>
      </c>
      <c r="T511" s="146" t="str">
        <f t="shared" si="35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4"/>
        <v/>
      </c>
      <c r="T512" s="146" t="str">
        <f t="shared" si="35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4"/>
        <v/>
      </c>
      <c r="T513" s="146" t="str">
        <f t="shared" si="35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4"/>
        <v/>
      </c>
      <c r="T514" s="146" t="str">
        <f t="shared" si="35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4"/>
        <v/>
      </c>
      <c r="T515" s="146" t="str">
        <f t="shared" si="35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6">IF(COUNTIF(O:O,M516)*COUNTIF(Q:Q,M516),M516,"")</f>
        <v/>
      </c>
      <c r="T516" s="146" t="str">
        <f t="shared" ref="T516:T567" si="37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6"/>
        <v/>
      </c>
      <c r="T517" s="146" t="str">
        <f t="shared" si="37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6"/>
        <v/>
      </c>
      <c r="T518" s="146" t="str">
        <f t="shared" si="37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6"/>
        <v/>
      </c>
      <c r="T519" s="146" t="str">
        <f t="shared" si="37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6"/>
        <v/>
      </c>
      <c r="T520" s="146" t="str">
        <f t="shared" si="37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6"/>
        <v/>
      </c>
      <c r="T521" s="146" t="str">
        <f t="shared" si="37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6"/>
        <v/>
      </c>
      <c r="T522" s="146" t="str">
        <f t="shared" si="37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6"/>
        <v/>
      </c>
      <c r="T523" s="146" t="str">
        <f t="shared" si="37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6"/>
        <v/>
      </c>
      <c r="T524" s="146" t="str">
        <f t="shared" si="37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6"/>
        <v/>
      </c>
      <c r="T525" s="146" t="str">
        <f t="shared" si="37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6"/>
        <v/>
      </c>
      <c r="T526" s="146" t="str">
        <f t="shared" si="37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6"/>
        <v/>
      </c>
      <c r="T527" s="146" t="str">
        <f t="shared" si="37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6"/>
        <v/>
      </c>
      <c r="T528" s="146" t="str">
        <f t="shared" si="37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6"/>
        <v/>
      </c>
      <c r="T529" s="146" t="str">
        <f t="shared" si="37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6"/>
        <v/>
      </c>
      <c r="T530" s="146" t="str">
        <f t="shared" si="37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6"/>
        <v/>
      </c>
      <c r="T531" s="146" t="str">
        <f t="shared" si="37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6"/>
        <v/>
      </c>
      <c r="T532" s="146" t="str">
        <f t="shared" si="37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6"/>
        <v/>
      </c>
      <c r="T533" s="146" t="str">
        <f t="shared" si="37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6"/>
        <v/>
      </c>
      <c r="T534" s="146" t="str">
        <f t="shared" si="37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6"/>
        <v/>
      </c>
      <c r="T535" s="146" t="str">
        <f t="shared" si="37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6"/>
        <v/>
      </c>
      <c r="T536" s="146" t="str">
        <f t="shared" si="37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6"/>
        <v/>
      </c>
      <c r="T537" s="146" t="str">
        <f t="shared" si="37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6"/>
        <v/>
      </c>
      <c r="T538" s="146" t="str">
        <f t="shared" si="37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6"/>
        <v/>
      </c>
      <c r="T539" s="146" t="str">
        <f t="shared" si="37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6"/>
        <v/>
      </c>
      <c r="T540" s="146" t="str">
        <f t="shared" si="37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6"/>
        <v/>
      </c>
      <c r="T541" s="146" t="str">
        <f t="shared" si="37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6"/>
        <v/>
      </c>
      <c r="T542" s="146" t="str">
        <f t="shared" si="37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6"/>
        <v/>
      </c>
      <c r="T543" s="146" t="str">
        <f t="shared" si="37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6"/>
        <v/>
      </c>
      <c r="T544" s="146" t="str">
        <f t="shared" si="37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6"/>
        <v/>
      </c>
      <c r="T545" s="146" t="str">
        <f t="shared" si="37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6"/>
        <v/>
      </c>
      <c r="T546" s="146" t="str">
        <f t="shared" si="37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6"/>
        <v/>
      </c>
      <c r="T547" s="146" t="str">
        <f t="shared" si="37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6"/>
        <v/>
      </c>
      <c r="T548" s="146" t="str">
        <f t="shared" si="37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6"/>
        <v/>
      </c>
      <c r="T549" s="146" t="str">
        <f t="shared" si="37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6"/>
        <v/>
      </c>
      <c r="T550" s="146" t="str">
        <f t="shared" si="37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6"/>
        <v/>
      </c>
      <c r="T551" s="146" t="str">
        <f t="shared" si="37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6"/>
        <v/>
      </c>
      <c r="T552" s="146" t="str">
        <f t="shared" si="37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6"/>
        <v/>
      </c>
      <c r="T553" s="146" t="str">
        <f t="shared" si="37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6"/>
        <v/>
      </c>
      <c r="T554" s="146" t="str">
        <f t="shared" si="37"/>
        <v/>
      </c>
    </row>
    <row r="555" spans="1:20">
      <c r="S555" s="146" t="str">
        <f t="shared" si="36"/>
        <v/>
      </c>
      <c r="T555" s="146" t="str">
        <f t="shared" si="37"/>
        <v/>
      </c>
    </row>
    <row r="556" spans="1:20">
      <c r="S556" s="146" t="str">
        <f t="shared" si="36"/>
        <v/>
      </c>
      <c r="T556" s="146" t="str">
        <f t="shared" si="37"/>
        <v/>
      </c>
    </row>
    <row r="557" spans="1:20">
      <c r="S557" s="146" t="str">
        <f t="shared" si="36"/>
        <v/>
      </c>
      <c r="T557" s="146" t="str">
        <f t="shared" si="37"/>
        <v/>
      </c>
    </row>
    <row r="558" spans="1:20">
      <c r="S558" s="146" t="str">
        <f t="shared" si="36"/>
        <v/>
      </c>
      <c r="T558" s="146" t="str">
        <f t="shared" si="37"/>
        <v/>
      </c>
    </row>
    <row r="559" spans="1:20">
      <c r="S559" s="146" t="str">
        <f t="shared" si="36"/>
        <v/>
      </c>
      <c r="T559" s="146" t="str">
        <f t="shared" si="37"/>
        <v/>
      </c>
    </row>
    <row r="560" spans="1:20">
      <c r="S560" s="146" t="str">
        <f t="shared" si="36"/>
        <v/>
      </c>
      <c r="T560" s="146" t="str">
        <f t="shared" si="37"/>
        <v/>
      </c>
    </row>
    <row r="561" spans="19:20">
      <c r="S561" s="146" t="str">
        <f t="shared" si="36"/>
        <v/>
      </c>
      <c r="T561" s="146" t="str">
        <f t="shared" si="37"/>
        <v/>
      </c>
    </row>
    <row r="562" spans="19:20">
      <c r="S562" s="146" t="str">
        <f t="shared" si="36"/>
        <v/>
      </c>
      <c r="T562" s="146" t="str">
        <f t="shared" si="37"/>
        <v/>
      </c>
    </row>
    <row r="563" spans="19:20">
      <c r="S563" s="146" t="str">
        <f t="shared" si="36"/>
        <v/>
      </c>
      <c r="T563" s="146" t="str">
        <f t="shared" si="37"/>
        <v/>
      </c>
    </row>
    <row r="564" spans="19:20">
      <c r="S564" s="146" t="str">
        <f t="shared" si="36"/>
        <v/>
      </c>
      <c r="T564" s="146" t="str">
        <f t="shared" si="37"/>
        <v/>
      </c>
    </row>
    <row r="565" spans="19:20">
      <c r="S565" s="146" t="str">
        <f t="shared" si="36"/>
        <v/>
      </c>
      <c r="T565" s="146" t="str">
        <f t="shared" si="37"/>
        <v/>
      </c>
    </row>
    <row r="566" spans="19:20">
      <c r="S566" s="146" t="str">
        <f t="shared" si="36"/>
        <v/>
      </c>
      <c r="T566" s="146" t="str">
        <f t="shared" si="37"/>
        <v/>
      </c>
    </row>
    <row r="567" spans="19:20">
      <c r="S567" s="146" t="str">
        <f t="shared" si="36"/>
        <v/>
      </c>
      <c r="T567" s="146" t="str">
        <f t="shared" si="37"/>
        <v/>
      </c>
    </row>
    <row r="568" spans="19:20">
      <c r="S568" s="146" t="str">
        <f>IF(COUNTIF(O:O,M568)*COUNTIF(Q:Q,M568),M568,"")</f>
        <v/>
      </c>
      <c r="T568" s="146" t="str">
        <f>IF(S568&gt;$A$14,S568,"")</f>
        <v/>
      </c>
    </row>
    <row r="569" spans="19:20">
      <c r="S569" s="146" t="str">
        <f>IF(COUNTIF(O:O,M569)*COUNTIF(Q:Q,M569),M569,"")</f>
        <v/>
      </c>
      <c r="T569" s="146" t="str">
        <f>IF(S569&gt;$A$14,S569,"")</f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17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46002.5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38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3">_xll.BDH(B4, "LAST_PRICE", "01/01/2025 12:00:00", "01/01/2035 13:00:00", "BarSize=60", "BarType=T", "RecurDaily=True", "TZ=New_York")</f>
        <v>45806.5</v>
      </c>
      <c r="K3" s="39">
        <v>97.932000000000002</v>
      </c>
      <c r="L3" s="106" cm="1">
        <f t="array" ref="L3:M136">_xll.BDH(C4, "LAST_PRICE", "01/01/2025 12:00:00", "01/01/2035 13:00:00", "BarSize=60", "BarType=T", "RecurDaily=True", "TZ=New_York")</f>
        <v>45806.5</v>
      </c>
      <c r="M3" s="44">
        <v>90.085999999999999</v>
      </c>
      <c r="N3" s="150">
        <f>IF(COUNTIF(L:L,J3),J3,"")</f>
        <v>45806.5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45807.5</v>
      </c>
      <c r="K4" s="1">
        <v>97.97</v>
      </c>
      <c r="L4" s="110">
        <v>45807.5</v>
      </c>
      <c r="M4" s="44">
        <v>90.168000000000006</v>
      </c>
      <c r="N4" s="150">
        <f t="shared" ref="N4:N67" si="0">IF(COUNTIF(L:L,J4),J4,"")</f>
        <v>45807.5</v>
      </c>
      <c r="O4" s="150" t="str">
        <f t="shared" ref="O4:O67" si="1">IF(N4&gt;$A$14,N4,"")</f>
        <v/>
      </c>
      <c r="P4" s="150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45810.5</v>
      </c>
      <c r="K5" s="1">
        <v>97.968999999999994</v>
      </c>
      <c r="L5" s="110">
        <v>45810.5</v>
      </c>
      <c r="M5" s="44">
        <v>89.983999999999995</v>
      </c>
      <c r="N5" s="150">
        <f t="shared" si="0"/>
        <v>45810.5</v>
      </c>
      <c r="O5" s="150" t="str">
        <f t="shared" si="1"/>
        <v/>
      </c>
      <c r="P5" s="150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45811.5</v>
      </c>
      <c r="K6" s="1">
        <v>98.082999999999998</v>
      </c>
      <c r="L6" s="110">
        <v>45811.5</v>
      </c>
      <c r="M6" s="44">
        <v>90.061000000000007</v>
      </c>
      <c r="N6" s="150">
        <f t="shared" si="0"/>
        <v>45811.5</v>
      </c>
      <c r="O6" s="150" t="str">
        <f t="shared" si="1"/>
        <v/>
      </c>
      <c r="P6" s="150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45812.5</v>
      </c>
      <c r="K7" s="1">
        <v>98.396000000000001</v>
      </c>
      <c r="L7" s="110">
        <v>45812.5</v>
      </c>
      <c r="M7" s="1">
        <v>90.367999999999995</v>
      </c>
      <c r="N7" s="150">
        <f t="shared" si="0"/>
        <v>45812.5</v>
      </c>
      <c r="O7" s="150" t="str">
        <f t="shared" si="1"/>
        <v/>
      </c>
      <c r="P7" s="150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45813.5</v>
      </c>
      <c r="K8" s="44">
        <v>98.448999999999998</v>
      </c>
      <c r="L8" s="109">
        <v>45813.5</v>
      </c>
      <c r="M8" s="44">
        <v>90.504999999999995</v>
      </c>
      <c r="N8" s="150">
        <f t="shared" si="0"/>
        <v>45813.5</v>
      </c>
      <c r="O8" s="150" t="str">
        <f t="shared" si="1"/>
        <v/>
      </c>
      <c r="P8" s="150">
        <v>45958.5</v>
      </c>
    </row>
    <row r="9" spans="1:16">
      <c r="A9" s="14" t="s">
        <v>15</v>
      </c>
      <c r="B9" s="4" cm="1">
        <f t="array" ref="B9">_xll.BDP("EURUSD BGN Curncy","PX_LAST")</f>
        <v>1.1745000000000001</v>
      </c>
      <c r="C9" s="5" t="s">
        <v>23</v>
      </c>
      <c r="E9" s="1"/>
      <c r="F9" s="1"/>
      <c r="G9" s="1"/>
      <c r="H9" s="1"/>
      <c r="J9" s="109">
        <v>45814.5</v>
      </c>
      <c r="K9" s="44">
        <v>98.497</v>
      </c>
      <c r="L9" s="109">
        <v>45814.5</v>
      </c>
      <c r="M9" s="44">
        <v>90.488</v>
      </c>
      <c r="N9" s="150">
        <f t="shared" si="0"/>
        <v>45814.5</v>
      </c>
      <c r="O9" s="150" t="str">
        <f t="shared" si="1"/>
        <v/>
      </c>
      <c r="P9" s="150">
        <v>45959.5</v>
      </c>
    </row>
    <row r="10" spans="1:16" ht="15" thickBot="1">
      <c r="A10" s="15" t="s">
        <v>28</v>
      </c>
      <c r="B10" s="11" cm="1">
        <f t="array" ref="B10">_xll.BDP(B4,"px_last")</f>
        <v>100.298</v>
      </c>
      <c r="C10" s="21" cm="1">
        <f t="array" ref="C10">_xll.BDP(C4,"px_last")</f>
        <v>95.213999999999999</v>
      </c>
      <c r="E10" s="1"/>
      <c r="F10" s="1"/>
      <c r="G10" s="1"/>
      <c r="H10" s="1"/>
      <c r="J10" s="109">
        <v>45817.5</v>
      </c>
      <c r="K10" s="44">
        <v>98.674000000000007</v>
      </c>
      <c r="L10" s="109">
        <v>45817.5</v>
      </c>
      <c r="M10" s="44">
        <v>90.736000000000004</v>
      </c>
      <c r="N10" s="150">
        <f t="shared" si="0"/>
        <v>45817.5</v>
      </c>
      <c r="O10" s="150" t="str">
        <f t="shared" si="1"/>
        <v/>
      </c>
      <c r="P10" s="150">
        <v>45960.5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45818.5</v>
      </c>
      <c r="K11" s="44">
        <v>98.793000000000006</v>
      </c>
      <c r="L11" s="109">
        <v>45818.5</v>
      </c>
      <c r="M11" s="44">
        <v>90.775000000000006</v>
      </c>
      <c r="N11" s="150">
        <f t="shared" si="0"/>
        <v>45818.5</v>
      </c>
      <c r="O11" s="150" t="str">
        <f t="shared" si="1"/>
        <v/>
      </c>
      <c r="P11" s="150">
        <v>45961.5</v>
      </c>
    </row>
    <row r="12" spans="1:16" ht="1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45819.5</v>
      </c>
      <c r="K12" s="44">
        <v>99.042000000000002</v>
      </c>
      <c r="L12" s="109">
        <v>45819.5</v>
      </c>
      <c r="M12" s="44">
        <v>90.893000000000001</v>
      </c>
      <c r="N12" s="150">
        <f t="shared" si="0"/>
        <v>45819.5</v>
      </c>
      <c r="O12" s="150" t="str">
        <f t="shared" si="1"/>
        <v/>
      </c>
      <c r="P12" s="150">
        <v>45964.5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45820.5</v>
      </c>
      <c r="K13" s="44">
        <v>98.966999999999999</v>
      </c>
      <c r="L13" s="109">
        <v>45820.5</v>
      </c>
      <c r="M13" s="44">
        <v>90.816999999999993</v>
      </c>
      <c r="N13" s="150">
        <f t="shared" si="0"/>
        <v>45820.5</v>
      </c>
      <c r="O13" s="150" t="str">
        <f t="shared" si="1"/>
        <v/>
      </c>
      <c r="P13" s="150">
        <v>45965.5</v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45821.5</v>
      </c>
      <c r="K14" s="44">
        <v>98.813999999999993</v>
      </c>
      <c r="L14" s="109">
        <v>45821.5</v>
      </c>
      <c r="M14" s="44">
        <v>90.671000000000006</v>
      </c>
      <c r="N14" s="150">
        <f t="shared" si="0"/>
        <v>45821.5</v>
      </c>
      <c r="O14" s="150" t="str">
        <f t="shared" si="1"/>
        <v/>
      </c>
      <c r="P14" s="150">
        <v>45966.5</v>
      </c>
    </row>
    <row r="15" spans="1:16">
      <c r="A15" s="151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IF(ISERROR(B15-2),"",(INT(A15)-INT($A$14))/360*$B$6*$B$5-(INT(A15)-INT($A$14))/360*$B$7*$B$5*$B$14/100)</f>
        <v>196.05347222222235</v>
      </c>
      <c r="E15" s="38">
        <f ca="1">IF(COUNTIF($P$2:P1000,A15)=1,VLOOKUP(A15,L:M,2), IF(COUNTIF($P$2:P1000,A15)=0,$C$10,""))</f>
        <v>94.685000000000002</v>
      </c>
      <c r="F15" s="30">
        <f ca="1">IF(ISERROR(B15-2),"",(E15-$E$14)/100*$C$5)</f>
        <v>13020.000000000096</v>
      </c>
      <c r="G15" s="31">
        <f ca="1">IF(ISERROR(B15-2),"",(INT(A15)-INT($A$14))/360*$C$6*$C$5-(INT(A15)-INT($A$14))/360*$C$7*$C$5*$E$14/100)</f>
        <v>70.92604166666672</v>
      </c>
      <c r="H15" s="66">
        <f ca="1">IF(ISERROR(B15-2),"",(C15+D15)*$B$9-F15-G15)</f>
        <v>-41635.911238541303</v>
      </c>
      <c r="J15" s="109">
        <v>45824.5</v>
      </c>
      <c r="K15" s="44">
        <v>98.903999999999996</v>
      </c>
      <c r="L15" s="109">
        <v>45824.5</v>
      </c>
      <c r="M15" s="44">
        <v>90.781000000000006</v>
      </c>
      <c r="N15" s="150">
        <f t="shared" si="0"/>
        <v>45824.5</v>
      </c>
      <c r="O15" s="150" t="str">
        <f t="shared" si="1"/>
        <v/>
      </c>
      <c r="P15" s="150">
        <v>45967.5</v>
      </c>
    </row>
    <row r="16" spans="1:16">
      <c r="A16" s="151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79" ca="1" si="4">IF(ISERROR(B16-2),"",(INT(A16)-INT($A$14))/360*$B$6*$B$5-(INT(A16)-INT($A$14))/360*$B$7*$B$5*$B$14/100)</f>
        <v>392.10694444444471</v>
      </c>
      <c r="E16" s="38">
        <f ca="1">IF(COUNTIF($P$2:P1001,A16)=1,VLOOKUP(A16,L:M,2), IF(COUNTIF($P$2:P1001,A16)=0,$C$10,""))</f>
        <v>94.555000000000007</v>
      </c>
      <c r="F16" s="30">
        <f t="shared" ref="F16:F23" ca="1" si="5">IF(ISERROR(B16-2),"",(E16-$E$14)/100*$C$5)</f>
        <v>7560.0000000002865</v>
      </c>
      <c r="G16" s="31">
        <f t="shared" ref="G16:G79" ca="1" si="6">IF(ISERROR(B16-2),"",(INT(A16)-INT($A$14))/360*$C$6*$C$5-(INT(A16)-INT($A$14))/360*$C$7*$C$5*$E$14/100)</f>
        <v>141.85208333333344</v>
      </c>
      <c r="H16" s="66">
        <f t="shared" ref="H16:H23" ca="1" si="7">IF(ISERROR(B16-2),"",(C16+D16)*$B$9-F16-G16)</f>
        <v>-36181.002477083937</v>
      </c>
      <c r="J16" s="109">
        <v>45825.5</v>
      </c>
      <c r="K16" s="44">
        <v>98.835999999999999</v>
      </c>
      <c r="L16" s="109">
        <v>45825.5</v>
      </c>
      <c r="M16" s="44">
        <v>90.947000000000003</v>
      </c>
      <c r="N16" s="150">
        <f t="shared" si="0"/>
        <v>45825.5</v>
      </c>
      <c r="O16" s="150" t="str">
        <f t="shared" si="1"/>
        <v/>
      </c>
      <c r="P16" s="150">
        <v>45968.5</v>
      </c>
    </row>
    <row r="17" spans="1:16">
      <c r="A17" s="151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94.671000000000006</v>
      </c>
      <c r="F17" s="30">
        <f t="shared" ca="1" si="5"/>
        <v>12432.000000000273</v>
      </c>
      <c r="G17" s="31">
        <f t="shared" ca="1" si="6"/>
        <v>212.77812500000027</v>
      </c>
      <c r="H17" s="66">
        <f t="shared" ca="1" si="7"/>
        <v>-27903.693715624318</v>
      </c>
      <c r="J17" s="109">
        <v>45826.5</v>
      </c>
      <c r="K17" s="44">
        <v>98.888000000000005</v>
      </c>
      <c r="L17" s="109">
        <v>45826.5</v>
      </c>
      <c r="M17" s="44">
        <v>90.823999999999998</v>
      </c>
      <c r="N17" s="150">
        <f t="shared" si="0"/>
        <v>45826.5</v>
      </c>
      <c r="O17" s="150" t="str">
        <f t="shared" si="1"/>
        <v/>
      </c>
      <c r="P17" s="150">
        <v>45971.5</v>
      </c>
    </row>
    <row r="18" spans="1:16">
      <c r="A18" s="151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94.858000000000004</v>
      </c>
      <c r="F18" s="30">
        <f t="shared" ca="1" si="5"/>
        <v>20286.000000000171</v>
      </c>
      <c r="G18" s="31">
        <f t="shared" ca="1" si="6"/>
        <v>425.55625000000055</v>
      </c>
      <c r="H18" s="66">
        <f t="shared" ca="1" si="7"/>
        <v>-4860.1274312511769</v>
      </c>
      <c r="J18" s="109">
        <v>45827.5</v>
      </c>
      <c r="K18" s="44">
        <v>98.688999999999993</v>
      </c>
      <c r="L18" s="109">
        <v>45828.5</v>
      </c>
      <c r="M18" s="44">
        <v>90.664000000000001</v>
      </c>
      <c r="N18" s="150" t="str">
        <f t="shared" si="0"/>
        <v/>
      </c>
      <c r="O18" s="150" t="str">
        <f t="shared" si="1"/>
        <v/>
      </c>
      <c r="P18" s="150">
        <v>45973.5</v>
      </c>
    </row>
    <row r="19" spans="1:16">
      <c r="A19" s="151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94.799000000000007</v>
      </c>
      <c r="F19" s="30">
        <f t="shared" ca="1" si="5"/>
        <v>17808.000000000276</v>
      </c>
      <c r="G19" s="31">
        <f t="shared" ca="1" si="6"/>
        <v>496.4822916666667</v>
      </c>
      <c r="H19" s="66">
        <f t="shared" ca="1" si="7"/>
        <v>9780.6013302082829</v>
      </c>
      <c r="J19" s="109">
        <v>45828.5</v>
      </c>
      <c r="K19" s="44">
        <v>98.77</v>
      </c>
      <c r="L19" s="109">
        <v>45831.5</v>
      </c>
      <c r="M19" s="44">
        <v>90.632000000000005</v>
      </c>
      <c r="N19" s="150">
        <f t="shared" si="0"/>
        <v>45828.5</v>
      </c>
      <c r="O19" s="150" t="str">
        <f t="shared" si="1"/>
        <v/>
      </c>
      <c r="P19" s="150">
        <v>45974.5</v>
      </c>
    </row>
    <row r="20" spans="1:16">
      <c r="A20" s="151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94.850999999999999</v>
      </c>
      <c r="F20" s="30">
        <f t="shared" ca="1" si="5"/>
        <v>19991.99999999996</v>
      </c>
      <c r="G20" s="31">
        <f t="shared" ca="1" si="6"/>
        <v>567.40833333333376</v>
      </c>
      <c r="H20" s="66">
        <f t="shared" ca="1" si="7"/>
        <v>14662.000091667196</v>
      </c>
      <c r="J20" s="109">
        <v>45831.5</v>
      </c>
      <c r="K20" s="44">
        <v>98.757999999999996</v>
      </c>
      <c r="L20" s="109">
        <v>45832.5</v>
      </c>
      <c r="M20" s="44">
        <v>91.016000000000005</v>
      </c>
      <c r="N20" s="150">
        <f t="shared" si="0"/>
        <v>45831.5</v>
      </c>
      <c r="O20" s="150" t="str">
        <f t="shared" si="1"/>
        <v/>
      </c>
      <c r="P20" s="150">
        <v>45975.5</v>
      </c>
    </row>
    <row r="21" spans="1:16">
      <c r="A21" s="151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94.626000000000005</v>
      </c>
      <c r="F21" s="30">
        <f t="shared" ca="1" si="5"/>
        <v>10542.0000000002</v>
      </c>
      <c r="G21" s="31">
        <f t="shared" ca="1" si="6"/>
        <v>638.33437500000036</v>
      </c>
      <c r="H21" s="66">
        <f t="shared" ca="1" si="7"/>
        <v>-13547.561146875365</v>
      </c>
      <c r="J21" s="109">
        <v>45832.5</v>
      </c>
      <c r="K21" s="44">
        <v>99.096000000000004</v>
      </c>
      <c r="L21" s="109">
        <v>45833.5</v>
      </c>
      <c r="M21" s="44">
        <v>90.808999999999997</v>
      </c>
      <c r="N21" s="150">
        <f t="shared" si="0"/>
        <v>45832.5</v>
      </c>
      <c r="O21" s="150" t="str">
        <f t="shared" si="1"/>
        <v/>
      </c>
      <c r="P21" s="150">
        <v>45978.5</v>
      </c>
    </row>
    <row r="22" spans="1:16">
      <c r="A22" s="151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94.619</v>
      </c>
      <c r="F22" s="30">
        <f t="shared" ca="1" si="5"/>
        <v>10247.999999999991</v>
      </c>
      <c r="G22" s="31">
        <f t="shared" ca="1" si="6"/>
        <v>709.26041666666697</v>
      </c>
      <c r="H22" s="66">
        <f t="shared" ca="1" si="7"/>
        <v>-10627.772385416727</v>
      </c>
      <c r="J22" s="109">
        <v>45833.5</v>
      </c>
      <c r="K22" s="44">
        <v>99.137</v>
      </c>
      <c r="L22" s="109">
        <v>45834.5</v>
      </c>
      <c r="M22" s="44">
        <v>90.78</v>
      </c>
      <c r="N22" s="150">
        <f t="shared" si="0"/>
        <v>45833.5</v>
      </c>
      <c r="O22" s="150" t="str">
        <f t="shared" si="1"/>
        <v/>
      </c>
      <c r="P22" s="150">
        <v>45979.5</v>
      </c>
    </row>
    <row r="23" spans="1:16">
      <c r="A23" s="151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94.605999999999995</v>
      </c>
      <c r="F23" s="30">
        <f t="shared" ca="1" si="5"/>
        <v>9701.9999999997708</v>
      </c>
      <c r="G23" s="31">
        <f t="shared" ca="1" si="6"/>
        <v>922.03854166666679</v>
      </c>
      <c r="H23" s="66">
        <f t="shared" ca="1" si="7"/>
        <v>-15687.666101042518</v>
      </c>
      <c r="J23" s="109">
        <v>45834.5</v>
      </c>
      <c r="K23" s="44">
        <v>99.146000000000001</v>
      </c>
      <c r="L23" s="109">
        <v>45835.5</v>
      </c>
      <c r="M23" s="44">
        <v>90.888000000000005</v>
      </c>
      <c r="N23" s="150">
        <f t="shared" si="0"/>
        <v>45834.5</v>
      </c>
      <c r="O23" s="150" t="str">
        <f t="shared" si="1"/>
        <v/>
      </c>
      <c r="P23" s="150">
        <v>45980.5</v>
      </c>
    </row>
    <row r="24" spans="1:16">
      <c r="A24" s="151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ca="1" si="4"/>
        <v>2744.7486111111139</v>
      </c>
      <c r="E24" s="38">
        <f ca="1">IF(COUNTIF($P$2:P1009,A24)=1,VLOOKUP(A24,L:M,2), IF(COUNTIF($P$2:P1009,A24)=0,$C$10,""))</f>
        <v>94.491</v>
      </c>
      <c r="F24" s="30">
        <f t="shared" ref="F24:F87" ca="1" si="9">IF(ISERROR(B24-2),"",(E24-$E$14)/100*$C$5)</f>
        <v>4871.9999999999854</v>
      </c>
      <c r="G24" s="31">
        <f t="shared" ca="1" si="6"/>
        <v>992.96458333333339</v>
      </c>
      <c r="H24" s="66">
        <f t="shared" ref="H24:H87" ca="1" si="10">IF(ISERROR(B24-2),"",(C24+D24)*$B$9-F24-G24)</f>
        <v>-20892.987339584011</v>
      </c>
      <c r="J24" s="109">
        <v>45835.5</v>
      </c>
      <c r="K24" s="44">
        <v>99.268000000000001</v>
      </c>
      <c r="L24" s="109">
        <v>45838.5</v>
      </c>
      <c r="M24" s="44">
        <v>91.111000000000004</v>
      </c>
      <c r="N24" s="150">
        <f t="shared" si="0"/>
        <v>45835.5</v>
      </c>
      <c r="O24" s="150" t="str">
        <f t="shared" si="1"/>
        <v/>
      </c>
      <c r="P24" s="150">
        <v>45981.5</v>
      </c>
    </row>
    <row r="25" spans="1:16">
      <c r="A25" s="151">
        <f t="shared" ca="1" si="8"/>
        <v>45966.5</v>
      </c>
      <c r="B25" s="38">
        <f ca="1">IF(COUNTIF($P$2:P1010,A25)=1,VLOOKUP(A25,J:K,2), IF(COUNTIF($P$2:P1010,A25)=0,$B$10,""))</f>
        <v>100.30500000000001</v>
      </c>
      <c r="C25" s="30">
        <f t="shared" ca="1" si="3"/>
        <v>-9799.999999999045</v>
      </c>
      <c r="D25" s="31">
        <f t="shared" ca="1" si="4"/>
        <v>2940.8020833333321</v>
      </c>
      <c r="E25" s="38">
        <f ca="1">IF(COUNTIF($P$2:P1010,A25)=1,VLOOKUP(A25,L:M,2), IF(COUNTIF($P$2:P1010,A25)=0,$C$10,""))</f>
        <v>94.328000000000003</v>
      </c>
      <c r="F25" s="30">
        <f t="shared" ca="1" si="9"/>
        <v>-1973.9999999998759</v>
      </c>
      <c r="G25" s="31">
        <f t="shared" ca="1" si="6"/>
        <v>1063.8906250000009</v>
      </c>
      <c r="H25" s="66">
        <f t="shared" ca="1" si="10"/>
        <v>-7146.0185781240061</v>
      </c>
      <c r="J25" s="109">
        <v>45838.5</v>
      </c>
      <c r="K25" s="44">
        <v>99.662999999999997</v>
      </c>
      <c r="L25" s="109">
        <v>45839.5</v>
      </c>
      <c r="M25" s="44">
        <v>91.224999999999994</v>
      </c>
      <c r="N25" s="150">
        <f t="shared" si="0"/>
        <v>45838.5</v>
      </c>
      <c r="O25" s="150" t="str">
        <f t="shared" si="1"/>
        <v/>
      </c>
      <c r="P25" s="150">
        <v>45982.5</v>
      </c>
    </row>
    <row r="26" spans="1:16">
      <c r="A26" s="151">
        <f t="shared" ca="1" si="8"/>
        <v>45967.5</v>
      </c>
      <c r="B26" s="38">
        <f ca="1">IF(COUNTIF($P$2:P1011,A26)=1,VLOOKUP(A26,J:K,2), IF(COUNTIF($P$2:P1011,A26)=0,$B$10,""))</f>
        <v>100.13500000000001</v>
      </c>
      <c r="C26" s="30">
        <f t="shared" ca="1" si="3"/>
        <v>-33599.999999999287</v>
      </c>
      <c r="D26" s="31">
        <f t="shared" ca="1" si="4"/>
        <v>3136.8555555555577</v>
      </c>
      <c r="E26" s="38">
        <f ca="1">IF(COUNTIF($P$2:P1011,A26)=1,VLOOKUP(A26,L:M,2), IF(COUNTIF($P$2:P1011,A26)=0,$C$10,""))</f>
        <v>94.218000000000004</v>
      </c>
      <c r="F26" s="30">
        <f t="shared" ca="1" si="9"/>
        <v>-6593.9999999998518</v>
      </c>
      <c r="G26" s="31">
        <f t="shared" ca="1" si="6"/>
        <v>1134.8166666666675</v>
      </c>
      <c r="H26" s="66">
        <f t="shared" ca="1" si="10"/>
        <v>-30319.779816665985</v>
      </c>
      <c r="J26" s="109">
        <v>45839.5</v>
      </c>
      <c r="K26" s="44">
        <v>99.932000000000002</v>
      </c>
      <c r="L26" s="109">
        <v>45840.5</v>
      </c>
      <c r="M26" s="44">
        <v>91.188999999999993</v>
      </c>
      <c r="N26" s="150">
        <f t="shared" si="0"/>
        <v>45839.5</v>
      </c>
      <c r="O26" s="150" t="str">
        <f t="shared" si="1"/>
        <v/>
      </c>
      <c r="P26" s="150">
        <v>45985.5</v>
      </c>
    </row>
    <row r="27" spans="1:16">
      <c r="A27" s="151">
        <f t="shared" ca="1" si="8"/>
        <v>45968.5</v>
      </c>
      <c r="B27" s="38">
        <f ca="1">IF(COUNTIF($P$2:P1012,A27)=1,VLOOKUP(A27,J:K,2), IF(COUNTIF($P$2:P1012,A27)=0,$B$10,""))</f>
        <v>99.835999999999999</v>
      </c>
      <c r="C27" s="30">
        <f t="shared" ca="1" si="3"/>
        <v>-75460.000000000204</v>
      </c>
      <c r="D27" s="31">
        <f t="shared" ca="1" si="4"/>
        <v>3332.9090277777832</v>
      </c>
      <c r="E27" s="38">
        <f ca="1">IF(COUNTIF($P$2:P1012,A27)=1,VLOOKUP(A27,L:M,2), IF(COUNTIF($P$2:P1012,A27)=0,$C$10,""))</f>
        <v>94.087000000000003</v>
      </c>
      <c r="F27" s="30">
        <f t="shared" ca="1" si="9"/>
        <v>-12095.999999999862</v>
      </c>
      <c r="G27" s="31">
        <f t="shared" ca="1" si="6"/>
        <v>1205.7427083333332</v>
      </c>
      <c r="H27" s="66">
        <f t="shared" ca="1" si="10"/>
        <v>-73823.011055208714</v>
      </c>
      <c r="J27" s="109">
        <v>45840.5</v>
      </c>
      <c r="K27" s="44">
        <v>99.879000000000005</v>
      </c>
      <c r="L27" s="109">
        <v>45841.5</v>
      </c>
      <c r="M27" s="44">
        <v>91.427999999999997</v>
      </c>
      <c r="N27" s="150">
        <f t="shared" si="0"/>
        <v>45840.5</v>
      </c>
      <c r="O27" s="150" t="str">
        <f t="shared" si="1"/>
        <v/>
      </c>
      <c r="P27" s="150">
        <v>45986.5</v>
      </c>
    </row>
    <row r="28" spans="1:16">
      <c r="A28" s="151">
        <f t="shared" ca="1" si="8"/>
        <v>45971.5</v>
      </c>
      <c r="B28" s="38">
        <f ca="1">IF(COUNTIF($P$2:P1013,A28)=1,VLOOKUP(A28,J:K,2), IF(COUNTIF($P$2:P1013,A28)=0,$B$10,""))</f>
        <v>100.117</v>
      </c>
      <c r="C28" s="30">
        <f t="shared" ca="1" si="3"/>
        <v>-36119.999999999382</v>
      </c>
      <c r="D28" s="31">
        <f t="shared" ca="1" si="4"/>
        <v>3921.0694444444525</v>
      </c>
      <c r="E28" s="38">
        <f ca="1">IF(COUNTIF($P$2:P1013,A28)=1,VLOOKUP(A28,L:M,2), IF(COUNTIF($P$2:P1013,A28)=0,$C$10,""))</f>
        <v>94.207999999999998</v>
      </c>
      <c r="F28" s="30">
        <f t="shared" ca="1" si="9"/>
        <v>-7014.0000000000664</v>
      </c>
      <c r="G28" s="31">
        <f t="shared" ca="1" si="6"/>
        <v>1418.5208333333339</v>
      </c>
      <c r="H28" s="66">
        <f t="shared" ca="1" si="10"/>
        <v>-32222.16477083254</v>
      </c>
      <c r="J28" s="109">
        <v>45841.5</v>
      </c>
      <c r="K28" s="44">
        <v>100.04900000000001</v>
      </c>
      <c r="L28" s="109">
        <v>45845.5</v>
      </c>
      <c r="M28" s="44">
        <v>91.521000000000001</v>
      </c>
      <c r="N28" s="150">
        <f t="shared" si="0"/>
        <v>45841.5</v>
      </c>
      <c r="O28" s="150" t="str">
        <f t="shared" si="1"/>
        <v/>
      </c>
      <c r="P28" s="150">
        <v>45987.5</v>
      </c>
    </row>
    <row r="29" spans="1:16">
      <c r="A29" s="151">
        <f t="shared" ca="1" si="8"/>
        <v>45973.5</v>
      </c>
      <c r="B29" s="38">
        <f ca="1">IF(COUNTIF($P$2:P1014,A29)=1,VLOOKUP(A29,J:K,2), IF(COUNTIF($P$2:P1014,A29)=0,$B$10,""))</f>
        <v>100.322</v>
      </c>
      <c r="C29" s="30">
        <f t="shared" ca="1" si="3"/>
        <v>-7419.9999999996189</v>
      </c>
      <c r="D29" s="31">
        <f t="shared" ca="1" si="4"/>
        <v>4313.1763888888891</v>
      </c>
      <c r="E29" s="38">
        <f ca="1">IF(COUNTIF($P$2:P1014,A29)=1,VLOOKUP(A29,L:M,2), IF(COUNTIF($P$2:P1014,A29)=0,$C$10,""))</f>
        <v>94.337000000000003</v>
      </c>
      <c r="F29" s="30">
        <f t="shared" ca="1" si="9"/>
        <v>-1595.9999999998615</v>
      </c>
      <c r="G29" s="31">
        <f t="shared" ca="1" si="6"/>
        <v>1560.3729166666672</v>
      </c>
      <c r="H29" s="66">
        <f t="shared" ca="1" si="10"/>
        <v>-3613.3372479163581</v>
      </c>
      <c r="J29" s="109">
        <v>45842.5</v>
      </c>
      <c r="K29" s="44">
        <v>100.077</v>
      </c>
      <c r="L29" s="109">
        <v>45846.5</v>
      </c>
      <c r="M29" s="44">
        <v>91.418999999999997</v>
      </c>
      <c r="N29" s="150" t="str">
        <f t="shared" si="0"/>
        <v/>
      </c>
      <c r="O29" s="150" t="str">
        <f t="shared" si="1"/>
        <v/>
      </c>
      <c r="P29" s="150">
        <v>45989.5</v>
      </c>
    </row>
    <row r="30" spans="1:16">
      <c r="A30" s="151">
        <f t="shared" ca="1" si="8"/>
        <v>45974.5</v>
      </c>
      <c r="B30" s="38">
        <f ca="1">IF(COUNTIF($P$2:P1015,A30)=1,VLOOKUP(A30,J:K,2), IF(COUNTIF($P$2:P1015,A30)=0,$B$10,""))</f>
        <v>100.126</v>
      </c>
      <c r="C30" s="30">
        <f t="shared" ca="1" si="3"/>
        <v>-34859.999999999331</v>
      </c>
      <c r="D30" s="31">
        <f t="shared" ca="1" si="4"/>
        <v>4509.2298611111182</v>
      </c>
      <c r="E30" s="38">
        <f ca="1">IF(COUNTIF($P$2:P1015,A30)=1,VLOOKUP(A30,L:M,2), IF(COUNTIF($P$2:P1015,A30)=0,$C$10,""))</f>
        <v>94.215999999999994</v>
      </c>
      <c r="F30" s="30">
        <f t="shared" ca="1" si="9"/>
        <v>-6678.0000000002537</v>
      </c>
      <c r="G30" s="31">
        <f t="shared" ca="1" si="6"/>
        <v>1631.2989583333347</v>
      </c>
      <c r="H30" s="66">
        <f t="shared" ca="1" si="10"/>
        <v>-30600.27848645729</v>
      </c>
      <c r="J30" s="109">
        <v>45845.5</v>
      </c>
      <c r="K30" s="44">
        <v>100.214</v>
      </c>
      <c r="L30" s="109">
        <v>45847.5</v>
      </c>
      <c r="M30" s="44">
        <v>91.539000000000001</v>
      </c>
      <c r="N30" s="150">
        <f t="shared" si="0"/>
        <v>45845.5</v>
      </c>
      <c r="O30" s="150" t="str">
        <f t="shared" si="1"/>
        <v/>
      </c>
      <c r="P30" s="150">
        <v>45992.5</v>
      </c>
    </row>
    <row r="31" spans="1:16">
      <c r="A31" s="151">
        <f t="shared" ca="1" si="8"/>
        <v>45975.5</v>
      </c>
      <c r="B31" s="38">
        <f ca="1">IF(COUNTIF($P$2:P1016,A31)=1,VLOOKUP(A31,J:K,2), IF(COUNTIF($P$2:P1016,A31)=0,$B$10,""))</f>
        <v>99.921000000000006</v>
      </c>
      <c r="C31" s="30">
        <f t="shared" ca="1" si="3"/>
        <v>-63559.999999999098</v>
      </c>
      <c r="D31" s="31">
        <f t="shared" ca="1" si="4"/>
        <v>4705.2833333333474</v>
      </c>
      <c r="E31" s="38">
        <f ca="1">IF(COUNTIF($P$2:P1016,A31)=1,VLOOKUP(A31,L:M,2), IF(COUNTIF($P$2:P1016,A31)=0,$C$10,""))</f>
        <v>94.006</v>
      </c>
      <c r="F31" s="30">
        <f t="shared" ca="1" si="9"/>
        <v>-15497.999999999989</v>
      </c>
      <c r="G31" s="31">
        <f t="shared" ca="1" si="6"/>
        <v>1702.2250000000022</v>
      </c>
      <c r="H31" s="66">
        <f t="shared" ca="1" si="10"/>
        <v>-55329.08972499895</v>
      </c>
      <c r="J31" s="109">
        <v>45846.5</v>
      </c>
      <c r="K31" s="44">
        <v>100.245</v>
      </c>
      <c r="L31" s="109">
        <v>45848.5</v>
      </c>
      <c r="M31" s="44">
        <v>91.616</v>
      </c>
      <c r="N31" s="150">
        <f t="shared" si="0"/>
        <v>45846.5</v>
      </c>
      <c r="O31" s="150" t="str">
        <f t="shared" si="1"/>
        <v/>
      </c>
      <c r="P31" s="150">
        <v>45993.5</v>
      </c>
    </row>
    <row r="32" spans="1:16">
      <c r="A32" s="151">
        <f t="shared" ca="1" si="8"/>
        <v>45978.5</v>
      </c>
      <c r="B32" s="38">
        <f ca="1">IF(COUNTIF($P$2:P1017,A32)=1,VLOOKUP(A32,J:K,2), IF(COUNTIF($P$2:P1017,A32)=0,$B$10,""))</f>
        <v>99.953000000000003</v>
      </c>
      <c r="C32" s="30">
        <f t="shared" ca="1" si="3"/>
        <v>-59079.999999999585</v>
      </c>
      <c r="D32" s="31">
        <f t="shared" ca="1" si="4"/>
        <v>5293.4437499999985</v>
      </c>
      <c r="E32" s="38">
        <f ca="1">IF(COUNTIF($P$2:P1017,A32)=1,VLOOKUP(A32,L:M,2), IF(COUNTIF($P$2:P1017,A32)=0,$C$10,""))</f>
        <v>94.036000000000001</v>
      </c>
      <c r="F32" s="30">
        <f t="shared" ca="1" si="9"/>
        <v>-14237.999999999942</v>
      </c>
      <c r="G32" s="31">
        <f t="shared" ca="1" si="6"/>
        <v>1915.0031250000029</v>
      </c>
      <c r="H32" s="66">
        <f t="shared" ca="1" si="10"/>
        <v>-50849.313440624581</v>
      </c>
      <c r="J32" s="109">
        <v>45847.5</v>
      </c>
      <c r="K32" s="44">
        <v>100.286</v>
      </c>
      <c r="L32" s="109">
        <v>45849.5</v>
      </c>
      <c r="M32" s="44">
        <v>91.462999999999994</v>
      </c>
      <c r="N32" s="150">
        <f t="shared" si="0"/>
        <v>45847.5</v>
      </c>
      <c r="O32" s="150" t="str">
        <f t="shared" si="1"/>
        <v/>
      </c>
      <c r="P32" s="150">
        <v>45994.5</v>
      </c>
    </row>
    <row r="33" spans="1:16">
      <c r="A33" s="151">
        <f t="shared" ca="1" si="8"/>
        <v>45979.5</v>
      </c>
      <c r="B33" s="38">
        <f ca="1">IF(COUNTIF($P$2:P1018,A33)=1,VLOOKUP(A33,J:K,2), IF(COUNTIF($P$2:P1018,A33)=0,$B$10,""))</f>
        <v>99.722999999999999</v>
      </c>
      <c r="C33" s="30">
        <f t="shared" ca="1" si="3"/>
        <v>-91280.000000000146</v>
      </c>
      <c r="D33" s="31">
        <f t="shared" ca="1" si="4"/>
        <v>5489.4972222222277</v>
      </c>
      <c r="E33" s="38">
        <f ca="1">IF(COUNTIF($P$2:P1018,A33)=1,VLOOKUP(A33,L:M,2), IF(COUNTIF($P$2:P1018,A33)=0,$C$10,""))</f>
        <v>93.789000000000001</v>
      </c>
      <c r="F33" s="30">
        <f t="shared" ca="1" si="9"/>
        <v>-24611.999999999938</v>
      </c>
      <c r="G33" s="31">
        <f t="shared" ca="1" si="6"/>
        <v>1985.9291666666668</v>
      </c>
      <c r="H33" s="66">
        <f t="shared" ca="1" si="10"/>
        <v>-78134.874679166896</v>
      </c>
      <c r="J33" s="109">
        <v>45848.5</v>
      </c>
      <c r="K33" s="44">
        <v>100.43</v>
      </c>
      <c r="L33" s="109">
        <v>45852.5</v>
      </c>
      <c r="M33" s="44">
        <v>91.364999999999995</v>
      </c>
      <c r="N33" s="150">
        <f t="shared" si="0"/>
        <v>45848.5</v>
      </c>
      <c r="O33" s="150" t="str">
        <f t="shared" si="1"/>
        <v/>
      </c>
      <c r="P33" s="150">
        <v>45995.5</v>
      </c>
    </row>
    <row r="34" spans="1:16">
      <c r="A34" s="151">
        <f t="shared" ca="1" si="8"/>
        <v>45980.5</v>
      </c>
      <c r="B34" s="38">
        <f ca="1">IF(COUNTIF($P$2:P1019,A34)=1,VLOOKUP(A34,J:K,2), IF(COUNTIF($P$2:P1019,A34)=0,$B$10,""))</f>
        <v>99.864000000000004</v>
      </c>
      <c r="C34" s="30">
        <f t="shared" ca="1" si="3"/>
        <v>-71539.999999999389</v>
      </c>
      <c r="D34" s="31">
        <f t="shared" ca="1" si="4"/>
        <v>5685.5506944444423</v>
      </c>
      <c r="E34" s="38">
        <f ca="1">IF(COUNTIF($P$2:P1019,A34)=1,VLOOKUP(A34,L:M,2), IF(COUNTIF($P$2:P1019,A34)=0,$C$10,""))</f>
        <v>93.936999999999998</v>
      </c>
      <c r="F34" s="30">
        <f t="shared" ca="1" si="9"/>
        <v>-18396.000000000098</v>
      </c>
      <c r="G34" s="31">
        <f t="shared" ca="1" si="6"/>
        <v>2056.8552083333343</v>
      </c>
      <c r="H34" s="66">
        <f t="shared" ca="1" si="10"/>
        <v>-61006.905917707511</v>
      </c>
      <c r="J34" s="109">
        <v>45849.5</v>
      </c>
      <c r="K34" s="44">
        <v>100.411</v>
      </c>
      <c r="L34" s="109">
        <v>45853.5</v>
      </c>
      <c r="M34" s="44">
        <v>91.25</v>
      </c>
      <c r="N34" s="150">
        <f t="shared" si="0"/>
        <v>45849.5</v>
      </c>
      <c r="O34" s="150" t="str">
        <f t="shared" si="1"/>
        <v/>
      </c>
      <c r="P34" s="150">
        <v>45996.5</v>
      </c>
    </row>
    <row r="35" spans="1:16">
      <c r="A35" s="151">
        <f t="shared" ca="1" si="8"/>
        <v>45981.5</v>
      </c>
      <c r="B35" s="38">
        <f ca="1">IF(COUNTIF($P$2:P1020,A35)=1,VLOOKUP(A35,J:K,2), IF(COUNTIF($P$2:P1020,A35)=0,$B$10,""))</f>
        <v>100.074</v>
      </c>
      <c r="C35" s="30">
        <f t="shared" ca="1" si="3"/>
        <v>-42140.000000000269</v>
      </c>
      <c r="D35" s="31">
        <f t="shared" ca="1" si="4"/>
        <v>5881.6041666666642</v>
      </c>
      <c r="E35" s="38">
        <f ca="1">IF(COUNTIF($P$2:P1020,A35)=1,VLOOKUP(A35,L:M,2), IF(COUNTIF($P$2:P1020,A35)=0,$C$10,""))</f>
        <v>94.259</v>
      </c>
      <c r="F35" s="30">
        <f t="shared" ca="1" si="9"/>
        <v>-4871.9999999999854</v>
      </c>
      <c r="G35" s="31">
        <f t="shared" ca="1" si="6"/>
        <v>2127.7812500000018</v>
      </c>
      <c r="H35" s="66">
        <f t="shared" ca="1" si="10"/>
        <v>-39841.267156250338</v>
      </c>
      <c r="J35" s="109">
        <v>45852.5</v>
      </c>
      <c r="K35" s="44">
        <v>100.29600000000001</v>
      </c>
      <c r="L35" s="109">
        <v>45854.5</v>
      </c>
      <c r="M35" s="44">
        <v>91.075000000000003</v>
      </c>
      <c r="N35" s="150">
        <f t="shared" si="0"/>
        <v>45852.5</v>
      </c>
      <c r="O35" s="150" t="str">
        <f t="shared" si="1"/>
        <v/>
      </c>
      <c r="P35" s="150">
        <v>45999.5</v>
      </c>
    </row>
    <row r="36" spans="1:16">
      <c r="A36" s="151">
        <f t="shared" ca="1" si="8"/>
        <v>45982.5</v>
      </c>
      <c r="B36" s="38">
        <f ca="1">IF(COUNTIF($P$2:P1021,A36)=1,VLOOKUP(A36,J:K,2), IF(COUNTIF($P$2:P1021,A36)=0,$B$10,""))</f>
        <v>99.957999999999998</v>
      </c>
      <c r="C36" s="30">
        <f t="shared" ca="1" si="3"/>
        <v>-58380.000000000218</v>
      </c>
      <c r="D36" s="31">
        <f t="shared" ca="1" si="4"/>
        <v>6077.6576388888934</v>
      </c>
      <c r="E36" s="38">
        <f ca="1">IF(COUNTIF($P$2:P1021,A36)=1,VLOOKUP(A36,L:M,2), IF(COUNTIF($P$2:P1021,A36)=0,$C$10,""))</f>
        <v>94.082999999999998</v>
      </c>
      <c r="F36" s="30">
        <f t="shared" ca="1" si="9"/>
        <v>-12264.000000000067</v>
      </c>
      <c r="G36" s="31">
        <f t="shared" ca="1" si="6"/>
        <v>2198.7072916666675</v>
      </c>
      <c r="H36" s="66">
        <f t="shared" ca="1" si="10"/>
        <v>-51363.808394791857</v>
      </c>
      <c r="J36" s="109">
        <v>45853.5</v>
      </c>
      <c r="K36" s="44">
        <v>100.238</v>
      </c>
      <c r="L36" s="109">
        <v>45855.5</v>
      </c>
      <c r="M36" s="44">
        <v>91.096999999999994</v>
      </c>
      <c r="N36" s="150">
        <f t="shared" si="0"/>
        <v>45853.5</v>
      </c>
      <c r="O36" s="150" t="str">
        <f t="shared" si="1"/>
        <v/>
      </c>
      <c r="P36" s="150">
        <v>46000.5</v>
      </c>
    </row>
    <row r="37" spans="1:16">
      <c r="A37" s="151">
        <f t="shared" ca="1" si="8"/>
        <v>45985.5</v>
      </c>
      <c r="B37" s="38">
        <f ca="1">IF(COUNTIF($P$2:P1022,A37)=1,VLOOKUP(A37,J:K,2), IF(COUNTIF($P$2:P1022,A37)=0,$B$10,""))</f>
        <v>100.044</v>
      </c>
      <c r="C37" s="30">
        <f t="shared" ca="1" si="3"/>
        <v>-46340.000000000429</v>
      </c>
      <c r="D37" s="31">
        <f t="shared" ca="1" si="4"/>
        <v>6665.8180555555664</v>
      </c>
      <c r="E37" s="38">
        <f ca="1">IF(COUNTIF($P$2:P1022,A37)=1,VLOOKUP(A37,L:M,2), IF(COUNTIF($P$2:P1022,A37)=0,$C$10,""))</f>
        <v>94.355000000000004</v>
      </c>
      <c r="F37" s="30">
        <f t="shared" ca="1" si="9"/>
        <v>-839.99999999983288</v>
      </c>
      <c r="G37" s="31">
        <f t="shared" ca="1" si="6"/>
        <v>2411.4854166666664</v>
      </c>
      <c r="H37" s="66">
        <f t="shared" ca="1" si="10"/>
        <v>-48168.812110417333</v>
      </c>
      <c r="J37" s="109">
        <v>45854.5</v>
      </c>
      <c r="K37" s="44">
        <v>100.092</v>
      </c>
      <c r="L37" s="109">
        <v>45856.5</v>
      </c>
      <c r="M37" s="44">
        <v>91.161000000000001</v>
      </c>
      <c r="N37" s="150">
        <f t="shared" si="0"/>
        <v>45854.5</v>
      </c>
      <c r="O37" s="150" t="str">
        <f t="shared" si="1"/>
        <v/>
      </c>
      <c r="P37" s="150">
        <v>46001.5</v>
      </c>
    </row>
    <row r="38" spans="1:16">
      <c r="A38" s="151">
        <f t="shared" ca="1" si="8"/>
        <v>45986.5</v>
      </c>
      <c r="B38" s="38">
        <f ca="1">IF(COUNTIF($P$2:P1023,A38)=1,VLOOKUP(A38,J:K,2), IF(COUNTIF($P$2:P1023,A38)=0,$B$10,""))</f>
        <v>100.113</v>
      </c>
      <c r="C38" s="30">
        <f t="shared" ca="1" si="3"/>
        <v>-36680.000000000065</v>
      </c>
      <c r="D38" s="31">
        <f t="shared" ca="1" si="4"/>
        <v>6861.871527777781</v>
      </c>
      <c r="E38" s="38">
        <f ca="1">IF(COUNTIF($P$2:P1023,A38)=1,VLOOKUP(A38,L:M,2), IF(COUNTIF($P$2:P1023,A38)=0,$C$10,""))</f>
        <v>94.462999999999994</v>
      </c>
      <c r="F38" s="30">
        <f t="shared" ca="1" si="9"/>
        <v>3695.9999999997422</v>
      </c>
      <c r="G38" s="31">
        <f t="shared" ca="1" si="6"/>
        <v>2482.4114583333321</v>
      </c>
      <c r="H38" s="66">
        <f t="shared" ca="1" si="10"/>
        <v>-41199.803348958158</v>
      </c>
      <c r="J38" s="109">
        <v>45855.5</v>
      </c>
      <c r="K38" s="44">
        <v>100.175</v>
      </c>
      <c r="L38" s="109">
        <v>45859.5</v>
      </c>
      <c r="M38" s="44">
        <v>91.164000000000001</v>
      </c>
      <c r="N38" s="150">
        <f t="shared" si="0"/>
        <v>45855.5</v>
      </c>
      <c r="O38" s="150" t="str">
        <f t="shared" si="1"/>
        <v/>
      </c>
      <c r="P38" s="150">
        <v>46002.5</v>
      </c>
    </row>
    <row r="39" spans="1:16">
      <c r="A39" s="151">
        <f t="shared" ca="1" si="8"/>
        <v>45987.5</v>
      </c>
      <c r="B39" s="38">
        <f ca="1">IF(COUNTIF($P$2:P1024,A39)=1,VLOOKUP(A39,J:K,2), IF(COUNTIF($P$2:P1024,A39)=0,$B$10,""))</f>
        <v>100.336</v>
      </c>
      <c r="C39" s="30">
        <f t="shared" ca="1" si="3"/>
        <v>-5460.0000000002074</v>
      </c>
      <c r="D39" s="31">
        <f t="shared" ca="1" si="4"/>
        <v>7057.9250000000175</v>
      </c>
      <c r="E39" s="38">
        <f ca="1">IF(COUNTIF($P$2:P1024,A39)=1,VLOOKUP(A39,L:M,2), IF(COUNTIF($P$2:P1024,A39)=0,$C$10,""))</f>
        <v>94.808000000000007</v>
      </c>
      <c r="F39" s="30">
        <f t="shared" ca="1" si="9"/>
        <v>18186.000000000291</v>
      </c>
      <c r="G39" s="31">
        <f t="shared" ca="1" si="6"/>
        <v>2553.3375000000015</v>
      </c>
      <c r="H39" s="66">
        <f t="shared" ca="1" si="10"/>
        <v>-18862.574587500516</v>
      </c>
      <c r="J39" s="109">
        <v>45856.5</v>
      </c>
      <c r="K39" s="44">
        <v>100.232</v>
      </c>
      <c r="L39" s="109">
        <v>45860.5</v>
      </c>
      <c r="M39" s="44">
        <v>91.251000000000005</v>
      </c>
      <c r="N39" s="150">
        <f t="shared" si="0"/>
        <v>45856.5</v>
      </c>
      <c r="O39" s="150" t="str">
        <f t="shared" si="1"/>
        <v/>
      </c>
    </row>
    <row r="40" spans="1:16">
      <c r="A40" s="151">
        <f t="shared" ca="1" si="8"/>
        <v>45989.5</v>
      </c>
      <c r="B40" s="38">
        <f ca="1">IF(COUNTIF($P$2:P1025,A40)=1,VLOOKUP(A40,J:K,2), IF(COUNTIF($P$2:P1025,A40)=0,$B$10,""))</f>
        <v>100.414</v>
      </c>
      <c r="C40" s="30">
        <f t="shared" ca="1" si="3"/>
        <v>5460.0000000002074</v>
      </c>
      <c r="D40" s="31">
        <f t="shared" ca="1" si="4"/>
        <v>7450.0319444444467</v>
      </c>
      <c r="E40" s="38">
        <f ca="1">IF(COUNTIF($P$2:P1025,A40)=1,VLOOKUP(A40,L:M,2), IF(COUNTIF($P$2:P1025,A40)=0,$C$10,""))</f>
        <v>94.998000000000005</v>
      </c>
      <c r="F40" s="30">
        <f t="shared" ca="1" si="9"/>
        <v>26166.000000000193</v>
      </c>
      <c r="G40" s="31">
        <f t="shared" ca="1" si="6"/>
        <v>2695.1895833333328</v>
      </c>
      <c r="H40" s="66">
        <f t="shared" ca="1" si="10"/>
        <v>-13698.357064583279</v>
      </c>
      <c r="J40" s="109">
        <v>45859.5</v>
      </c>
      <c r="K40" s="44">
        <v>100.322</v>
      </c>
      <c r="L40" s="109">
        <v>45861.5</v>
      </c>
      <c r="M40" s="44">
        <v>91.373000000000005</v>
      </c>
      <c r="N40" s="150">
        <f t="shared" si="0"/>
        <v>45859.5</v>
      </c>
      <c r="O40" s="150" t="str">
        <f t="shared" si="1"/>
        <v/>
      </c>
    </row>
    <row r="41" spans="1:16">
      <c r="A41" s="151">
        <f t="shared" ca="1" si="8"/>
        <v>45992.5</v>
      </c>
      <c r="B41" s="38">
        <f ca="1">IF(COUNTIF($P$2:P1026,A41)=1,VLOOKUP(A41,J:K,2), IF(COUNTIF($P$2:P1026,A41)=0,$B$10,""))</f>
        <v>100.319</v>
      </c>
      <c r="C41" s="30">
        <f t="shared" ca="1" si="3"/>
        <v>-7839.9999999996335</v>
      </c>
      <c r="D41" s="31">
        <f t="shared" ca="1" si="4"/>
        <v>8038.1923611111124</v>
      </c>
      <c r="E41" s="38">
        <f ca="1">IF(COUNTIF($P$2:P1026,A41)=1,VLOOKUP(A41,L:M,2), IF(COUNTIF($P$2:P1026,A41)=0,$C$10,""))</f>
        <v>94.941000000000003</v>
      </c>
      <c r="F41" s="30">
        <f t="shared" ca="1" si="9"/>
        <v>23772.000000000106</v>
      </c>
      <c r="G41" s="31">
        <f t="shared" ca="1" si="6"/>
        <v>2907.9677083333336</v>
      </c>
      <c r="H41" s="66">
        <f t="shared" ca="1" si="10"/>
        <v>-26447.190780208006</v>
      </c>
      <c r="J41" s="109">
        <v>45860.5</v>
      </c>
      <c r="K41" s="44">
        <v>100.399</v>
      </c>
      <c r="L41" s="109">
        <v>45862.5</v>
      </c>
      <c r="M41" s="44">
        <v>91.622</v>
      </c>
      <c r="N41" s="150">
        <f t="shared" si="0"/>
        <v>45860.5</v>
      </c>
      <c r="O41" s="150" t="str">
        <f t="shared" si="1"/>
        <v/>
      </c>
    </row>
    <row r="42" spans="1:16">
      <c r="A42" s="151">
        <f t="shared" ca="1" si="8"/>
        <v>45993.5</v>
      </c>
      <c r="B42" s="38">
        <f ca="1">IF(COUNTIF($P$2:P1027,A42)=1,VLOOKUP(A42,J:K,2), IF(COUNTIF($P$2:P1027,A42)=0,$B$10,""))</f>
        <v>100.414</v>
      </c>
      <c r="C42" s="30">
        <f t="shared" ca="1" si="3"/>
        <v>5460.0000000002074</v>
      </c>
      <c r="D42" s="31">
        <f t="shared" ca="1" si="4"/>
        <v>8234.2458333333489</v>
      </c>
      <c r="E42" s="38">
        <f ca="1">IF(COUNTIF($P$2:P1027,A42)=1,VLOOKUP(A42,L:M,2), IF(COUNTIF($P$2:P1027,A42)=0,$C$10,""))</f>
        <v>94.989000000000004</v>
      </c>
      <c r="F42" s="30">
        <f t="shared" ca="1" si="9"/>
        <v>25788.000000000182</v>
      </c>
      <c r="G42" s="31">
        <f t="shared" ca="1" si="6"/>
        <v>2978.8937499999993</v>
      </c>
      <c r="H42" s="66">
        <f t="shared" ca="1" si="10"/>
        <v>-12683.002018749918</v>
      </c>
      <c r="J42" s="109">
        <v>45861.5</v>
      </c>
      <c r="K42" s="44">
        <v>100.605</v>
      </c>
      <c r="L42" s="109">
        <v>45863.5</v>
      </c>
      <c r="M42" s="44">
        <v>91.76</v>
      </c>
      <c r="N42" s="150">
        <f t="shared" si="0"/>
        <v>45861.5</v>
      </c>
      <c r="O42" s="150" t="str">
        <f t="shared" si="1"/>
        <v/>
      </c>
    </row>
    <row r="43" spans="1:16">
      <c r="A43" s="151">
        <f t="shared" ca="1" si="8"/>
        <v>45994.5</v>
      </c>
      <c r="B43" s="38">
        <f ca="1">IF(COUNTIF($P$2:P1028,A43)=1,VLOOKUP(A43,J:K,2), IF(COUNTIF($P$2:P1028,A43)=0,$B$10,""))</f>
        <v>100.473</v>
      </c>
      <c r="C43" s="30">
        <f t="shared" ca="1" si="3"/>
        <v>13719.999999999856</v>
      </c>
      <c r="D43" s="31">
        <f t="shared" ca="1" si="4"/>
        <v>8430.2993055555417</v>
      </c>
      <c r="E43" s="38">
        <f ca="1">IF(COUNTIF($P$2:P1028,A43)=1,VLOOKUP(A43,L:M,2), IF(COUNTIF($P$2:P1028,A43)=0,$C$10,""))</f>
        <v>95.126000000000005</v>
      </c>
      <c r="F43" s="30">
        <f t="shared" ca="1" si="9"/>
        <v>31542.0000000002</v>
      </c>
      <c r="G43" s="31">
        <f t="shared" ca="1" si="6"/>
        <v>3049.8197916666686</v>
      </c>
      <c r="H43" s="66">
        <f t="shared" ca="1" si="10"/>
        <v>-8576.2932572920545</v>
      </c>
      <c r="J43" s="109">
        <v>45862.5</v>
      </c>
      <c r="K43" s="44">
        <v>100.776</v>
      </c>
      <c r="L43" s="109">
        <v>45866.5</v>
      </c>
      <c r="M43" s="44">
        <v>92.058000000000007</v>
      </c>
      <c r="N43" s="150">
        <f t="shared" si="0"/>
        <v>45862.5</v>
      </c>
      <c r="O43" s="150" t="str">
        <f t="shared" si="1"/>
        <v/>
      </c>
    </row>
    <row r="44" spans="1:16">
      <c r="A44" s="151">
        <f t="shared" ca="1" si="8"/>
        <v>45995.5</v>
      </c>
      <c r="B44" s="38">
        <f ca="1">IF(COUNTIF($P$2:P1029,A44)=1,VLOOKUP(A44,J:K,2), IF(COUNTIF($P$2:P1029,A44)=0,$B$10,""))</f>
        <v>100.498</v>
      </c>
      <c r="C44" s="30">
        <f t="shared" ca="1" si="3"/>
        <v>17220.000000000651</v>
      </c>
      <c r="D44" s="31">
        <f t="shared" ca="1" si="4"/>
        <v>8626.3527777777781</v>
      </c>
      <c r="E44" s="38">
        <f ca="1">IF(COUNTIF($P$2:P1029,A44)=1,VLOOKUP(A44,L:M,2), IF(COUNTIF($P$2:P1029,A44)=0,$C$10,""))</f>
        <v>95.087000000000003</v>
      </c>
      <c r="F44" s="30">
        <f t="shared" ca="1" si="9"/>
        <v>29904.000000000138</v>
      </c>
      <c r="G44" s="31">
        <f t="shared" ca="1" si="6"/>
        <v>3120.7458333333343</v>
      </c>
      <c r="H44" s="66">
        <f t="shared" ca="1" si="10"/>
        <v>-2668.204495832706</v>
      </c>
      <c r="J44" s="109">
        <v>45863.5</v>
      </c>
      <c r="K44" s="44">
        <v>100.76900000000001</v>
      </c>
      <c r="L44" s="109">
        <v>45867.5</v>
      </c>
      <c r="M44" s="44">
        <v>92.073999999999998</v>
      </c>
      <c r="N44" s="150">
        <f t="shared" si="0"/>
        <v>45863.5</v>
      </c>
      <c r="O44" s="150" t="str">
        <f t="shared" si="1"/>
        <v/>
      </c>
    </row>
    <row r="45" spans="1:16">
      <c r="A45" s="151">
        <f t="shared" ca="1" si="8"/>
        <v>45996.5</v>
      </c>
      <c r="B45" s="38">
        <f ca="1">IF(COUNTIF($P$2:P1030,A45)=1,VLOOKUP(A45,J:K,2), IF(COUNTIF($P$2:P1030,A45)=0,$B$10,""))</f>
        <v>100.518</v>
      </c>
      <c r="C45" s="30">
        <f t="shared" ca="1" si="3"/>
        <v>20020.000000000095</v>
      </c>
      <c r="D45" s="31">
        <f t="shared" ca="1" si="4"/>
        <v>8822.40625</v>
      </c>
      <c r="E45" s="38">
        <f ca="1">IF(COUNTIF($P$2:P1030,A45)=1,VLOOKUP(A45,L:M,2), IF(COUNTIF($P$2:P1030,A45)=0,$C$10,""))</f>
        <v>95.263999999999996</v>
      </c>
      <c r="F45" s="30">
        <f t="shared" ca="1" si="9"/>
        <v>37337.999999999825</v>
      </c>
      <c r="G45" s="31">
        <f t="shared" ca="1" si="6"/>
        <v>3191.671875</v>
      </c>
      <c r="H45" s="66">
        <f t="shared" ca="1" si="10"/>
        <v>-6654.2657343747123</v>
      </c>
      <c r="J45" s="109">
        <v>45866.5</v>
      </c>
      <c r="K45" s="44">
        <v>100.923</v>
      </c>
      <c r="L45" s="109">
        <v>45868.5</v>
      </c>
      <c r="M45" s="44">
        <v>92.117000000000004</v>
      </c>
      <c r="N45" s="150">
        <f t="shared" si="0"/>
        <v>45866.5</v>
      </c>
      <c r="O45" s="150" t="str">
        <f t="shared" si="1"/>
        <v/>
      </c>
    </row>
    <row r="46" spans="1:16">
      <c r="A46" s="151">
        <f t="shared" ca="1" si="8"/>
        <v>45999.5</v>
      </c>
      <c r="B46" s="38">
        <f ca="1">IF(COUNTIF($P$2:P1031,A46)=1,VLOOKUP(A46,J:K,2), IF(COUNTIF($P$2:P1031,A46)=0,$B$10,""))</f>
        <v>100.39</v>
      </c>
      <c r="C46" s="30">
        <f t="shared" ca="1" si="3"/>
        <v>2100.0000000000796</v>
      </c>
      <c r="D46" s="31">
        <f t="shared" ca="1" si="4"/>
        <v>9410.5666666666948</v>
      </c>
      <c r="E46" s="38">
        <f ca="1">IF(COUNTIF($P$2:P1031,A46)=1,VLOOKUP(A46,L:M,2), IF(COUNTIF($P$2:P1031,A46)=0,$C$10,""))</f>
        <v>95.346999999999994</v>
      </c>
      <c r="F46" s="30">
        <f t="shared" ca="1" si="9"/>
        <v>40823.99999999976</v>
      </c>
      <c r="G46" s="31">
        <f t="shared" ca="1" si="6"/>
        <v>3404.4500000000044</v>
      </c>
      <c r="H46" s="66">
        <f t="shared" ca="1" si="10"/>
        <v>-30709.289449999636</v>
      </c>
      <c r="J46" s="109">
        <v>45867.5</v>
      </c>
      <c r="K46" s="44">
        <v>100.943</v>
      </c>
      <c r="L46" s="109">
        <v>45869.5</v>
      </c>
      <c r="M46" s="44">
        <v>92.191999999999993</v>
      </c>
      <c r="N46" s="150">
        <f t="shared" si="0"/>
        <v>45867.5</v>
      </c>
      <c r="O46" s="150" t="str">
        <f t="shared" si="1"/>
        <v/>
      </c>
    </row>
    <row r="47" spans="1:16">
      <c r="A47" s="151">
        <f t="shared" ca="1" si="8"/>
        <v>46000.5</v>
      </c>
      <c r="B47" s="38">
        <f ca="1">IF(COUNTIF($P$2:P1032,A47)=1,VLOOKUP(A47,J:K,2), IF(COUNTIF($P$2:P1032,A47)=0,$B$10,""))</f>
        <v>100.32</v>
      </c>
      <c r="C47" s="30">
        <f t="shared" ca="1" si="3"/>
        <v>-7700.000000000955</v>
      </c>
      <c r="D47" s="31">
        <f t="shared" ca="1" si="4"/>
        <v>9606.6201388888876</v>
      </c>
      <c r="E47" s="38">
        <f ca="1">IF(COUNTIF($P$2:P1032,A47)=1,VLOOKUP(A47,L:M,2), IF(COUNTIF($P$2:P1032,A47)=0,$C$10,""))</f>
        <v>95.256</v>
      </c>
      <c r="F47" s="30">
        <f t="shared" ca="1" si="9"/>
        <v>37002.000000000007</v>
      </c>
      <c r="G47" s="31">
        <f t="shared" ca="1" si="6"/>
        <v>3475.3760416666701</v>
      </c>
      <c r="H47" s="66">
        <f t="shared" ca="1" si="10"/>
        <v>-38238.050688542797</v>
      </c>
      <c r="J47" s="109">
        <v>45868.5</v>
      </c>
      <c r="K47" s="44">
        <v>100.962</v>
      </c>
      <c r="L47" s="109">
        <v>45870.5</v>
      </c>
      <c r="M47" s="44">
        <v>91.975999999999999</v>
      </c>
      <c r="N47" s="150">
        <f t="shared" si="0"/>
        <v>45868.5</v>
      </c>
      <c r="O47" s="150" t="str">
        <f t="shared" si="1"/>
        <v/>
      </c>
    </row>
    <row r="48" spans="1:16">
      <c r="A48" s="151">
        <f t="shared" ca="1" si="8"/>
        <v>46001.5</v>
      </c>
      <c r="B48" s="38">
        <f ca="1">IF(COUNTIF($P$2:P1033,A48)=1,VLOOKUP(A48,J:K,2), IF(COUNTIF($P$2:P1033,A48)=0,$B$10,""))</f>
        <v>100.26</v>
      </c>
      <c r="C48" s="30">
        <f t="shared" ca="1" si="3"/>
        <v>-16099.999999999283</v>
      </c>
      <c r="D48" s="31">
        <f t="shared" ca="1" si="4"/>
        <v>9802.6736111111095</v>
      </c>
      <c r="E48" s="38">
        <f ca="1">IF(COUNTIF($P$2:P1033,A48)=1,VLOOKUP(A48,L:M,2), IF(COUNTIF($P$2:P1033,A48)=0,$C$10,""))</f>
        <v>95.197999999999993</v>
      </c>
      <c r="F48" s="30">
        <f t="shared" ca="1" si="9"/>
        <v>34565.999999999724</v>
      </c>
      <c r="G48" s="31">
        <f t="shared" ca="1" si="6"/>
        <v>3546.3020833333358</v>
      </c>
      <c r="H48" s="66">
        <f t="shared" ca="1" si="10"/>
        <v>-45508.511927082218</v>
      </c>
      <c r="J48" s="109">
        <v>45869.5</v>
      </c>
      <c r="K48" s="44">
        <v>100.944</v>
      </c>
      <c r="L48" s="109">
        <v>45873.5</v>
      </c>
      <c r="M48" s="44">
        <v>91.972999999999999</v>
      </c>
      <c r="N48" s="150">
        <f t="shared" si="0"/>
        <v>45869.5</v>
      </c>
      <c r="O48" s="150" t="str">
        <f t="shared" si="1"/>
        <v/>
      </c>
    </row>
    <row r="49" spans="1:15">
      <c r="A49" s="151">
        <f t="shared" ca="1" si="8"/>
        <v>46002.5</v>
      </c>
      <c r="B49" s="38">
        <f ca="1">IF(COUNTIF($P$2:P1034,A49)=1,VLOOKUP(A49,J:K,2), IF(COUNTIF($P$2:P1034,A49)=0,$B$10,""))</f>
        <v>100.298</v>
      </c>
      <c r="C49" s="30">
        <f t="shared" ca="1" si="3"/>
        <v>-10779.999999999745</v>
      </c>
      <c r="D49" s="31">
        <f t="shared" ca="1" si="4"/>
        <v>9998.7270833333314</v>
      </c>
      <c r="E49" s="38">
        <f ca="1">IF(COUNTIF($P$2:P1034,A49)=1,VLOOKUP(A49,L:M,2), IF(COUNTIF($P$2:P1034,A49)=0,$C$10,""))</f>
        <v>95.236999999999995</v>
      </c>
      <c r="F49" s="30">
        <f t="shared" ca="1" si="9"/>
        <v>36203.999999999774</v>
      </c>
      <c r="G49" s="31">
        <f t="shared" ca="1" si="6"/>
        <v>3617.2281250000051</v>
      </c>
      <c r="H49" s="66">
        <f t="shared" ca="1" si="10"/>
        <v>-40738.833165624485</v>
      </c>
      <c r="J49" s="109">
        <v>45870.5</v>
      </c>
      <c r="K49" s="44">
        <v>100.86</v>
      </c>
      <c r="L49" s="109">
        <v>45874.5</v>
      </c>
      <c r="M49" s="44">
        <v>92.156999999999996</v>
      </c>
      <c r="N49" s="150">
        <f t="shared" si="0"/>
        <v>45870.5</v>
      </c>
      <c r="O49" s="150" t="str">
        <f t="shared" si="1"/>
        <v/>
      </c>
    </row>
    <row r="50" spans="1:15">
      <c r="A50" s="151">
        <f t="shared" ca="1" si="8"/>
        <v>46002.652504513891</v>
      </c>
      <c r="B50" s="38">
        <f ca="1">IF(COUNTIF($P$2:P1035,A50)=1,VLOOKUP(A50,J:K,2), IF(COUNTIF($P$2:P1035,A50)=0,$B$10,""))</f>
        <v>100.298</v>
      </c>
      <c r="C50" s="30">
        <f t="shared" ca="1" si="3"/>
        <v>-10779.999999999745</v>
      </c>
      <c r="D50" s="31">
        <f t="shared" ca="1" si="4"/>
        <v>9998.7270833333314</v>
      </c>
      <c r="E50" s="38">
        <f ca="1">IF(COUNTIF($P$2:P1035,A50)=1,VLOOKUP(A50,L:M,2), IF(COUNTIF($P$2:P1035,A50)=0,$C$10,""))</f>
        <v>95.213999999999999</v>
      </c>
      <c r="F50" s="30">
        <f t="shared" ca="1" si="9"/>
        <v>35237.999999999942</v>
      </c>
      <c r="G50" s="31">
        <f t="shared" ca="1" si="6"/>
        <v>3617.2281250000051</v>
      </c>
      <c r="H50" s="66">
        <f t="shared" ca="1" si="10"/>
        <v>-39772.833165624645</v>
      </c>
      <c r="J50" s="109">
        <v>45873.5</v>
      </c>
      <c r="K50" s="44">
        <v>100.864</v>
      </c>
      <c r="L50" s="109">
        <v>45875.5</v>
      </c>
      <c r="M50" s="44">
        <v>92.242000000000004</v>
      </c>
      <c r="N50" s="150">
        <f t="shared" si="0"/>
        <v>45873.5</v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45874.5</v>
      </c>
      <c r="K51" s="44">
        <v>100.913</v>
      </c>
      <c r="L51" s="109">
        <v>45876.5</v>
      </c>
      <c r="M51" s="44">
        <v>92.466999999999999</v>
      </c>
      <c r="N51" s="150">
        <f t="shared" si="0"/>
        <v>45874.5</v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45875.5</v>
      </c>
      <c r="K52" s="44">
        <v>100.887</v>
      </c>
      <c r="L52" s="109">
        <v>45877.5</v>
      </c>
      <c r="M52" s="44">
        <v>92.727999999999994</v>
      </c>
      <c r="N52" s="150">
        <f t="shared" si="0"/>
        <v>45875.5</v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45876.5</v>
      </c>
      <c r="K53" s="44">
        <v>100.959</v>
      </c>
      <c r="L53" s="109">
        <v>45880.5</v>
      </c>
      <c r="M53" s="44">
        <v>92.95</v>
      </c>
      <c r="N53" s="150">
        <f t="shared" si="0"/>
        <v>45876.5</v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45877.5</v>
      </c>
      <c r="K54" s="44">
        <v>101.02200000000001</v>
      </c>
      <c r="L54" s="109">
        <v>45881.5</v>
      </c>
      <c r="M54" s="44">
        <v>92.971999999999994</v>
      </c>
      <c r="N54" s="150">
        <f t="shared" si="0"/>
        <v>45877.5</v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45880.5</v>
      </c>
      <c r="K55" s="44">
        <v>101.158</v>
      </c>
      <c r="L55" s="109">
        <v>45882.5</v>
      </c>
      <c r="M55" s="44">
        <v>92.992000000000004</v>
      </c>
      <c r="N55" s="150">
        <f t="shared" si="0"/>
        <v>45880.5</v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45881.5</v>
      </c>
      <c r="K56" s="44">
        <v>101.214</v>
      </c>
      <c r="L56" s="109">
        <v>45883.5</v>
      </c>
      <c r="M56" s="44">
        <v>93.097999999999999</v>
      </c>
      <c r="N56" s="150">
        <f t="shared" si="0"/>
        <v>45881.5</v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45882.5</v>
      </c>
      <c r="K57" s="44">
        <v>101.212</v>
      </c>
      <c r="L57" s="109">
        <v>45884.5</v>
      </c>
      <c r="M57" s="44">
        <v>93.164000000000001</v>
      </c>
      <c r="N57" s="150">
        <f t="shared" si="0"/>
        <v>45882.5</v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45883.5</v>
      </c>
      <c r="K58" s="44">
        <v>101.288</v>
      </c>
      <c r="L58" s="109">
        <v>45887.5</v>
      </c>
      <c r="M58" s="44">
        <v>93.180999999999997</v>
      </c>
      <c r="N58" s="150">
        <f t="shared" si="0"/>
        <v>45883.5</v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45884.5</v>
      </c>
      <c r="K59" s="44">
        <v>101.3</v>
      </c>
      <c r="L59" s="109">
        <v>45888.5</v>
      </c>
      <c r="M59" s="44">
        <v>93.129000000000005</v>
      </c>
      <c r="N59" s="150">
        <f t="shared" si="0"/>
        <v>45884.5</v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45887.5</v>
      </c>
      <c r="K60" s="44">
        <v>101.23099999999999</v>
      </c>
      <c r="L60" s="109">
        <v>45889.5</v>
      </c>
      <c r="M60" s="44">
        <v>93.037000000000006</v>
      </c>
      <c r="N60" s="150">
        <f t="shared" si="0"/>
        <v>45887.5</v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45888.5</v>
      </c>
      <c r="K61" s="44">
        <v>101.202</v>
      </c>
      <c r="L61" s="109">
        <v>45890.5</v>
      </c>
      <c r="M61" s="44">
        <v>92.834000000000003</v>
      </c>
      <c r="N61" s="150">
        <f t="shared" si="0"/>
        <v>45888.5</v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45889.5</v>
      </c>
      <c r="K62" s="44">
        <v>100.97499999999999</v>
      </c>
      <c r="L62" s="109">
        <v>45891.5</v>
      </c>
      <c r="M62" s="44">
        <v>92.912999999999997</v>
      </c>
      <c r="N62" s="150">
        <f t="shared" si="0"/>
        <v>45889.5</v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45890.5</v>
      </c>
      <c r="K63" s="44">
        <v>100.729</v>
      </c>
      <c r="L63" s="109">
        <v>45894.5</v>
      </c>
      <c r="M63" s="44">
        <v>93.022000000000006</v>
      </c>
      <c r="N63" s="150">
        <f t="shared" si="0"/>
        <v>45890.5</v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45891.5</v>
      </c>
      <c r="K64" s="44">
        <v>100.77500000000001</v>
      </c>
      <c r="L64" s="109">
        <v>45895.5</v>
      </c>
      <c r="M64" s="44">
        <v>92.844999999999999</v>
      </c>
      <c r="N64" s="150">
        <f t="shared" si="0"/>
        <v>45891.5</v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45894.5</v>
      </c>
      <c r="K65" s="44">
        <v>101.101</v>
      </c>
      <c r="L65" s="109">
        <v>45896.5</v>
      </c>
      <c r="M65" s="44">
        <v>92.975999999999999</v>
      </c>
      <c r="N65" s="150">
        <f t="shared" si="0"/>
        <v>45894.5</v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45895.5</v>
      </c>
      <c r="K66" s="44">
        <v>100.712</v>
      </c>
      <c r="L66" s="109">
        <v>45897.5</v>
      </c>
      <c r="M66" s="44">
        <v>92.855999999999995</v>
      </c>
      <c r="N66" s="150">
        <f t="shared" si="0"/>
        <v>45895.5</v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45896.5</v>
      </c>
      <c r="K67" s="44">
        <v>100.676</v>
      </c>
      <c r="L67" s="109">
        <v>45898.5</v>
      </c>
      <c r="M67" s="44">
        <v>92.986999999999995</v>
      </c>
      <c r="N67" s="150">
        <f t="shared" si="0"/>
        <v>45896.5</v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45897.5</v>
      </c>
      <c r="K68" s="44">
        <v>100.68899999999999</v>
      </c>
      <c r="L68" s="109">
        <v>45902.5</v>
      </c>
      <c r="M68" s="44">
        <v>92.703999999999994</v>
      </c>
      <c r="N68" s="150">
        <f t="shared" ref="N68:N131" si="11">IF(COUNTIF(L:L,J68),J68,"")</f>
        <v>45897.5</v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45898.5</v>
      </c>
      <c r="K69" s="44">
        <v>100.669</v>
      </c>
      <c r="L69" s="109">
        <v>45903.5</v>
      </c>
      <c r="M69" s="44">
        <v>92.709000000000003</v>
      </c>
      <c r="N69" s="150">
        <f t="shared" si="11"/>
        <v>45898.5</v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45901.5</v>
      </c>
      <c r="K70" s="44">
        <v>100.59699999999999</v>
      </c>
      <c r="L70" s="109">
        <v>45904.5</v>
      </c>
      <c r="M70" s="44">
        <v>92.816999999999993</v>
      </c>
      <c r="N70" s="150" t="str">
        <f t="shared" si="11"/>
        <v/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45902.5</v>
      </c>
      <c r="K71" s="44">
        <v>100.313</v>
      </c>
      <c r="L71" s="109">
        <v>45905.5</v>
      </c>
      <c r="M71" s="44">
        <v>93.281999999999996</v>
      </c>
      <c r="N71" s="150">
        <f t="shared" si="11"/>
        <v>45902.5</v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45903.5</v>
      </c>
      <c r="K72" s="44">
        <v>100.292</v>
      </c>
      <c r="L72" s="109">
        <v>45908.5</v>
      </c>
      <c r="M72" s="44">
        <v>93.317999999999998</v>
      </c>
      <c r="N72" s="150">
        <f t="shared" si="11"/>
        <v>45903.5</v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45904.5</v>
      </c>
      <c r="K73" s="44">
        <v>100.35</v>
      </c>
      <c r="L73" s="109">
        <v>45909.5</v>
      </c>
      <c r="M73" s="44">
        <v>93.483999999999995</v>
      </c>
      <c r="N73" s="150">
        <f t="shared" si="11"/>
        <v>45904.5</v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45905.5</v>
      </c>
      <c r="K74" s="44">
        <v>100.505</v>
      </c>
      <c r="L74" s="109">
        <v>45910.5</v>
      </c>
      <c r="M74" s="44">
        <v>93.79</v>
      </c>
      <c r="N74" s="150">
        <f t="shared" si="11"/>
        <v>45905.5</v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45908.5</v>
      </c>
      <c r="K75" s="44">
        <v>100.499</v>
      </c>
      <c r="L75" s="109">
        <v>45911.5</v>
      </c>
      <c r="M75" s="44">
        <v>93.917000000000002</v>
      </c>
      <c r="N75" s="150">
        <f t="shared" si="11"/>
        <v>45908.5</v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45909.5</v>
      </c>
      <c r="K76" s="44">
        <v>100.614</v>
      </c>
      <c r="L76" s="109">
        <v>45912.5</v>
      </c>
      <c r="M76" s="44">
        <v>94.206999999999994</v>
      </c>
      <c r="N76" s="150">
        <f t="shared" si="11"/>
        <v>45909.5</v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45910.5</v>
      </c>
      <c r="K77" s="44">
        <v>100.715</v>
      </c>
      <c r="L77" s="109">
        <v>45915.5</v>
      </c>
      <c r="M77" s="44">
        <v>94.388000000000005</v>
      </c>
      <c r="N77" s="150">
        <f t="shared" si="11"/>
        <v>45910.5</v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45911.5</v>
      </c>
      <c r="K78" s="44">
        <v>100.779</v>
      </c>
      <c r="L78" s="109">
        <v>45916.5</v>
      </c>
      <c r="M78" s="44">
        <v>94.521000000000001</v>
      </c>
      <c r="N78" s="150">
        <f t="shared" si="11"/>
        <v>45911.5</v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45912.5</v>
      </c>
      <c r="K79" s="44">
        <v>100.88800000000001</v>
      </c>
      <c r="L79" s="109">
        <v>45917.5</v>
      </c>
      <c r="M79" s="44">
        <v>94.456000000000003</v>
      </c>
      <c r="N79" s="150">
        <f t="shared" si="11"/>
        <v>45912.5</v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45915.5</v>
      </c>
      <c r="K80" s="44">
        <v>101.017</v>
      </c>
      <c r="L80" s="109">
        <v>45918.5</v>
      </c>
      <c r="M80" s="44">
        <v>94.563999999999993</v>
      </c>
      <c r="N80" s="150">
        <f t="shared" si="11"/>
        <v>45915.5</v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45916.5</v>
      </c>
      <c r="K81" s="44">
        <v>101.077</v>
      </c>
      <c r="L81" s="109">
        <v>45919.5</v>
      </c>
      <c r="M81" s="44">
        <v>94.572000000000003</v>
      </c>
      <c r="N81" s="150">
        <f t="shared" si="11"/>
        <v>45916.5</v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45917.5</v>
      </c>
      <c r="K82" s="44">
        <v>101.035</v>
      </c>
      <c r="L82" s="109">
        <v>45922.5</v>
      </c>
      <c r="M82" s="44">
        <v>94.5</v>
      </c>
      <c r="N82" s="150">
        <f t="shared" si="11"/>
        <v>45917.5</v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45918.5</v>
      </c>
      <c r="K83" s="44">
        <v>101.07899999999999</v>
      </c>
      <c r="L83" s="109">
        <v>45923.5</v>
      </c>
      <c r="M83" s="44">
        <v>94.533000000000001</v>
      </c>
      <c r="N83" s="150">
        <f t="shared" si="11"/>
        <v>45918.5</v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45919.5</v>
      </c>
      <c r="K84" s="44">
        <v>101.056</v>
      </c>
      <c r="L84" s="109">
        <v>45924.5</v>
      </c>
      <c r="M84" s="44">
        <v>94.55</v>
      </c>
      <c r="N84" s="150">
        <f t="shared" si="11"/>
        <v>45919.5</v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45922.5</v>
      </c>
      <c r="K85" s="44">
        <v>100.854</v>
      </c>
      <c r="L85" s="109">
        <v>45925.5</v>
      </c>
      <c r="M85" s="44">
        <v>94.45</v>
      </c>
      <c r="N85" s="150">
        <f t="shared" si="11"/>
        <v>45922.5</v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45923.5</v>
      </c>
      <c r="K86" s="44">
        <v>100.913</v>
      </c>
      <c r="L86" s="109">
        <v>45926.5</v>
      </c>
      <c r="M86" s="44">
        <v>94.471000000000004</v>
      </c>
      <c r="N86" s="150">
        <f t="shared" si="11"/>
        <v>45923.5</v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45924.5</v>
      </c>
      <c r="K87" s="44">
        <v>100.92100000000001</v>
      </c>
      <c r="L87" s="109">
        <v>45929.5</v>
      </c>
      <c r="M87" s="44">
        <v>94.594999999999999</v>
      </c>
      <c r="N87" s="150">
        <f t="shared" si="11"/>
        <v>45924.5</v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45925.5</v>
      </c>
      <c r="K88" s="44">
        <v>100.791</v>
      </c>
      <c r="L88" s="109">
        <v>45930.5</v>
      </c>
      <c r="M88" s="44">
        <v>94.665000000000006</v>
      </c>
      <c r="N88" s="150">
        <f t="shared" si="11"/>
        <v>45925.5</v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45926.5</v>
      </c>
      <c r="K89" s="44">
        <v>100.693</v>
      </c>
      <c r="L89" s="109">
        <v>45931.5</v>
      </c>
      <c r="M89" s="44">
        <v>94.710999999999999</v>
      </c>
      <c r="N89" s="150">
        <f t="shared" si="11"/>
        <v>45926.5</v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45929.5</v>
      </c>
      <c r="K90" s="44">
        <v>100.642</v>
      </c>
      <c r="L90" s="109">
        <v>45932.5</v>
      </c>
      <c r="M90" s="44">
        <v>94.906999999999996</v>
      </c>
      <c r="N90" s="150">
        <f t="shared" si="11"/>
        <v>45929.5</v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45930.5</v>
      </c>
      <c r="K91" s="44">
        <v>100.61</v>
      </c>
      <c r="L91" s="109">
        <v>45933.5</v>
      </c>
      <c r="M91" s="44">
        <v>94.863</v>
      </c>
      <c r="N91" s="150">
        <f t="shared" si="11"/>
        <v>45930.5</v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45931.5</v>
      </c>
      <c r="K92" s="44">
        <v>100.628</v>
      </c>
      <c r="L92" s="109">
        <v>45936.5</v>
      </c>
      <c r="M92" s="44">
        <v>94.762</v>
      </c>
      <c r="N92" s="150">
        <f t="shared" si="11"/>
        <v>45931.5</v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45932.5</v>
      </c>
      <c r="K93" s="44">
        <v>100.75700000000001</v>
      </c>
      <c r="L93" s="109">
        <v>45937.5</v>
      </c>
      <c r="M93" s="44">
        <v>94.718999999999994</v>
      </c>
      <c r="N93" s="150">
        <f t="shared" si="11"/>
        <v>45932.5</v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45933.5</v>
      </c>
      <c r="K94" s="44">
        <v>100.82</v>
      </c>
      <c r="L94" s="109">
        <v>45938.5</v>
      </c>
      <c r="M94" s="44">
        <v>94.774000000000001</v>
      </c>
      <c r="N94" s="150">
        <f t="shared" si="11"/>
        <v>45933.5</v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45936.5</v>
      </c>
      <c r="K95" s="44">
        <v>100.755</v>
      </c>
      <c r="L95" s="109">
        <v>45939.5</v>
      </c>
      <c r="M95" s="44">
        <v>94.606999999999999</v>
      </c>
      <c r="N95" s="150">
        <f t="shared" si="11"/>
        <v>45936.5</v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45937.5</v>
      </c>
      <c r="K96" s="44">
        <v>100.65</v>
      </c>
      <c r="L96" s="109">
        <v>45944.5</v>
      </c>
      <c r="M96" s="44">
        <v>94.204999999999998</v>
      </c>
      <c r="N96" s="150">
        <f t="shared" si="11"/>
        <v>45937.5</v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45938.5</v>
      </c>
      <c r="K97" s="44">
        <v>100.625</v>
      </c>
      <c r="L97" s="109">
        <v>45945.5</v>
      </c>
      <c r="M97" s="44">
        <v>94.239000000000004</v>
      </c>
      <c r="N97" s="150">
        <f t="shared" si="11"/>
        <v>45938.5</v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45939.5</v>
      </c>
      <c r="K98" s="44">
        <v>100.494</v>
      </c>
      <c r="L98" s="109">
        <v>45946.5</v>
      </c>
      <c r="M98" s="44">
        <v>94.6</v>
      </c>
      <c r="N98" s="150">
        <f t="shared" si="11"/>
        <v>45939.5</v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45940.5</v>
      </c>
      <c r="K99" s="44">
        <v>99.935000000000002</v>
      </c>
      <c r="L99" s="109">
        <v>45947.5</v>
      </c>
      <c r="M99" s="44">
        <v>94.385000000000005</v>
      </c>
      <c r="N99" s="150" t="str">
        <f t="shared" si="11"/>
        <v/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45943.5</v>
      </c>
      <c r="K100" s="44">
        <v>99.822000000000003</v>
      </c>
      <c r="L100" s="109">
        <v>45950.5</v>
      </c>
      <c r="M100" s="44">
        <v>94.629000000000005</v>
      </c>
      <c r="N100" s="150" t="str">
        <f t="shared" si="11"/>
        <v/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45944.5</v>
      </c>
      <c r="K101" s="44">
        <v>99.814999999999998</v>
      </c>
      <c r="L101" s="109">
        <v>45951.5</v>
      </c>
      <c r="M101" s="44">
        <v>94.748000000000005</v>
      </c>
      <c r="N101" s="150">
        <f t="shared" si="11"/>
        <v>45944.5</v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45945.5</v>
      </c>
      <c r="K102" s="44">
        <v>100.09399999999999</v>
      </c>
      <c r="L102" s="109">
        <v>45952.5</v>
      </c>
      <c r="M102" s="44">
        <v>94.685000000000002</v>
      </c>
      <c r="N102" s="150">
        <f t="shared" si="11"/>
        <v>45945.5</v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45946.5</v>
      </c>
      <c r="K103" s="44">
        <v>100.185</v>
      </c>
      <c r="L103" s="109">
        <v>45953.5</v>
      </c>
      <c r="M103" s="44">
        <v>94.555000000000007</v>
      </c>
      <c r="N103" s="150">
        <f t="shared" si="11"/>
        <v>45946.5</v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45947.5</v>
      </c>
      <c r="K104" s="44">
        <v>99.971000000000004</v>
      </c>
      <c r="L104" s="109">
        <v>45954.5</v>
      </c>
      <c r="M104" s="44">
        <v>94.671000000000006</v>
      </c>
      <c r="N104" s="150">
        <f t="shared" si="11"/>
        <v>45947.5</v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45950.5</v>
      </c>
      <c r="K105" s="44">
        <v>100.221</v>
      </c>
      <c r="L105" s="109">
        <v>45957.5</v>
      </c>
      <c r="M105" s="44">
        <v>94.858000000000004</v>
      </c>
      <c r="N105" s="150">
        <f t="shared" si="11"/>
        <v>45950.5</v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45951.5</v>
      </c>
      <c r="K106" s="44">
        <v>100.244</v>
      </c>
      <c r="L106" s="109">
        <v>45958.5</v>
      </c>
      <c r="M106" s="44">
        <v>94.799000000000007</v>
      </c>
      <c r="N106" s="150">
        <f t="shared" si="11"/>
        <v>45951.5</v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45952.5</v>
      </c>
      <c r="K107" s="44">
        <v>100.2</v>
      </c>
      <c r="L107" s="109">
        <v>45959.5</v>
      </c>
      <c r="M107" s="44">
        <v>94.850999999999999</v>
      </c>
      <c r="N107" s="150">
        <f t="shared" si="11"/>
        <v>45952.5</v>
      </c>
      <c r="O107" s="150">
        <f t="shared" si="12"/>
        <v>45952.5</v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45953.5</v>
      </c>
      <c r="K108" s="44">
        <v>100.199</v>
      </c>
      <c r="L108" s="109">
        <v>45960.5</v>
      </c>
      <c r="M108" s="44">
        <v>94.626000000000005</v>
      </c>
      <c r="N108" s="150">
        <f t="shared" si="11"/>
        <v>45953.5</v>
      </c>
      <c r="O108" s="150">
        <f t="shared" si="12"/>
        <v>45953.5</v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45954.5</v>
      </c>
      <c r="K109" s="44">
        <v>100.27800000000001</v>
      </c>
      <c r="L109" s="109">
        <v>45961.5</v>
      </c>
      <c r="M109" s="44">
        <v>94.619</v>
      </c>
      <c r="N109" s="150">
        <f t="shared" si="11"/>
        <v>45954.5</v>
      </c>
      <c r="O109" s="150">
        <f t="shared" si="12"/>
        <v>45954.5</v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45957.5</v>
      </c>
      <c r="K110" s="44">
        <v>100.46299999999999</v>
      </c>
      <c r="L110" s="109">
        <v>45964.5</v>
      </c>
      <c r="M110" s="44">
        <v>94.605999999999995</v>
      </c>
      <c r="N110" s="150">
        <f t="shared" si="11"/>
        <v>45957.5</v>
      </c>
      <c r="O110" s="150">
        <f t="shared" si="12"/>
        <v>45957.5</v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45958.5</v>
      </c>
      <c r="K111" s="44">
        <v>100.536</v>
      </c>
      <c r="L111" s="109">
        <v>45965.5</v>
      </c>
      <c r="M111" s="44">
        <v>94.491</v>
      </c>
      <c r="N111" s="150">
        <f t="shared" si="11"/>
        <v>45958.5</v>
      </c>
      <c r="O111" s="150">
        <f t="shared" si="12"/>
        <v>45958.5</v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45959.5</v>
      </c>
      <c r="K112" s="44">
        <v>100.578</v>
      </c>
      <c r="L112" s="109">
        <v>45966.5</v>
      </c>
      <c r="M112" s="44">
        <v>94.328000000000003</v>
      </c>
      <c r="N112" s="150">
        <f t="shared" si="11"/>
        <v>45959.5</v>
      </c>
      <c r="O112" s="150">
        <f t="shared" si="12"/>
        <v>45959.5</v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45960.5</v>
      </c>
      <c r="K113" s="44">
        <v>100.348</v>
      </c>
      <c r="L113" s="109">
        <v>45967.5</v>
      </c>
      <c r="M113" s="44">
        <v>94.218000000000004</v>
      </c>
      <c r="N113" s="150">
        <f t="shared" si="11"/>
        <v>45960.5</v>
      </c>
      <c r="O113" s="150">
        <f t="shared" si="12"/>
        <v>45960.5</v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45961.5</v>
      </c>
      <c r="K114" s="44">
        <v>100.363</v>
      </c>
      <c r="L114" s="109">
        <v>45968.5</v>
      </c>
      <c r="M114" s="44">
        <v>94.087000000000003</v>
      </c>
      <c r="N114" s="150">
        <f t="shared" si="11"/>
        <v>45961.5</v>
      </c>
      <c r="O114" s="150">
        <f t="shared" si="12"/>
        <v>45961.5</v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45964.5</v>
      </c>
      <c r="K115" s="44">
        <v>100.32599999999999</v>
      </c>
      <c r="L115" s="109">
        <v>45971.5</v>
      </c>
      <c r="M115" s="44">
        <v>94.207999999999998</v>
      </c>
      <c r="N115" s="150">
        <f t="shared" si="11"/>
        <v>45964.5</v>
      </c>
      <c r="O115" s="150">
        <f t="shared" si="12"/>
        <v>45964.5</v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45965.5</v>
      </c>
      <c r="K116" s="44">
        <v>100.264</v>
      </c>
      <c r="L116" s="109">
        <v>45973.5</v>
      </c>
      <c r="M116" s="44">
        <v>94.337000000000003</v>
      </c>
      <c r="N116" s="150">
        <f t="shared" si="11"/>
        <v>45965.5</v>
      </c>
      <c r="O116" s="150">
        <f t="shared" si="12"/>
        <v>45965.5</v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45966.5</v>
      </c>
      <c r="K117" s="44">
        <v>100.30500000000001</v>
      </c>
      <c r="L117" s="109">
        <v>45974.5</v>
      </c>
      <c r="M117" s="44">
        <v>94.215999999999994</v>
      </c>
      <c r="N117" s="150">
        <f t="shared" si="11"/>
        <v>45966.5</v>
      </c>
      <c r="O117" s="150">
        <f t="shared" si="12"/>
        <v>45966.5</v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45967.5</v>
      </c>
      <c r="K118" s="44">
        <v>100.13500000000001</v>
      </c>
      <c r="L118" s="109">
        <v>45975.5</v>
      </c>
      <c r="M118" s="44">
        <v>94.006</v>
      </c>
      <c r="N118" s="150">
        <f t="shared" si="11"/>
        <v>45967.5</v>
      </c>
      <c r="O118" s="150">
        <f t="shared" si="12"/>
        <v>45967.5</v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45968.5</v>
      </c>
      <c r="K119" s="44">
        <v>99.835999999999999</v>
      </c>
      <c r="L119" s="109">
        <v>45978.5</v>
      </c>
      <c r="M119" s="44">
        <v>94.036000000000001</v>
      </c>
      <c r="N119" s="150">
        <f t="shared" si="11"/>
        <v>45968.5</v>
      </c>
      <c r="O119" s="150">
        <f t="shared" si="12"/>
        <v>45968.5</v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45971.5</v>
      </c>
      <c r="K120" s="44">
        <v>100.117</v>
      </c>
      <c r="L120" s="109">
        <v>45979.5</v>
      </c>
      <c r="M120" s="44">
        <v>93.789000000000001</v>
      </c>
      <c r="N120" s="150">
        <f t="shared" si="11"/>
        <v>45971.5</v>
      </c>
      <c r="O120" s="150">
        <f t="shared" si="12"/>
        <v>45971.5</v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45972.5</v>
      </c>
      <c r="K121" s="44">
        <v>100.22</v>
      </c>
      <c r="L121" s="109">
        <v>45980.5</v>
      </c>
      <c r="M121" s="44">
        <v>93.936999999999998</v>
      </c>
      <c r="N121" s="150" t="str">
        <f t="shared" si="11"/>
        <v/>
      </c>
      <c r="O121" s="150" t="str">
        <f t="shared" si="12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45973.5</v>
      </c>
      <c r="K122" s="44">
        <v>100.322</v>
      </c>
      <c r="L122" s="109">
        <v>45981.5</v>
      </c>
      <c r="M122" s="44">
        <v>94.259</v>
      </c>
      <c r="N122" s="150">
        <f t="shared" si="11"/>
        <v>45973.5</v>
      </c>
      <c r="O122" s="150">
        <f t="shared" si="12"/>
        <v>45973.5</v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45974.5</v>
      </c>
      <c r="K123" s="44">
        <v>100.126</v>
      </c>
      <c r="L123" s="109">
        <v>45982.5</v>
      </c>
      <c r="M123" s="44">
        <v>94.082999999999998</v>
      </c>
      <c r="N123" s="150">
        <f t="shared" si="11"/>
        <v>45974.5</v>
      </c>
      <c r="O123" s="150">
        <f t="shared" si="12"/>
        <v>45974.5</v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45975.5</v>
      </c>
      <c r="K124" s="44">
        <v>99.921000000000006</v>
      </c>
      <c r="L124" s="109">
        <v>45985.5</v>
      </c>
      <c r="M124" s="44">
        <v>94.355000000000004</v>
      </c>
      <c r="N124" s="150">
        <f t="shared" si="11"/>
        <v>45975.5</v>
      </c>
      <c r="O124" s="150">
        <f t="shared" si="12"/>
        <v>45975.5</v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45978.5</v>
      </c>
      <c r="K125" s="44">
        <v>99.953000000000003</v>
      </c>
      <c r="L125" s="109">
        <v>45986.5</v>
      </c>
      <c r="M125" s="44">
        <v>94.462999999999994</v>
      </c>
      <c r="N125" s="150">
        <f t="shared" si="11"/>
        <v>45978.5</v>
      </c>
      <c r="O125" s="150">
        <f t="shared" si="12"/>
        <v>45978.5</v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45979.5</v>
      </c>
      <c r="K126" s="44">
        <v>99.722999999999999</v>
      </c>
      <c r="L126" s="109">
        <v>45987.5</v>
      </c>
      <c r="M126" s="44">
        <v>94.808000000000007</v>
      </c>
      <c r="N126" s="150">
        <f t="shared" si="11"/>
        <v>45979.5</v>
      </c>
      <c r="O126" s="150">
        <f t="shared" si="12"/>
        <v>45979.5</v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45980.5</v>
      </c>
      <c r="K127" s="44">
        <v>99.864000000000004</v>
      </c>
      <c r="L127" s="109">
        <v>45989.5</v>
      </c>
      <c r="M127" s="44">
        <v>94.998000000000005</v>
      </c>
      <c r="N127" s="150">
        <f t="shared" si="11"/>
        <v>45980.5</v>
      </c>
      <c r="O127" s="150">
        <f t="shared" si="12"/>
        <v>45980.5</v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45981.5</v>
      </c>
      <c r="K128" s="44">
        <v>100.074</v>
      </c>
      <c r="L128" s="109">
        <v>45992.5</v>
      </c>
      <c r="M128" s="44">
        <v>94.941000000000003</v>
      </c>
      <c r="N128" s="150">
        <f t="shared" si="11"/>
        <v>45981.5</v>
      </c>
      <c r="O128" s="150">
        <f t="shared" si="12"/>
        <v>45981.5</v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45982.5</v>
      </c>
      <c r="K129" s="44">
        <v>99.957999999999998</v>
      </c>
      <c r="L129" s="109">
        <v>45993.5</v>
      </c>
      <c r="M129" s="44">
        <v>94.989000000000004</v>
      </c>
      <c r="N129" s="150">
        <f t="shared" si="11"/>
        <v>45982.5</v>
      </c>
      <c r="O129" s="150">
        <f t="shared" si="12"/>
        <v>45982.5</v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45985.5</v>
      </c>
      <c r="K130" s="44">
        <v>100.044</v>
      </c>
      <c r="L130" s="109">
        <v>45994.5</v>
      </c>
      <c r="M130" s="44">
        <v>95.126000000000005</v>
      </c>
      <c r="N130" s="150">
        <f t="shared" si="11"/>
        <v>45985.5</v>
      </c>
      <c r="O130" s="150">
        <f t="shared" si="12"/>
        <v>45985.5</v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45986.5</v>
      </c>
      <c r="K131" s="44">
        <v>100.113</v>
      </c>
      <c r="L131" s="109">
        <v>45995.5</v>
      </c>
      <c r="M131" s="44">
        <v>95.087000000000003</v>
      </c>
      <c r="N131" s="150">
        <f t="shared" si="11"/>
        <v>45986.5</v>
      </c>
      <c r="O131" s="150">
        <f t="shared" si="12"/>
        <v>45986.5</v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45987.5</v>
      </c>
      <c r="K132" s="44">
        <v>100.336</v>
      </c>
      <c r="L132" s="109">
        <v>45996.5</v>
      </c>
      <c r="M132" s="44">
        <v>95.263999999999996</v>
      </c>
      <c r="N132" s="150">
        <f t="shared" ref="N132:N195" si="19">IF(COUNTIF(L:L,J132),J132,"")</f>
        <v>45987.5</v>
      </c>
      <c r="O132" s="150">
        <f t="shared" ref="O132:O195" si="20">IF(N132&gt;$A$14,N132,"")</f>
        <v>45987.5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45988.5</v>
      </c>
      <c r="K133" s="44">
        <v>100.349</v>
      </c>
      <c r="L133" s="109">
        <v>45999.5</v>
      </c>
      <c r="M133" s="44">
        <v>95.346999999999994</v>
      </c>
      <c r="N133" s="150" t="str">
        <f t="shared" si="19"/>
        <v/>
      </c>
      <c r="O133" s="150" t="str">
        <f t="shared" si="20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45989.5</v>
      </c>
      <c r="K134" s="44">
        <v>100.414</v>
      </c>
      <c r="L134" s="109">
        <v>46000.5</v>
      </c>
      <c r="M134" s="44">
        <v>95.256</v>
      </c>
      <c r="N134" s="150">
        <f t="shared" si="19"/>
        <v>45989.5</v>
      </c>
      <c r="O134" s="150">
        <f t="shared" si="20"/>
        <v>45989.5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45992.5</v>
      </c>
      <c r="K135" s="44">
        <v>100.319</v>
      </c>
      <c r="L135" s="109">
        <v>46001.5</v>
      </c>
      <c r="M135" s="44">
        <v>95.197999999999993</v>
      </c>
      <c r="N135" s="150">
        <f t="shared" si="19"/>
        <v>45992.5</v>
      </c>
      <c r="O135" s="150">
        <f t="shared" si="20"/>
        <v>45992.5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45993.5</v>
      </c>
      <c r="K136" s="44">
        <v>100.414</v>
      </c>
      <c r="L136" s="109">
        <v>46002.5</v>
      </c>
      <c r="M136" s="44">
        <v>95.236999999999995</v>
      </c>
      <c r="N136" s="150">
        <f t="shared" si="19"/>
        <v>45993.5</v>
      </c>
      <c r="O136" s="150">
        <f t="shared" si="20"/>
        <v>45993.5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45994.5</v>
      </c>
      <c r="K137" s="44">
        <v>100.473</v>
      </c>
      <c r="L137" s="109"/>
      <c r="N137" s="150">
        <f t="shared" si="19"/>
        <v>45994.5</v>
      </c>
      <c r="O137" s="150">
        <f t="shared" si="20"/>
        <v>45994.5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45995.5</v>
      </c>
      <c r="K138" s="44">
        <v>100.498</v>
      </c>
      <c r="N138" s="150">
        <f t="shared" si="19"/>
        <v>45995.5</v>
      </c>
      <c r="O138" s="150">
        <f t="shared" si="20"/>
        <v>45995.5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45996.5</v>
      </c>
      <c r="K139" s="44">
        <v>100.518</v>
      </c>
      <c r="N139" s="150">
        <f t="shared" si="19"/>
        <v>45996.5</v>
      </c>
      <c r="O139" s="150">
        <f t="shared" si="20"/>
        <v>45996.5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45999.5</v>
      </c>
      <c r="K140" s="44">
        <v>100.39</v>
      </c>
      <c r="N140" s="150">
        <f t="shared" si="19"/>
        <v>45999.5</v>
      </c>
      <c r="O140" s="150">
        <f t="shared" si="20"/>
        <v>45999.5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46000.5</v>
      </c>
      <c r="K141" s="44">
        <v>100.32</v>
      </c>
      <c r="N141" s="150">
        <f t="shared" si="19"/>
        <v>46000.5</v>
      </c>
      <c r="O141" s="150">
        <f t="shared" si="20"/>
        <v>46000.5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46001.5</v>
      </c>
      <c r="K142" s="44">
        <v>100.26</v>
      </c>
      <c r="N142" s="150">
        <f t="shared" si="19"/>
        <v>46001.5</v>
      </c>
      <c r="O142" s="150">
        <f t="shared" si="20"/>
        <v>46001.5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>
        <v>46002.5</v>
      </c>
      <c r="K143" s="44">
        <v>100.298</v>
      </c>
      <c r="N143" s="150">
        <f t="shared" si="19"/>
        <v>46002.5</v>
      </c>
      <c r="O143" s="150">
        <f t="shared" si="20"/>
        <v>46002.5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C16" sqref="C16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46002.458333333336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38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7">_xll.BDH(B4, "LAST_PRICE", "01/01/2025 11:00:00", "01/01/2035 12:00:00", "BarSize=60", "BarType=T", "RecurDaily=True", "TZ=New_York")</f>
        <v>45806.458333333336</v>
      </c>
      <c r="K3" s="39">
        <v>88.138000000000005</v>
      </c>
      <c r="L3" s="106" cm="1">
        <f t="array" ref="L3:M143">_xll.BDH(C4, "LAST_PRICE", "01/01/2025 11:00:00", "01/01/2035 12:00:00", "BarSize=60", "BarType=T", "RecurDaily=True", "TZ=New_York")</f>
        <v>45806.458333333336</v>
      </c>
      <c r="M3" s="44">
        <v>93.363</v>
      </c>
      <c r="N3" s="150">
        <f>IF(COUNTIF(L:L,J3),J3,"")</f>
        <v>45806.458333333336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45807.458333333336</v>
      </c>
      <c r="K4" s="1">
        <v>88.283000000000001</v>
      </c>
      <c r="L4" s="110">
        <v>45807.458333333336</v>
      </c>
      <c r="M4" s="44">
        <v>93.372</v>
      </c>
      <c r="N4" s="150">
        <f t="shared" ref="N4:N67" si="0">IF(COUNTIF(L:L,J4),J4,"")</f>
        <v>45807.458333333336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45810.458333333336</v>
      </c>
      <c r="K5" s="1">
        <v>88.168000000000006</v>
      </c>
      <c r="L5" s="110">
        <v>45810.458333333336</v>
      </c>
      <c r="M5" s="44">
        <v>93.296000000000006</v>
      </c>
      <c r="N5" s="150">
        <f t="shared" si="0"/>
        <v>45810.458333333336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45811.458333333336</v>
      </c>
      <c r="K6" s="1">
        <v>88.138000000000005</v>
      </c>
      <c r="L6" s="110">
        <v>45811.458333333336</v>
      </c>
      <c r="M6" s="44">
        <v>93.328000000000003</v>
      </c>
      <c r="N6" s="150">
        <f t="shared" si="0"/>
        <v>45811.458333333336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204" t="s">
        <v>145</v>
      </c>
      <c r="E7" s="205"/>
      <c r="F7" s="205"/>
      <c r="G7" s="205"/>
      <c r="J7" s="110">
        <v>45812.458333333336</v>
      </c>
      <c r="K7" s="1">
        <v>88.638000000000005</v>
      </c>
      <c r="L7" s="110">
        <v>45812.458333333336</v>
      </c>
      <c r="M7" s="1">
        <v>93.358999999999995</v>
      </c>
      <c r="N7" s="150">
        <f t="shared" si="0"/>
        <v>45812.458333333336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204"/>
      <c r="E8" s="205"/>
      <c r="F8" s="205"/>
      <c r="G8" s="205"/>
      <c r="H8" s="1"/>
      <c r="J8" s="109">
        <v>45813.458333333336</v>
      </c>
      <c r="K8" s="44">
        <v>88.436000000000007</v>
      </c>
      <c r="L8" s="109">
        <v>45813.458333333336</v>
      </c>
      <c r="M8" s="44">
        <v>93.161000000000001</v>
      </c>
      <c r="N8" s="150">
        <f t="shared" si="0"/>
        <v>45813.458333333336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1.1745000000000001</v>
      </c>
      <c r="C9" s="5" t="s">
        <v>23</v>
      </c>
      <c r="D9" s="204"/>
      <c r="E9" s="205"/>
      <c r="F9" s="205"/>
      <c r="G9" s="205"/>
      <c r="H9" s="1"/>
      <c r="J9" s="109">
        <v>45814.458333333336</v>
      </c>
      <c r="K9" s="44">
        <v>87.953999999999994</v>
      </c>
      <c r="L9" s="109">
        <v>45814.458333333336</v>
      </c>
      <c r="M9" s="44">
        <v>93.331000000000003</v>
      </c>
      <c r="N9" s="150">
        <f t="shared" si="0"/>
        <v>45814.458333333336</v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91.736999999999995</v>
      </c>
      <c r="C10" s="21" cm="1">
        <f t="array" ref="C10">_xll.BDP(C4,"px_last")</f>
        <v>94.453000000000003</v>
      </c>
      <c r="D10" s="204"/>
      <c r="E10" s="205"/>
      <c r="F10" s="205"/>
      <c r="G10" s="205"/>
      <c r="H10" s="1"/>
      <c r="J10" s="109">
        <v>45817.458333333336</v>
      </c>
      <c r="K10" s="44">
        <v>88.063000000000002</v>
      </c>
      <c r="L10" s="109">
        <v>45817.458333333336</v>
      </c>
      <c r="M10" s="44">
        <v>93.54</v>
      </c>
      <c r="N10" s="150">
        <f t="shared" si="0"/>
        <v>45817.458333333336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>
        <v>45818.458333333336</v>
      </c>
      <c r="K11" s="44">
        <v>88.051000000000002</v>
      </c>
      <c r="L11" s="109">
        <v>45818.458333333336</v>
      </c>
      <c r="M11" s="44">
        <v>93.78</v>
      </c>
      <c r="N11" s="150">
        <f t="shared" si="0"/>
        <v>45818.458333333336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45819.458333333336</v>
      </c>
      <c r="K12" s="44">
        <v>88.361000000000004</v>
      </c>
      <c r="L12" s="109">
        <v>45819.458333333336</v>
      </c>
      <c r="M12" s="44">
        <v>93.763000000000005</v>
      </c>
      <c r="N12" s="150">
        <f t="shared" si="0"/>
        <v>45819.458333333336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45820.458333333336</v>
      </c>
      <c r="K13" s="44">
        <v>88.655000000000001</v>
      </c>
      <c r="L13" s="109">
        <v>45820.458333333336</v>
      </c>
      <c r="M13" s="44">
        <v>93.879000000000005</v>
      </c>
      <c r="N13" s="150">
        <f t="shared" si="0"/>
        <v>45820.458333333336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45821.458333333336</v>
      </c>
      <c r="K14" s="44">
        <v>88.366</v>
      </c>
      <c r="L14" s="109">
        <v>45821.458333333336</v>
      </c>
      <c r="M14" s="44">
        <v>93.524000000000001</v>
      </c>
      <c r="N14" s="150">
        <f t="shared" si="0"/>
        <v>45821.458333333336</v>
      </c>
      <c r="O14" s="150" t="str">
        <f t="shared" si="1"/>
        <v/>
      </c>
      <c r="P14" s="150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IF(ISERROR(B15-2),"",(INT(A15)-INT($A$14))/360*$B$6*$B$5-(INT(A15)-INT($A$14))/360*$B$7*$B$5*$B$14/100)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-17849.216437092655</v>
      </c>
      <c r="J15" s="109">
        <v>45824.458333333336</v>
      </c>
      <c r="K15" s="44">
        <v>88.424999999999997</v>
      </c>
      <c r="L15" s="109">
        <v>45824.458333333336</v>
      </c>
      <c r="M15" s="44">
        <v>93.775000000000006</v>
      </c>
      <c r="N15" s="150">
        <f t="shared" si="0"/>
        <v>45824.458333333336</v>
      </c>
      <c r="O15" s="150" t="str">
        <f t="shared" si="1"/>
        <v/>
      </c>
      <c r="P15" s="150">
        <v>45967.458333333336</v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79" ca="1" si="4">IF(ISERROR(B16-2),"",(INT(A16)-INT($A$14))/360*$B$6*$B$5-(INT(A16)-INT($A$14))/360*$B$7*$B$5*$B$14/100)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-7997.8328741799533</v>
      </c>
      <c r="J16" s="109">
        <v>45825.458333333336</v>
      </c>
      <c r="K16" s="44">
        <v>88.435000000000002</v>
      </c>
      <c r="L16" s="109">
        <v>45825.458333333336</v>
      </c>
      <c r="M16" s="44">
        <v>93.706999999999994</v>
      </c>
      <c r="N16" s="150">
        <f t="shared" si="0"/>
        <v>45825.458333333336</v>
      </c>
      <c r="O16" s="150" t="str">
        <f t="shared" si="1"/>
        <v/>
      </c>
      <c r="P16" s="150">
        <v>45968.458333333336</v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16411.97568872802</v>
      </c>
      <c r="J17" s="109">
        <v>45826.458333333336</v>
      </c>
      <c r="K17" s="44">
        <v>88.698999999999998</v>
      </c>
      <c r="L17" s="109">
        <v>45826.458333333336</v>
      </c>
      <c r="M17" s="44">
        <v>93.816000000000003</v>
      </c>
      <c r="N17" s="150">
        <f t="shared" si="0"/>
        <v>45826.458333333336</v>
      </c>
      <c r="O17" s="150" t="str">
        <f t="shared" si="1"/>
        <v/>
      </c>
      <c r="P17" s="150">
        <v>45971.458333333336</v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-4460.448622543011</v>
      </c>
      <c r="J18" s="109">
        <v>45828.458333333336</v>
      </c>
      <c r="K18" s="44">
        <v>88.611000000000004</v>
      </c>
      <c r="L18" s="109">
        <v>45827.458333333336</v>
      </c>
      <c r="M18" s="44">
        <v>93.676000000000002</v>
      </c>
      <c r="N18" s="150">
        <f t="shared" si="0"/>
        <v>45828.458333333336</v>
      </c>
      <c r="O18" s="150" t="str">
        <f t="shared" si="1"/>
        <v/>
      </c>
      <c r="P18" s="150">
        <v>45973.458333333336</v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10750.159940366693</v>
      </c>
      <c r="J19" s="109">
        <v>45831.458333333336</v>
      </c>
      <c r="K19" s="44">
        <v>89.036000000000001</v>
      </c>
      <c r="L19" s="109">
        <v>45828.458333333336</v>
      </c>
      <c r="M19" s="44">
        <v>93.81</v>
      </c>
      <c r="N19" s="150">
        <f t="shared" si="0"/>
        <v>45831.458333333336</v>
      </c>
      <c r="O19" s="150" t="str">
        <f t="shared" si="1"/>
        <v/>
      </c>
      <c r="P19" s="150">
        <v>45974.458333333336</v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578.86850327405409</v>
      </c>
      <c r="J20" s="109">
        <v>45832.458333333336</v>
      </c>
      <c r="K20" s="44">
        <v>89.284999999999997</v>
      </c>
      <c r="L20" s="109">
        <v>45831.458333333336</v>
      </c>
      <c r="M20" s="44">
        <v>93.834999999999994</v>
      </c>
      <c r="N20" s="150">
        <f t="shared" si="0"/>
        <v>45832.458333333336</v>
      </c>
      <c r="O20" s="150" t="str">
        <f t="shared" si="1"/>
        <v/>
      </c>
      <c r="P20" s="150">
        <v>45975.458333333336</v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-60046.197933813412</v>
      </c>
      <c r="J21" s="109">
        <v>45833.458333333336</v>
      </c>
      <c r="K21" s="44">
        <v>89.3</v>
      </c>
      <c r="L21" s="109">
        <v>45832.458333333336</v>
      </c>
      <c r="M21" s="44">
        <v>93.935000000000002</v>
      </c>
      <c r="N21" s="150">
        <f t="shared" si="0"/>
        <v>45833.458333333336</v>
      </c>
      <c r="O21" s="150" t="str">
        <f t="shared" si="1"/>
        <v/>
      </c>
      <c r="P21" s="150">
        <v>45978.458333333336</v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-75919.189370904453</v>
      </c>
      <c r="J22" s="109">
        <v>45834.458333333336</v>
      </c>
      <c r="K22" s="44">
        <v>89.47</v>
      </c>
      <c r="L22" s="109">
        <v>45833.458333333336</v>
      </c>
      <c r="M22" s="44">
        <v>93.873000000000005</v>
      </c>
      <c r="N22" s="150">
        <f t="shared" si="0"/>
        <v>45834.458333333336</v>
      </c>
      <c r="O22" s="150" t="str">
        <f t="shared" si="1"/>
        <v/>
      </c>
      <c r="P22" s="150">
        <v>45979.458333333336</v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-68972.888682174293</v>
      </c>
      <c r="J23" s="109">
        <v>45835.458333333336</v>
      </c>
      <c r="K23" s="44">
        <v>89.665999999999997</v>
      </c>
      <c r="L23" s="109">
        <v>45834.458333333336</v>
      </c>
      <c r="M23" s="44">
        <v>93.894000000000005</v>
      </c>
      <c r="N23" s="150">
        <f t="shared" si="0"/>
        <v>45835.458333333336</v>
      </c>
      <c r="O23" s="150" t="str">
        <f t="shared" si="1"/>
        <v/>
      </c>
      <c r="P23" s="150">
        <v>45980.458333333336</v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-27342.680119265537</v>
      </c>
      <c r="J24" s="109">
        <v>45838.458333333336</v>
      </c>
      <c r="K24" s="44">
        <v>89.763999999999996</v>
      </c>
      <c r="L24" s="109">
        <v>45835.458333333336</v>
      </c>
      <c r="M24" s="44">
        <v>93.808999999999997</v>
      </c>
      <c r="N24" s="150">
        <f t="shared" si="0"/>
        <v>45838.458333333336</v>
      </c>
      <c r="O24" s="150" t="str">
        <f t="shared" si="1"/>
        <v/>
      </c>
      <c r="P24" s="150">
        <v>45981.458333333336</v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45966.458333333336</v>
      </c>
      <c r="B25" s="38">
        <f ca="1">IF(COUNTIF($P$2:P1010,A25)=1,VLOOKUP(A25,J:K,2), IF(COUNTIF($P$2:P1010,A25)=0,$B$10,""))</f>
        <v>91.287999999999997</v>
      </c>
      <c r="C25" s="30">
        <f t="shared" ca="1" si="3"/>
        <v>-115950.00000000154</v>
      </c>
      <c r="D25" s="31">
        <f t="shared" ca="1" si="4"/>
        <v>-5369.8768750000017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-68303.271556356849</v>
      </c>
      <c r="J25" s="109">
        <v>45839.458333333336</v>
      </c>
      <c r="K25" s="44">
        <v>89.605999999999995</v>
      </c>
      <c r="L25" s="109">
        <v>45838.458333333336</v>
      </c>
      <c r="M25" s="44">
        <v>93.784000000000006</v>
      </c>
      <c r="N25" s="150">
        <f t="shared" si="0"/>
        <v>45839.458333333336</v>
      </c>
      <c r="O25" s="150" t="str">
        <f t="shared" si="1"/>
        <v/>
      </c>
      <c r="P25" s="150">
        <v>45982.458333333336</v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>
        <f t="shared" ref="A26:A89" ca="1" si="8">IF(AND(ISBLANK(P15), A25 = $P$1),NOW(),IF(ISBLANK(P15),"",P15))</f>
        <v>45967.458333333336</v>
      </c>
      <c r="B26" s="38">
        <f ca="1">IF(COUNTIF($P$2:P1011,A26)=1,VLOOKUP(A26,J:K,2), IF(COUNTIF($P$2:P1011,A26)=0,$B$10,""))</f>
        <v>91.599000000000004</v>
      </c>
      <c r="C26" s="30">
        <f t="shared" ref="C26:C89" ca="1" si="9">IF(ISERROR(B26-2),"",(B26-$B$14)/100*$B$5)</f>
        <v>-69300.000000000495</v>
      </c>
      <c r="D26" s="31">
        <f t="shared" ca="1" si="4"/>
        <v>-5727.868666666669</v>
      </c>
      <c r="E26" s="38">
        <f ca="1">IF(COUNTIF($P$2:P1011,A26)=1,VLOOKUP(A26,L:M,2), IF(COUNTIF($P$2:P1011,A26)=0,$C$10,""))</f>
        <v>94.96</v>
      </c>
      <c r="F26" s="30">
        <f t="shared" ref="F26:F89" ca="1" si="10">IF(ISERROR(B26-2),"",(E26-$E$14)/100*$C$5)</f>
        <v>-50840.000000000953</v>
      </c>
      <c r="G26" s="31">
        <f t="shared" ca="1" si="6"/>
        <v>-20748.71875555555</v>
      </c>
      <c r="H26" s="66">
        <f t="shared" ref="H26:H89" ca="1" si="11">IF(ISERROR(B26-2),"",(C26+D26)*$B$9-F26-G26)</f>
        <v>-16531.512993444092</v>
      </c>
      <c r="J26" s="109">
        <v>45840.458333333336</v>
      </c>
      <c r="K26" s="44">
        <v>89.700999999999993</v>
      </c>
      <c r="L26" s="109">
        <v>45839.458333333336</v>
      </c>
      <c r="M26" s="44">
        <v>93.933000000000007</v>
      </c>
      <c r="N26" s="150">
        <f t="shared" si="0"/>
        <v>45840.458333333336</v>
      </c>
      <c r="O26" s="150" t="str">
        <f t="shared" si="1"/>
        <v/>
      </c>
      <c r="P26" s="150">
        <v>45985.458333333336</v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>
        <f t="shared" ca="1" si="8"/>
        <v>45968.458333333336</v>
      </c>
      <c r="B27" s="38">
        <f ca="1">IF(COUNTIF($P$2:P1012,A27)=1,VLOOKUP(A27,J:K,2), IF(COUNTIF($P$2:P1012,A27)=0,$B$10,""))</f>
        <v>91.674999999999997</v>
      </c>
      <c r="C27" s="30">
        <f t="shared" ca="1" si="9"/>
        <v>-57900.000000001484</v>
      </c>
      <c r="D27" s="31">
        <f t="shared" ca="1" si="4"/>
        <v>-6085.8604583333363</v>
      </c>
      <c r="E27" s="38">
        <f ca="1">IF(COUNTIF($P$2:P1012,A27)=1,VLOOKUP(A27,L:M,2), IF(COUNTIF($P$2:P1012,A27)=0,$C$10,""))</f>
        <v>94.834999999999994</v>
      </c>
      <c r="F27" s="30">
        <f t="shared" ca="1" si="10"/>
        <v>-76465.00000000096</v>
      </c>
      <c r="G27" s="31">
        <f t="shared" ca="1" si="6"/>
        <v>-22045.51367777777</v>
      </c>
      <c r="H27" s="66">
        <f t="shared" ca="1" si="11"/>
        <v>23359.120569464478</v>
      </c>
      <c r="J27" s="109">
        <v>45841.458333333336</v>
      </c>
      <c r="K27" s="44">
        <v>89.703000000000003</v>
      </c>
      <c r="L27" s="109">
        <v>45840.458333333336</v>
      </c>
      <c r="M27" s="44">
        <v>93.94</v>
      </c>
      <c r="N27" s="150">
        <f t="shared" si="0"/>
        <v>45841.458333333336</v>
      </c>
      <c r="O27" s="150" t="str">
        <f t="shared" si="1"/>
        <v/>
      </c>
      <c r="P27" s="150">
        <v>45986.458333333336</v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>
        <f t="shared" ca="1" si="8"/>
        <v>45971.458333333336</v>
      </c>
      <c r="B28" s="38">
        <f ca="1">IF(COUNTIF($P$2:P1013,A28)=1,VLOOKUP(A28,J:K,2), IF(COUNTIF($P$2:P1013,A28)=0,$B$10,""))</f>
        <v>91.525000000000006</v>
      </c>
      <c r="C28" s="30">
        <f t="shared" ca="1" si="9"/>
        <v>-80400.000000000204</v>
      </c>
      <c r="D28" s="31">
        <f t="shared" ca="1" si="4"/>
        <v>-7159.8358333333308</v>
      </c>
      <c r="E28" s="38">
        <f ca="1">IF(COUNTIF($P$2:P1013,A28)=1,VLOOKUP(A28,L:M,2), IF(COUNTIF($P$2:P1013,A28)=0,$C$10,""))</f>
        <v>94.875</v>
      </c>
      <c r="F28" s="30">
        <f t="shared" ca="1" si="10"/>
        <v>-68264.999999999665</v>
      </c>
      <c r="G28" s="31">
        <f t="shared" ca="1" si="6"/>
        <v>-25935.89844444444</v>
      </c>
      <c r="H28" s="66">
        <f t="shared" ca="1" si="11"/>
        <v>-8638.1287418061365</v>
      </c>
      <c r="J28" s="109">
        <v>45845.458333333336</v>
      </c>
      <c r="K28" s="44">
        <v>89.608999999999995</v>
      </c>
      <c r="L28" s="109">
        <v>45841.458333333336</v>
      </c>
      <c r="M28" s="44">
        <v>94.162000000000006</v>
      </c>
      <c r="N28" s="150">
        <f t="shared" si="0"/>
        <v>45845.458333333336</v>
      </c>
      <c r="O28" s="150" t="str">
        <f t="shared" si="1"/>
        <v/>
      </c>
      <c r="P28" s="150">
        <v>45987.458333333336</v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>
        <f t="shared" ca="1" si="8"/>
        <v>45973.458333333336</v>
      </c>
      <c r="B29" s="38">
        <f ca="1">IF(COUNTIF($P$2:P1014,A29)=1,VLOOKUP(A29,J:K,2), IF(COUNTIF($P$2:P1014,A29)=0,$B$10,""))</f>
        <v>91.721000000000004</v>
      </c>
      <c r="C29" s="30">
        <f t="shared" ca="1" si="9"/>
        <v>-51000.000000000509</v>
      </c>
      <c r="D29" s="31">
        <f t="shared" ca="1" si="4"/>
        <v>-7875.8194166666653</v>
      </c>
      <c r="E29" s="38">
        <f ca="1">IF(COUNTIF($P$2:P1014,A29)=1,VLOOKUP(A29,L:M,2), IF(COUNTIF($P$2:P1014,A29)=0,$C$10,""))</f>
        <v>94.95</v>
      </c>
      <c r="F29" s="30">
        <f t="shared" ca="1" si="10"/>
        <v>-52889.999999999091</v>
      </c>
      <c r="G29" s="31">
        <f t="shared" ca="1" si="6"/>
        <v>-28529.488288888879</v>
      </c>
      <c r="H29" s="66">
        <f t="shared" ca="1" si="11"/>
        <v>12269.838384012361</v>
      </c>
      <c r="J29" s="109">
        <v>45846.458333333336</v>
      </c>
      <c r="K29" s="44">
        <v>89.358999999999995</v>
      </c>
      <c r="L29" s="109">
        <v>45842.458333333336</v>
      </c>
      <c r="M29" s="44">
        <v>94.206999999999994</v>
      </c>
      <c r="N29" s="150">
        <f t="shared" si="0"/>
        <v>45846.458333333336</v>
      </c>
      <c r="O29" s="150" t="str">
        <f t="shared" si="1"/>
        <v/>
      </c>
      <c r="P29" s="150">
        <v>45989.458333333336</v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>
        <f t="shared" ca="1" si="8"/>
        <v>45974.458333333336</v>
      </c>
      <c r="B30" s="38">
        <f ca="1">IF(COUNTIF($P$2:P1015,A30)=1,VLOOKUP(A30,J:K,2), IF(COUNTIF($P$2:P1015,A30)=0,$B$10,""))</f>
        <v>91.513999999999996</v>
      </c>
      <c r="C30" s="30">
        <f t="shared" ca="1" si="9"/>
        <v>-82050.000000001688</v>
      </c>
      <c r="D30" s="31">
        <f t="shared" ca="1" si="4"/>
        <v>-8233.8112083333326</v>
      </c>
      <c r="E30" s="38">
        <f ca="1">IF(COUNTIF($P$2:P1015,A30)=1,VLOOKUP(A30,L:M,2), IF(COUNTIF($P$2:P1015,A30)=0,$C$10,""))</f>
        <v>94.754000000000005</v>
      </c>
      <c r="F30" s="30">
        <f t="shared" ca="1" si="10"/>
        <v>-93069.999999998676</v>
      </c>
      <c r="G30" s="31">
        <f t="shared" ca="1" si="6"/>
        <v>-29826.283211111102</v>
      </c>
      <c r="H30" s="66">
        <f t="shared" ca="1" si="11"/>
        <v>16857.9469469203</v>
      </c>
      <c r="J30" s="109">
        <v>45847.458333333336</v>
      </c>
      <c r="K30" s="44">
        <v>89.433999999999997</v>
      </c>
      <c r="L30" s="109">
        <v>45845.458333333336</v>
      </c>
      <c r="M30" s="44">
        <v>94.128</v>
      </c>
      <c r="N30" s="150">
        <f t="shared" si="0"/>
        <v>45847.458333333336</v>
      </c>
      <c r="O30" s="150" t="str">
        <f t="shared" si="1"/>
        <v/>
      </c>
      <c r="P30" s="150">
        <v>45992.458333333336</v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>
        <f t="shared" ca="1" si="8"/>
        <v>45975.458333333336</v>
      </c>
      <c r="B31" s="38">
        <f ca="1">IF(COUNTIF($P$2:P1016,A31)=1,VLOOKUP(A31,J:K,2), IF(COUNTIF($P$2:P1016,A31)=0,$B$10,""))</f>
        <v>91.453000000000003</v>
      </c>
      <c r="C31" s="30">
        <f t="shared" ca="1" si="9"/>
        <v>-91200.000000000611</v>
      </c>
      <c r="D31" s="31">
        <f t="shared" ca="1" si="4"/>
        <v>-8591.8030000000035</v>
      </c>
      <c r="E31" s="38">
        <f ca="1">IF(COUNTIF($P$2:P1016,A31)=1,VLOOKUP(A31,L:M,2), IF(COUNTIF($P$2:P1016,A31)=0,$C$10,""))</f>
        <v>94.593000000000004</v>
      </c>
      <c r="F31" s="30">
        <f t="shared" ca="1" si="10"/>
        <v>-126074.99999999895</v>
      </c>
      <c r="G31" s="31">
        <f t="shared" ca="1" si="6"/>
        <v>-31123.078133333325</v>
      </c>
      <c r="H31" s="66">
        <f t="shared" ca="1" si="11"/>
        <v>39992.605509831556</v>
      </c>
      <c r="J31" s="109">
        <v>45848.458333333336</v>
      </c>
      <c r="K31" s="44">
        <v>89.563000000000002</v>
      </c>
      <c r="L31" s="109">
        <v>45846.458333333336</v>
      </c>
      <c r="M31" s="44">
        <v>94.018000000000001</v>
      </c>
      <c r="N31" s="150">
        <f t="shared" si="0"/>
        <v>45848.458333333336</v>
      </c>
      <c r="O31" s="150" t="str">
        <f t="shared" si="1"/>
        <v/>
      </c>
      <c r="P31" s="150">
        <v>45993.458333333336</v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>
        <f t="shared" ca="1" si="8"/>
        <v>45978.458333333336</v>
      </c>
      <c r="B32" s="38">
        <f ca="1">IF(COUNTIF($P$2:P1017,A32)=1,VLOOKUP(A32,J:K,2), IF(COUNTIF($P$2:P1017,A32)=0,$B$10,""))</f>
        <v>91.460999999999999</v>
      </c>
      <c r="C32" s="30">
        <f t="shared" ca="1" si="9"/>
        <v>-90000.000000001281</v>
      </c>
      <c r="D32" s="31">
        <f t="shared" ca="1" si="4"/>
        <v>-9665.7783750000017</v>
      </c>
      <c r="E32" s="38">
        <f ca="1">IF(COUNTIF($P$2:P1017,A32)=1,VLOOKUP(A32,L:M,2), IF(COUNTIF($P$2:P1017,A32)=0,$C$10,""))</f>
        <v>94.593000000000004</v>
      </c>
      <c r="F32" s="30">
        <f t="shared" ca="1" si="10"/>
        <v>-126074.99999999895</v>
      </c>
      <c r="G32" s="31">
        <f t="shared" ca="1" si="6"/>
        <v>-35013.462899999991</v>
      </c>
      <c r="H32" s="66">
        <f t="shared" ca="1" si="11"/>
        <v>44031.006198559939</v>
      </c>
      <c r="J32" s="109">
        <v>45849.458333333336</v>
      </c>
      <c r="K32" s="44">
        <v>89.448999999999998</v>
      </c>
      <c r="L32" s="109">
        <v>45847.458333333336</v>
      </c>
      <c r="M32" s="44">
        <v>94.034000000000006</v>
      </c>
      <c r="N32" s="150">
        <f t="shared" si="0"/>
        <v>45849.458333333336</v>
      </c>
      <c r="O32" s="150" t="str">
        <f t="shared" si="1"/>
        <v/>
      </c>
      <c r="P32" s="150">
        <v>45994.458333333336</v>
      </c>
      <c r="X32" s="109">
        <v>45951.25</v>
      </c>
      <c r="Y32" s="44">
        <v>92.161000000000001</v>
      </c>
      <c r="Z32" s="44">
        <v>99.233933244858846</v>
      </c>
    </row>
    <row r="33" spans="1:26">
      <c r="A33" s="151">
        <f t="shared" ca="1" si="8"/>
        <v>45979.458333333336</v>
      </c>
      <c r="B33" s="38">
        <f ca="1">IF(COUNTIF($P$2:P1018,A33)=1,VLOOKUP(A33,J:K,2), IF(COUNTIF($P$2:P1018,A33)=0,$B$10,""))</f>
        <v>91.435000000000002</v>
      </c>
      <c r="C33" s="30">
        <f t="shared" ca="1" si="9"/>
        <v>-93900.000000000713</v>
      </c>
      <c r="D33" s="31">
        <f t="shared" ca="1" si="4"/>
        <v>-10023.770166666676</v>
      </c>
      <c r="E33" s="38">
        <f ca="1">IF(COUNTIF($P$2:P1018,A33)=1,VLOOKUP(A33,L:M,2), IF(COUNTIF($P$2:P1018,A33)=0,$C$10,""))</f>
        <v>94.492000000000004</v>
      </c>
      <c r="F33" s="30">
        <f t="shared" ca="1" si="10"/>
        <v>-146779.99999999878</v>
      </c>
      <c r="G33" s="31">
        <f t="shared" ca="1" si="6"/>
        <v>-36310.257822222215</v>
      </c>
      <c r="H33" s="66">
        <f t="shared" ca="1" si="11"/>
        <v>61031.789761470143</v>
      </c>
      <c r="J33" s="109">
        <v>45852.458333333336</v>
      </c>
      <c r="K33" s="44">
        <v>89.412999999999997</v>
      </c>
      <c r="L33" s="109">
        <v>45848.458333333336</v>
      </c>
      <c r="M33" s="44">
        <v>93.950999999999993</v>
      </c>
      <c r="N33" s="150">
        <f t="shared" si="0"/>
        <v>45852.458333333336</v>
      </c>
      <c r="O33" s="150" t="str">
        <f t="shared" si="1"/>
        <v/>
      </c>
      <c r="P33" s="150">
        <v>45995.458333333336</v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>
        <f t="shared" ca="1" si="8"/>
        <v>45980.458333333336</v>
      </c>
      <c r="B34" s="38">
        <f ca="1">IF(COUNTIF($P$2:P1019,A34)=1,VLOOKUP(A34,J:K,2), IF(COUNTIF($P$2:P1019,A34)=0,$B$10,""))</f>
        <v>91.566000000000003</v>
      </c>
      <c r="C34" s="30">
        <f t="shared" ca="1" si="9"/>
        <v>-74250.000000000684</v>
      </c>
      <c r="D34" s="31">
        <f t="shared" ca="1" si="4"/>
        <v>-10381.761958333336</v>
      </c>
      <c r="E34" s="38">
        <f ca="1">IF(COUNTIF($P$2:P1019,A34)=1,VLOOKUP(A34,L:M,2), IF(COUNTIF($P$2:P1019,A34)=0,$C$10,""))</f>
        <v>94.558999999999997</v>
      </c>
      <c r="F34" s="30">
        <f t="shared" ca="1" si="10"/>
        <v>-133045.00000000017</v>
      </c>
      <c r="G34" s="31">
        <f t="shared" ca="1" si="6"/>
        <v>-37607.052744444445</v>
      </c>
      <c r="H34" s="66">
        <f t="shared" ca="1" si="11"/>
        <v>71252.048324381307</v>
      </c>
      <c r="J34" s="109">
        <v>45853.458333333336</v>
      </c>
      <c r="K34" s="44">
        <v>89.281999999999996</v>
      </c>
      <c r="L34" s="109">
        <v>45849.458333333336</v>
      </c>
      <c r="M34" s="44">
        <v>93.86</v>
      </c>
      <c r="N34" s="150">
        <f t="shared" si="0"/>
        <v>45853.458333333336</v>
      </c>
      <c r="O34" s="150" t="str">
        <f t="shared" si="1"/>
        <v/>
      </c>
      <c r="P34" s="150">
        <v>45996.458333333336</v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>
        <f t="shared" ca="1" si="8"/>
        <v>45981.458333333336</v>
      </c>
      <c r="B35" s="38">
        <f ca="1">IF(COUNTIF($P$2:P1020,A35)=1,VLOOKUP(A35,J:K,2), IF(COUNTIF($P$2:P1020,A35)=0,$B$10,""))</f>
        <v>91.548000000000002</v>
      </c>
      <c r="C35" s="30">
        <f t="shared" ca="1" si="9"/>
        <v>-76950.000000000786</v>
      </c>
      <c r="D35" s="31">
        <f t="shared" ca="1" si="4"/>
        <v>-10739.753750000003</v>
      </c>
      <c r="E35" s="38">
        <f ca="1">IF(COUNTIF($P$2:P1020,A35)=1,VLOOKUP(A35,L:M,2), IF(COUNTIF($P$2:P1020,A35)=0,$C$10,""))</f>
        <v>94.622</v>
      </c>
      <c r="F35" s="30">
        <f t="shared" ca="1" si="10"/>
        <v>-120129.99999999969</v>
      </c>
      <c r="G35" s="31">
        <f t="shared" ca="1" si="6"/>
        <v>-38903.847666666647</v>
      </c>
      <c r="H35" s="66">
        <f t="shared" ca="1" si="11"/>
        <v>56042.231887290407</v>
      </c>
      <c r="J35" s="109">
        <v>45854.458333333336</v>
      </c>
      <c r="K35" s="44">
        <v>89.39</v>
      </c>
      <c r="L35" s="109">
        <v>45852.458333333336</v>
      </c>
      <c r="M35" s="44">
        <v>93.9</v>
      </c>
      <c r="N35" s="150">
        <f t="shared" si="0"/>
        <v>45854.458333333336</v>
      </c>
      <c r="O35" s="150" t="str">
        <f t="shared" si="1"/>
        <v/>
      </c>
      <c r="P35" s="150">
        <v>45999.458333333336</v>
      </c>
      <c r="X35" s="109">
        <v>45951.270833333336</v>
      </c>
      <c r="Y35" s="44">
        <v>92.125</v>
      </c>
      <c r="Z35" s="44">
        <v>100.00763834965176</v>
      </c>
    </row>
    <row r="36" spans="1:26">
      <c r="A36" s="151">
        <f t="shared" ca="1" si="8"/>
        <v>45982.458333333336</v>
      </c>
      <c r="B36" s="38">
        <f ca="1">IF(COUNTIF($P$2:P1021,A36)=1,VLOOKUP(A36,J:K,2), IF(COUNTIF($P$2:P1021,A36)=0,$B$10,""))</f>
        <v>91.614000000000004</v>
      </c>
      <c r="C36" s="30">
        <f t="shared" ca="1" si="9"/>
        <v>-67050.000000000407</v>
      </c>
      <c r="D36" s="31">
        <f t="shared" ca="1" si="4"/>
        <v>-11097.745541666671</v>
      </c>
      <c r="E36" s="38">
        <f ca="1">IF(COUNTIF($P$2:P1021,A36)=1,VLOOKUP(A36,L:M,2), IF(COUNTIF($P$2:P1021,A36)=0,$C$10,""))</f>
        <v>94.549000000000007</v>
      </c>
      <c r="F36" s="30">
        <f t="shared" ca="1" si="10"/>
        <v>-135094.99999999831</v>
      </c>
      <c r="G36" s="31">
        <f t="shared" ca="1" si="6"/>
        <v>-40200.642588888884</v>
      </c>
      <c r="H36" s="66">
        <f t="shared" ca="1" si="11"/>
        <v>83511.115450199228</v>
      </c>
      <c r="J36" s="109">
        <v>45855.458333333336</v>
      </c>
      <c r="K36" s="44">
        <v>89.536000000000001</v>
      </c>
      <c r="L36" s="109">
        <v>45853.458333333336</v>
      </c>
      <c r="M36" s="44">
        <v>93.951999999999998</v>
      </c>
      <c r="N36" s="150">
        <f t="shared" si="0"/>
        <v>45855.458333333336</v>
      </c>
      <c r="O36" s="150" t="str">
        <f t="shared" si="1"/>
        <v/>
      </c>
      <c r="P36" s="150">
        <v>46000.458333333336</v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>
        <f t="shared" ca="1" si="8"/>
        <v>45985.458333333336</v>
      </c>
      <c r="B37" s="38">
        <f ca="1">IF(COUNTIF($P$2:P1022,A37)=1,VLOOKUP(A37,J:K,2), IF(COUNTIF($P$2:P1022,A37)=0,$B$10,""))</f>
        <v>91.784000000000006</v>
      </c>
      <c r="C37" s="30">
        <f t="shared" ca="1" si="9"/>
        <v>-41550.000000000153</v>
      </c>
      <c r="D37" s="31">
        <f t="shared" ca="1" si="4"/>
        <v>-12171.720916666673</v>
      </c>
      <c r="E37" s="38">
        <f ca="1">IF(COUNTIF($P$2:P1022,A37)=1,VLOOKUP(A37,L:M,2), IF(COUNTIF($P$2:P1022,A37)=0,$C$10,""))</f>
        <v>94.628</v>
      </c>
      <c r="F37" s="30">
        <f t="shared" ca="1" si="10"/>
        <v>-118899.99999999965</v>
      </c>
      <c r="G37" s="31">
        <f t="shared" ca="1" si="6"/>
        <v>-44091.02735555554</v>
      </c>
      <c r="H37" s="66">
        <f t="shared" ca="1" si="11"/>
        <v>99894.866138929996</v>
      </c>
      <c r="J37" s="109">
        <v>45856.458333333336</v>
      </c>
      <c r="K37" s="44">
        <v>89.765000000000001</v>
      </c>
      <c r="L37" s="109">
        <v>45854.458333333336</v>
      </c>
      <c r="M37" s="44">
        <v>93.956999999999994</v>
      </c>
      <c r="N37" s="150">
        <f t="shared" si="0"/>
        <v>45856.458333333336</v>
      </c>
      <c r="O37" s="150" t="str">
        <f t="shared" si="1"/>
        <v/>
      </c>
      <c r="P37" s="150">
        <v>46001.458333333336</v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>
        <f t="shared" ca="1" si="8"/>
        <v>45986.458333333336</v>
      </c>
      <c r="B38" s="38">
        <f ca="1">IF(COUNTIF($P$2:P1023,A38)=1,VLOOKUP(A38,J:K,2), IF(COUNTIF($P$2:P1023,A38)=0,$B$10,""))</f>
        <v>91.977999999999994</v>
      </c>
      <c r="C38" s="30">
        <f t="shared" ca="1" si="9"/>
        <v>-12450.000000001894</v>
      </c>
      <c r="D38" s="31">
        <f t="shared" ca="1" si="4"/>
        <v>-12529.712708333333</v>
      </c>
      <c r="E38" s="38">
        <f ca="1">IF(COUNTIF($P$2:P1023,A38)=1,VLOOKUP(A38,L:M,2), IF(COUNTIF($P$2:P1023,A38)=0,$C$10,""))</f>
        <v>94.673000000000002</v>
      </c>
      <c r="F38" s="30">
        <f t="shared" ca="1" si="10"/>
        <v>-109674.9999999993</v>
      </c>
      <c r="G38" s="31">
        <f t="shared" ca="1" si="6"/>
        <v>-45387.822277777777</v>
      </c>
      <c r="H38" s="66">
        <f t="shared" ca="1" si="11"/>
        <v>125724.14970183736</v>
      </c>
      <c r="J38" s="109">
        <v>45859.458333333336</v>
      </c>
      <c r="K38" s="44">
        <v>90.034000000000006</v>
      </c>
      <c r="L38" s="109">
        <v>45855.458333333336</v>
      </c>
      <c r="M38" s="44">
        <v>93.971999999999994</v>
      </c>
      <c r="N38" s="150">
        <f t="shared" si="0"/>
        <v>45859.458333333336</v>
      </c>
      <c r="O38" s="150" t="str">
        <f t="shared" si="1"/>
        <v/>
      </c>
      <c r="P38" s="150">
        <v>46002.458333333336</v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>
        <f t="shared" ca="1" si="8"/>
        <v>45987.458333333336</v>
      </c>
      <c r="B39" s="38">
        <f ca="1">IF(COUNTIF($P$2:P1024,A39)=1,VLOOKUP(A39,J:K,2), IF(COUNTIF($P$2:P1024,A39)=0,$B$10,""))</f>
        <v>92.093000000000004</v>
      </c>
      <c r="C39" s="30">
        <f t="shared" ca="1" si="9"/>
        <v>4799.9999999994707</v>
      </c>
      <c r="D39" s="31">
        <f t="shared" ca="1" si="4"/>
        <v>-12887.704500000014</v>
      </c>
      <c r="E39" s="38">
        <f ca="1">IF(COUNTIF($P$2:P1024,A39)=1,VLOOKUP(A39,L:M,2), IF(COUNTIF($P$2:P1024,A39)=0,$C$10,""))</f>
        <v>94.665999999999997</v>
      </c>
      <c r="F39" s="30">
        <f t="shared" ca="1" si="10"/>
        <v>-111110.00000000032</v>
      </c>
      <c r="G39" s="31">
        <f t="shared" ca="1" si="6"/>
        <v>-46684.617199999986</v>
      </c>
      <c r="H39" s="66">
        <f t="shared" ca="1" si="11"/>
        <v>148295.60826474967</v>
      </c>
      <c r="J39" s="109">
        <v>45860.458333333336</v>
      </c>
      <c r="K39" s="44">
        <v>90.06</v>
      </c>
      <c r="L39" s="109">
        <v>45856.458333333336</v>
      </c>
      <c r="M39" s="44">
        <v>94.034999999999997</v>
      </c>
      <c r="N39" s="150">
        <f t="shared" si="0"/>
        <v>45860.458333333336</v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>
        <f t="shared" ca="1" si="8"/>
        <v>45989.458333333336</v>
      </c>
      <c r="B40" s="38">
        <f ca="1">IF(COUNTIF($P$2:P1025,A40)=1,VLOOKUP(A40,J:K,2), IF(COUNTIF($P$2:P1025,A40)=0,$B$10,""))</f>
        <v>92.076999999999998</v>
      </c>
      <c r="C40" s="30">
        <f t="shared" ca="1" si="9"/>
        <v>2399.9999999986699</v>
      </c>
      <c r="D40" s="31">
        <f t="shared" ca="1" si="4"/>
        <v>-13603.68808333332</v>
      </c>
      <c r="E40" s="38">
        <f ca="1">IF(COUNTIF($P$2:P1025,A40)=1,VLOOKUP(A40,L:M,2), IF(COUNTIF($P$2:P1025,A40)=0,$C$10,""))</f>
        <v>94.582999999999998</v>
      </c>
      <c r="F40" s="30">
        <f t="shared" ca="1" si="10"/>
        <v>-128125</v>
      </c>
      <c r="G40" s="31">
        <f t="shared" ca="1" si="6"/>
        <v>-49278.207044444418</v>
      </c>
      <c r="H40" s="66">
        <f t="shared" ca="1" si="11"/>
        <v>164244.47539056788</v>
      </c>
      <c r="J40" s="109">
        <v>45861.458333333336</v>
      </c>
      <c r="K40" s="44">
        <v>89.918000000000006</v>
      </c>
      <c r="L40" s="109">
        <v>45859.458333333336</v>
      </c>
      <c r="M40" s="44">
        <v>94.257999999999996</v>
      </c>
      <c r="N40" s="150">
        <f t="shared" si="0"/>
        <v>45861.458333333336</v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>
        <f t="shared" ca="1" si="8"/>
        <v>45992.458333333336</v>
      </c>
      <c r="B41" s="38">
        <f ca="1">IF(COUNTIF($P$2:P1026,A41)=1,VLOOKUP(A41,J:K,2), IF(COUNTIF($P$2:P1026,A41)=0,$B$10,""))</f>
        <v>91.757000000000005</v>
      </c>
      <c r="C41" s="30">
        <f t="shared" ca="1" si="9"/>
        <v>-45600.000000000306</v>
      </c>
      <c r="D41" s="31">
        <f t="shared" ca="1" si="4"/>
        <v>-14677.663458333343</v>
      </c>
      <c r="E41" s="38">
        <f ca="1">IF(COUNTIF($P$2:P1026,A41)=1,VLOOKUP(A41,L:M,2), IF(COUNTIF($P$2:P1026,A41)=0,$C$10,""))</f>
        <v>94.62</v>
      </c>
      <c r="F41" s="30">
        <f t="shared" ca="1" si="10"/>
        <v>-120539.99999999873</v>
      </c>
      <c r="G41" s="31">
        <f t="shared" ca="1" si="6"/>
        <v>-53168.59181111111</v>
      </c>
      <c r="H41" s="66">
        <f t="shared" ca="1" si="11"/>
        <v>102912.47607929696</v>
      </c>
      <c r="J41" s="109">
        <v>45862.458333333336</v>
      </c>
      <c r="K41" s="44">
        <v>89.781999999999996</v>
      </c>
      <c r="L41" s="109">
        <v>45860.458333333336</v>
      </c>
      <c r="M41" s="44">
        <v>94.302999999999997</v>
      </c>
      <c r="N41" s="150">
        <f t="shared" si="0"/>
        <v>45862.458333333336</v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>
        <f t="shared" ca="1" si="8"/>
        <v>45993.458333333336</v>
      </c>
      <c r="B42" s="38">
        <f ca="1">IF(COUNTIF($P$2:P1027,A42)=1,VLOOKUP(A42,J:K,2), IF(COUNTIF($P$2:P1027,A42)=0,$B$10,""))</f>
        <v>91.844999999999999</v>
      </c>
      <c r="C42" s="30">
        <f t="shared" ca="1" si="9"/>
        <v>-32400.00000000123</v>
      </c>
      <c r="D42" s="31">
        <f t="shared" ca="1" si="4"/>
        <v>-15035.655250000011</v>
      </c>
      <c r="E42" s="38">
        <f ca="1">IF(COUNTIF($P$2:P1027,A42)=1,VLOOKUP(A42,L:M,2), IF(COUNTIF($P$2:P1027,A42)=0,$C$10,""))</f>
        <v>94.766000000000005</v>
      </c>
      <c r="F42" s="30">
        <f t="shared" ca="1" si="10"/>
        <v>-90609.999999998588</v>
      </c>
      <c r="G42" s="31">
        <f t="shared" ca="1" si="6"/>
        <v>-54465.386733333333</v>
      </c>
      <c r="H42" s="66">
        <f t="shared" ca="1" si="11"/>
        <v>89362.20964220546</v>
      </c>
      <c r="J42" s="109">
        <v>45863.458333333336</v>
      </c>
      <c r="K42" s="44">
        <v>89.983000000000004</v>
      </c>
      <c r="L42" s="109">
        <v>45861.458333333336</v>
      </c>
      <c r="M42" s="44">
        <v>94.233000000000004</v>
      </c>
      <c r="N42" s="150">
        <f t="shared" si="0"/>
        <v>45863.458333333336</v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>
        <f t="shared" ca="1" si="8"/>
        <v>45994.458333333336</v>
      </c>
      <c r="B43" s="38">
        <f ca="1">IF(COUNTIF($P$2:P1028,A43)=1,VLOOKUP(A43,J:K,2), IF(COUNTIF($P$2:P1028,A43)=0,$B$10,""))</f>
        <v>91.944999999999993</v>
      </c>
      <c r="C43" s="30">
        <f t="shared" ca="1" si="9"/>
        <v>-17400.000000002081</v>
      </c>
      <c r="D43" s="31">
        <f t="shared" ca="1" si="4"/>
        <v>-15393.647041666671</v>
      </c>
      <c r="E43" s="38">
        <f ca="1">IF(COUNTIF($P$2:P1028,A43)=1,VLOOKUP(A43,L:M,2), IF(COUNTIF($P$2:P1028,A43)=0,$C$10,""))</f>
        <v>94.805999999999997</v>
      </c>
      <c r="F43" s="30">
        <f t="shared" ca="1" si="10"/>
        <v>-82410.000000000218</v>
      </c>
      <c r="G43" s="31">
        <f t="shared" ca="1" si="6"/>
        <v>-55762.181655555542</v>
      </c>
      <c r="H43" s="66">
        <f t="shared" ca="1" si="11"/>
        <v>99656.043205115799</v>
      </c>
      <c r="J43" s="109">
        <v>45866.458333333336</v>
      </c>
      <c r="K43" s="44">
        <v>89.838999999999999</v>
      </c>
      <c r="L43" s="109">
        <v>45862.458333333336</v>
      </c>
      <c r="M43" s="44">
        <v>94.013999999999996</v>
      </c>
      <c r="N43" s="150">
        <f t="shared" si="0"/>
        <v>45866.458333333336</v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>
        <f t="shared" ca="1" si="8"/>
        <v>45995.458333333336</v>
      </c>
      <c r="B44" s="38">
        <f ca="1">IF(COUNTIF($P$2:P1029,A44)=1,VLOOKUP(A44,J:K,2), IF(COUNTIF($P$2:P1029,A44)=0,$B$10,""))</f>
        <v>91.814999999999998</v>
      </c>
      <c r="C44" s="30">
        <f t="shared" ca="1" si="9"/>
        <v>-36900.000000001397</v>
      </c>
      <c r="D44" s="31">
        <f t="shared" ca="1" si="4"/>
        <v>-15751.638833333331</v>
      </c>
      <c r="E44" s="38">
        <f ca="1">IF(COUNTIF($P$2:P1029,A44)=1,VLOOKUP(A44,L:M,2), IF(COUNTIF($P$2:P1029,A44)=0,$C$10,""))</f>
        <v>94.759</v>
      </c>
      <c r="F44" s="30">
        <f t="shared" ca="1" si="10"/>
        <v>-92044.999999999607</v>
      </c>
      <c r="G44" s="31">
        <f t="shared" ca="1" si="6"/>
        <v>-57058.976577777757</v>
      </c>
      <c r="H44" s="66">
        <f t="shared" ca="1" si="11"/>
        <v>87264.626768025715</v>
      </c>
      <c r="J44" s="109">
        <v>45867.458333333336</v>
      </c>
      <c r="K44" s="44">
        <v>90.07</v>
      </c>
      <c r="L44" s="109">
        <v>45863.458333333336</v>
      </c>
      <c r="M44" s="44">
        <v>93.938000000000002</v>
      </c>
      <c r="N44" s="150">
        <f t="shared" si="0"/>
        <v>45867.458333333336</v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>
        <f t="shared" ca="1" si="8"/>
        <v>45996.458333333336</v>
      </c>
      <c r="B45" s="38">
        <f ca="1">IF(COUNTIF($P$2:P1030,A45)=1,VLOOKUP(A45,J:K,2), IF(COUNTIF($P$2:P1030,A45)=0,$B$10,""))</f>
        <v>91.713999999999999</v>
      </c>
      <c r="C45" s="30">
        <f t="shared" ca="1" si="9"/>
        <v>-52050.000000001259</v>
      </c>
      <c r="D45" s="31">
        <f t="shared" ca="1" si="4"/>
        <v>-16109.630625000005</v>
      </c>
      <c r="E45" s="38">
        <f ca="1">IF(COUNTIF($P$2:P1030,A45)=1,VLOOKUP(A45,L:M,2), IF(COUNTIF($P$2:P1030,A45)=0,$C$10,""))</f>
        <v>94.694000000000003</v>
      </c>
      <c r="F45" s="30">
        <f t="shared" ca="1" si="10"/>
        <v>-105369.99999999914</v>
      </c>
      <c r="G45" s="31">
        <f t="shared" ca="1" si="6"/>
        <v>-58355.771499999995</v>
      </c>
      <c r="H45" s="66">
        <f t="shared" ca="1" si="11"/>
        <v>83672.285330935149</v>
      </c>
      <c r="J45" s="109">
        <v>45868.458333333336</v>
      </c>
      <c r="K45" s="44">
        <v>90.061000000000007</v>
      </c>
      <c r="L45" s="109">
        <v>45866.458333333336</v>
      </c>
      <c r="M45" s="44">
        <v>94.12</v>
      </c>
      <c r="N45" s="150">
        <f t="shared" si="0"/>
        <v>45868.458333333336</v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>
        <f t="shared" ca="1" si="8"/>
        <v>45999.458333333336</v>
      </c>
      <c r="B46" s="38">
        <f ca="1">IF(COUNTIF($P$2:P1031,A46)=1,VLOOKUP(A46,J:K,2), IF(COUNTIF($P$2:P1031,A46)=0,$B$10,""))</f>
        <v>91.466999999999999</v>
      </c>
      <c r="C46" s="30">
        <f t="shared" ca="1" si="9"/>
        <v>-89100.000000001251</v>
      </c>
      <c r="D46" s="31">
        <f t="shared" ca="1" si="4"/>
        <v>-17183.606000000007</v>
      </c>
      <c r="E46" s="38">
        <f ca="1">IF(COUNTIF($P$2:P1031,A46)=1,VLOOKUP(A46,L:M,2), IF(COUNTIF($P$2:P1031,A46)=0,$C$10,""))</f>
        <v>94.385000000000005</v>
      </c>
      <c r="F46" s="30">
        <f t="shared" ca="1" si="10"/>
        <v>-168714.99999999863</v>
      </c>
      <c r="G46" s="31">
        <f t="shared" ca="1" si="6"/>
        <v>-62246.15626666665</v>
      </c>
      <c r="H46" s="66">
        <f t="shared" ca="1" si="11"/>
        <v>106131.06101966382</v>
      </c>
      <c r="J46" s="109">
        <v>45869.458333333336</v>
      </c>
      <c r="K46" s="44">
        <v>90.152000000000001</v>
      </c>
      <c r="L46" s="109">
        <v>45867.458333333336</v>
      </c>
      <c r="M46" s="44">
        <v>94.058000000000007</v>
      </c>
      <c r="N46" s="150">
        <f t="shared" si="0"/>
        <v>45869.458333333336</v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>
        <f t="shared" ca="1" si="8"/>
        <v>46000.458333333336</v>
      </c>
      <c r="B47" s="38">
        <f ca="1">IF(COUNTIF($P$2:P1032,A47)=1,VLOOKUP(A47,J:K,2), IF(COUNTIF($P$2:P1032,A47)=0,$B$10,""))</f>
        <v>91.462999999999994</v>
      </c>
      <c r="C47" s="30">
        <f t="shared" ca="1" si="9"/>
        <v>-89700.000000001979</v>
      </c>
      <c r="D47" s="31">
        <f t="shared" ca="1" si="4"/>
        <v>-17541.597791666667</v>
      </c>
      <c r="E47" s="38">
        <f ca="1">IF(COUNTIF($P$2:P1032,A47)=1,VLOOKUP(A47,L:M,2), IF(COUNTIF($P$2:P1032,A47)=0,$C$10,""))</f>
        <v>94.412000000000006</v>
      </c>
      <c r="F47" s="30">
        <f t="shared" ca="1" si="10"/>
        <v>-163179.9999999984</v>
      </c>
      <c r="G47" s="31">
        <f t="shared" ca="1" si="6"/>
        <v>-63542.951188888852</v>
      </c>
      <c r="H47" s="66">
        <f t="shared" ca="1" si="11"/>
        <v>100767.69458257243</v>
      </c>
      <c r="J47" s="109">
        <v>45870.458333333336</v>
      </c>
      <c r="K47" s="44">
        <v>90.561000000000007</v>
      </c>
      <c r="L47" s="109">
        <v>45868.458333333336</v>
      </c>
      <c r="M47" s="44">
        <v>94.082999999999998</v>
      </c>
      <c r="N47" s="150">
        <f t="shared" si="0"/>
        <v>45870.458333333336</v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>
        <f t="shared" ca="1" si="8"/>
        <v>46001.458333333336</v>
      </c>
      <c r="B48" s="38">
        <f ca="1">IF(COUNTIF($P$2:P1033,A48)=1,VLOOKUP(A48,J:K,2), IF(COUNTIF($P$2:P1033,A48)=0,$B$10,""))</f>
        <v>91.494</v>
      </c>
      <c r="C48" s="30">
        <f t="shared" ca="1" si="9"/>
        <v>-85050.000000001091</v>
      </c>
      <c r="D48" s="31">
        <f t="shared" ca="1" si="4"/>
        <v>-17899.589583333334</v>
      </c>
      <c r="E48" s="38">
        <f ca="1">IF(COUNTIF($P$2:P1033,A48)=1,VLOOKUP(A48,L:M,2), IF(COUNTIF($P$2:P1033,A48)=0,$C$10,""))</f>
        <v>94.355000000000004</v>
      </c>
      <c r="F48" s="30">
        <f t="shared" ca="1" si="10"/>
        <v>-174864.99999999884</v>
      </c>
      <c r="G48" s="31">
        <f t="shared" ca="1" si="6"/>
        <v>-64839.746111111097</v>
      </c>
      <c r="H48" s="66">
        <f t="shared" ca="1" si="11"/>
        <v>118790.45314548363</v>
      </c>
      <c r="J48" s="109">
        <v>45873.458333333336</v>
      </c>
      <c r="K48" s="44">
        <v>90.811000000000007</v>
      </c>
      <c r="L48" s="109">
        <v>45869.458333333336</v>
      </c>
      <c r="M48" s="44">
        <v>94.119</v>
      </c>
      <c r="N48" s="150">
        <f t="shared" si="0"/>
        <v>45873.458333333336</v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>
        <f t="shared" ca="1" si="8"/>
        <v>46002.458333333336</v>
      </c>
      <c r="B49" s="38">
        <f ca="1">IF(COUNTIF($P$2:P1034,A49)=1,VLOOKUP(A49,J:K,2), IF(COUNTIF($P$2:P1034,A49)=0,$B$10,""))</f>
        <v>91.825999999999993</v>
      </c>
      <c r="C49" s="30">
        <f t="shared" ca="1" si="9"/>
        <v>-35250.000000002045</v>
      </c>
      <c r="D49" s="31">
        <f t="shared" ca="1" si="4"/>
        <v>-18257.581375000009</v>
      </c>
      <c r="E49" s="38">
        <f ca="1">IF(COUNTIF($P$2:P1034,A49)=1,VLOOKUP(A49,L:M,2), IF(COUNTIF($P$2:P1034,A49)=0,$C$10,""))</f>
        <v>94.453000000000003</v>
      </c>
      <c r="F49" s="30">
        <f t="shared" ca="1" si="10"/>
        <v>-154774.99999999907</v>
      </c>
      <c r="G49" s="31">
        <f t="shared" ca="1" si="6"/>
        <v>-66136.541033333298</v>
      </c>
      <c r="H49" s="66">
        <f t="shared" ca="1" si="11"/>
        <v>158066.88670839247</v>
      </c>
      <c r="J49" s="109">
        <v>45874.458333333336</v>
      </c>
      <c r="K49" s="44">
        <v>90.751999999999995</v>
      </c>
      <c r="L49" s="109">
        <v>45870.458333333336</v>
      </c>
      <c r="M49" s="44">
        <v>94.025000000000006</v>
      </c>
      <c r="N49" s="150">
        <f t="shared" si="0"/>
        <v>45874.458333333336</v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>
        <f t="shared" ca="1" si="8"/>
        <v>46002.652504513891</v>
      </c>
      <c r="B50" s="38">
        <f ca="1">IF(COUNTIF($P$2:P1035,A50)=1,VLOOKUP(A50,J:K,2), IF(COUNTIF($P$2:P1035,A50)=0,$B$10,""))</f>
        <v>91.736999999999995</v>
      </c>
      <c r="C50" s="30">
        <f t="shared" ca="1" si="9"/>
        <v>-48600.000000001848</v>
      </c>
      <c r="D50" s="31">
        <f t="shared" ca="1" si="4"/>
        <v>-18257.581375000009</v>
      </c>
      <c r="E50" s="38">
        <f ca="1">IF(COUNTIF($P$2:P1035,A50)=1,VLOOKUP(A50,L:M,2), IF(COUNTIF($P$2:P1035,A50)=0,$C$10,""))</f>
        <v>94.453000000000003</v>
      </c>
      <c r="F50" s="30">
        <f t="shared" ca="1" si="10"/>
        <v>-154774.99999999907</v>
      </c>
      <c r="G50" s="31">
        <f t="shared" ca="1" si="6"/>
        <v>-66136.541033333298</v>
      </c>
      <c r="H50" s="66">
        <f t="shared" ca="1" si="11"/>
        <v>142387.31170839269</v>
      </c>
      <c r="J50" s="109">
        <v>45875.458333333336</v>
      </c>
      <c r="K50" s="44">
        <v>90.683999999999997</v>
      </c>
      <c r="L50" s="109">
        <v>45873.458333333336</v>
      </c>
      <c r="M50" s="44">
        <v>94.286000000000001</v>
      </c>
      <c r="N50" s="150">
        <f t="shared" si="0"/>
        <v>45875.458333333336</v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9">
        <v>45876.458333333336</v>
      </c>
      <c r="K51" s="44">
        <v>90.816000000000003</v>
      </c>
      <c r="L51" s="109">
        <v>45874.458333333336</v>
      </c>
      <c r="M51" s="44">
        <v>94.4</v>
      </c>
      <c r="N51" s="150">
        <f t="shared" si="0"/>
        <v>45876.458333333336</v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9">
        <v>45877.458333333336</v>
      </c>
      <c r="K52" s="44">
        <v>90.552999999999997</v>
      </c>
      <c r="L52" s="109">
        <v>45875.458333333336</v>
      </c>
      <c r="M52" s="44">
        <v>94.322000000000003</v>
      </c>
      <c r="N52" s="150">
        <f t="shared" si="0"/>
        <v>45877.458333333336</v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9">
        <v>45880.458333333336</v>
      </c>
      <c r="K53" s="44">
        <v>90.602999999999994</v>
      </c>
      <c r="L53" s="109">
        <v>45876.458333333336</v>
      </c>
      <c r="M53" s="44">
        <v>94.423000000000002</v>
      </c>
      <c r="N53" s="150">
        <f t="shared" si="0"/>
        <v>45880.458333333336</v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9">
        <v>45881.458333333336</v>
      </c>
      <c r="K54" s="44">
        <v>90.701999999999998</v>
      </c>
      <c r="L54" s="109">
        <v>45877.458333333336</v>
      </c>
      <c r="M54" s="44">
        <v>94.281999999999996</v>
      </c>
      <c r="N54" s="150">
        <f t="shared" si="0"/>
        <v>45881.458333333336</v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>
        <v>45882.458333333336</v>
      </c>
      <c r="K55" s="44">
        <v>90.99</v>
      </c>
      <c r="L55" s="109">
        <v>45880.458333333336</v>
      </c>
      <c r="M55" s="44">
        <v>94.316000000000003</v>
      </c>
      <c r="N55" s="150">
        <f t="shared" si="0"/>
        <v>45882.458333333336</v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>
        <v>45883.458333333336</v>
      </c>
      <c r="K56" s="44">
        <v>90.77</v>
      </c>
      <c r="L56" s="109">
        <v>45881.458333333336</v>
      </c>
      <c r="M56" s="44">
        <v>94.262</v>
      </c>
      <c r="N56" s="150">
        <f t="shared" si="0"/>
        <v>45883.458333333336</v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>
        <v>45884.458333333336</v>
      </c>
      <c r="K57" s="44">
        <v>90.805999999999997</v>
      </c>
      <c r="L57" s="109">
        <v>45882.458333333336</v>
      </c>
      <c r="M57" s="44">
        <v>94.546000000000006</v>
      </c>
      <c r="N57" s="150">
        <f t="shared" si="0"/>
        <v>45884.458333333336</v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>
        <v>45887.458333333336</v>
      </c>
      <c r="K58" s="44">
        <v>90.697999999999993</v>
      </c>
      <c r="L58" s="109">
        <v>45883.458333333336</v>
      </c>
      <c r="M58" s="44">
        <v>94.486999999999995</v>
      </c>
      <c r="N58" s="150">
        <f t="shared" si="0"/>
        <v>45887.458333333336</v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>
        <v>45888.458333333336</v>
      </c>
      <c r="K59" s="44">
        <v>90.763999999999996</v>
      </c>
      <c r="L59" s="109">
        <v>45884.458333333336</v>
      </c>
      <c r="M59" s="44">
        <v>94.337000000000003</v>
      </c>
      <c r="N59" s="150">
        <f t="shared" si="0"/>
        <v>45888.458333333336</v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>
        <v>45889.458333333336</v>
      </c>
      <c r="K60" s="44">
        <v>90.885000000000005</v>
      </c>
      <c r="L60" s="109">
        <v>45887.458333333336</v>
      </c>
      <c r="M60" s="44">
        <v>94.403000000000006</v>
      </c>
      <c r="N60" s="150">
        <f t="shared" si="0"/>
        <v>45889.458333333336</v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>
        <v>45890.458333333336</v>
      </c>
      <c r="K61" s="44">
        <v>90.597999999999999</v>
      </c>
      <c r="L61" s="109">
        <v>45888.458333333336</v>
      </c>
      <c r="M61" s="44">
        <v>94.435000000000002</v>
      </c>
      <c r="N61" s="150">
        <f t="shared" si="0"/>
        <v>45890.458333333336</v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>
        <v>45891.458333333336</v>
      </c>
      <c r="K62" s="44">
        <v>91.111000000000004</v>
      </c>
      <c r="L62" s="109">
        <v>45889.458333333336</v>
      </c>
      <c r="M62" s="44">
        <v>94.450999999999993</v>
      </c>
      <c r="N62" s="150">
        <f t="shared" si="0"/>
        <v>45891.458333333336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>
        <v>45894.458333333336</v>
      </c>
      <c r="K63" s="44">
        <v>91.042000000000002</v>
      </c>
      <c r="L63" s="109">
        <v>45890.458333333336</v>
      </c>
      <c r="M63" s="44">
        <v>94.131</v>
      </c>
      <c r="N63" s="150">
        <f t="shared" si="0"/>
        <v>45894.458333333336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>
        <v>45895.458333333336</v>
      </c>
      <c r="K64" s="44">
        <v>91.114000000000004</v>
      </c>
      <c r="L64" s="109">
        <v>45891.458333333336</v>
      </c>
      <c r="M64" s="44">
        <v>94.298000000000002</v>
      </c>
      <c r="N64" s="150">
        <f t="shared" si="0"/>
        <v>45895.458333333336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>
        <v>45896.458333333336</v>
      </c>
      <c r="K65" s="44">
        <v>91.132000000000005</v>
      </c>
      <c r="L65" s="109">
        <v>45894.458333333336</v>
      </c>
      <c r="M65" s="44">
        <v>94.162000000000006</v>
      </c>
      <c r="N65" s="150">
        <f t="shared" si="0"/>
        <v>45896.458333333336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>
        <v>45897.458333333336</v>
      </c>
      <c r="K66" s="44">
        <v>91.364000000000004</v>
      </c>
      <c r="L66" s="109">
        <v>45895.458333333336</v>
      </c>
      <c r="M66" s="44">
        <v>94.253</v>
      </c>
      <c r="N66" s="150">
        <f t="shared" si="0"/>
        <v>45897.458333333336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>
        <v>45898.458333333336</v>
      </c>
      <c r="K67" s="44">
        <v>91.293999999999997</v>
      </c>
      <c r="L67" s="109">
        <v>45896.458333333336</v>
      </c>
      <c r="M67" s="44">
        <v>94.299000000000007</v>
      </c>
      <c r="N67" s="150">
        <f t="shared" si="0"/>
        <v>45898.458333333336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>
        <v>45902.458333333336</v>
      </c>
      <c r="K68" s="44">
        <v>91.06</v>
      </c>
      <c r="L68" s="109">
        <v>45897.458333333336</v>
      </c>
      <c r="M68" s="44">
        <v>94.256</v>
      </c>
      <c r="N68" s="150">
        <f t="shared" ref="N68:N131" si="12">IF(COUNTIF(L:L,J68),J68,"")</f>
        <v>45902.458333333336</v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>
        <v>45903.458333333336</v>
      </c>
      <c r="K69" s="44">
        <v>91.397999999999996</v>
      </c>
      <c r="L69" s="109">
        <v>45898.458333333336</v>
      </c>
      <c r="M69" s="44">
        <v>94.138999999999996</v>
      </c>
      <c r="N69" s="150">
        <f t="shared" si="12"/>
        <v>45903.458333333336</v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>
        <v>45904.458333333336</v>
      </c>
      <c r="K70" s="44">
        <v>91.593999999999994</v>
      </c>
      <c r="L70" s="109">
        <v>45901.458333333336</v>
      </c>
      <c r="M70" s="44">
        <v>94.049000000000007</v>
      </c>
      <c r="N70" s="150">
        <f t="shared" si="12"/>
        <v>45904.458333333336</v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>
        <v>45905.458333333336</v>
      </c>
      <c r="K71" s="44">
        <v>92.233999999999995</v>
      </c>
      <c r="L71" s="109">
        <v>45902.458333333336</v>
      </c>
      <c r="M71" s="44">
        <v>93.847999999999999</v>
      </c>
      <c r="N71" s="150">
        <f t="shared" si="12"/>
        <v>45905.458333333336</v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>
        <v>45908.458333333336</v>
      </c>
      <c r="K72" s="44">
        <v>92.039000000000001</v>
      </c>
      <c r="L72" s="109">
        <v>45903.458333333336</v>
      </c>
      <c r="M72" s="44">
        <v>94.090999999999994</v>
      </c>
      <c r="N72" s="150">
        <f t="shared" si="12"/>
        <v>45908.458333333336</v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>
        <v>45909.458333333336</v>
      </c>
      <c r="K73" s="44">
        <v>91.834999999999994</v>
      </c>
      <c r="L73" s="109">
        <v>45904.458333333336</v>
      </c>
      <c r="M73" s="44">
        <v>94.36</v>
      </c>
      <c r="N73" s="150">
        <f t="shared" si="12"/>
        <v>45909.458333333336</v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>
        <v>45910.458333333336</v>
      </c>
      <c r="K74" s="44">
        <v>91.953000000000003</v>
      </c>
      <c r="L74" s="109">
        <v>45905.458333333336</v>
      </c>
      <c r="M74" s="44">
        <v>94.548000000000002</v>
      </c>
      <c r="N74" s="150">
        <f t="shared" si="12"/>
        <v>45910.458333333336</v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>
        <v>45911.458333333336</v>
      </c>
      <c r="K75" s="44">
        <v>92.016000000000005</v>
      </c>
      <c r="L75" s="109">
        <v>45908.458333333336</v>
      </c>
      <c r="M75" s="44">
        <v>94.65</v>
      </c>
      <c r="N75" s="150">
        <f t="shared" si="12"/>
        <v>45911.458333333336</v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>
        <v>45912.458333333336</v>
      </c>
      <c r="K76" s="44">
        <v>91.742000000000004</v>
      </c>
      <c r="L76" s="109">
        <v>45909.458333333336</v>
      </c>
      <c r="M76" s="44">
        <v>94.677000000000007</v>
      </c>
      <c r="N76" s="150">
        <f t="shared" si="12"/>
        <v>45912.458333333336</v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>
        <v>45915.458333333336</v>
      </c>
      <c r="K77" s="44">
        <v>91.945999999999998</v>
      </c>
      <c r="L77" s="109">
        <v>45910.458333333336</v>
      </c>
      <c r="M77" s="44">
        <v>94.730999999999995</v>
      </c>
      <c r="N77" s="150">
        <f t="shared" si="12"/>
        <v>45915.458333333336</v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>
        <v>45916.458333333336</v>
      </c>
      <c r="K78" s="44">
        <v>91.974000000000004</v>
      </c>
      <c r="L78" s="109">
        <v>45911.458333333336</v>
      </c>
      <c r="M78" s="44">
        <v>94.698999999999998</v>
      </c>
      <c r="N78" s="150">
        <f t="shared" si="12"/>
        <v>45916.458333333336</v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>
        <v>45917.458333333336</v>
      </c>
      <c r="K79" s="44">
        <v>91.858999999999995</v>
      </c>
      <c r="L79" s="109">
        <v>45912.458333333336</v>
      </c>
      <c r="M79" s="44">
        <v>94.622</v>
      </c>
      <c r="N79" s="150">
        <f t="shared" si="12"/>
        <v>45917.458333333336</v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>
        <v>45918.458333333336</v>
      </c>
      <c r="K80" s="44">
        <v>91.646000000000001</v>
      </c>
      <c r="L80" s="109">
        <v>45915.458333333336</v>
      </c>
      <c r="M80" s="44">
        <v>94.772000000000006</v>
      </c>
      <c r="N80" s="150">
        <f t="shared" si="12"/>
        <v>45918.458333333336</v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>
        <v>45919.458333333336</v>
      </c>
      <c r="K81" s="44">
        <v>91.718000000000004</v>
      </c>
      <c r="L81" s="109">
        <v>45916.458333333336</v>
      </c>
      <c r="M81" s="44">
        <v>94.707999999999998</v>
      </c>
      <c r="N81" s="150">
        <f t="shared" si="12"/>
        <v>45919.458333333336</v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>
        <v>45922.458333333336</v>
      </c>
      <c r="K82" s="44">
        <v>91.683000000000007</v>
      </c>
      <c r="L82" s="109">
        <v>45917.458333333336</v>
      </c>
      <c r="M82" s="44">
        <v>94.626000000000005</v>
      </c>
      <c r="N82" s="150">
        <f t="shared" si="12"/>
        <v>45922.458333333336</v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>
        <v>45923.458333333336</v>
      </c>
      <c r="K83" s="44">
        <v>91.721000000000004</v>
      </c>
      <c r="L83" s="109">
        <v>45918.458333333336</v>
      </c>
      <c r="M83" s="44">
        <v>94.683999999999997</v>
      </c>
      <c r="N83" s="150">
        <f t="shared" si="12"/>
        <v>45923.458333333336</v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>
        <v>45924.458333333336</v>
      </c>
      <c r="K84" s="44">
        <v>91.531999999999996</v>
      </c>
      <c r="L84" s="109">
        <v>45919.458333333336</v>
      </c>
      <c r="M84" s="44">
        <v>94.611000000000004</v>
      </c>
      <c r="N84" s="150">
        <f t="shared" si="12"/>
        <v>45924.458333333336</v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>
        <v>45925.458333333336</v>
      </c>
      <c r="K85" s="44">
        <v>91.213999999999999</v>
      </c>
      <c r="L85" s="109">
        <v>45922.458333333336</v>
      </c>
      <c r="M85" s="44">
        <v>94.646000000000001</v>
      </c>
      <c r="N85" s="150">
        <f t="shared" si="12"/>
        <v>45925.458333333336</v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>
        <v>45926.458333333336</v>
      </c>
      <c r="K86" s="44">
        <v>91.198999999999998</v>
      </c>
      <c r="L86" s="109">
        <v>45923.458333333336</v>
      </c>
      <c r="M86" s="44">
        <v>94.626999999999995</v>
      </c>
      <c r="N86" s="150">
        <f t="shared" si="12"/>
        <v>45926.458333333336</v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>
        <v>45929.458333333336</v>
      </c>
      <c r="K87" s="44">
        <v>91.424999999999997</v>
      </c>
      <c r="L87" s="109">
        <v>45924.458333333336</v>
      </c>
      <c r="M87" s="44">
        <v>94.573999999999998</v>
      </c>
      <c r="N87" s="150">
        <f t="shared" si="12"/>
        <v>45929.458333333336</v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>
        <v>45930.458333333336</v>
      </c>
      <c r="K88" s="44">
        <v>91.46</v>
      </c>
      <c r="L88" s="109">
        <v>45925.458333333336</v>
      </c>
      <c r="M88" s="44">
        <v>94.346000000000004</v>
      </c>
      <c r="N88" s="150">
        <f t="shared" si="12"/>
        <v>45930.458333333336</v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>
        <v>45931.458333333336</v>
      </c>
      <c r="K89" s="44">
        <v>91.588999999999999</v>
      </c>
      <c r="L89" s="109">
        <v>45926.458333333336</v>
      </c>
      <c r="M89" s="44">
        <v>94.411000000000001</v>
      </c>
      <c r="N89" s="150">
        <f t="shared" si="12"/>
        <v>45931.458333333336</v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>
        <v>45932.458333333336</v>
      </c>
      <c r="K90" s="44">
        <v>91.685000000000002</v>
      </c>
      <c r="L90" s="109">
        <v>45929.458333333336</v>
      </c>
      <c r="M90" s="44">
        <v>94.515000000000001</v>
      </c>
      <c r="N90" s="150">
        <f t="shared" si="12"/>
        <v>45932.458333333336</v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>
        <v>45933.458333333336</v>
      </c>
      <c r="K91" s="44">
        <v>91.712999999999994</v>
      </c>
      <c r="L91" s="109">
        <v>45930.458333333336</v>
      </c>
      <c r="M91" s="44">
        <v>94.572000000000003</v>
      </c>
      <c r="N91" s="150">
        <f t="shared" si="12"/>
        <v>45933.458333333336</v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>
        <v>45936.458333333336</v>
      </c>
      <c r="K92" s="44">
        <v>91.561999999999998</v>
      </c>
      <c r="L92" s="109">
        <v>45931.458333333336</v>
      </c>
      <c r="M92" s="44">
        <v>94.616</v>
      </c>
      <c r="N92" s="150">
        <f t="shared" si="12"/>
        <v>45936.458333333336</v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>
        <v>45937.458333333336</v>
      </c>
      <c r="K93" s="44">
        <v>91.661000000000001</v>
      </c>
      <c r="L93" s="109">
        <v>45932.458333333336</v>
      </c>
      <c r="M93" s="44">
        <v>94.808000000000007</v>
      </c>
      <c r="N93" s="150">
        <f t="shared" si="12"/>
        <v>45937.458333333336</v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45938.458333333336</v>
      </c>
      <c r="K94" s="44">
        <v>91.662000000000006</v>
      </c>
      <c r="L94" s="109">
        <v>45933.458333333336</v>
      </c>
      <c r="M94" s="44">
        <v>94.863</v>
      </c>
      <c r="N94" s="150">
        <f t="shared" si="12"/>
        <v>45938.458333333336</v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45939.458333333336</v>
      </c>
      <c r="K95" s="44">
        <v>91.433000000000007</v>
      </c>
      <c r="L95" s="109">
        <v>45936.458333333336</v>
      </c>
      <c r="M95" s="44">
        <v>94.84</v>
      </c>
      <c r="N95" s="150">
        <f t="shared" si="12"/>
        <v>45939.458333333336</v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45940.458333333336</v>
      </c>
      <c r="K96" s="44">
        <v>91.671000000000006</v>
      </c>
      <c r="L96" s="109">
        <v>45937.458333333336</v>
      </c>
      <c r="M96" s="44">
        <v>94.864000000000004</v>
      </c>
      <c r="N96" s="150">
        <f t="shared" si="12"/>
        <v>45940.458333333336</v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45944.458333333336</v>
      </c>
      <c r="K97" s="44">
        <v>91.816000000000003</v>
      </c>
      <c r="L97" s="109">
        <v>45938.458333333336</v>
      </c>
      <c r="M97" s="44">
        <v>94.975999999999999</v>
      </c>
      <c r="N97" s="150">
        <f t="shared" si="12"/>
        <v>45944.458333333336</v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45945.458333333336</v>
      </c>
      <c r="K98" s="44">
        <v>91.998000000000005</v>
      </c>
      <c r="L98" s="109">
        <v>45939.458333333336</v>
      </c>
      <c r="M98" s="44">
        <v>94.927000000000007</v>
      </c>
      <c r="N98" s="150">
        <f t="shared" si="12"/>
        <v>45945.458333333336</v>
      </c>
      <c r="O98" s="150" t="str">
        <f t="shared" si="13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45946.458333333336</v>
      </c>
      <c r="K99" s="44">
        <v>92.006</v>
      </c>
      <c r="L99" s="109">
        <v>45940.458333333336</v>
      </c>
      <c r="M99" s="44">
        <v>94.903000000000006</v>
      </c>
      <c r="N99" s="150">
        <f t="shared" si="12"/>
        <v>45946.458333333336</v>
      </c>
      <c r="O99" s="150" t="str">
        <f t="shared" si="13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45947.458333333336</v>
      </c>
      <c r="K100" s="44">
        <v>91.992000000000004</v>
      </c>
      <c r="L100" s="109">
        <v>45943.458333333336</v>
      </c>
      <c r="M100" s="44">
        <v>94.94</v>
      </c>
      <c r="N100" s="150">
        <f t="shared" si="12"/>
        <v>45947.458333333336</v>
      </c>
      <c r="O100" s="150" t="str">
        <f t="shared" si="13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45950.458333333336</v>
      </c>
      <c r="K101" s="44">
        <v>92.061000000000007</v>
      </c>
      <c r="L101" s="109">
        <v>45944.458333333336</v>
      </c>
      <c r="M101" s="44">
        <v>94.991</v>
      </c>
      <c r="N101" s="150">
        <f t="shared" si="12"/>
        <v>45950.458333333336</v>
      </c>
      <c r="O101" s="150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45951.458333333336</v>
      </c>
      <c r="K102" s="44">
        <v>92.207999999999998</v>
      </c>
      <c r="L102" s="109">
        <v>45945.458333333336</v>
      </c>
      <c r="M102" s="44">
        <v>95.3</v>
      </c>
      <c r="N102" s="150">
        <f t="shared" si="12"/>
        <v>45951.458333333336</v>
      </c>
      <c r="O102" s="150" t="str">
        <f t="shared" si="13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45952.458333333336</v>
      </c>
      <c r="K103" s="44">
        <v>92.034999999999997</v>
      </c>
      <c r="L103" s="109">
        <v>45946.458333333336</v>
      </c>
      <c r="M103" s="44">
        <v>95.335999999999999</v>
      </c>
      <c r="N103" s="150">
        <f t="shared" si="12"/>
        <v>45952.458333333336</v>
      </c>
      <c r="O103" s="150">
        <f t="shared" si="13"/>
        <v>45952.458333333336</v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45953.458333333336</v>
      </c>
      <c r="K104" s="44">
        <v>92.001000000000005</v>
      </c>
      <c r="L104" s="109">
        <v>45947.458333333336</v>
      </c>
      <c r="M104" s="44">
        <v>95.17</v>
      </c>
      <c r="N104" s="150">
        <f t="shared" si="12"/>
        <v>45953.458333333336</v>
      </c>
      <c r="O104" s="150">
        <f t="shared" si="13"/>
        <v>45953.458333333336</v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45954.458333333336</v>
      </c>
      <c r="K105" s="44">
        <v>92.037999999999997</v>
      </c>
      <c r="L105" s="109">
        <v>45950.458333333336</v>
      </c>
      <c r="M105" s="44">
        <v>95.207999999999998</v>
      </c>
      <c r="N105" s="150">
        <f t="shared" si="12"/>
        <v>45954.458333333336</v>
      </c>
      <c r="O105" s="150">
        <f t="shared" si="13"/>
        <v>45954.458333333336</v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45957.458333333336</v>
      </c>
      <c r="K106" s="44">
        <v>92.007000000000005</v>
      </c>
      <c r="L106" s="109">
        <v>45951.458333333336</v>
      </c>
      <c r="M106" s="44">
        <v>95.301000000000002</v>
      </c>
      <c r="N106" s="150">
        <f t="shared" si="12"/>
        <v>45957.458333333336</v>
      </c>
      <c r="O106" s="150">
        <f t="shared" si="13"/>
        <v>45957.458333333336</v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45958.458333333336</v>
      </c>
      <c r="K107" s="44">
        <v>92.1</v>
      </c>
      <c r="L107" s="109">
        <v>45952.458333333336</v>
      </c>
      <c r="M107" s="44">
        <v>95.277000000000001</v>
      </c>
      <c r="N107" s="150">
        <f t="shared" si="12"/>
        <v>45958.458333333336</v>
      </c>
      <c r="O107" s="150">
        <f t="shared" si="13"/>
        <v>45958.458333333336</v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45959.458333333336</v>
      </c>
      <c r="K108" s="44">
        <v>92.084999999999994</v>
      </c>
      <c r="L108" s="109">
        <v>45953.458333333336</v>
      </c>
      <c r="M108" s="44">
        <v>95.203999999999994</v>
      </c>
      <c r="N108" s="150">
        <f t="shared" si="12"/>
        <v>45959.458333333336</v>
      </c>
      <c r="O108" s="150">
        <f t="shared" si="13"/>
        <v>45959.458333333336</v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45960.458333333336</v>
      </c>
      <c r="K109" s="44">
        <v>91.637</v>
      </c>
      <c r="L109" s="109">
        <v>45954.458333333336</v>
      </c>
      <c r="M109" s="44">
        <v>95.120999999999995</v>
      </c>
      <c r="N109" s="150">
        <f t="shared" si="12"/>
        <v>45960.458333333336</v>
      </c>
      <c r="O109" s="150">
        <f t="shared" si="13"/>
        <v>45960.458333333336</v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45961.458333333336</v>
      </c>
      <c r="K110" s="44">
        <v>91.578000000000003</v>
      </c>
      <c r="L110" s="109">
        <v>45957.458333333336</v>
      </c>
      <c r="M110" s="44">
        <v>95.209000000000003</v>
      </c>
      <c r="N110" s="150">
        <f t="shared" si="12"/>
        <v>45961.458333333336</v>
      </c>
      <c r="O110" s="150">
        <f t="shared" si="13"/>
        <v>45961.458333333336</v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45964.458333333336</v>
      </c>
      <c r="K111" s="44">
        <v>91.414000000000001</v>
      </c>
      <c r="L111" s="109">
        <v>45958.458333333336</v>
      </c>
      <c r="M111" s="44">
        <v>95.218999999999994</v>
      </c>
      <c r="N111" s="150">
        <f t="shared" si="12"/>
        <v>45964.458333333336</v>
      </c>
      <c r="O111" s="150">
        <f t="shared" si="13"/>
        <v>45964.458333333336</v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45965.458333333336</v>
      </c>
      <c r="K112" s="44">
        <v>91.578999999999994</v>
      </c>
      <c r="L112" s="109">
        <v>45959.458333333336</v>
      </c>
      <c r="M112" s="44">
        <v>95.26</v>
      </c>
      <c r="N112" s="150">
        <f t="shared" si="12"/>
        <v>45965.458333333336</v>
      </c>
      <c r="O112" s="150">
        <f t="shared" si="13"/>
        <v>45965.458333333336</v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45966.458333333336</v>
      </c>
      <c r="K113" s="44">
        <v>91.287999999999997</v>
      </c>
      <c r="L113" s="109">
        <v>45960.458333333336</v>
      </c>
      <c r="M113" s="44">
        <v>95.174999999999997</v>
      </c>
      <c r="N113" s="150">
        <f t="shared" si="12"/>
        <v>45966.458333333336</v>
      </c>
      <c r="O113" s="150">
        <f t="shared" si="13"/>
        <v>45966.458333333336</v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45967.458333333336</v>
      </c>
      <c r="K114" s="44">
        <v>91.599000000000004</v>
      </c>
      <c r="L114" s="109">
        <v>45961.458333333336</v>
      </c>
      <c r="M114" s="44">
        <v>95.206000000000003</v>
      </c>
      <c r="N114" s="150">
        <f t="shared" si="12"/>
        <v>45967.458333333336</v>
      </c>
      <c r="O114" s="150">
        <f t="shared" si="13"/>
        <v>45967.458333333336</v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45968.458333333336</v>
      </c>
      <c r="K115" s="44">
        <v>91.674999999999997</v>
      </c>
      <c r="L115" s="109">
        <v>45964.458333333336</v>
      </c>
      <c r="M115" s="44">
        <v>95.043999999999997</v>
      </c>
      <c r="N115" s="150">
        <f t="shared" si="12"/>
        <v>45968.458333333336</v>
      </c>
      <c r="O115" s="150">
        <f t="shared" si="13"/>
        <v>45968.458333333336</v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45971.458333333336</v>
      </c>
      <c r="K116" s="44">
        <v>91.525000000000006</v>
      </c>
      <c r="L116" s="109">
        <v>45965.458333333336</v>
      </c>
      <c r="M116" s="44">
        <v>94.986999999999995</v>
      </c>
      <c r="N116" s="150">
        <f t="shared" si="12"/>
        <v>45971.458333333336</v>
      </c>
      <c r="O116" s="150">
        <f t="shared" si="13"/>
        <v>45971.458333333336</v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45973.458333333336</v>
      </c>
      <c r="K117" s="44">
        <v>91.721000000000004</v>
      </c>
      <c r="L117" s="109">
        <v>45966.458333333336</v>
      </c>
      <c r="M117" s="44">
        <v>94.941000000000003</v>
      </c>
      <c r="N117" s="150">
        <f t="shared" si="12"/>
        <v>45973.458333333336</v>
      </c>
      <c r="O117" s="150">
        <f t="shared" si="13"/>
        <v>45973.458333333336</v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45974.458333333336</v>
      </c>
      <c r="K118" s="44">
        <v>91.513999999999996</v>
      </c>
      <c r="L118" s="109">
        <v>45967.458333333336</v>
      </c>
      <c r="M118" s="44">
        <v>94.96</v>
      </c>
      <c r="N118" s="150">
        <f t="shared" si="12"/>
        <v>45974.458333333336</v>
      </c>
      <c r="O118" s="150">
        <f t="shared" si="13"/>
        <v>45974.458333333336</v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45975.458333333336</v>
      </c>
      <c r="K119" s="44">
        <v>91.453000000000003</v>
      </c>
      <c r="L119" s="109">
        <v>45968.458333333336</v>
      </c>
      <c r="M119" s="44">
        <v>94.834999999999994</v>
      </c>
      <c r="N119" s="150">
        <f t="shared" si="12"/>
        <v>45975.458333333336</v>
      </c>
      <c r="O119" s="150">
        <f t="shared" si="13"/>
        <v>45975.458333333336</v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45978.458333333336</v>
      </c>
      <c r="K120" s="44">
        <v>91.460999999999999</v>
      </c>
      <c r="L120" s="109">
        <v>45971.458333333336</v>
      </c>
      <c r="M120" s="44">
        <v>94.875</v>
      </c>
      <c r="N120" s="150">
        <f t="shared" si="12"/>
        <v>45978.458333333336</v>
      </c>
      <c r="O120" s="150">
        <f t="shared" si="13"/>
        <v>45978.458333333336</v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45979.458333333336</v>
      </c>
      <c r="K121" s="44">
        <v>91.435000000000002</v>
      </c>
      <c r="L121" s="109">
        <v>45972.458333333336</v>
      </c>
      <c r="M121" s="44">
        <v>94.921999999999997</v>
      </c>
      <c r="N121" s="150">
        <f t="shared" si="12"/>
        <v>45979.458333333336</v>
      </c>
      <c r="O121" s="150">
        <f t="shared" si="13"/>
        <v>45979.458333333336</v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45980.458333333336</v>
      </c>
      <c r="K122" s="44">
        <v>91.566000000000003</v>
      </c>
      <c r="L122" s="109">
        <v>45973.458333333336</v>
      </c>
      <c r="M122" s="44">
        <v>94.95</v>
      </c>
      <c r="N122" s="150">
        <f t="shared" si="12"/>
        <v>45980.458333333336</v>
      </c>
      <c r="O122" s="150">
        <f t="shared" si="13"/>
        <v>45980.458333333336</v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45981.458333333336</v>
      </c>
      <c r="K123" s="44">
        <v>91.548000000000002</v>
      </c>
      <c r="L123" s="109">
        <v>45974.458333333336</v>
      </c>
      <c r="M123" s="44">
        <v>94.754000000000005</v>
      </c>
      <c r="N123" s="150">
        <f t="shared" si="12"/>
        <v>45981.458333333336</v>
      </c>
      <c r="O123" s="150">
        <f t="shared" si="13"/>
        <v>45981.458333333336</v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45982.458333333336</v>
      </c>
      <c r="K124" s="44">
        <v>91.614000000000004</v>
      </c>
      <c r="L124" s="109">
        <v>45975.458333333336</v>
      </c>
      <c r="M124" s="44">
        <v>94.593000000000004</v>
      </c>
      <c r="N124" s="150">
        <f t="shared" si="12"/>
        <v>45982.458333333336</v>
      </c>
      <c r="O124" s="150">
        <f t="shared" si="13"/>
        <v>45982.458333333336</v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45985.458333333336</v>
      </c>
      <c r="K125" s="44">
        <v>91.784000000000006</v>
      </c>
      <c r="L125" s="109">
        <v>45978.458333333336</v>
      </c>
      <c r="M125" s="44">
        <v>94.593000000000004</v>
      </c>
      <c r="N125" s="150">
        <f t="shared" si="12"/>
        <v>45985.458333333336</v>
      </c>
      <c r="O125" s="150">
        <f t="shared" si="13"/>
        <v>45985.458333333336</v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45986.458333333336</v>
      </c>
      <c r="K126" s="44">
        <v>91.977999999999994</v>
      </c>
      <c r="L126" s="109">
        <v>45979.458333333336</v>
      </c>
      <c r="M126" s="44">
        <v>94.492000000000004</v>
      </c>
      <c r="N126" s="150">
        <f t="shared" si="12"/>
        <v>45986.458333333336</v>
      </c>
      <c r="O126" s="150">
        <f t="shared" si="13"/>
        <v>45986.458333333336</v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45987.458333333336</v>
      </c>
      <c r="K127" s="44">
        <v>92.093000000000004</v>
      </c>
      <c r="L127" s="109">
        <v>45980.458333333336</v>
      </c>
      <c r="M127" s="44">
        <v>94.558999999999997</v>
      </c>
      <c r="N127" s="150">
        <f t="shared" si="12"/>
        <v>45987.458333333336</v>
      </c>
      <c r="O127" s="150">
        <f t="shared" si="13"/>
        <v>45987.458333333336</v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45989.458333333336</v>
      </c>
      <c r="K128" s="44">
        <v>92.076999999999998</v>
      </c>
      <c r="L128" s="109">
        <v>45981.458333333336</v>
      </c>
      <c r="M128" s="44">
        <v>94.622</v>
      </c>
      <c r="N128" s="150">
        <f t="shared" si="12"/>
        <v>45989.458333333336</v>
      </c>
      <c r="O128" s="150">
        <f t="shared" si="13"/>
        <v>45989.458333333336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45992.458333333336</v>
      </c>
      <c r="K129" s="44">
        <v>91.757000000000005</v>
      </c>
      <c r="L129" s="109">
        <v>45982.458333333336</v>
      </c>
      <c r="M129" s="44">
        <v>94.549000000000007</v>
      </c>
      <c r="N129" s="150">
        <f t="shared" si="12"/>
        <v>45992.458333333336</v>
      </c>
      <c r="O129" s="150">
        <f t="shared" si="13"/>
        <v>45992.458333333336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45993.458333333336</v>
      </c>
      <c r="K130" s="44">
        <v>91.844999999999999</v>
      </c>
      <c r="L130" s="109">
        <v>45985.458333333336</v>
      </c>
      <c r="M130" s="44">
        <v>94.628</v>
      </c>
      <c r="N130" s="150">
        <f t="shared" si="12"/>
        <v>45993.458333333336</v>
      </c>
      <c r="O130" s="150">
        <f t="shared" si="13"/>
        <v>45993.458333333336</v>
      </c>
      <c r="X130" s="109">
        <v>45953.180555555555</v>
      </c>
      <c r="Y130" s="44">
        <v>91.988</v>
      </c>
    </row>
    <row r="131" spans="1:25">
      <c r="J131" s="109">
        <v>45994.458333333336</v>
      </c>
      <c r="K131" s="44">
        <v>91.944999999999993</v>
      </c>
      <c r="L131" s="109">
        <v>45986.458333333336</v>
      </c>
      <c r="M131" s="44">
        <v>94.673000000000002</v>
      </c>
      <c r="N131" s="150">
        <f t="shared" si="12"/>
        <v>45994.458333333336</v>
      </c>
      <c r="O131" s="150">
        <f t="shared" si="13"/>
        <v>45994.458333333336</v>
      </c>
      <c r="X131" s="109">
        <v>45953.1875</v>
      </c>
      <c r="Y131" s="44">
        <v>91.995000000000005</v>
      </c>
    </row>
    <row r="132" spans="1:25">
      <c r="J132" s="109">
        <v>45995.458333333336</v>
      </c>
      <c r="K132" s="44">
        <v>91.814999999999998</v>
      </c>
      <c r="L132" s="109">
        <v>45987.458333333336</v>
      </c>
      <c r="M132" s="44">
        <v>94.665999999999997</v>
      </c>
      <c r="N132" s="150">
        <f t="shared" ref="N132:N195" si="20">IF(COUNTIF(L:L,J132),J132,"")</f>
        <v>45995.458333333336</v>
      </c>
      <c r="O132" s="150">
        <f t="shared" ref="O132:O195" si="21">IF(N132&gt;$A$14,N132,"")</f>
        <v>45995.458333333336</v>
      </c>
      <c r="X132" s="109">
        <v>45953.194444444445</v>
      </c>
      <c r="Y132" s="44">
        <v>91.989000000000004</v>
      </c>
    </row>
    <row r="133" spans="1:25">
      <c r="J133" s="109">
        <v>45996.458333333336</v>
      </c>
      <c r="K133" s="44">
        <v>91.713999999999999</v>
      </c>
      <c r="L133" s="109">
        <v>45988.458333333336</v>
      </c>
      <c r="M133" s="44">
        <v>94.596000000000004</v>
      </c>
      <c r="N133" s="150">
        <f t="shared" si="20"/>
        <v>45996.458333333336</v>
      </c>
      <c r="O133" s="150">
        <f t="shared" si="21"/>
        <v>45996.458333333336</v>
      </c>
      <c r="X133" s="109">
        <v>45953.201388888891</v>
      </c>
      <c r="Y133" s="44">
        <v>91.980999999999995</v>
      </c>
    </row>
    <row r="134" spans="1:25">
      <c r="J134" s="109">
        <v>45999.458333333336</v>
      </c>
      <c r="K134" s="44">
        <v>91.466999999999999</v>
      </c>
      <c r="L134" s="109">
        <v>45989.458333333336</v>
      </c>
      <c r="M134" s="44">
        <v>94.582999999999998</v>
      </c>
      <c r="N134" s="150">
        <f t="shared" si="20"/>
        <v>45999.458333333336</v>
      </c>
      <c r="O134" s="150">
        <f t="shared" si="21"/>
        <v>45999.458333333336</v>
      </c>
      <c r="X134" s="109">
        <v>45953.208333333336</v>
      </c>
      <c r="Y134" s="44">
        <v>91.974999999999994</v>
      </c>
    </row>
    <row r="135" spans="1:25">
      <c r="J135" s="109">
        <v>46000.458333333336</v>
      </c>
      <c r="K135" s="44">
        <v>91.462999999999994</v>
      </c>
      <c r="L135" s="109">
        <v>45992.458333333336</v>
      </c>
      <c r="M135" s="44">
        <v>94.62</v>
      </c>
      <c r="N135" s="150">
        <f t="shared" si="20"/>
        <v>46000.458333333336</v>
      </c>
      <c r="O135" s="150">
        <f t="shared" si="21"/>
        <v>46000.458333333336</v>
      </c>
      <c r="X135" s="109">
        <v>45953.215277777781</v>
      </c>
      <c r="Y135" s="44">
        <v>91.974999999999994</v>
      </c>
    </row>
    <row r="136" spans="1:25">
      <c r="J136" s="109">
        <v>46001.458333333336</v>
      </c>
      <c r="K136" s="44">
        <v>91.494</v>
      </c>
      <c r="L136" s="109">
        <v>45993.458333333336</v>
      </c>
      <c r="M136" s="44">
        <v>94.766000000000005</v>
      </c>
      <c r="N136" s="150">
        <f t="shared" si="20"/>
        <v>46001.458333333336</v>
      </c>
      <c r="O136" s="150">
        <f t="shared" si="21"/>
        <v>46001.458333333336</v>
      </c>
      <c r="X136" s="109">
        <v>45953.222222222219</v>
      </c>
      <c r="Y136" s="44">
        <v>91.968999999999994</v>
      </c>
    </row>
    <row r="137" spans="1:25">
      <c r="J137" s="109">
        <v>46002.458333333336</v>
      </c>
      <c r="K137" s="44">
        <v>91.825999999999993</v>
      </c>
      <c r="L137" s="109">
        <v>45994.458333333336</v>
      </c>
      <c r="M137" s="44">
        <v>94.805999999999997</v>
      </c>
      <c r="N137" s="150">
        <f t="shared" si="20"/>
        <v>46002.458333333336</v>
      </c>
      <c r="O137" s="150">
        <f t="shared" si="21"/>
        <v>46002.458333333336</v>
      </c>
      <c r="X137" s="109">
        <v>45953.229166666664</v>
      </c>
      <c r="Y137" s="44">
        <v>91.968000000000004</v>
      </c>
    </row>
    <row r="138" spans="1:25">
      <c r="J138" s="109"/>
      <c r="L138" s="109">
        <v>45995.458333333336</v>
      </c>
      <c r="M138" s="44">
        <v>94.759</v>
      </c>
      <c r="N138" s="150" t="str">
        <f t="shared" si="20"/>
        <v/>
      </c>
      <c r="O138" s="150" t="str">
        <f t="shared" si="21"/>
        <v/>
      </c>
      <c r="X138" s="109">
        <v>45953.236111111109</v>
      </c>
      <c r="Y138" s="44">
        <v>91.968000000000004</v>
      </c>
    </row>
    <row r="139" spans="1:25">
      <c r="J139" s="109"/>
      <c r="L139" s="109">
        <v>45996.458333333336</v>
      </c>
      <c r="M139" s="44">
        <v>94.694000000000003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45999.458333333336</v>
      </c>
      <c r="M140" s="44">
        <v>94.385000000000005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>
        <v>46000.458333333336</v>
      </c>
      <c r="M141" s="44">
        <v>94.412000000000006</v>
      </c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>
        <v>46001.458333333336</v>
      </c>
      <c r="M142" s="44">
        <v>94.355000000000004</v>
      </c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L143" s="109">
        <v>46002.458333333336</v>
      </c>
      <c r="M143" s="44">
        <v>94.453000000000003</v>
      </c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15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C15" sqref="C15:D15"/>
    </sheetView>
  </sheetViews>
  <sheetFormatPr defaultColWidth="9.109375" defaultRowHeight="14.4"/>
  <cols>
    <col min="1" max="1" width="16.554687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4414062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7.109375" style="146" bestFit="1" customWidth="1"/>
    <col min="15" max="15" width="9.109375" style="146"/>
    <col min="16" max="16" width="17.10937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46002.625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34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45806.625</v>
      </c>
      <c r="K3" s="3">
        <v>99.975999999999999</v>
      </c>
      <c r="L3" s="106" cm="1">
        <f t="array" ref="L3:M136">_xll.BDH(C4, "LAST_PRICE", "01/01/2025 15:00:00", "01/01/2035 16:00:00", "BarSize=60", "BarType=T", "RecurDaily=True", "TZ=London")</f>
        <v>45806.625</v>
      </c>
      <c r="M3" s="3">
        <v>103.173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45807.625</v>
      </c>
      <c r="K4" s="3">
        <v>100.161</v>
      </c>
      <c r="L4" s="106">
        <v>45807.625</v>
      </c>
      <c r="M4" s="3">
        <v>103.304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45810.625</v>
      </c>
      <c r="K5" s="3">
        <v>100.687</v>
      </c>
      <c r="L5" s="106">
        <v>45810.625</v>
      </c>
      <c r="M5" s="3">
        <v>103.253</v>
      </c>
      <c r="N5" s="146">
        <f t="shared" si="0"/>
        <v>45810.625</v>
      </c>
      <c r="O5" s="146" t="str">
        <f t="shared" si="1"/>
        <v/>
      </c>
      <c r="P5" s="146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45811.625</v>
      </c>
      <c r="K6" s="3">
        <v>100.36</v>
      </c>
      <c r="L6" s="106">
        <v>45811.625</v>
      </c>
      <c r="M6" s="3">
        <v>103.304</v>
      </c>
      <c r="N6" s="146">
        <f t="shared" si="0"/>
        <v>45811.625</v>
      </c>
      <c r="O6" s="146" t="str">
        <f t="shared" si="1"/>
        <v/>
      </c>
      <c r="P6" s="146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45812.625</v>
      </c>
      <c r="K7" s="3">
        <v>99.268000000000001</v>
      </c>
      <c r="L7" s="106">
        <v>45812.625</v>
      </c>
      <c r="M7" s="3">
        <v>103.824</v>
      </c>
      <c r="N7" s="146">
        <f t="shared" si="0"/>
        <v>45812.625</v>
      </c>
      <c r="O7" s="146" t="str">
        <f t="shared" si="1"/>
        <v/>
      </c>
      <c r="P7" s="146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45813.625</v>
      </c>
      <c r="K8" s="3">
        <v>99.311999999999998</v>
      </c>
      <c r="L8" s="106">
        <v>45813.625</v>
      </c>
      <c r="M8" s="3">
        <v>103.94499999999999</v>
      </c>
      <c r="N8" s="146">
        <f t="shared" si="0"/>
        <v>45813.625</v>
      </c>
      <c r="O8" s="146" t="str">
        <f t="shared" si="1"/>
        <v/>
      </c>
      <c r="P8" s="146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45814.625</v>
      </c>
      <c r="K9" s="3">
        <v>99.111999999999995</v>
      </c>
      <c r="L9" s="106">
        <v>45814.625</v>
      </c>
      <c r="M9" s="3">
        <v>104.229</v>
      </c>
      <c r="N9" s="146">
        <f t="shared" si="0"/>
        <v>45814.625</v>
      </c>
      <c r="O9" s="146" t="str">
        <f t="shared" si="1"/>
        <v/>
      </c>
      <c r="P9" s="146">
        <v>45965.625</v>
      </c>
    </row>
    <row r="10" spans="1:16" ht="15" thickBot="1">
      <c r="A10" s="15" t="s">
        <v>28</v>
      </c>
      <c r="B10" s="19" cm="1">
        <f t="array" ref="B10">_xll.BDP(B4,"PX_LAST")</f>
        <v>92.220119999999994</v>
      </c>
      <c r="C10" s="12" cm="1">
        <f t="array" ref="C10">_xll.BDP(C4,"PX_LAST")</f>
        <v>109.001</v>
      </c>
      <c r="D10" s="30"/>
      <c r="E10" s="1"/>
      <c r="F10" s="1"/>
      <c r="G10" s="1"/>
      <c r="H10" s="1"/>
      <c r="I10" s="1"/>
      <c r="J10" s="106">
        <v>45817.625</v>
      </c>
      <c r="K10" s="3">
        <v>97.832999999999998</v>
      </c>
      <c r="L10" s="106">
        <v>45817.625</v>
      </c>
      <c r="M10" s="3">
        <v>104.57899999999999</v>
      </c>
      <c r="N10" s="146">
        <f t="shared" si="0"/>
        <v>45817.625</v>
      </c>
      <c r="O10" s="146" t="str">
        <f t="shared" si="1"/>
        <v/>
      </c>
      <c r="P10" s="146">
        <v>45966.625</v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45818.625</v>
      </c>
      <c r="K11" s="3">
        <v>97.355999999999995</v>
      </c>
      <c r="L11" s="106">
        <v>45818.625</v>
      </c>
      <c r="M11" s="3">
        <v>104.577</v>
      </c>
      <c r="N11" s="146">
        <f t="shared" si="0"/>
        <v>45818.625</v>
      </c>
      <c r="O11" s="146" t="str">
        <f t="shared" si="1"/>
        <v/>
      </c>
      <c r="P11" s="146">
        <v>45967.625</v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45819.625</v>
      </c>
      <c r="K12" s="3">
        <v>96.275000000000006</v>
      </c>
      <c r="L12" s="106">
        <v>45819.625</v>
      </c>
      <c r="M12" s="3">
        <v>104.82599999999999</v>
      </c>
      <c r="N12" s="146">
        <f t="shared" si="0"/>
        <v>45819.625</v>
      </c>
      <c r="O12" s="146" t="str">
        <f t="shared" si="1"/>
        <v/>
      </c>
      <c r="P12" s="146">
        <v>45968.625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45820.625</v>
      </c>
      <c r="K13" s="3">
        <v>97.052999999999997</v>
      </c>
      <c r="L13" s="106">
        <v>45820.625</v>
      </c>
      <c r="M13" s="3">
        <v>104.813</v>
      </c>
      <c r="N13" s="146">
        <f t="shared" si="0"/>
        <v>45820.625</v>
      </c>
      <c r="O13" s="146" t="str">
        <f t="shared" si="1"/>
        <v/>
      </c>
      <c r="P13" s="146">
        <v>45971.625</v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45821.625</v>
      </c>
      <c r="K14" s="3">
        <v>100.646</v>
      </c>
      <c r="L14" s="106">
        <v>45821.625</v>
      </c>
      <c r="M14" s="3">
        <v>104.47199999999999</v>
      </c>
      <c r="N14" s="146">
        <f t="shared" si="0"/>
        <v>45821.625</v>
      </c>
      <c r="O14" s="146" t="str">
        <f t="shared" si="1"/>
        <v/>
      </c>
      <c r="P14" s="146">
        <v>45973.625</v>
      </c>
    </row>
    <row r="15" spans="1:16">
      <c r="A15" s="151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115">
        <f ca="1">IF(ISERROR(B15-2),"",-1*(B15-$B$14)*10^-4*$B$8*$B$5)</f>
        <v>-22169.640000000098</v>
      </c>
      <c r="D15" s="173">
        <f ca="1">IF(ISERROR(B15-2),"",(INT(A15)-INT($A$14))/360*$B$6*$B$5)</f>
        <v>833.33333333333337</v>
      </c>
      <c r="E15" s="38">
        <f ca="1">IF(COUNTIF($P$2:P1000,A15)=1,VLOOKUP(A15,L:M,2), IF(COUNTIF($P$2:P1000,A15)=0,$C$10,""))</f>
        <v>108.831</v>
      </c>
      <c r="F15" s="115">
        <f ca="1">IF(ISERROR(B15-2),"",(E15-$E$14)/100*$C$5)</f>
        <v>26480.000000000247</v>
      </c>
      <c r="G15" s="173">
        <f ca="1">IF(ISERROR(B15-2),"",(INT(A15)-INT($A$14))/360*$C$6*$C$5-(INT(A15)-INT($A$14))/360*$C$7*$C$5*$E$14/100)</f>
        <v>900.33333333333348</v>
      </c>
      <c r="H15" s="66">
        <f ca="1">IF(ISERROR(B15-2),"",(C15+D15)*$B$9-F15-G15)</f>
        <v>-52343.812133333697</v>
      </c>
      <c r="J15" s="106">
        <v>45824.625</v>
      </c>
      <c r="K15" s="3">
        <v>98.992000000000004</v>
      </c>
      <c r="L15" s="106">
        <v>45824.625</v>
      </c>
      <c r="M15" s="3">
        <v>104.629</v>
      </c>
      <c r="N15" s="146">
        <f t="shared" si="0"/>
        <v>45824.625</v>
      </c>
      <c r="O15" s="146" t="str">
        <f t="shared" si="1"/>
        <v/>
      </c>
      <c r="P15" s="146">
        <v>45974.625</v>
      </c>
    </row>
    <row r="16" spans="1:16">
      <c r="A16" s="151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115">
        <f t="shared" ref="C16:C79" ca="1" si="3">IF(ISERROR(B16-2),"",-1*(B16-$B$14)*10^-4*$B$8*$B$5)</f>
        <v>-4545.7799999999006</v>
      </c>
      <c r="D16" s="173">
        <f t="shared" ref="D16:D79" ca="1" si="4">IF(ISERROR(B16-2),"",(INT(A16)-INT($A$14))/360*$B$6*$B$5)</f>
        <v>1666.6666666666667</v>
      </c>
      <c r="E16" s="38">
        <f ca="1">IF(COUNTIF($P$2:P1001,A16)=1,VLOOKUP(A16,L:M,2), IF(COUNTIF($P$2:P1001,A16)=0,$C$10,""))</f>
        <v>109.209</v>
      </c>
      <c r="F16" s="115">
        <f t="shared" ref="F16:F41" ca="1" si="5">IF(ISERROR(B16-2),"",(E16-$E$14)/100*$C$5)</f>
        <v>56720.000000000255</v>
      </c>
      <c r="G16" s="173">
        <f t="shared" ref="G16:G41" ca="1" si="6">IF(ISERROR(B16-2),"",(INT(A16)-INT($A$14))/360*$C$6*$C$5-(INT(A16)-INT($A$14))/360*$C$7*$C$5*$E$14/100)</f>
        <v>1800.666666666667</v>
      </c>
      <c r="H16" s="66">
        <f t="shared" ref="H16:H41" ca="1" si="7">IF(ISERROR(B16-2),"",(C16+D16)*$B$9-F16-G16)</f>
        <v>-61889.2292666668</v>
      </c>
      <c r="J16" s="106">
        <v>45825.625</v>
      </c>
      <c r="K16" s="3">
        <v>99.960999999999999</v>
      </c>
      <c r="L16" s="106">
        <v>45825.625</v>
      </c>
      <c r="M16" s="3">
        <v>104.45399999999999</v>
      </c>
      <c r="N16" s="146">
        <f t="shared" si="0"/>
        <v>45825.625</v>
      </c>
      <c r="O16" s="146" t="str">
        <f t="shared" si="1"/>
        <v/>
      </c>
      <c r="P16" s="146">
        <v>45975.625</v>
      </c>
    </row>
    <row r="17" spans="1:16">
      <c r="A17" s="151">
        <f t="shared" ca="1" si="2"/>
        <v>45960.625</v>
      </c>
      <c r="B17" s="38">
        <f ca="1">IF(COUNTIF($P$2:P1002,A17)=1,VLOOKUP(A17,J:K,2), IF(COUNTIF($P$2:P1002,A17)=0,$B$10,""))</f>
        <v>100.447</v>
      </c>
      <c r="C17" s="115">
        <f t="shared" ca="1" si="3"/>
        <v>-13579.980000000041</v>
      </c>
      <c r="D17" s="173">
        <f t="shared" ca="1" si="4"/>
        <v>2500</v>
      </c>
      <c r="E17" s="38">
        <f ca="1">IF(COUNTIF($P$2:P1002,A17)=1,VLOOKUP(A17,L:M,2), IF(COUNTIF($P$2:P1002,A17)=0,$C$10,""))</f>
        <v>108.801</v>
      </c>
      <c r="F17" s="115">
        <f t="shared" ca="1" si="5"/>
        <v>24080.000000000153</v>
      </c>
      <c r="G17" s="173">
        <f t="shared" ca="1" si="6"/>
        <v>2701</v>
      </c>
      <c r="H17" s="66">
        <f t="shared" ca="1" si="7"/>
        <v>-39744.576600000204</v>
      </c>
      <c r="J17" s="106">
        <v>45826.625</v>
      </c>
      <c r="K17" s="3">
        <v>101.992</v>
      </c>
      <c r="L17" s="106">
        <v>45826.625</v>
      </c>
      <c r="M17" s="3">
        <v>104.577</v>
      </c>
      <c r="N17" s="146">
        <f t="shared" si="0"/>
        <v>45826.625</v>
      </c>
      <c r="O17" s="146" t="str">
        <f t="shared" si="1"/>
        <v/>
      </c>
      <c r="P17" s="146">
        <v>45978.625</v>
      </c>
    </row>
    <row r="18" spans="1:16">
      <c r="A18" s="151">
        <f t="shared" ca="1" si="2"/>
        <v>45961.625</v>
      </c>
      <c r="B18" s="38">
        <f ca="1">IF(COUNTIF($P$2:P1003,A18)=1,VLOOKUP(A18,J:K,2), IF(COUNTIF($P$2:P1003,A18)=0,$B$10,""))</f>
        <v>100.294</v>
      </c>
      <c r="C18" s="115">
        <f t="shared" ca="1" si="3"/>
        <v>-11385.959999999957</v>
      </c>
      <c r="D18" s="173">
        <f t="shared" ca="1" si="4"/>
        <v>3333.3333333333335</v>
      </c>
      <c r="E18" s="38">
        <f ca="1">IF(COUNTIF($P$2:P1003,A18)=1,VLOOKUP(A18,L:M,2), IF(COUNTIF($P$2:P1003,A18)=0,$C$10,""))</f>
        <v>108.926</v>
      </c>
      <c r="F18" s="115">
        <f t="shared" ca="1" si="5"/>
        <v>34080.000000000153</v>
      </c>
      <c r="G18" s="173">
        <f t="shared" ca="1" si="6"/>
        <v>3601.3333333333339</v>
      </c>
      <c r="H18" s="66">
        <f t="shared" ca="1" si="7"/>
        <v>-47102.906533333437</v>
      </c>
      <c r="J18" s="106">
        <v>45827.625</v>
      </c>
      <c r="K18" s="3">
        <v>105.15300000000001</v>
      </c>
      <c r="L18" s="106">
        <v>45828.625</v>
      </c>
      <c r="M18" s="3">
        <v>104.30800000000001</v>
      </c>
      <c r="N18" s="146" t="str">
        <f t="shared" si="0"/>
        <v/>
      </c>
      <c r="O18" s="146" t="str">
        <f t="shared" si="1"/>
        <v/>
      </c>
      <c r="P18" s="146">
        <v>45979.625</v>
      </c>
    </row>
    <row r="19" spans="1:16">
      <c r="A19" s="151">
        <f t="shared" ca="1" si="2"/>
        <v>45964.625</v>
      </c>
      <c r="B19" s="38">
        <f ca="1">IF(COUNTIF($P$2:P1004,A19)=1,VLOOKUP(A19,J:K,2), IF(COUNTIF($P$2:P1004,A19)=0,$B$10,""))</f>
        <v>101.014</v>
      </c>
      <c r="C19" s="115">
        <f t="shared" ca="1" si="3"/>
        <v>-21710.759999999944</v>
      </c>
      <c r="D19" s="173">
        <f t="shared" ca="1" si="4"/>
        <v>5833.3333333333339</v>
      </c>
      <c r="E19" s="38">
        <f ca="1">IF(COUNTIF($P$2:P1004,A19)=1,VLOOKUP(A19,L:M,2), IF(COUNTIF($P$2:P1004,A19)=0,$C$10,""))</f>
        <v>108.74</v>
      </c>
      <c r="F19" s="115">
        <f t="shared" ca="1" si="5"/>
        <v>19199.999999999593</v>
      </c>
      <c r="G19" s="173">
        <f t="shared" ca="1" si="6"/>
        <v>6302.3333333333348</v>
      </c>
      <c r="H19" s="66">
        <f t="shared" ca="1" si="7"/>
        <v>-44078.922533332858</v>
      </c>
      <c r="J19" s="106">
        <v>45828.625</v>
      </c>
      <c r="K19" s="3">
        <v>104.91800000000001</v>
      </c>
      <c r="L19" s="106">
        <v>45831.625</v>
      </c>
      <c r="M19" s="3">
        <v>104.133</v>
      </c>
      <c r="N19" s="146">
        <f t="shared" si="0"/>
        <v>45828.625</v>
      </c>
      <c r="O19" s="146" t="str">
        <f t="shared" si="1"/>
        <v/>
      </c>
      <c r="P19" s="146">
        <v>45980.625</v>
      </c>
    </row>
    <row r="20" spans="1:16">
      <c r="A20" s="151">
        <f t="shared" ca="1" si="2"/>
        <v>45965.625</v>
      </c>
      <c r="B20" s="38">
        <f ca="1">IF(COUNTIF($P$2:P1005,A20)=1,VLOOKUP(A20,J:K,2), IF(COUNTIF($P$2:P1005,A20)=0,$B$10,""))</f>
        <v>102.78700000000001</v>
      </c>
      <c r="C20" s="115">
        <f t="shared" ca="1" si="3"/>
        <v>-47135.580000000089</v>
      </c>
      <c r="D20" s="173">
        <f t="shared" ca="1" si="4"/>
        <v>6666.666666666667</v>
      </c>
      <c r="E20" s="38">
        <f ca="1">IF(COUNTIF($P$2:P1005,A20)=1,VLOOKUP(A20,L:M,2), IF(COUNTIF($P$2:P1005,A20)=0,$C$10,""))</f>
        <v>108.625</v>
      </c>
      <c r="F20" s="115">
        <f t="shared" ca="1" si="5"/>
        <v>10000</v>
      </c>
      <c r="G20" s="173">
        <f t="shared" ca="1" si="6"/>
        <v>7202.6666666666679</v>
      </c>
      <c r="H20" s="66">
        <f t="shared" ca="1" si="7"/>
        <v>-64551.29526666677</v>
      </c>
      <c r="J20" s="106">
        <v>45831.625</v>
      </c>
      <c r="K20" s="3">
        <v>105.04900000000001</v>
      </c>
      <c r="L20" s="106">
        <v>45832.625</v>
      </c>
      <c r="M20" s="3">
        <v>104.483</v>
      </c>
      <c r="N20" s="146">
        <f t="shared" si="0"/>
        <v>45831.625</v>
      </c>
      <c r="O20" s="146" t="str">
        <f t="shared" si="1"/>
        <v/>
      </c>
      <c r="P20" s="146">
        <v>45981.625</v>
      </c>
    </row>
    <row r="21" spans="1:16">
      <c r="A21" s="151">
        <f t="shared" ca="1" si="2"/>
        <v>45966.625</v>
      </c>
      <c r="B21" s="38">
        <f ca="1">IF(COUNTIF($P$2:P1006,A21)=1,VLOOKUP(A21,J:K,2), IF(COUNTIF($P$2:P1006,A21)=0,$B$10,""))</f>
        <v>102.444</v>
      </c>
      <c r="C21" s="115">
        <f t="shared" ca="1" si="3"/>
        <v>-42216.960000000043</v>
      </c>
      <c r="D21" s="173">
        <f t="shared" ca="1" si="4"/>
        <v>7500</v>
      </c>
      <c r="E21" s="38">
        <f ca="1">IF(COUNTIF($P$2:P1006,A21)=1,VLOOKUP(A21,L:M,2), IF(COUNTIF($P$2:P1006,A21)=0,$C$10,""))</f>
        <v>108.63</v>
      </c>
      <c r="F21" s="115">
        <f t="shared" ca="1" si="5"/>
        <v>10399.999999999636</v>
      </c>
      <c r="G21" s="173">
        <f t="shared" ca="1" si="6"/>
        <v>8103</v>
      </c>
      <c r="H21" s="66">
        <f t="shared" ca="1" si="7"/>
        <v>-59121.843199999683</v>
      </c>
      <c r="J21" s="106">
        <v>45832.625</v>
      </c>
      <c r="K21" s="3">
        <v>98.676000000000002</v>
      </c>
      <c r="L21" s="106">
        <v>45833.625</v>
      </c>
      <c r="M21" s="3">
        <v>104.355</v>
      </c>
      <c r="N21" s="146">
        <f t="shared" si="0"/>
        <v>45832.625</v>
      </c>
      <c r="O21" s="146" t="str">
        <f t="shared" si="1"/>
        <v/>
      </c>
      <c r="P21" s="146">
        <v>45982.625</v>
      </c>
    </row>
    <row r="22" spans="1:16">
      <c r="A22" s="151">
        <f t="shared" ref="A22:A85" ca="1" si="8">IF(AND(ISBLANK(P11), A21 = $P$1),NOW(),IF(ISBLANK(P11),"",P11))</f>
        <v>45967.625</v>
      </c>
      <c r="B22" s="38">
        <f ca="1">IF(COUNTIF($P$2:P1007,A22)=1,VLOOKUP(A22,J:K,2), IF(COUNTIF($P$2:P1007,A22)=0,$B$10,""))</f>
        <v>102.63</v>
      </c>
      <c r="C22" s="115">
        <f t="shared" ca="1" si="3"/>
        <v>-44884.199999999939</v>
      </c>
      <c r="D22" s="173">
        <f t="shared" ca="1" si="4"/>
        <v>8333.3333333333339</v>
      </c>
      <c r="E22" s="38">
        <f ca="1">IF(COUNTIF($P$2:P1007,A22)=1,VLOOKUP(A22,L:M,2), IF(COUNTIF($P$2:P1007,A22)=0,$C$10,""))</f>
        <v>108.26900000000001</v>
      </c>
      <c r="F22" s="115">
        <f t="shared" ca="1" si="5"/>
        <v>-18479.999999999563</v>
      </c>
      <c r="G22" s="173">
        <f t="shared" ca="1" si="6"/>
        <v>9003.3333333333339</v>
      </c>
      <c r="H22" s="66">
        <f t="shared" ca="1" si="7"/>
        <v>-33287.847333333695</v>
      </c>
      <c r="J22" s="106">
        <v>45833.625</v>
      </c>
      <c r="K22" s="3">
        <v>99.372</v>
      </c>
      <c r="L22" s="106">
        <v>45834.625</v>
      </c>
      <c r="M22" s="3">
        <v>104.348</v>
      </c>
      <c r="N22" s="146">
        <f t="shared" si="0"/>
        <v>45833.625</v>
      </c>
      <c r="O22" s="146" t="str">
        <f t="shared" si="1"/>
        <v/>
      </c>
      <c r="P22" s="146">
        <v>45985.625</v>
      </c>
    </row>
    <row r="23" spans="1:16" ht="14.4" hidden="1" customHeight="1">
      <c r="A23" s="151">
        <f t="shared" ca="1" si="8"/>
        <v>45968.625</v>
      </c>
      <c r="B23" s="38">
        <f ca="1">IF(COUNTIF($P$2:P1008,A23)=1,VLOOKUP(A23,J:K,2), IF(COUNTIF($P$2:P1008,A23)=0,$B$10,""))</f>
        <v>104.30200000000001</v>
      </c>
      <c r="C23" s="115">
        <f t="shared" ca="1" si="3"/>
        <v>-68860.680000000095</v>
      </c>
      <c r="D23" s="173">
        <f t="shared" ca="1" si="4"/>
        <v>9166.6666666666661</v>
      </c>
      <c r="E23" s="38">
        <f ca="1">IF(COUNTIF($P$2:P1008,A23)=1,VLOOKUP(A23,L:M,2), IF(COUNTIF($P$2:P1008,A23)=0,$C$10,""))</f>
        <v>108.068</v>
      </c>
      <c r="F23" s="115">
        <f t="shared" ca="1" si="5"/>
        <v>-34560.000000000175</v>
      </c>
      <c r="G23" s="173">
        <f t="shared" ca="1" si="6"/>
        <v>9903.6666666666642</v>
      </c>
      <c r="H23" s="66">
        <f t="shared" ca="1" si="7"/>
        <v>-45185.662266666601</v>
      </c>
      <c r="J23" s="106">
        <v>45834.625</v>
      </c>
      <c r="K23" s="3">
        <v>99.778000000000006</v>
      </c>
      <c r="L23" s="106">
        <v>45835.625</v>
      </c>
      <c r="M23" s="3">
        <v>104.60299999999999</v>
      </c>
      <c r="N23" s="146">
        <f t="shared" si="0"/>
        <v>45834.625</v>
      </c>
      <c r="O23" s="146" t="str">
        <f t="shared" si="1"/>
        <v/>
      </c>
      <c r="P23" s="146">
        <v>45986.625</v>
      </c>
    </row>
    <row r="24" spans="1:16" ht="14.4" hidden="1" customHeight="1">
      <c r="A24" s="151">
        <f t="shared" ca="1" si="8"/>
        <v>45971.625</v>
      </c>
      <c r="B24" s="38">
        <f ca="1">IF(COUNTIF($P$2:P1009,A24)=1,VLOOKUP(A24,J:K,2), IF(COUNTIF($P$2:P1009,A24)=0,$B$10,""))</f>
        <v>102.262</v>
      </c>
      <c r="C24" s="115">
        <f t="shared" ca="1" si="3"/>
        <v>-39607.080000000009</v>
      </c>
      <c r="D24" s="173">
        <f t="shared" ca="1" si="4"/>
        <v>11666.666666666668</v>
      </c>
      <c r="E24" s="38">
        <f ca="1">IF(COUNTIF($P$2:P1009,A24)=1,VLOOKUP(A24,L:M,2), IF(COUNTIF($P$2:P1009,A24)=0,$C$10,""))</f>
        <v>108.32899999999999</v>
      </c>
      <c r="F24" s="115">
        <f t="shared" ca="1" si="5"/>
        <v>-13680.000000000518</v>
      </c>
      <c r="G24" s="173">
        <f t="shared" ca="1" si="6"/>
        <v>12604.66666666667</v>
      </c>
      <c r="H24" s="66">
        <f t="shared" ca="1" si="7"/>
        <v>-31614.950266666157</v>
      </c>
      <c r="J24" s="106">
        <v>45835.625</v>
      </c>
      <c r="K24" s="3">
        <v>98.491</v>
      </c>
      <c r="L24" s="106">
        <v>45838.625</v>
      </c>
      <c r="M24" s="3">
        <v>104.544</v>
      </c>
      <c r="N24" s="146">
        <f t="shared" si="0"/>
        <v>45835.625</v>
      </c>
      <c r="O24" s="146" t="str">
        <f t="shared" si="1"/>
        <v/>
      </c>
      <c r="P24" s="146">
        <v>45987.625</v>
      </c>
    </row>
    <row r="25" spans="1:16" ht="14.4" hidden="1" customHeight="1">
      <c r="A25" s="151">
        <f t="shared" ca="1" si="8"/>
        <v>45973.625</v>
      </c>
      <c r="B25" s="38">
        <f ca="1">IF(COUNTIF($P$2:P1010,A25)=1,VLOOKUP(A25,J:K,2), IF(COUNTIF($P$2:P1010,A25)=0,$B$10,""))</f>
        <v>100.69199999999999</v>
      </c>
      <c r="C25" s="115">
        <f t="shared" ca="1" si="3"/>
        <v>-17093.279999999901</v>
      </c>
      <c r="D25" s="173">
        <f t="shared" ca="1" si="4"/>
        <v>13333.333333333334</v>
      </c>
      <c r="E25" s="38">
        <f ca="1">IF(COUNTIF($P$2:P1010,A25)=1,VLOOKUP(A25,L:M,2), IF(COUNTIF($P$2:P1010,A25)=0,$C$10,""))</f>
        <v>108.44499999999999</v>
      </c>
      <c r="F25" s="115">
        <f t="shared" ca="1" si="5"/>
        <v>-4400.0000000005457</v>
      </c>
      <c r="G25" s="173">
        <f t="shared" ca="1" si="6"/>
        <v>14405.333333333336</v>
      </c>
      <c r="H25" s="66">
        <f t="shared" ca="1" si="7"/>
        <v>-14404.470933332672</v>
      </c>
      <c r="J25" s="106">
        <v>45838.625</v>
      </c>
      <c r="K25" s="3">
        <v>97.775999999999996</v>
      </c>
      <c r="L25" s="106">
        <v>45839.625</v>
      </c>
      <c r="M25" s="3">
        <v>105.163</v>
      </c>
      <c r="N25" s="146">
        <f t="shared" si="0"/>
        <v>45838.625</v>
      </c>
      <c r="O25" s="146" t="str">
        <f t="shared" si="1"/>
        <v/>
      </c>
      <c r="P25" s="146">
        <v>45989.625</v>
      </c>
    </row>
    <row r="26" spans="1:16" ht="14.4" hidden="1" customHeight="1">
      <c r="A26" s="151">
        <f t="shared" ca="1" si="8"/>
        <v>45974.625</v>
      </c>
      <c r="B26" s="38">
        <f ca="1">IF(COUNTIF($P$2:P1011,A26)=1,VLOOKUP(A26,J:K,2), IF(COUNTIF($P$2:P1011,A26)=0,$B$10,""))</f>
        <v>100.96899999999999</v>
      </c>
      <c r="C26" s="115">
        <f t="shared" ca="1" si="3"/>
        <v>-21065.459999999919</v>
      </c>
      <c r="D26" s="173">
        <f t="shared" ca="1" si="4"/>
        <v>14166.666666666668</v>
      </c>
      <c r="E26" s="38">
        <f ca="1">IF(COUNTIF($P$2:P1011,A26)=1,VLOOKUP(A26,L:M,2), IF(COUNTIF($P$2:P1011,A26)=0,$C$10,""))</f>
        <v>108.27200000000001</v>
      </c>
      <c r="F26" s="115">
        <f t="shared" ca="1" si="5"/>
        <v>-18239.999999999556</v>
      </c>
      <c r="G26" s="173">
        <f t="shared" ca="1" si="6"/>
        <v>15305.666666666664</v>
      </c>
      <c r="H26" s="66">
        <f t="shared" ca="1" si="7"/>
        <v>-5137.2548666670118</v>
      </c>
      <c r="J26" s="106">
        <v>45839.625</v>
      </c>
      <c r="K26" s="3">
        <v>97.828000000000003</v>
      </c>
      <c r="L26" s="106">
        <v>45840.625</v>
      </c>
      <c r="M26" s="3">
        <v>105.188</v>
      </c>
      <c r="N26" s="146">
        <f t="shared" si="0"/>
        <v>45839.625</v>
      </c>
      <c r="O26" s="146" t="str">
        <f t="shared" si="1"/>
        <v/>
      </c>
      <c r="P26" s="146">
        <v>45992.625</v>
      </c>
    </row>
    <row r="27" spans="1:16" ht="14.4" hidden="1" customHeight="1">
      <c r="A27" s="151">
        <f t="shared" ca="1" si="8"/>
        <v>45975.625</v>
      </c>
      <c r="B27" s="38">
        <f ca="1">IF(COUNTIF($P$2:P1012,A27)=1,VLOOKUP(A27,J:K,2), IF(COUNTIF($P$2:P1012,A27)=0,$B$10,""))</f>
        <v>102.322</v>
      </c>
      <c r="C27" s="115">
        <f t="shared" ca="1" si="3"/>
        <v>-40467.48000000004</v>
      </c>
      <c r="D27" s="173">
        <f t="shared" ca="1" si="4"/>
        <v>15000</v>
      </c>
      <c r="E27" s="38">
        <f ca="1">IF(COUNTIF($P$2:P1012,A27)=1,VLOOKUP(A27,L:M,2), IF(COUNTIF($P$2:P1012,A27)=0,$C$10,""))</f>
        <v>108.05500000000001</v>
      </c>
      <c r="F27" s="115">
        <f t="shared" ca="1" si="5"/>
        <v>-35599.999999999454</v>
      </c>
      <c r="G27" s="173">
        <f t="shared" ca="1" si="6"/>
        <v>16206</v>
      </c>
      <c r="H27" s="66">
        <f t="shared" ca="1" si="7"/>
        <v>-10402.95160000059</v>
      </c>
      <c r="J27" s="106">
        <v>45840.625</v>
      </c>
      <c r="K27" s="3">
        <v>96.846999999999994</v>
      </c>
      <c r="L27" s="106">
        <v>45841.625</v>
      </c>
      <c r="M27" s="3">
        <v>105.215</v>
      </c>
      <c r="N27" s="146">
        <f t="shared" si="0"/>
        <v>45840.625</v>
      </c>
      <c r="O27" s="146" t="str">
        <f t="shared" si="1"/>
        <v/>
      </c>
      <c r="P27" s="146">
        <v>45993.625</v>
      </c>
    </row>
    <row r="28" spans="1:16" ht="14.4" hidden="1" customHeight="1">
      <c r="A28" s="151">
        <f t="shared" ca="1" si="8"/>
        <v>45978.625</v>
      </c>
      <c r="B28" s="38">
        <f ca="1">IF(COUNTIF($P$2:P1013,A28)=1,VLOOKUP(A28,J:K,2), IF(COUNTIF($P$2:P1013,A28)=0,$B$10,""))</f>
        <v>101.29</v>
      </c>
      <c r="C28" s="115">
        <f t="shared" ca="1" si="3"/>
        <v>-25668.600000000093</v>
      </c>
      <c r="D28" s="173">
        <f t="shared" ca="1" si="4"/>
        <v>17500</v>
      </c>
      <c r="E28" s="38">
        <f ca="1">IF(COUNTIF($P$2:P1013,A28)=1,VLOOKUP(A28,L:M,2), IF(COUNTIF($P$2:P1013,A28)=0,$C$10,""))</f>
        <v>107.955</v>
      </c>
      <c r="F28" s="115">
        <f t="shared" ca="1" si="5"/>
        <v>-43600.000000000138</v>
      </c>
      <c r="G28" s="173">
        <f t="shared" ca="1" si="6"/>
        <v>18907</v>
      </c>
      <c r="H28" s="66">
        <f t="shared" ca="1" si="7"/>
        <v>15135.738000000027</v>
      </c>
      <c r="J28" s="106">
        <v>45841.625</v>
      </c>
      <c r="K28" s="3">
        <v>96.338999999999999</v>
      </c>
      <c r="L28" s="106">
        <v>45845.625</v>
      </c>
      <c r="M28" s="3">
        <v>105.322</v>
      </c>
      <c r="N28" s="146">
        <f t="shared" si="0"/>
        <v>45841.625</v>
      </c>
      <c r="O28" s="146" t="str">
        <f t="shared" si="1"/>
        <v/>
      </c>
      <c r="P28" s="146">
        <v>45994.625</v>
      </c>
    </row>
    <row r="29" spans="1:16" ht="14.4" hidden="1" customHeight="1">
      <c r="A29" s="151">
        <f t="shared" ca="1" si="8"/>
        <v>45979.625</v>
      </c>
      <c r="B29" s="38">
        <f ca="1">IF(COUNTIF($P$2:P1014,A29)=1,VLOOKUP(A29,J:K,2), IF(COUNTIF($P$2:P1014,A29)=0,$B$10,""))</f>
        <v>104.029</v>
      </c>
      <c r="C29" s="115">
        <f t="shared" ca="1" si="3"/>
        <v>-64945.859999999964</v>
      </c>
      <c r="D29" s="173">
        <f t="shared" ca="1" si="4"/>
        <v>18333.333333333332</v>
      </c>
      <c r="E29" s="38">
        <f ca="1">IF(COUNTIF($P$2:P1014,A29)=1,VLOOKUP(A29,L:M,2), IF(COUNTIF($P$2:P1014,A29)=0,$C$10,""))</f>
        <v>107.51900000000001</v>
      </c>
      <c r="F29" s="115">
        <f t="shared" ca="1" si="5"/>
        <v>-78479.999999999563</v>
      </c>
      <c r="G29" s="173">
        <f t="shared" ca="1" si="6"/>
        <v>19807.333333333328</v>
      </c>
      <c r="H29" s="66">
        <f t="shared" ca="1" si="7"/>
        <v>4136.010466666281</v>
      </c>
      <c r="J29" s="106">
        <v>45842.625</v>
      </c>
      <c r="K29" s="3">
        <v>97.531999999999996</v>
      </c>
      <c r="L29" s="106">
        <v>45846.625</v>
      </c>
      <c r="M29" s="3">
        <v>105.304</v>
      </c>
      <c r="N29" s="146" t="str">
        <f t="shared" si="0"/>
        <v/>
      </c>
      <c r="O29" s="146" t="str">
        <f t="shared" si="1"/>
        <v/>
      </c>
      <c r="P29" s="146">
        <v>45995.625</v>
      </c>
    </row>
    <row r="30" spans="1:16" ht="14.4" hidden="1" customHeight="1">
      <c r="A30" s="151">
        <f t="shared" ca="1" si="8"/>
        <v>45980.625</v>
      </c>
      <c r="B30" s="38">
        <f ca="1">IF(COUNTIF($P$2:P1015,A30)=1,VLOOKUP(A30,J:K,2), IF(COUNTIF($P$2:P1015,A30)=0,$B$10,""))</f>
        <v>103.443</v>
      </c>
      <c r="C30" s="115">
        <f t="shared" ca="1" si="3"/>
        <v>-56542.619999999981</v>
      </c>
      <c r="D30" s="173">
        <f t="shared" ca="1" si="4"/>
        <v>19166.666666666664</v>
      </c>
      <c r="E30" s="38">
        <f ca="1">IF(COUNTIF($P$2:P1015,A30)=1,VLOOKUP(A30,L:M,2), IF(COUNTIF($P$2:P1015,A30)=0,$C$10,""))</f>
        <v>107.83199999999999</v>
      </c>
      <c r="F30" s="115">
        <f t="shared" ca="1" si="5"/>
        <v>-53440.000000000509</v>
      </c>
      <c r="G30" s="173">
        <f t="shared" ca="1" si="6"/>
        <v>20707.666666666672</v>
      </c>
      <c r="H30" s="66">
        <f t="shared" ca="1" si="7"/>
        <v>-10997.532066666143</v>
      </c>
      <c r="J30" s="106">
        <v>45845.625</v>
      </c>
      <c r="K30" s="3">
        <v>97.003</v>
      </c>
      <c r="L30" s="106">
        <v>45847.625</v>
      </c>
      <c r="M30" s="3">
        <v>105.428</v>
      </c>
      <c r="N30" s="146">
        <f t="shared" si="0"/>
        <v>45845.625</v>
      </c>
      <c r="O30" s="146" t="str">
        <f t="shared" si="1"/>
        <v/>
      </c>
      <c r="P30" s="146">
        <v>45996.625</v>
      </c>
    </row>
    <row r="31" spans="1:16" ht="14.4" hidden="1" customHeight="1">
      <c r="A31" s="151">
        <f t="shared" ca="1" si="8"/>
        <v>45981.625</v>
      </c>
      <c r="B31" s="38">
        <f ca="1">IF(COUNTIF($P$2:P1016,A31)=1,VLOOKUP(A31,J:K,2), IF(COUNTIF($P$2:P1016,A31)=0,$B$10,""))</f>
        <v>101.164</v>
      </c>
      <c r="C31" s="115">
        <f t="shared" ca="1" si="3"/>
        <v>-23861.760000000028</v>
      </c>
      <c r="D31" s="173">
        <f t="shared" ca="1" si="4"/>
        <v>20000</v>
      </c>
      <c r="E31" s="38">
        <f ca="1">IF(COUNTIF($P$2:P1016,A31)=1,VLOOKUP(A31,L:M,2), IF(COUNTIF($P$2:P1016,A31)=0,$C$10,""))</f>
        <v>107.999</v>
      </c>
      <c r="F31" s="115">
        <f t="shared" ca="1" si="5"/>
        <v>-40080.000000000378</v>
      </c>
      <c r="G31" s="173">
        <f t="shared" ca="1" si="6"/>
        <v>21608</v>
      </c>
      <c r="H31" s="66">
        <f t="shared" ca="1" si="7"/>
        <v>13953.740800000349</v>
      </c>
      <c r="J31" s="106">
        <v>45846.625</v>
      </c>
      <c r="K31" s="3">
        <v>96.25</v>
      </c>
      <c r="L31" s="106">
        <v>45848.625</v>
      </c>
      <c r="M31" s="3">
        <v>105.545</v>
      </c>
      <c r="N31" s="146">
        <f t="shared" si="0"/>
        <v>45846.625</v>
      </c>
      <c r="O31" s="146" t="str">
        <f t="shared" si="1"/>
        <v/>
      </c>
      <c r="P31" s="146">
        <v>45999.625</v>
      </c>
    </row>
    <row r="32" spans="1:16" ht="14.4" hidden="1" customHeight="1">
      <c r="A32" s="151">
        <f t="shared" ca="1" si="8"/>
        <v>45982.625</v>
      </c>
      <c r="B32" s="38">
        <f ca="1">IF(COUNTIF($P$2:P1017,A32)=1,VLOOKUP(A32,J:K,2), IF(COUNTIF($P$2:P1017,A32)=0,$B$10,""))</f>
        <v>103.72799999999999</v>
      </c>
      <c r="C32" s="115">
        <f t="shared" ca="1" si="3"/>
        <v>-60629.519999999931</v>
      </c>
      <c r="D32" s="173">
        <f t="shared" ca="1" si="4"/>
        <v>20833.333333333336</v>
      </c>
      <c r="E32" s="38">
        <f ca="1">IF(COUNTIF($P$2:P1017,A32)=1,VLOOKUP(A32,L:M,2), IF(COUNTIF($P$2:P1017,A32)=0,$C$10,""))</f>
        <v>107.786</v>
      </c>
      <c r="F32" s="115">
        <f t="shared" ca="1" si="5"/>
        <v>-57119.999999999891</v>
      </c>
      <c r="G32" s="173">
        <f t="shared" ca="1" si="6"/>
        <v>22508.333333333336</v>
      </c>
      <c r="H32" s="66">
        <f t="shared" ca="1" si="7"/>
        <v>-11949.871733333362</v>
      </c>
      <c r="J32" s="106">
        <v>45847.625</v>
      </c>
      <c r="K32" s="3">
        <v>96.17</v>
      </c>
      <c r="L32" s="106">
        <v>45849.625</v>
      </c>
      <c r="M32" s="3">
        <v>105.447</v>
      </c>
      <c r="N32" s="146">
        <f t="shared" si="0"/>
        <v>45847.625</v>
      </c>
      <c r="O32" s="146" t="str">
        <f t="shared" si="1"/>
        <v/>
      </c>
      <c r="P32" s="146">
        <v>46000.625</v>
      </c>
    </row>
    <row r="33" spans="1:16" ht="14.4" hidden="1" customHeight="1">
      <c r="A33" s="151">
        <f t="shared" ca="1" si="8"/>
        <v>45985.625</v>
      </c>
      <c r="B33" s="38">
        <f ca="1">IF(COUNTIF($P$2:P1018,A33)=1,VLOOKUP(A33,J:K,2), IF(COUNTIF($P$2:P1018,A33)=0,$B$10,""))</f>
        <v>102.074</v>
      </c>
      <c r="C33" s="115">
        <f t="shared" ca="1" si="3"/>
        <v>-36911.159999999974</v>
      </c>
      <c r="D33" s="173">
        <f t="shared" ca="1" si="4"/>
        <v>23333.333333333336</v>
      </c>
      <c r="E33" s="38">
        <f ca="1">IF(COUNTIF($P$2:P1018,A33)=1,VLOOKUP(A33,L:M,2), IF(COUNTIF($P$2:P1018,A33)=0,$C$10,""))</f>
        <v>107.968</v>
      </c>
      <c r="F33" s="115">
        <f t="shared" ca="1" si="5"/>
        <v>-42559.999999999716</v>
      </c>
      <c r="G33" s="173">
        <f t="shared" ca="1" si="6"/>
        <v>25209.333333333339</v>
      </c>
      <c r="H33" s="66">
        <f t="shared" ca="1" si="7"/>
        <v>1464.6094666664103</v>
      </c>
      <c r="J33" s="106">
        <v>45848.625</v>
      </c>
      <c r="K33" s="3">
        <v>94.885999999999996</v>
      </c>
      <c r="L33" s="106">
        <v>45852.625</v>
      </c>
      <c r="M33" s="3">
        <v>105.313</v>
      </c>
      <c r="N33" s="146">
        <f t="shared" si="0"/>
        <v>45848.625</v>
      </c>
      <c r="O33" s="146" t="str">
        <f t="shared" si="1"/>
        <v/>
      </c>
      <c r="P33" s="146">
        <v>46001.625</v>
      </c>
    </row>
    <row r="34" spans="1:16" ht="14.4" hidden="1" customHeight="1">
      <c r="A34" s="151">
        <f t="shared" ca="1" si="8"/>
        <v>45986.625</v>
      </c>
      <c r="B34" s="38">
        <f ca="1">IF(COUNTIF($P$2:P1019,A34)=1,VLOOKUP(A34,J:K,2), IF(COUNTIF($P$2:P1019,A34)=0,$B$10,""))</f>
        <v>100.49</v>
      </c>
      <c r="C34" s="115">
        <f t="shared" ca="1" si="3"/>
        <v>-14196.599999999928</v>
      </c>
      <c r="D34" s="173">
        <f t="shared" ca="1" si="4"/>
        <v>24166.666666666672</v>
      </c>
      <c r="E34" s="38">
        <f ca="1">IF(COUNTIF($P$2:P1019,A34)=1,VLOOKUP(A34,L:M,2), IF(COUNTIF($P$2:P1019,A34)=0,$C$10,""))</f>
        <v>108.267</v>
      </c>
      <c r="F34" s="115">
        <f t="shared" ca="1" si="5"/>
        <v>-18640.000000000327</v>
      </c>
      <c r="G34" s="173">
        <f t="shared" ca="1" si="6"/>
        <v>26109.666666666675</v>
      </c>
      <c r="H34" s="66">
        <f t="shared" ca="1" si="7"/>
        <v>4195.3113333337424</v>
      </c>
      <c r="J34" s="106">
        <v>45849.625</v>
      </c>
      <c r="K34" s="3">
        <v>96.510999999999996</v>
      </c>
      <c r="L34" s="106">
        <v>45853.625</v>
      </c>
      <c r="M34" s="3">
        <v>105.245</v>
      </c>
      <c r="N34" s="146">
        <f t="shared" si="0"/>
        <v>45849.625</v>
      </c>
      <c r="O34" s="146" t="str">
        <f t="shared" si="1"/>
        <v/>
      </c>
      <c r="P34" s="146">
        <v>46002.625</v>
      </c>
    </row>
    <row r="35" spans="1:16" ht="14.4" hidden="1" customHeight="1">
      <c r="A35" s="151">
        <f t="shared" ca="1" si="8"/>
        <v>45987.625</v>
      </c>
      <c r="B35" s="38">
        <f ca="1">IF(COUNTIF($P$2:P1020,A35)=1,VLOOKUP(A35,J:K,2), IF(COUNTIF($P$2:P1020,A35)=0,$B$10,""))</f>
        <v>97.846000000000004</v>
      </c>
      <c r="C35" s="115">
        <f t="shared" ca="1" si="3"/>
        <v>23718.35999999995</v>
      </c>
      <c r="D35" s="173">
        <f t="shared" ca="1" si="4"/>
        <v>25000</v>
      </c>
      <c r="E35" s="38">
        <f ca="1">IF(COUNTIF($P$2:P1020,A35)=1,VLOOKUP(A35,L:M,2), IF(COUNTIF($P$2:P1020,A35)=0,$C$10,""))</f>
        <v>108.65900000000001</v>
      </c>
      <c r="F35" s="115">
        <f t="shared" ca="1" si="5"/>
        <v>12720.000000000482</v>
      </c>
      <c r="G35" s="173">
        <f t="shared" ca="1" si="6"/>
        <v>27010</v>
      </c>
      <c r="H35" s="66">
        <f t="shared" ca="1" si="7"/>
        <v>17270.481199999456</v>
      </c>
      <c r="J35" s="106">
        <v>45852.625</v>
      </c>
      <c r="K35" s="3">
        <v>97.629000000000005</v>
      </c>
      <c r="L35" s="106">
        <v>45854.625</v>
      </c>
      <c r="M35" s="3">
        <v>105.136</v>
      </c>
      <c r="N35" s="146">
        <f t="shared" si="0"/>
        <v>45852.625</v>
      </c>
      <c r="O35" s="146" t="str">
        <f t="shared" si="1"/>
        <v/>
      </c>
    </row>
    <row r="36" spans="1:16" ht="14.4" hidden="1" customHeight="1">
      <c r="A36" s="151">
        <f t="shared" ca="1" si="8"/>
        <v>45989.625</v>
      </c>
      <c r="B36" s="38">
        <f ca="1">IF(COUNTIF($P$2:P1021,A36)=1,VLOOKUP(A36,J:K,2), IF(COUNTIF($P$2:P1021,A36)=0,$B$10,""))</f>
        <v>96.19</v>
      </c>
      <c r="C36" s="115">
        <f t="shared" ca="1" si="3"/>
        <v>47465.400000000038</v>
      </c>
      <c r="D36" s="173">
        <f t="shared" ca="1" si="4"/>
        <v>26666.666666666668</v>
      </c>
      <c r="E36" s="38">
        <f ca="1">IF(COUNTIF($P$2:P1021,A36)=1,VLOOKUP(A36,L:M,2), IF(COUNTIF($P$2:P1021,A36)=0,$C$10,""))</f>
        <v>109.44199999999999</v>
      </c>
      <c r="F36" s="115">
        <f t="shared" ca="1" si="5"/>
        <v>75359.999999999447</v>
      </c>
      <c r="G36" s="173">
        <f t="shared" ca="1" si="6"/>
        <v>28810.666666666672</v>
      </c>
      <c r="H36" s="66">
        <f t="shared" ca="1" si="7"/>
        <v>-17436.148666666078</v>
      </c>
      <c r="J36" s="106">
        <v>45853.625</v>
      </c>
      <c r="K36" s="3">
        <v>97.247</v>
      </c>
      <c r="L36" s="106">
        <v>45855.625</v>
      </c>
      <c r="M36" s="3">
        <v>105.104</v>
      </c>
      <c r="N36" s="146">
        <f t="shared" si="0"/>
        <v>45853.625</v>
      </c>
      <c r="O36" s="146" t="str">
        <f t="shared" si="1"/>
        <v/>
      </c>
    </row>
    <row r="37" spans="1:16">
      <c r="A37" s="151">
        <f t="shared" ca="1" si="8"/>
        <v>45992.625</v>
      </c>
      <c r="B37" s="38">
        <f ca="1">IF(COUNTIF($P$2:P1022,A37)=1,VLOOKUP(A37,J:K,2), IF(COUNTIF($P$2:P1022,A37)=0,$B$10,""))</f>
        <v>97.143000000000001</v>
      </c>
      <c r="C37" s="115">
        <f t="shared" ca="1" si="3"/>
        <v>33799.379999999997</v>
      </c>
      <c r="D37" s="173">
        <f t="shared" ca="1" si="4"/>
        <v>29166.666666666668</v>
      </c>
      <c r="E37" s="38">
        <f ca="1">IF(COUNTIF($P$2:P1022,A37)=1,VLOOKUP(A37,L:M,2), IF(COUNTIF($P$2:P1022,A37)=0,$C$10,""))</f>
        <v>108.82599999999999</v>
      </c>
      <c r="F37" s="115">
        <f t="shared" ca="1" si="5"/>
        <v>26079.999999999472</v>
      </c>
      <c r="G37" s="173">
        <f t="shared" ca="1" si="6"/>
        <v>31511.666666666679</v>
      </c>
      <c r="H37" s="66">
        <f t="shared" ca="1" si="7"/>
        <v>16078.607933333835</v>
      </c>
      <c r="J37" s="106">
        <v>45854.625</v>
      </c>
      <c r="K37" s="3">
        <v>98.581000000000003</v>
      </c>
      <c r="L37" s="106">
        <v>45856.625</v>
      </c>
      <c r="M37" s="3">
        <v>105.011</v>
      </c>
      <c r="N37" s="146">
        <f t="shared" si="0"/>
        <v>45854.625</v>
      </c>
      <c r="O37" s="146" t="str">
        <f t="shared" si="1"/>
        <v/>
      </c>
    </row>
    <row r="38" spans="1:16">
      <c r="A38" s="151">
        <f t="shared" ca="1" si="8"/>
        <v>45993.625</v>
      </c>
      <c r="B38" s="38">
        <f ca="1">IF(COUNTIF($P$2:P1023,A38)=1,VLOOKUP(A38,J:K,2), IF(COUNTIF($P$2:P1023,A38)=0,$B$10,""))</f>
        <v>95.692999999999998</v>
      </c>
      <c r="C38" s="115">
        <f t="shared" ca="1" si="3"/>
        <v>54592.380000000034</v>
      </c>
      <c r="D38" s="173">
        <f t="shared" ca="1" si="4"/>
        <v>30000</v>
      </c>
      <c r="E38" s="38">
        <f ca="1">IF(COUNTIF($P$2:P1023,A38)=1,VLOOKUP(A38,L:M,2), IF(COUNTIF($P$2:P1023,A38)=0,$C$10,""))</f>
        <v>109.039</v>
      </c>
      <c r="F38" s="115">
        <f t="shared" ca="1" si="5"/>
        <v>43120.000000000116</v>
      </c>
      <c r="G38" s="173">
        <f t="shared" ca="1" si="6"/>
        <v>32412</v>
      </c>
      <c r="H38" s="66">
        <f t="shared" ca="1" si="7"/>
        <v>23441.084599999915</v>
      </c>
      <c r="J38" s="106">
        <v>45855.625</v>
      </c>
      <c r="K38" s="3">
        <v>97.709000000000003</v>
      </c>
      <c r="L38" s="106">
        <v>45859.625</v>
      </c>
      <c r="M38" s="3">
        <v>105.11499999999999</v>
      </c>
      <c r="N38" s="146">
        <f t="shared" si="0"/>
        <v>45855.625</v>
      </c>
      <c r="O38" s="146" t="str">
        <f t="shared" si="1"/>
        <v/>
      </c>
    </row>
    <row r="39" spans="1:16">
      <c r="A39" s="151">
        <f t="shared" ca="1" si="8"/>
        <v>45994.625</v>
      </c>
      <c r="B39" s="38">
        <f ca="1">IF(COUNTIF($P$2:P1024,A39)=1,VLOOKUP(A39,J:K,2), IF(COUNTIF($P$2:P1024,A39)=0,$B$10,""))</f>
        <v>94.63</v>
      </c>
      <c r="C39" s="115">
        <f t="shared" ca="1" si="3"/>
        <v>69835.800000000076</v>
      </c>
      <c r="D39" s="173">
        <f t="shared" ca="1" si="4"/>
        <v>30833.333333333336</v>
      </c>
      <c r="E39" s="38">
        <f ca="1">IF(COUNTIF($P$2:P1024,A39)=1,VLOOKUP(A39,L:M,2), IF(COUNTIF($P$2:P1024,A39)=0,$C$10,""))</f>
        <v>109.13500000000001</v>
      </c>
      <c r="F39" s="115">
        <f t="shared" ca="1" si="5"/>
        <v>50800.000000000407</v>
      </c>
      <c r="G39" s="173">
        <f t="shared" ca="1" si="6"/>
        <v>33312.333333333336</v>
      </c>
      <c r="H39" s="66">
        <f t="shared" ca="1" si="7"/>
        <v>33670.552666666343</v>
      </c>
      <c r="J39" s="106">
        <v>45856.625</v>
      </c>
      <c r="K39" s="3">
        <v>97.168999999999997</v>
      </c>
      <c r="L39" s="106">
        <v>45860.625</v>
      </c>
      <c r="M39" s="3">
        <v>105.175</v>
      </c>
      <c r="N39" s="146">
        <f t="shared" si="0"/>
        <v>45856.625</v>
      </c>
      <c r="O39" s="146" t="str">
        <f t="shared" si="1"/>
        <v/>
      </c>
    </row>
    <row r="40" spans="1:16">
      <c r="A40" s="151">
        <f t="shared" ca="1" si="8"/>
        <v>45995.625</v>
      </c>
      <c r="B40" s="38">
        <f ca="1">IF(COUNTIF($P$2:P1025,A40)=1,VLOOKUP(A40,J:K,2), IF(COUNTIF($P$2:P1025,A40)=0,$B$10,""))</f>
        <v>93.691999999999993</v>
      </c>
      <c r="C40" s="115">
        <f t="shared" ca="1" si="3"/>
        <v>83286.720000000103</v>
      </c>
      <c r="D40" s="173">
        <f t="shared" ca="1" si="4"/>
        <v>31666.666666666672</v>
      </c>
      <c r="E40" s="38">
        <f ca="1">IF(COUNTIF($P$2:P1025,A40)=1,VLOOKUP(A40,L:M,2), IF(COUNTIF($P$2:P1025,A40)=0,$C$10,""))</f>
        <v>109.185</v>
      </c>
      <c r="F40" s="115">
        <f t="shared" ca="1" si="5"/>
        <v>54800.000000000182</v>
      </c>
      <c r="G40" s="173">
        <f t="shared" ca="1" si="6"/>
        <v>34212.666666666679</v>
      </c>
      <c r="H40" s="66">
        <f t="shared" ca="1" si="7"/>
        <v>45482.795733333252</v>
      </c>
      <c r="J40" s="106">
        <v>45859.625</v>
      </c>
      <c r="K40" s="3">
        <v>97.474000000000004</v>
      </c>
      <c r="L40" s="106">
        <v>45861.625</v>
      </c>
      <c r="M40" s="3">
        <v>105.383</v>
      </c>
      <c r="N40" s="146">
        <f t="shared" si="0"/>
        <v>45859.625</v>
      </c>
      <c r="O40" s="146" t="str">
        <f t="shared" si="1"/>
        <v/>
      </c>
    </row>
    <row r="41" spans="1:16">
      <c r="A41" s="151">
        <f t="shared" ca="1" si="8"/>
        <v>45996.625</v>
      </c>
      <c r="B41" s="38">
        <f ca="1">IF(COUNTIF($P$2:P1026,A41)=1,VLOOKUP(A41,J:K,2), IF(COUNTIF($P$2:P1026,A41)=0,$B$10,""))</f>
        <v>93.600999999999999</v>
      </c>
      <c r="C41" s="115">
        <f t="shared" ca="1" si="3"/>
        <v>84591.660000000018</v>
      </c>
      <c r="D41" s="173">
        <f t="shared" ca="1" si="4"/>
        <v>32500.000000000004</v>
      </c>
      <c r="E41" s="38">
        <f ca="1">IF(COUNTIF($P$2:P1026,A41)=1,VLOOKUP(A41,L:M,2), IF(COUNTIF($P$2:P1026,A41)=0,$C$10,""))</f>
        <v>109.24</v>
      </c>
      <c r="F41" s="115">
        <f t="shared" ca="1" si="5"/>
        <v>59199.999999999593</v>
      </c>
      <c r="G41" s="173">
        <f t="shared" ca="1" si="6"/>
        <v>35113</v>
      </c>
      <c r="H41" s="66">
        <f t="shared" ca="1" si="7"/>
        <v>42684.242200000415</v>
      </c>
      <c r="J41" s="106">
        <v>45860.625</v>
      </c>
      <c r="K41" s="3">
        <v>98.94</v>
      </c>
      <c r="L41" s="106">
        <v>45862.625</v>
      </c>
      <c r="M41" s="3">
        <v>105.568</v>
      </c>
      <c r="N41" s="146">
        <f t="shared" si="0"/>
        <v>45860.625</v>
      </c>
      <c r="O41" s="146" t="str">
        <f t="shared" si="1"/>
        <v/>
      </c>
    </row>
    <row r="42" spans="1:16">
      <c r="A42" s="151">
        <f t="shared" ca="1" si="8"/>
        <v>45999.625</v>
      </c>
      <c r="B42" s="38">
        <f ca="1">IF(COUNTIF($P$2:P1027,A42)=1,VLOOKUP(A42,J:K,2), IF(COUNTIF($P$2:P1027,A42)=0,$B$10,""))</f>
        <v>93.14</v>
      </c>
      <c r="C42" s="115">
        <f t="shared" ca="1" si="3"/>
        <v>91202.400000000009</v>
      </c>
      <c r="D42" s="173">
        <f t="shared" ca="1" si="4"/>
        <v>35000</v>
      </c>
      <c r="E42" s="38">
        <f ca="1">IF(COUNTIF($P$2:P1027,A42)=1,VLOOKUP(A42,L:M,2), IF(COUNTIF($P$2:P1027,A42)=0,$C$10,""))</f>
        <v>109.193</v>
      </c>
      <c r="F42" s="30">
        <f t="shared" ref="F42:F85" ca="1" si="9">IF(ISERROR(B42-2),"",(E42-$E$14)/100*$C$5)</f>
        <v>55439.999999999833</v>
      </c>
      <c r="G42" s="31">
        <f t="shared" ref="G42:G79" ca="1" si="10">IF(ISERROR(B42-2),"",(INT(A42)-INT($A$14))/360*$C$6*$C$5-(INT(A42)-INT($A$14))/360*$C$7*$C$5*$E$14/100)</f>
        <v>37814</v>
      </c>
      <c r="H42" s="66">
        <f t="shared" ref="H42:H85" ca="1" si="11">IF(ISERROR(B42-2),"",(C42+D42)*$B$9-F42-G42)</f>
        <v>54402.808000000165</v>
      </c>
      <c r="J42" s="106">
        <v>45861.625</v>
      </c>
      <c r="K42" s="3">
        <v>97.263999999999996</v>
      </c>
      <c r="L42" s="106">
        <v>45863.625</v>
      </c>
      <c r="M42" s="3">
        <v>105.569</v>
      </c>
      <c r="N42" s="146">
        <f t="shared" si="0"/>
        <v>45861.625</v>
      </c>
      <c r="O42" s="146" t="str">
        <f t="shared" si="1"/>
        <v/>
      </c>
    </row>
    <row r="43" spans="1:16">
      <c r="A43" s="151">
        <f t="shared" ca="1" si="8"/>
        <v>46000.625</v>
      </c>
      <c r="B43" s="38">
        <f ca="1">IF(COUNTIF($P$2:P1028,A43)=1,VLOOKUP(A43,J:K,2), IF(COUNTIF($P$2:P1028,A43)=0,$B$10,""))</f>
        <v>93.031000000000006</v>
      </c>
      <c r="C43" s="115">
        <f t="shared" ca="1" si="3"/>
        <v>92765.459999999919</v>
      </c>
      <c r="D43" s="173">
        <f t="shared" ca="1" si="4"/>
        <v>35833.333333333336</v>
      </c>
      <c r="E43" s="38">
        <f ca="1">IF(COUNTIF($P$2:P1028,A43)=1,VLOOKUP(A43,L:M,2), IF(COUNTIF($P$2:P1028,A43)=0,$C$10,""))</f>
        <v>108.93600000000001</v>
      </c>
      <c r="F43" s="30">
        <f t="shared" ca="1" si="9"/>
        <v>34880.00000000056</v>
      </c>
      <c r="G43" s="31">
        <f t="shared" ca="1" si="10"/>
        <v>38714.333333333343</v>
      </c>
      <c r="H43" s="66">
        <f t="shared" ca="1" si="11"/>
        <v>76866.254866665986</v>
      </c>
      <c r="J43" s="106">
        <v>45862.625</v>
      </c>
      <c r="K43" s="3">
        <v>96.298000000000002</v>
      </c>
      <c r="L43" s="106">
        <v>45866.625</v>
      </c>
      <c r="M43" s="3">
        <v>105.9</v>
      </c>
      <c r="N43" s="146">
        <f t="shared" si="0"/>
        <v>45862.625</v>
      </c>
      <c r="O43" s="146" t="str">
        <f t="shared" si="1"/>
        <v/>
      </c>
    </row>
    <row r="44" spans="1:16">
      <c r="A44" s="151">
        <f t="shared" ca="1" si="8"/>
        <v>46001.625</v>
      </c>
      <c r="B44" s="38">
        <f ca="1">IF(COUNTIF($P$2:P1029,A44)=1,VLOOKUP(A44,J:K,2), IF(COUNTIF($P$2:P1029,A44)=0,$B$10,""))</f>
        <v>93.432000000000002</v>
      </c>
      <c r="C44" s="115">
        <f t="shared" ca="1" si="3"/>
        <v>87015.119999999966</v>
      </c>
      <c r="D44" s="173">
        <f t="shared" ca="1" si="4"/>
        <v>36666.666666666664</v>
      </c>
      <c r="E44" s="38">
        <f ca="1">IF(COUNTIF($P$2:P1029,A44)=1,VLOOKUP(A44,L:M,2), IF(COUNTIF($P$2:P1029,A44)=0,$C$10,""))</f>
        <v>108.806</v>
      </c>
      <c r="F44" s="30">
        <f t="shared" ca="1" si="9"/>
        <v>24479.999999999789</v>
      </c>
      <c r="G44" s="31">
        <f t="shared" ca="1" si="10"/>
        <v>39614.666666666657</v>
      </c>
      <c r="H44" s="66">
        <f t="shared" ca="1" si="11"/>
        <v>80613.023733333481</v>
      </c>
      <c r="J44" s="106">
        <v>45863.625</v>
      </c>
      <c r="K44" s="3">
        <v>96.741</v>
      </c>
      <c r="L44" s="106">
        <v>45867.625</v>
      </c>
      <c r="M44" s="3">
        <v>106.20099999999999</v>
      </c>
      <c r="N44" s="146">
        <f t="shared" si="0"/>
        <v>45863.625</v>
      </c>
      <c r="O44" s="146" t="str">
        <f t="shared" si="1"/>
        <v/>
      </c>
    </row>
    <row r="45" spans="1:16">
      <c r="A45" s="151">
        <f t="shared" ca="1" si="8"/>
        <v>46002.625</v>
      </c>
      <c r="B45" s="38">
        <f ca="1">IF(COUNTIF($P$2:P1030,A45)=1,VLOOKUP(A45,J:K,2), IF(COUNTIF($P$2:P1030,A45)=0,$B$10,""))</f>
        <v>92.468000000000004</v>
      </c>
      <c r="C45" s="115">
        <f t="shared" ca="1" si="3"/>
        <v>100838.87999999995</v>
      </c>
      <c r="D45" s="173">
        <f t="shared" ca="1" si="4"/>
        <v>37500</v>
      </c>
      <c r="E45" s="38">
        <f ca="1">IF(COUNTIF($P$2:P1030,A45)=1,VLOOKUP(A45,L:M,2), IF(COUNTIF($P$2:P1030,A45)=0,$C$10,""))</f>
        <v>109.148</v>
      </c>
      <c r="F45" s="30">
        <f t="shared" ca="1" si="9"/>
        <v>51839.999999999694</v>
      </c>
      <c r="G45" s="31">
        <f t="shared" ca="1" si="10"/>
        <v>40515</v>
      </c>
      <c r="H45" s="66">
        <f t="shared" ca="1" si="11"/>
        <v>69501.489600000219</v>
      </c>
      <c r="J45" s="106">
        <v>45866.625</v>
      </c>
      <c r="K45" s="3">
        <v>94.462000000000003</v>
      </c>
      <c r="L45" s="106">
        <v>45868.625</v>
      </c>
      <c r="M45" s="3">
        <v>106.04300000000001</v>
      </c>
      <c r="N45" s="146">
        <f t="shared" si="0"/>
        <v>45866.625</v>
      </c>
      <c r="O45" s="146" t="str">
        <f t="shared" si="1"/>
        <v/>
      </c>
    </row>
    <row r="46" spans="1:16">
      <c r="A46" s="151">
        <f t="shared" ca="1" si="8"/>
        <v>46002.652504513891</v>
      </c>
      <c r="B46" s="38">
        <f ca="1">IF(COUNTIF($P$2:P1031,A46)=1,VLOOKUP(A46,J:K,2), IF(COUNTIF($P$2:P1031,A46)=0,$B$10,""))</f>
        <v>92.220119999999994</v>
      </c>
      <c r="C46" s="115">
        <f t="shared" ca="1" si="3"/>
        <v>104393.47920000009</v>
      </c>
      <c r="D46" s="173">
        <f t="shared" ca="1" si="4"/>
        <v>37500</v>
      </c>
      <c r="E46" s="38">
        <f ca="1">IF(COUNTIF($P$2:P1031,A46)=1,VLOOKUP(A46,L:M,2), IF(COUNTIF($P$2:P1031,A46)=0,$C$10,""))</f>
        <v>109.001</v>
      </c>
      <c r="F46" s="30">
        <f t="shared" ca="1" si="9"/>
        <v>40080.000000000378</v>
      </c>
      <c r="G46" s="31">
        <f t="shared" ca="1" si="10"/>
        <v>40515</v>
      </c>
      <c r="H46" s="66">
        <f t="shared" ca="1" si="11"/>
        <v>85420.370663999725</v>
      </c>
      <c r="J46" s="106">
        <v>45867.625</v>
      </c>
      <c r="K46" s="3">
        <v>94.534000000000006</v>
      </c>
      <c r="L46" s="106">
        <v>45869.625</v>
      </c>
      <c r="M46" s="3">
        <v>106.126</v>
      </c>
      <c r="N46" s="146">
        <f t="shared" si="0"/>
        <v>45867.625</v>
      </c>
      <c r="O46" s="146" t="str">
        <f t="shared" si="1"/>
        <v/>
      </c>
    </row>
    <row r="47" spans="1:16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115" t="str">
        <f t="shared" ca="1" si="3"/>
        <v/>
      </c>
      <c r="D47" s="173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10"/>
        <v/>
      </c>
      <c r="H47" s="66" t="str">
        <f t="shared" ca="1" si="11"/>
        <v/>
      </c>
      <c r="J47" s="106">
        <v>45868.625</v>
      </c>
      <c r="K47" s="3">
        <v>94.784000000000006</v>
      </c>
      <c r="L47" s="106">
        <v>45870.625</v>
      </c>
      <c r="M47" s="3">
        <v>105.777</v>
      </c>
      <c r="N47" s="146">
        <f t="shared" si="0"/>
        <v>45868.625</v>
      </c>
      <c r="O47" s="146" t="str">
        <f t="shared" si="1"/>
        <v/>
      </c>
    </row>
    <row r="48" spans="1:16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115" t="str">
        <f t="shared" ca="1" si="3"/>
        <v/>
      </c>
      <c r="D48" s="173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10"/>
        <v/>
      </c>
      <c r="H48" s="66" t="str">
        <f t="shared" ca="1" si="11"/>
        <v/>
      </c>
      <c r="J48" s="106">
        <v>45869.625</v>
      </c>
      <c r="K48" s="3">
        <v>94.63</v>
      </c>
      <c r="L48" s="106">
        <v>45873.625</v>
      </c>
      <c r="M48" s="3">
        <v>105.955</v>
      </c>
      <c r="N48" s="146">
        <f t="shared" si="0"/>
        <v>45869.625</v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115" t="str">
        <f t="shared" ca="1" si="3"/>
        <v/>
      </c>
      <c r="D49" s="173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10"/>
        <v/>
      </c>
      <c r="H49" s="66" t="str">
        <f t="shared" ca="1" si="11"/>
        <v/>
      </c>
      <c r="J49" s="106">
        <v>45870.625</v>
      </c>
      <c r="K49" s="3">
        <v>98.915000000000006</v>
      </c>
      <c r="L49" s="106">
        <v>45874.625</v>
      </c>
      <c r="M49" s="3">
        <v>105.886</v>
      </c>
      <c r="N49" s="146">
        <f t="shared" si="0"/>
        <v>45870.625</v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115" t="str">
        <f t="shared" ca="1" si="3"/>
        <v/>
      </c>
      <c r="D50" s="173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10"/>
        <v/>
      </c>
      <c r="H50" s="66" t="str">
        <f t="shared" ca="1" si="11"/>
        <v/>
      </c>
      <c r="J50" s="106">
        <v>45873.625</v>
      </c>
      <c r="K50" s="3">
        <v>98.665000000000006</v>
      </c>
      <c r="L50" s="106">
        <v>45875.625</v>
      </c>
      <c r="M50" s="3">
        <v>105.95399999999999</v>
      </c>
      <c r="N50" s="146">
        <f t="shared" si="0"/>
        <v>45873.625</v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115" t="str">
        <f t="shared" ca="1" si="3"/>
        <v/>
      </c>
      <c r="D51" s="173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10"/>
        <v/>
      </c>
      <c r="H51" s="66" t="str">
        <f t="shared" ca="1" si="11"/>
        <v/>
      </c>
      <c r="J51" s="106">
        <v>45874.625</v>
      </c>
      <c r="K51" s="3">
        <v>97.302999999999997</v>
      </c>
      <c r="L51" s="106">
        <v>45876.625</v>
      </c>
      <c r="M51" s="3">
        <v>106.23699999999999</v>
      </c>
      <c r="N51" s="146">
        <f t="shared" si="0"/>
        <v>45874.625</v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115" t="str">
        <f t="shared" ca="1" si="3"/>
        <v/>
      </c>
      <c r="D52" s="173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10"/>
        <v/>
      </c>
      <c r="H52" s="66" t="str">
        <f t="shared" ca="1" si="11"/>
        <v/>
      </c>
      <c r="J52" s="106">
        <v>45875.625</v>
      </c>
      <c r="K52" s="3">
        <v>97.346999999999994</v>
      </c>
      <c r="L52" s="106">
        <v>45877.625</v>
      </c>
      <c r="M52" s="3">
        <v>106.59699999999999</v>
      </c>
      <c r="N52" s="146">
        <f t="shared" si="0"/>
        <v>45875.625</v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115" t="str">
        <f t="shared" ca="1" si="3"/>
        <v/>
      </c>
      <c r="D53" s="173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10"/>
        <v/>
      </c>
      <c r="H53" s="66" t="str">
        <f t="shared" ca="1" si="11"/>
        <v/>
      </c>
      <c r="J53" s="106">
        <v>45876.625</v>
      </c>
      <c r="K53" s="3">
        <v>95.873999999999995</v>
      </c>
      <c r="L53" s="106">
        <v>45880.625</v>
      </c>
      <c r="M53" s="3">
        <v>106.497</v>
      </c>
      <c r="N53" s="146">
        <f t="shared" si="0"/>
        <v>45876.625</v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115" t="str">
        <f t="shared" ca="1" si="3"/>
        <v/>
      </c>
      <c r="D54" s="173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10"/>
        <v/>
      </c>
      <c r="H54" s="66" t="str">
        <f t="shared" ca="1" si="11"/>
        <v/>
      </c>
      <c r="J54" s="106">
        <v>45877.625</v>
      </c>
      <c r="K54" s="3">
        <v>95.239000000000004</v>
      </c>
      <c r="L54" s="106">
        <v>45881.625</v>
      </c>
      <c r="M54" s="3">
        <v>106.649</v>
      </c>
      <c r="N54" s="146">
        <f t="shared" si="0"/>
        <v>45877.625</v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115" t="str">
        <f t="shared" ca="1" si="3"/>
        <v/>
      </c>
      <c r="D55" s="173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10"/>
        <v/>
      </c>
      <c r="H55" s="66" t="str">
        <f t="shared" ca="1" si="11"/>
        <v/>
      </c>
      <c r="J55" s="106">
        <v>45880.625</v>
      </c>
      <c r="K55" s="3">
        <v>94.683000000000007</v>
      </c>
      <c r="L55" s="106">
        <v>45882.625</v>
      </c>
      <c r="M55" s="3">
        <v>106.746</v>
      </c>
      <c r="N55" s="146">
        <f t="shared" si="0"/>
        <v>45880.625</v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115" t="str">
        <f t="shared" ca="1" si="3"/>
        <v/>
      </c>
      <c r="D56" s="173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10"/>
        <v/>
      </c>
      <c r="H56" s="66" t="str">
        <f t="shared" ca="1" si="11"/>
        <v/>
      </c>
      <c r="J56" s="106">
        <v>45881.625</v>
      </c>
      <c r="K56" s="3">
        <v>94.650999999999996</v>
      </c>
      <c r="L56" s="106">
        <v>45883.625</v>
      </c>
      <c r="M56" s="3">
        <v>106.82</v>
      </c>
      <c r="N56" s="146">
        <f t="shared" si="0"/>
        <v>45881.625</v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115" t="str">
        <f t="shared" ca="1" si="3"/>
        <v/>
      </c>
      <c r="D57" s="173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10"/>
        <v/>
      </c>
      <c r="H57" s="66" t="str">
        <f t="shared" ca="1" si="11"/>
        <v/>
      </c>
      <c r="J57" s="106">
        <v>45882.625</v>
      </c>
      <c r="K57" s="3">
        <v>92.992999999999995</v>
      </c>
      <c r="L57" s="106">
        <v>45884.625</v>
      </c>
      <c r="M57" s="3">
        <v>106.887</v>
      </c>
      <c r="N57" s="146">
        <f t="shared" si="0"/>
        <v>45882.625</v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115" t="str">
        <f t="shared" ca="1" si="3"/>
        <v/>
      </c>
      <c r="D58" s="173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10"/>
        <v/>
      </c>
      <c r="H58" s="66" t="str">
        <f t="shared" ca="1" si="11"/>
        <v/>
      </c>
      <c r="J58" s="106">
        <v>45883.625</v>
      </c>
      <c r="K58" s="3">
        <v>92.293999999999997</v>
      </c>
      <c r="L58" s="106">
        <v>45887.625</v>
      </c>
      <c r="M58" s="3">
        <v>106.79600000000001</v>
      </c>
      <c r="N58" s="146">
        <f t="shared" si="0"/>
        <v>45883.625</v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115" t="str">
        <f t="shared" ca="1" si="3"/>
        <v/>
      </c>
      <c r="D59" s="173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10"/>
        <v/>
      </c>
      <c r="H59" s="66" t="str">
        <f t="shared" ca="1" si="11"/>
        <v/>
      </c>
      <c r="J59" s="106">
        <v>45884.625</v>
      </c>
      <c r="K59" s="3">
        <v>91.725999999999999</v>
      </c>
      <c r="L59" s="106">
        <v>45888.625</v>
      </c>
      <c r="M59" s="3">
        <v>106.773</v>
      </c>
      <c r="N59" s="146">
        <f t="shared" si="0"/>
        <v>45884.625</v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115" t="str">
        <f t="shared" ca="1" si="3"/>
        <v/>
      </c>
      <c r="D60" s="173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10"/>
        <v/>
      </c>
      <c r="H60" s="66" t="str">
        <f t="shared" ca="1" si="11"/>
        <v/>
      </c>
      <c r="J60" s="106">
        <v>45887.625</v>
      </c>
      <c r="K60" s="3">
        <v>92.222999999999999</v>
      </c>
      <c r="L60" s="106">
        <v>45889.625</v>
      </c>
      <c r="M60" s="3">
        <v>106.64700000000001</v>
      </c>
      <c r="N60" s="146">
        <f t="shared" si="0"/>
        <v>45887.625</v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115" t="str">
        <f t="shared" ca="1" si="3"/>
        <v/>
      </c>
      <c r="D61" s="173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10"/>
        <v/>
      </c>
      <c r="H61" s="66" t="str">
        <f t="shared" ca="1" si="11"/>
        <v/>
      </c>
      <c r="J61" s="106">
        <v>45888.625</v>
      </c>
      <c r="K61" s="3">
        <v>92.4</v>
      </c>
      <c r="L61" s="106">
        <v>45890.625</v>
      </c>
      <c r="M61" s="3">
        <v>106.384</v>
      </c>
      <c r="N61" s="146">
        <f t="shared" si="0"/>
        <v>45888.625</v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115" t="str">
        <f t="shared" ca="1" si="3"/>
        <v/>
      </c>
      <c r="D62" s="173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10"/>
        <v/>
      </c>
      <c r="H62" s="66" t="str">
        <f t="shared" ca="1" si="11"/>
        <v/>
      </c>
      <c r="J62" s="106">
        <v>45889.625</v>
      </c>
      <c r="K62" s="3">
        <v>93.158000000000001</v>
      </c>
      <c r="L62" s="106">
        <v>45891.625</v>
      </c>
      <c r="M62" s="3">
        <v>106.414</v>
      </c>
      <c r="N62" s="146">
        <f t="shared" si="0"/>
        <v>45889.625</v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115" t="str">
        <f t="shared" ca="1" si="3"/>
        <v/>
      </c>
      <c r="D63" s="173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10"/>
        <v/>
      </c>
      <c r="H63" s="66" t="str">
        <f t="shared" ca="1" si="11"/>
        <v/>
      </c>
      <c r="J63" s="106">
        <v>45890.625</v>
      </c>
      <c r="K63" s="3">
        <v>94.564999999999998</v>
      </c>
      <c r="L63" s="106">
        <v>45894.625</v>
      </c>
      <c r="M63" s="3">
        <v>106.17100000000001</v>
      </c>
      <c r="N63" s="146">
        <f t="shared" si="0"/>
        <v>45890.625</v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115" t="str">
        <f t="shared" ca="1" si="3"/>
        <v/>
      </c>
      <c r="D64" s="173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10"/>
        <v/>
      </c>
      <c r="H64" s="66" t="str">
        <f t="shared" ca="1" si="11"/>
        <v/>
      </c>
      <c r="J64" s="106">
        <v>45891.625</v>
      </c>
      <c r="K64" s="3">
        <v>95.510999999999996</v>
      </c>
      <c r="L64" s="106">
        <v>45895.625</v>
      </c>
      <c r="M64" s="3">
        <v>105.696</v>
      </c>
      <c r="N64" s="146">
        <f t="shared" si="0"/>
        <v>45891.625</v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115" t="str">
        <f t="shared" ca="1" si="3"/>
        <v/>
      </c>
      <c r="D65" s="173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10"/>
        <v/>
      </c>
      <c r="H65" s="66" t="str">
        <f t="shared" ca="1" si="11"/>
        <v/>
      </c>
      <c r="J65" s="106">
        <v>45894.625</v>
      </c>
      <c r="K65" s="3">
        <v>94.742999999999995</v>
      </c>
      <c r="L65" s="106">
        <v>45896.625</v>
      </c>
      <c r="M65" s="3">
        <v>105.68600000000001</v>
      </c>
      <c r="N65" s="146">
        <f t="shared" si="0"/>
        <v>45894.625</v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115" t="str">
        <f t="shared" ca="1" si="3"/>
        <v/>
      </c>
      <c r="D66" s="173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10"/>
        <v/>
      </c>
      <c r="H66" s="66" t="str">
        <f t="shared" ca="1" si="11"/>
        <v/>
      </c>
      <c r="J66" s="106">
        <v>45895.625</v>
      </c>
      <c r="K66" s="3">
        <v>100.36199999999999</v>
      </c>
      <c r="L66" s="106">
        <v>45897.625</v>
      </c>
      <c r="M66" s="3">
        <v>105.746</v>
      </c>
      <c r="N66" s="146">
        <f t="shared" si="0"/>
        <v>45895.625</v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115" t="str">
        <f t="shared" ca="1" si="3"/>
        <v/>
      </c>
      <c r="D67" s="173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10"/>
        <v/>
      </c>
      <c r="H67" s="66" t="str">
        <f t="shared" ca="1" si="11"/>
        <v/>
      </c>
      <c r="J67" s="106">
        <v>45896.625</v>
      </c>
      <c r="K67" s="3">
        <v>100.863</v>
      </c>
      <c r="L67" s="106">
        <v>45898.625</v>
      </c>
      <c r="M67" s="3">
        <v>105.66200000000001</v>
      </c>
      <c r="N67" s="146">
        <f t="shared" si="0"/>
        <v>45896.625</v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115" t="str">
        <f t="shared" ca="1" si="3"/>
        <v/>
      </c>
      <c r="D68" s="173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10"/>
        <v/>
      </c>
      <c r="H68" s="66" t="str">
        <f t="shared" ca="1" si="11"/>
        <v/>
      </c>
      <c r="J68" s="106">
        <v>45897.625</v>
      </c>
      <c r="K68" s="3">
        <v>104.051</v>
      </c>
      <c r="L68" s="106">
        <v>45902.625</v>
      </c>
      <c r="M68" s="3">
        <v>104.745</v>
      </c>
      <c r="N68" s="146">
        <f t="shared" ref="N68:N131" si="12">IF(COUNTIF(L:L,J68),J68,"")</f>
        <v>45897.625</v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115" t="str">
        <f t="shared" ca="1" si="3"/>
        <v/>
      </c>
      <c r="D69" s="173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10"/>
        <v/>
      </c>
      <c r="H69" s="66" t="str">
        <f t="shared" ca="1" si="11"/>
        <v/>
      </c>
      <c r="J69" s="106">
        <v>45898.625</v>
      </c>
      <c r="K69" s="3">
        <v>105.312</v>
      </c>
      <c r="L69" s="106">
        <v>45903.625</v>
      </c>
      <c r="M69" s="3">
        <v>104.748</v>
      </c>
      <c r="N69" s="146">
        <f t="shared" si="12"/>
        <v>45898.625</v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115" t="str">
        <f t="shared" ca="1" si="3"/>
        <v/>
      </c>
      <c r="D70" s="173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10"/>
        <v/>
      </c>
      <c r="H70" s="66" t="str">
        <f t="shared" ca="1" si="11"/>
        <v/>
      </c>
      <c r="J70" s="106">
        <v>45901.625</v>
      </c>
      <c r="K70" s="3">
        <v>105.065</v>
      </c>
      <c r="L70" s="106">
        <v>45904.625</v>
      </c>
      <c r="M70" s="3">
        <v>104.95099999999999</v>
      </c>
      <c r="N70" s="146" t="str">
        <f t="shared" si="12"/>
        <v/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115" t="str">
        <f t="shared" ca="1" si="3"/>
        <v/>
      </c>
      <c r="D71" s="173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10"/>
        <v/>
      </c>
      <c r="H71" s="66" t="str">
        <f t="shared" ca="1" si="11"/>
        <v/>
      </c>
      <c r="J71" s="106">
        <v>45902.625</v>
      </c>
      <c r="K71" s="3">
        <v>107.70399999999999</v>
      </c>
      <c r="L71" s="106">
        <v>45905.625</v>
      </c>
      <c r="M71" s="3">
        <v>105.523</v>
      </c>
      <c r="N71" s="146">
        <f t="shared" si="12"/>
        <v>45902.625</v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115" t="str">
        <f t="shared" ca="1" si="3"/>
        <v/>
      </c>
      <c r="D72" s="173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10"/>
        <v/>
      </c>
      <c r="H72" s="66" t="str">
        <f t="shared" ca="1" si="11"/>
        <v/>
      </c>
      <c r="J72" s="106">
        <v>45903.625</v>
      </c>
      <c r="K72" s="3">
        <v>106.65900000000001</v>
      </c>
      <c r="L72" s="106">
        <v>45908.625</v>
      </c>
      <c r="M72" s="3">
        <v>105.827</v>
      </c>
      <c r="N72" s="146">
        <f t="shared" si="12"/>
        <v>45903.625</v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115" t="str">
        <f t="shared" ca="1" si="3"/>
        <v/>
      </c>
      <c r="D73" s="173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10"/>
        <v/>
      </c>
      <c r="H73" s="66" t="str">
        <f t="shared" ca="1" si="11"/>
        <v/>
      </c>
      <c r="J73" s="106">
        <v>45904.625</v>
      </c>
      <c r="K73" s="3">
        <v>102.55200000000001</v>
      </c>
      <c r="L73" s="106">
        <v>45909.625</v>
      </c>
      <c r="M73" s="3">
        <v>105.923</v>
      </c>
      <c r="N73" s="146">
        <f t="shared" si="12"/>
        <v>45904.625</v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115" t="str">
        <f t="shared" ca="1" si="3"/>
        <v/>
      </c>
      <c r="D74" s="173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10"/>
        <v/>
      </c>
      <c r="H74" s="66" t="str">
        <f t="shared" ca="1" si="11"/>
        <v/>
      </c>
      <c r="J74" s="106">
        <v>45905.625</v>
      </c>
      <c r="K74" s="3">
        <v>97.619</v>
      </c>
      <c r="L74" s="106">
        <v>45910.625</v>
      </c>
      <c r="M74" s="3">
        <v>106.626</v>
      </c>
      <c r="N74" s="146">
        <f t="shared" si="12"/>
        <v>45905.625</v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115" t="str">
        <f t="shared" ca="1" si="3"/>
        <v/>
      </c>
      <c r="D75" s="173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10"/>
        <v/>
      </c>
      <c r="H75" s="66" t="str">
        <f t="shared" ca="1" si="11"/>
        <v/>
      </c>
      <c r="J75" s="106">
        <v>45908.625</v>
      </c>
      <c r="K75" s="3">
        <v>97.876000000000005</v>
      </c>
      <c r="L75" s="106">
        <v>45911.625</v>
      </c>
      <c r="M75" s="3">
        <v>107.098</v>
      </c>
      <c r="N75" s="146">
        <f t="shared" si="12"/>
        <v>45908.625</v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115" t="str">
        <f t="shared" ca="1" si="3"/>
        <v/>
      </c>
      <c r="D76" s="173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10"/>
        <v/>
      </c>
      <c r="H76" s="66" t="str">
        <f t="shared" ca="1" si="11"/>
        <v/>
      </c>
      <c r="J76" s="106">
        <v>45909.625</v>
      </c>
      <c r="K76" s="3">
        <v>96.716999999999999</v>
      </c>
      <c r="L76" s="106">
        <v>45912.625</v>
      </c>
      <c r="M76" s="3">
        <v>107.358</v>
      </c>
      <c r="N76" s="146">
        <f t="shared" si="12"/>
        <v>45909.625</v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115" t="str">
        <f t="shared" ca="1" si="3"/>
        <v/>
      </c>
      <c r="D77" s="173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10"/>
        <v/>
      </c>
      <c r="H77" s="66" t="str">
        <f t="shared" ca="1" si="11"/>
        <v/>
      </c>
      <c r="J77" s="106">
        <v>45910.625</v>
      </c>
      <c r="K77" s="3">
        <v>95.831999999999994</v>
      </c>
      <c r="L77" s="106">
        <v>45915.625</v>
      </c>
      <c r="M77" s="3">
        <v>107.813</v>
      </c>
      <c r="N77" s="146">
        <f t="shared" si="12"/>
        <v>45910.625</v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115" t="str">
        <f t="shared" ca="1" si="3"/>
        <v/>
      </c>
      <c r="D78" s="173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10"/>
        <v/>
      </c>
      <c r="H78" s="66" t="str">
        <f t="shared" ca="1" si="11"/>
        <v/>
      </c>
      <c r="J78" s="106">
        <v>45911.625</v>
      </c>
      <c r="K78" s="3">
        <v>93.906000000000006</v>
      </c>
      <c r="L78" s="106">
        <v>45916.625</v>
      </c>
      <c r="M78" s="3">
        <v>107.863</v>
      </c>
      <c r="N78" s="146">
        <f t="shared" si="12"/>
        <v>45911.625</v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115" t="str">
        <f t="shared" ca="1" si="3"/>
        <v/>
      </c>
      <c r="D79" s="173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10"/>
        <v/>
      </c>
      <c r="H79" s="66" t="str">
        <f t="shared" ca="1" si="11"/>
        <v/>
      </c>
      <c r="J79" s="106">
        <v>45912.625</v>
      </c>
      <c r="K79" s="3">
        <v>92.352999999999994</v>
      </c>
      <c r="L79" s="106">
        <v>45917.625</v>
      </c>
      <c r="M79" s="3">
        <v>107.792</v>
      </c>
      <c r="N79" s="146">
        <f t="shared" si="12"/>
        <v>45912.625</v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115" t="str">
        <f t="shared" ref="C80:C136" ca="1" si="14">IF(ISERROR(B80-2),"",-1*(B80-$B$14)*10^-4*$B$8*$B$5)</f>
        <v/>
      </c>
      <c r="D80" s="173" t="str">
        <f t="shared" ref="D80:D136" ca="1" si="15">IF(ISERROR(B80-2),"",(INT(A80)-INT($A$14))/360*$B$6*$B$5)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36" ca="1" si="16">IF(ISERROR(B80-2),"",(INT(A80)-INT($A$14))/360*$C$6*$C$5-(INT(A80)-INT($A$14))/360*$C$7*$C$5*$E$14/100)</f>
        <v/>
      </c>
      <c r="H80" s="66" t="str">
        <f t="shared" ca="1" si="11"/>
        <v/>
      </c>
      <c r="J80" s="106">
        <v>45915.625</v>
      </c>
      <c r="K80" s="3">
        <v>91.721999999999994</v>
      </c>
      <c r="L80" s="106">
        <v>45918.625</v>
      </c>
      <c r="M80" s="3">
        <v>108.128</v>
      </c>
      <c r="N80" s="146">
        <f t="shared" si="12"/>
        <v>45915.625</v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115" t="str">
        <f t="shared" ca="1" si="14"/>
        <v/>
      </c>
      <c r="D81" s="173" t="str">
        <f t="shared" ca="1" si="15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6"/>
        <v/>
      </c>
      <c r="H81" s="66" t="str">
        <f t="shared" ca="1" si="11"/>
        <v/>
      </c>
      <c r="J81" s="106">
        <v>45916.625</v>
      </c>
      <c r="K81" s="3">
        <v>92.043000000000006</v>
      </c>
      <c r="L81" s="106">
        <v>45919.625</v>
      </c>
      <c r="M81" s="3">
        <v>108.43899999999999</v>
      </c>
      <c r="N81" s="146">
        <f t="shared" si="12"/>
        <v>45916.625</v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115" t="str">
        <f t="shared" ca="1" si="14"/>
        <v/>
      </c>
      <c r="D82" s="173" t="str">
        <f t="shared" ca="1" si="15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6"/>
        <v/>
      </c>
      <c r="H82" s="66" t="str">
        <f t="shared" ca="1" si="11"/>
        <v/>
      </c>
      <c r="J82" s="106">
        <v>45917.625</v>
      </c>
      <c r="K82" s="3">
        <v>92.41</v>
      </c>
      <c r="L82" s="106">
        <v>45922.625</v>
      </c>
      <c r="M82" s="3">
        <v>108.26600000000001</v>
      </c>
      <c r="N82" s="146">
        <f t="shared" si="12"/>
        <v>45917.625</v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115" t="str">
        <f t="shared" ca="1" si="14"/>
        <v/>
      </c>
      <c r="D83" s="173" t="str">
        <f t="shared" ca="1" si="15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6"/>
        <v/>
      </c>
      <c r="H83" s="66" t="str">
        <f t="shared" ca="1" si="11"/>
        <v/>
      </c>
      <c r="J83" s="106">
        <v>45918.625</v>
      </c>
      <c r="K83" s="3">
        <v>91.355999999999995</v>
      </c>
      <c r="L83" s="106">
        <v>45923.625</v>
      </c>
      <c r="M83" s="3">
        <v>108.142</v>
      </c>
      <c r="N83" s="146">
        <f t="shared" si="12"/>
        <v>45918.625</v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115" t="str">
        <f t="shared" ca="1" si="14"/>
        <v/>
      </c>
      <c r="D84" s="173" t="str">
        <f t="shared" ca="1" si="15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6"/>
        <v/>
      </c>
      <c r="H84" s="66" t="str">
        <f t="shared" ca="1" si="11"/>
        <v/>
      </c>
      <c r="J84" s="106">
        <v>45919.625</v>
      </c>
      <c r="K84" s="3">
        <v>91.385999999999996</v>
      </c>
      <c r="L84" s="106">
        <v>45924.625</v>
      </c>
      <c r="M84" s="3">
        <v>108.372</v>
      </c>
      <c r="N84" s="146">
        <f t="shared" si="12"/>
        <v>45919.625</v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115" t="str">
        <f t="shared" ca="1" si="14"/>
        <v/>
      </c>
      <c r="D85" s="173" t="str">
        <f t="shared" ca="1" si="15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6"/>
        <v/>
      </c>
      <c r="H85" s="66" t="str">
        <f t="shared" ca="1" si="11"/>
        <v/>
      </c>
      <c r="J85" s="106">
        <v>45922.625</v>
      </c>
      <c r="K85" s="3">
        <v>103.479</v>
      </c>
      <c r="L85" s="106">
        <v>45925.625</v>
      </c>
      <c r="M85" s="3">
        <v>108.009</v>
      </c>
      <c r="N85" s="146">
        <f t="shared" si="12"/>
        <v>45922.625</v>
      </c>
      <c r="O85" s="146" t="str">
        <f t="shared" si="13"/>
        <v/>
      </c>
    </row>
    <row r="86" spans="1:15">
      <c r="A86" s="151" t="str">
        <f t="shared" ref="A86:A136" ca="1" si="17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115" t="str">
        <f t="shared" ca="1" si="14"/>
        <v/>
      </c>
      <c r="D86" s="173" t="str">
        <f t="shared" ca="1" si="15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6"/>
        <v/>
      </c>
      <c r="H86" s="66" t="str">
        <f t="shared" ref="H86:H136" ca="1" si="19">IF(ISERROR(B86-2),"",(C86+D86)*$B$9-F86-G86)</f>
        <v/>
      </c>
      <c r="J86" s="106">
        <v>45923.625</v>
      </c>
      <c r="K86" s="3">
        <v>103.004</v>
      </c>
      <c r="L86" s="106">
        <v>45926.625</v>
      </c>
      <c r="M86" s="3">
        <v>108.004</v>
      </c>
      <c r="N86" s="146">
        <f t="shared" si="12"/>
        <v>45923.625</v>
      </c>
      <c r="O86" s="146" t="str">
        <f t="shared" si="13"/>
        <v/>
      </c>
    </row>
    <row r="87" spans="1:15">
      <c r="A87" s="151" t="str">
        <f t="shared" ca="1" si="17"/>
        <v/>
      </c>
      <c r="B87" s="38" t="str">
        <f ca="1">IF(COUNTIF($P$2:P1072,A87)=1,VLOOKUP(A87,J:K,2), IF(COUNTIF($P$2:P1072,A87)=0,$B$10,""))</f>
        <v/>
      </c>
      <c r="C87" s="115" t="str">
        <f t="shared" ca="1" si="14"/>
        <v/>
      </c>
      <c r="D87" s="173" t="str">
        <f t="shared" ca="1" si="15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6"/>
        <v/>
      </c>
      <c r="H87" s="66" t="str">
        <f t="shared" ca="1" si="19"/>
        <v/>
      </c>
      <c r="J87" s="106">
        <v>45924.625</v>
      </c>
      <c r="K87" s="3">
        <v>102.914</v>
      </c>
      <c r="L87" s="106">
        <v>45929.625</v>
      </c>
      <c r="M87" s="3">
        <v>108.148</v>
      </c>
      <c r="N87" s="146">
        <f t="shared" si="12"/>
        <v>45924.625</v>
      </c>
      <c r="O87" s="146" t="str">
        <f t="shared" si="13"/>
        <v/>
      </c>
    </row>
    <row r="88" spans="1:15">
      <c r="A88" s="151" t="str">
        <f t="shared" ca="1" si="17"/>
        <v/>
      </c>
      <c r="B88" s="38" t="str">
        <f ca="1">IF(COUNTIF($P$2:P1073,A88)=1,VLOOKUP(A88,J:K,2), IF(COUNTIF($P$2:P1073,A88)=0,$B$10,""))</f>
        <v/>
      </c>
      <c r="C88" s="115" t="str">
        <f t="shared" ca="1" si="14"/>
        <v/>
      </c>
      <c r="D88" s="173" t="str">
        <f t="shared" ca="1" si="15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6"/>
        <v/>
      </c>
      <c r="H88" s="66" t="str">
        <f t="shared" ca="1" si="19"/>
        <v/>
      </c>
      <c r="J88" s="106">
        <v>45925.625</v>
      </c>
      <c r="K88" s="3">
        <v>105.236</v>
      </c>
      <c r="L88" s="106">
        <v>45930.625</v>
      </c>
      <c r="M88" s="3">
        <v>108.07299999999999</v>
      </c>
      <c r="N88" s="146">
        <f t="shared" si="12"/>
        <v>45925.625</v>
      </c>
      <c r="O88" s="146" t="str">
        <f t="shared" si="13"/>
        <v/>
      </c>
    </row>
    <row r="89" spans="1:15">
      <c r="A89" s="151" t="str">
        <f t="shared" ca="1" si="17"/>
        <v/>
      </c>
      <c r="B89" s="38" t="str">
        <f ca="1">IF(COUNTIF($P$2:P1074,A89)=1,VLOOKUP(A89,J:K,2), IF(COUNTIF($P$2:P1074,A89)=0,$B$10,""))</f>
        <v/>
      </c>
      <c r="C89" s="115" t="str">
        <f t="shared" ca="1" si="14"/>
        <v/>
      </c>
      <c r="D89" s="173" t="str">
        <f t="shared" ca="1" si="15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6"/>
        <v/>
      </c>
      <c r="H89" s="66" t="str">
        <f t="shared" ca="1" si="19"/>
        <v/>
      </c>
      <c r="J89" s="106">
        <v>45926.625</v>
      </c>
      <c r="K89" s="3">
        <v>105.75</v>
      </c>
      <c r="L89" s="106">
        <v>45931.625</v>
      </c>
      <c r="M89" s="3">
        <v>108.108</v>
      </c>
      <c r="N89" s="146">
        <f t="shared" si="12"/>
        <v>45926.625</v>
      </c>
      <c r="O89" s="146" t="str">
        <f t="shared" si="13"/>
        <v/>
      </c>
    </row>
    <row r="90" spans="1:15">
      <c r="A90" s="151" t="str">
        <f t="shared" ca="1" si="17"/>
        <v/>
      </c>
      <c r="B90" s="38" t="str">
        <f ca="1">IF(COUNTIF($P$2:P1075,A90)=1,VLOOKUP(A90,J:K,2), IF(COUNTIF($P$2:P1075,A90)=0,$B$10,""))</f>
        <v/>
      </c>
      <c r="C90" s="115" t="str">
        <f t="shared" ca="1" si="14"/>
        <v/>
      </c>
      <c r="D90" s="173" t="str">
        <f t="shared" ca="1" si="15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6"/>
        <v/>
      </c>
      <c r="H90" s="66" t="str">
        <f t="shared" ca="1" si="19"/>
        <v/>
      </c>
      <c r="J90" s="106">
        <v>45929.625</v>
      </c>
      <c r="K90" s="3">
        <v>105.6</v>
      </c>
      <c r="L90" s="106">
        <v>45932.625</v>
      </c>
      <c r="M90" s="3">
        <v>108.386</v>
      </c>
      <c r="N90" s="146">
        <f t="shared" si="12"/>
        <v>45929.625</v>
      </c>
      <c r="O90" s="146" t="str">
        <f t="shared" si="13"/>
        <v/>
      </c>
    </row>
    <row r="91" spans="1:15">
      <c r="A91" s="151" t="str">
        <f t="shared" ca="1" si="17"/>
        <v/>
      </c>
      <c r="B91" s="38" t="str">
        <f ca="1">IF(COUNTIF($P$2:P1076,A91)=1,VLOOKUP(A91,J:K,2), IF(COUNTIF($P$2:P1076,A91)=0,$B$10,""))</f>
        <v/>
      </c>
      <c r="C91" s="115" t="str">
        <f t="shared" ca="1" si="14"/>
        <v/>
      </c>
      <c r="D91" s="173" t="str">
        <f t="shared" ca="1" si="15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6"/>
        <v/>
      </c>
      <c r="H91" s="66" t="str">
        <f t="shared" ca="1" si="19"/>
        <v/>
      </c>
      <c r="J91" s="106">
        <v>45930.625</v>
      </c>
      <c r="K91" s="3">
        <v>105.544</v>
      </c>
      <c r="L91" s="106">
        <v>45933.625</v>
      </c>
      <c r="M91" s="3">
        <v>108.364</v>
      </c>
      <c r="N91" s="146">
        <f t="shared" si="12"/>
        <v>45930.625</v>
      </c>
      <c r="O91" s="146" t="str">
        <f t="shared" si="13"/>
        <v/>
      </c>
    </row>
    <row r="92" spans="1:15">
      <c r="A92" s="151" t="str">
        <f t="shared" ca="1" si="17"/>
        <v/>
      </c>
      <c r="B92" s="38" t="str">
        <f ca="1">IF(COUNTIF($P$2:P1077,A92)=1,VLOOKUP(A92,J:K,2), IF(COUNTIF($P$2:P1077,A92)=0,$B$10,""))</f>
        <v/>
      </c>
      <c r="C92" s="115" t="str">
        <f t="shared" ca="1" si="14"/>
        <v/>
      </c>
      <c r="D92" s="173" t="str">
        <f t="shared" ca="1" si="15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6"/>
        <v/>
      </c>
      <c r="H92" s="66" t="str">
        <f t="shared" ca="1" si="19"/>
        <v/>
      </c>
      <c r="J92" s="106">
        <v>45931.625</v>
      </c>
      <c r="K92" s="3">
        <v>104.553</v>
      </c>
      <c r="L92" s="106">
        <v>45936.625</v>
      </c>
      <c r="M92" s="3">
        <v>107.94199999999999</v>
      </c>
      <c r="N92" s="146">
        <f t="shared" si="12"/>
        <v>45931.625</v>
      </c>
      <c r="O92" s="146" t="str">
        <f t="shared" si="13"/>
        <v/>
      </c>
    </row>
    <row r="93" spans="1:15">
      <c r="A93" s="151" t="str">
        <f t="shared" ca="1" si="17"/>
        <v/>
      </c>
      <c r="B93" s="38" t="str">
        <f ca="1">IF(COUNTIF($P$2:P1078,A93)=1,VLOOKUP(A93,J:K,2), IF(COUNTIF($P$2:P1078,A93)=0,$B$10,""))</f>
        <v/>
      </c>
      <c r="C93" s="115" t="str">
        <f t="shared" ca="1" si="14"/>
        <v/>
      </c>
      <c r="D93" s="173" t="str">
        <f t="shared" ca="1" si="15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6"/>
        <v/>
      </c>
      <c r="H93" s="66" t="str">
        <f t="shared" ca="1" si="19"/>
        <v/>
      </c>
      <c r="J93" s="106">
        <v>45932.625</v>
      </c>
      <c r="K93" s="3">
        <v>102.07</v>
      </c>
      <c r="L93" s="106">
        <v>45937.625</v>
      </c>
      <c r="M93" s="3">
        <v>107.89</v>
      </c>
      <c r="N93" s="146">
        <f t="shared" si="12"/>
        <v>45932.625</v>
      </c>
      <c r="O93" s="146" t="str">
        <f t="shared" si="13"/>
        <v/>
      </c>
    </row>
    <row r="94" spans="1:15">
      <c r="A94" s="151" t="str">
        <f t="shared" ca="1" si="17"/>
        <v/>
      </c>
      <c r="B94" s="38" t="str">
        <f ca="1">IF(COUNTIF($P$2:P1079,A94)=1,VLOOKUP(A94,J:K,2), IF(COUNTIF($P$2:P1079,A94)=0,$B$10,""))</f>
        <v/>
      </c>
      <c r="C94" s="115" t="str">
        <f t="shared" ca="1" si="14"/>
        <v/>
      </c>
      <c r="D94" s="173" t="str">
        <f t="shared" ca="1" si="15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6"/>
        <v/>
      </c>
      <c r="H94" s="66" t="str">
        <f t="shared" ca="1" si="19"/>
        <v/>
      </c>
      <c r="J94" s="106">
        <v>45933.625</v>
      </c>
      <c r="K94" s="3">
        <v>101.73699999999999</v>
      </c>
      <c r="L94" s="106">
        <v>45938.625</v>
      </c>
      <c r="M94" s="3">
        <v>107.919</v>
      </c>
      <c r="N94" s="146">
        <f t="shared" si="12"/>
        <v>45933.625</v>
      </c>
      <c r="O94" s="146" t="str">
        <f t="shared" si="13"/>
        <v/>
      </c>
    </row>
    <row r="95" spans="1:15">
      <c r="A95" s="151" t="str">
        <f t="shared" ca="1" si="17"/>
        <v/>
      </c>
      <c r="B95" s="38" t="str">
        <f ca="1">IF(COUNTIF($P$2:P1080,A95)=1,VLOOKUP(A95,J:K,2), IF(COUNTIF($P$2:P1080,A95)=0,$B$10,""))</f>
        <v/>
      </c>
      <c r="C95" s="115" t="str">
        <f t="shared" ca="1" si="14"/>
        <v/>
      </c>
      <c r="D95" s="173" t="str">
        <f t="shared" ca="1" si="15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6"/>
        <v/>
      </c>
      <c r="H95" s="66" t="str">
        <f t="shared" ca="1" si="19"/>
        <v/>
      </c>
      <c r="J95" s="106">
        <v>45936.625</v>
      </c>
      <c r="K95" s="3">
        <v>106.923</v>
      </c>
      <c r="L95" s="106">
        <v>45939.625</v>
      </c>
      <c r="M95" s="3">
        <v>107.768</v>
      </c>
      <c r="N95" s="146">
        <f t="shared" si="12"/>
        <v>45936.625</v>
      </c>
      <c r="O95" s="146" t="str">
        <f t="shared" si="13"/>
        <v/>
      </c>
    </row>
    <row r="96" spans="1:15">
      <c r="A96" s="151" t="str">
        <f t="shared" ca="1" si="17"/>
        <v/>
      </c>
      <c r="B96" s="38" t="str">
        <f ca="1">IF(COUNTIF($P$2:P1081,A96)=1,VLOOKUP(A96,J:K,2), IF(COUNTIF($P$2:P1081,A96)=0,$B$10,""))</f>
        <v/>
      </c>
      <c r="C96" s="115" t="str">
        <f t="shared" ca="1" si="14"/>
        <v/>
      </c>
      <c r="D96" s="173" t="str">
        <f t="shared" ca="1" si="15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6"/>
        <v/>
      </c>
      <c r="H96" s="66" t="str">
        <f t="shared" ca="1" si="19"/>
        <v/>
      </c>
      <c r="J96" s="106">
        <v>45937.625</v>
      </c>
      <c r="K96" s="3">
        <v>106.367</v>
      </c>
      <c r="L96" s="106">
        <v>45944.625</v>
      </c>
      <c r="M96" s="3">
        <v>107.125</v>
      </c>
      <c r="N96" s="146">
        <f t="shared" si="12"/>
        <v>45937.625</v>
      </c>
      <c r="O96" s="146" t="str">
        <f t="shared" si="13"/>
        <v/>
      </c>
    </row>
    <row r="97" spans="1:15">
      <c r="A97" s="151" t="str">
        <f t="shared" ca="1" si="17"/>
        <v/>
      </c>
      <c r="B97" s="38" t="str">
        <f ca="1">IF(COUNTIF($P$2:P1082,A97)=1,VLOOKUP(A97,J:K,2), IF(COUNTIF($P$2:P1082,A97)=0,$B$10,""))</f>
        <v/>
      </c>
      <c r="C97" s="115" t="str">
        <f t="shared" ca="1" si="14"/>
        <v/>
      </c>
      <c r="D97" s="173" t="str">
        <f t="shared" ca="1" si="15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6"/>
        <v/>
      </c>
      <c r="H97" s="66" t="str">
        <f t="shared" ca="1" si="19"/>
        <v/>
      </c>
      <c r="J97" s="106">
        <v>45938.625</v>
      </c>
      <c r="K97" s="3">
        <v>104.837</v>
      </c>
      <c r="L97" s="106">
        <v>45945.625</v>
      </c>
      <c r="M97" s="3">
        <v>108.501</v>
      </c>
      <c r="N97" s="146">
        <f t="shared" si="12"/>
        <v>45938.625</v>
      </c>
      <c r="O97" s="146" t="str">
        <f t="shared" si="13"/>
        <v/>
      </c>
    </row>
    <row r="98" spans="1:15">
      <c r="A98" s="151" t="str">
        <f t="shared" ca="1" si="17"/>
        <v/>
      </c>
      <c r="B98" s="38" t="str">
        <f ca="1">IF(COUNTIF($P$2:P1083,A98)=1,VLOOKUP(A98,J:K,2), IF(COUNTIF($P$2:P1083,A98)=0,$B$10,""))</f>
        <v/>
      </c>
      <c r="C98" s="115" t="str">
        <f t="shared" ca="1" si="14"/>
        <v/>
      </c>
      <c r="D98" s="173" t="str">
        <f t="shared" ca="1" si="15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6"/>
        <v/>
      </c>
      <c r="H98" s="66" t="str">
        <f t="shared" ca="1" si="19"/>
        <v/>
      </c>
      <c r="J98" s="106">
        <v>45939.625</v>
      </c>
      <c r="K98" s="3">
        <v>104.482</v>
      </c>
      <c r="L98" s="106">
        <v>45946.625</v>
      </c>
      <c r="M98" s="3">
        <v>108.402</v>
      </c>
      <c r="N98" s="146">
        <f t="shared" si="12"/>
        <v>45939.625</v>
      </c>
      <c r="O98" s="146" t="str">
        <f t="shared" si="13"/>
        <v/>
      </c>
    </row>
    <row r="99" spans="1:15">
      <c r="A99" s="151" t="str">
        <f t="shared" ca="1" si="17"/>
        <v/>
      </c>
      <c r="B99" s="38" t="str">
        <f ca="1">IF(COUNTIF($P$2:P1084,A99)=1,VLOOKUP(A99,J:K,2), IF(COUNTIF($P$2:P1084,A99)=0,$B$10,""))</f>
        <v/>
      </c>
      <c r="C99" s="115" t="str">
        <f t="shared" ca="1" si="14"/>
        <v/>
      </c>
      <c r="D99" s="173" t="str">
        <f t="shared" ca="1" si="15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6"/>
        <v/>
      </c>
      <c r="H99" s="66" t="str">
        <f t="shared" ca="1" si="19"/>
        <v/>
      </c>
      <c r="J99" s="106">
        <v>45940.625</v>
      </c>
      <c r="K99" s="3">
        <v>104.67</v>
      </c>
      <c r="L99" s="106">
        <v>45947.625</v>
      </c>
      <c r="M99" s="3">
        <v>108.167</v>
      </c>
      <c r="N99" s="146" t="str">
        <f t="shared" si="12"/>
        <v/>
      </c>
      <c r="O99" s="146" t="str">
        <f t="shared" si="13"/>
        <v/>
      </c>
    </row>
    <row r="100" spans="1:15">
      <c r="A100" s="151" t="str">
        <f t="shared" ca="1" si="17"/>
        <v/>
      </c>
      <c r="B100" s="38" t="str">
        <f ca="1">IF(COUNTIF($P$2:P1085,A100)=1,VLOOKUP(A100,J:K,2), IF(COUNTIF($P$2:P1085,A100)=0,$B$10,""))</f>
        <v/>
      </c>
      <c r="C100" s="115" t="str">
        <f t="shared" ca="1" si="14"/>
        <v/>
      </c>
      <c r="D100" s="173" t="str">
        <f t="shared" ca="1" si="15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6"/>
        <v/>
      </c>
      <c r="H100" s="66" t="str">
        <f t="shared" ca="1" si="19"/>
        <v/>
      </c>
      <c r="J100" s="106">
        <v>45943.625</v>
      </c>
      <c r="K100" s="3">
        <v>108.026</v>
      </c>
      <c r="L100" s="106">
        <v>45950.625</v>
      </c>
      <c r="M100" s="3">
        <v>108.33199999999999</v>
      </c>
      <c r="N100" s="146" t="str">
        <f t="shared" si="12"/>
        <v/>
      </c>
      <c r="O100" s="146" t="str">
        <f t="shared" si="13"/>
        <v/>
      </c>
    </row>
    <row r="101" spans="1:15">
      <c r="A101" s="151" t="str">
        <f t="shared" ca="1" si="17"/>
        <v/>
      </c>
      <c r="B101" s="38" t="str">
        <f ca="1">IF(COUNTIF($P$2:P1086,A101)=1,VLOOKUP(A101,J:K,2), IF(COUNTIF($P$2:P1086,A101)=0,$B$10,""))</f>
        <v/>
      </c>
      <c r="C101" s="115" t="str">
        <f t="shared" ca="1" si="14"/>
        <v/>
      </c>
      <c r="D101" s="173" t="str">
        <f t="shared" ca="1" si="15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6"/>
        <v/>
      </c>
      <c r="H101" s="66" t="str">
        <f t="shared" ca="1" si="19"/>
        <v/>
      </c>
      <c r="J101" s="106">
        <v>45944.625</v>
      </c>
      <c r="K101" s="3">
        <v>108.004</v>
      </c>
      <c r="L101" s="106">
        <v>45951.625</v>
      </c>
      <c r="M101" s="3">
        <v>108.423</v>
      </c>
      <c r="N101" s="146">
        <f t="shared" si="12"/>
        <v>45944.625</v>
      </c>
      <c r="O101" s="146" t="str">
        <f t="shared" si="13"/>
        <v/>
      </c>
    </row>
    <row r="102" spans="1:15">
      <c r="A102" s="151" t="str">
        <f t="shared" ca="1" si="17"/>
        <v/>
      </c>
      <c r="B102" s="38" t="str">
        <f ca="1">IF(COUNTIF($P$2:P1087,A102)=1,VLOOKUP(A102,J:K,2), IF(COUNTIF($P$2:P1087,A102)=0,$B$10,""))</f>
        <v/>
      </c>
      <c r="C102" s="115" t="str">
        <f t="shared" ca="1" si="14"/>
        <v/>
      </c>
      <c r="D102" s="173" t="str">
        <f t="shared" ca="1" si="15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6"/>
        <v/>
      </c>
      <c r="H102" s="66" t="str">
        <f t="shared" ca="1" si="19"/>
        <v/>
      </c>
      <c r="J102" s="106">
        <v>45945.625</v>
      </c>
      <c r="K102" s="3">
        <v>101.48</v>
      </c>
      <c r="L102" s="106">
        <v>45952.625</v>
      </c>
      <c r="M102" s="3">
        <v>108.277</v>
      </c>
      <c r="N102" s="146">
        <f t="shared" si="12"/>
        <v>45945.625</v>
      </c>
      <c r="O102" s="146" t="str">
        <f t="shared" si="13"/>
        <v/>
      </c>
    </row>
    <row r="103" spans="1:15">
      <c r="A103" s="151" t="str">
        <f t="shared" ca="1" si="17"/>
        <v/>
      </c>
      <c r="B103" s="38" t="str">
        <f ca="1">IF(COUNTIF($P$2:P1088,A103)=1,VLOOKUP(A103,J:K,2), IF(COUNTIF($P$2:P1088,A103)=0,$B$10,""))</f>
        <v/>
      </c>
      <c r="C103" s="115" t="str">
        <f t="shared" ca="1" si="14"/>
        <v/>
      </c>
      <c r="D103" s="173" t="str">
        <f t="shared" ca="1" si="15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6"/>
        <v/>
      </c>
      <c r="H103" s="66" t="str">
        <f t="shared" ca="1" si="19"/>
        <v/>
      </c>
      <c r="J103" s="106">
        <v>45946.625</v>
      </c>
      <c r="K103" s="3">
        <v>100.968</v>
      </c>
      <c r="L103" s="106">
        <v>45953.625</v>
      </c>
      <c r="M103" s="3">
        <v>108.339</v>
      </c>
      <c r="N103" s="146">
        <f t="shared" si="12"/>
        <v>45946.625</v>
      </c>
      <c r="O103" s="146" t="str">
        <f t="shared" si="13"/>
        <v/>
      </c>
    </row>
    <row r="104" spans="1:15">
      <c r="A104" s="151" t="str">
        <f t="shared" ca="1" si="17"/>
        <v/>
      </c>
      <c r="B104" s="38" t="str">
        <f ca="1">IF(COUNTIF($P$2:P1089,A104)=1,VLOOKUP(A104,J:K,2), IF(COUNTIF($P$2:P1089,A104)=0,$B$10,""))</f>
        <v/>
      </c>
      <c r="C104" s="115" t="str">
        <f t="shared" ca="1" si="14"/>
        <v/>
      </c>
      <c r="D104" s="173" t="str">
        <f t="shared" ca="1" si="15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6"/>
        <v/>
      </c>
      <c r="H104" s="66" t="str">
        <f t="shared" ca="1" si="19"/>
        <v/>
      </c>
      <c r="J104" s="106">
        <v>45947.625</v>
      </c>
      <c r="K104" s="3">
        <v>105.54600000000001</v>
      </c>
      <c r="L104" s="106">
        <v>45954.625</v>
      </c>
      <c r="M104" s="3">
        <v>108.539</v>
      </c>
      <c r="N104" s="146">
        <f t="shared" si="12"/>
        <v>45947.625</v>
      </c>
      <c r="O104" s="146" t="str">
        <f t="shared" si="13"/>
        <v/>
      </c>
    </row>
    <row r="105" spans="1:15">
      <c r="A105" s="151" t="str">
        <f t="shared" ca="1" si="17"/>
        <v/>
      </c>
      <c r="B105" s="38" t="str">
        <f ca="1">IF(COUNTIF($P$2:P1090,A105)=1,VLOOKUP(A105,J:K,2), IF(COUNTIF($P$2:P1090,A105)=0,$B$10,""))</f>
        <v/>
      </c>
      <c r="C105" s="115" t="str">
        <f t="shared" ca="1" si="14"/>
        <v/>
      </c>
      <c r="D105" s="173" t="str">
        <f t="shared" ca="1" si="15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6"/>
        <v/>
      </c>
      <c r="H105" s="66" t="str">
        <f t="shared" ca="1" si="19"/>
        <v/>
      </c>
      <c r="J105" s="106">
        <v>45950.625</v>
      </c>
      <c r="K105" s="3">
        <v>106.801</v>
      </c>
      <c r="L105" s="106">
        <v>45957.625</v>
      </c>
      <c r="M105" s="3">
        <v>108.807</v>
      </c>
      <c r="N105" s="146">
        <f t="shared" si="12"/>
        <v>45950.625</v>
      </c>
      <c r="O105" s="146" t="str">
        <f t="shared" si="13"/>
        <v/>
      </c>
    </row>
    <row r="106" spans="1:15">
      <c r="A106" s="151" t="str">
        <f t="shared" ca="1" si="17"/>
        <v/>
      </c>
      <c r="B106" s="38" t="str">
        <f ca="1">IF(COUNTIF($P$2:P1091,A106)=1,VLOOKUP(A106,J:K,2), IF(COUNTIF($P$2:P1091,A106)=0,$B$10,""))</f>
        <v/>
      </c>
      <c r="C106" s="115" t="str">
        <f t="shared" ca="1" si="14"/>
        <v/>
      </c>
      <c r="D106" s="173" t="str">
        <f t="shared" ca="1" si="15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6"/>
        <v/>
      </c>
      <c r="H106" s="66" t="str">
        <f t="shared" ca="1" si="19"/>
        <v/>
      </c>
      <c r="J106" s="106">
        <v>45951.625</v>
      </c>
      <c r="K106" s="3">
        <v>104.645</v>
      </c>
      <c r="L106" s="106">
        <v>45958.625</v>
      </c>
      <c r="M106" s="3">
        <v>108.831</v>
      </c>
      <c r="N106" s="146">
        <f t="shared" si="12"/>
        <v>45951.625</v>
      </c>
      <c r="O106" s="146" t="str">
        <f t="shared" si="13"/>
        <v/>
      </c>
    </row>
    <row r="107" spans="1:15">
      <c r="A107" s="151" t="str">
        <f t="shared" ca="1" si="17"/>
        <v/>
      </c>
      <c r="B107" s="38" t="str">
        <f ca="1">IF(COUNTIF($P$2:P1092,A107)=1,VLOOKUP(A107,J:K,2), IF(COUNTIF($P$2:P1092,A107)=0,$B$10,""))</f>
        <v/>
      </c>
      <c r="C107" s="115" t="str">
        <f t="shared" ca="1" si="14"/>
        <v/>
      </c>
      <c r="D107" s="173" t="str">
        <f t="shared" ca="1" si="15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6"/>
        <v/>
      </c>
      <c r="H107" s="66" t="str">
        <f t="shared" ca="1" si="19"/>
        <v/>
      </c>
      <c r="J107" s="106">
        <v>45952.625</v>
      </c>
      <c r="K107" s="3">
        <v>105.12</v>
      </c>
      <c r="L107" s="106">
        <v>45959.625</v>
      </c>
      <c r="M107" s="3">
        <v>109.209</v>
      </c>
      <c r="N107" s="146">
        <f t="shared" si="12"/>
        <v>45952.625</v>
      </c>
      <c r="O107" s="146" t="str">
        <f t="shared" si="13"/>
        <v/>
      </c>
    </row>
    <row r="108" spans="1:15">
      <c r="A108" s="151" t="str">
        <f t="shared" ca="1" si="17"/>
        <v/>
      </c>
      <c r="B108" s="38" t="str">
        <f ca="1">IF(COUNTIF($P$2:P1093,A108)=1,VLOOKUP(A108,J:K,2), IF(COUNTIF($P$2:P1093,A108)=0,$B$10,""))</f>
        <v/>
      </c>
      <c r="C108" s="115" t="str">
        <f t="shared" ca="1" si="14"/>
        <v/>
      </c>
      <c r="D108" s="173" t="str">
        <f t="shared" ca="1" si="15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6"/>
        <v/>
      </c>
      <c r="H108" s="66" t="str">
        <f t="shared" ca="1" si="19"/>
        <v/>
      </c>
      <c r="J108" s="106">
        <v>45953.625</v>
      </c>
      <c r="K108" s="3">
        <v>105.02200000000001</v>
      </c>
      <c r="L108" s="106">
        <v>45960.625</v>
      </c>
      <c r="M108" s="3">
        <v>108.801</v>
      </c>
      <c r="N108" s="146">
        <f t="shared" si="12"/>
        <v>45953.625</v>
      </c>
      <c r="O108" s="146" t="str">
        <f t="shared" si="13"/>
        <v/>
      </c>
    </row>
    <row r="109" spans="1:15">
      <c r="A109" s="151" t="str">
        <f t="shared" ca="1" si="17"/>
        <v/>
      </c>
      <c r="B109" s="38" t="str">
        <f ca="1">IF(COUNTIF($P$2:P1094,A109)=1,VLOOKUP(A109,J:K,2), IF(COUNTIF($P$2:P1094,A109)=0,$B$10,""))</f>
        <v/>
      </c>
      <c r="C109" s="115" t="str">
        <f t="shared" ca="1" si="14"/>
        <v/>
      </c>
      <c r="D109" s="173" t="str">
        <f t="shared" ca="1" si="15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6"/>
        <v/>
      </c>
      <c r="H109" s="66" t="str">
        <f t="shared" ca="1" si="19"/>
        <v/>
      </c>
      <c r="J109" s="106">
        <v>45954.625</v>
      </c>
      <c r="K109" s="3">
        <v>104.67</v>
      </c>
      <c r="L109" s="106">
        <v>45961.625</v>
      </c>
      <c r="M109" s="3">
        <v>108.926</v>
      </c>
      <c r="N109" s="146">
        <f t="shared" si="12"/>
        <v>45954.625</v>
      </c>
      <c r="O109" s="146" t="str">
        <f t="shared" si="13"/>
        <v/>
      </c>
    </row>
    <row r="110" spans="1:15">
      <c r="A110" s="151" t="str">
        <f t="shared" ca="1" si="17"/>
        <v/>
      </c>
      <c r="B110" s="38" t="str">
        <f ca="1">IF(COUNTIF($P$2:P1095,A110)=1,VLOOKUP(A110,J:K,2), IF(COUNTIF($P$2:P1095,A110)=0,$B$10,""))</f>
        <v/>
      </c>
      <c r="C110" s="115" t="str">
        <f t="shared" ca="1" si="14"/>
        <v/>
      </c>
      <c r="D110" s="173" t="str">
        <f t="shared" ca="1" si="15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6"/>
        <v/>
      </c>
      <c r="H110" s="66" t="str">
        <f t="shared" ca="1" si="19"/>
        <v/>
      </c>
      <c r="J110" s="106">
        <v>45957.625</v>
      </c>
      <c r="K110" s="3">
        <v>102.34399999999999</v>
      </c>
      <c r="L110" s="106">
        <v>45964.625</v>
      </c>
      <c r="M110" s="3">
        <v>108.74</v>
      </c>
      <c r="N110" s="146">
        <f t="shared" si="12"/>
        <v>45957.625</v>
      </c>
      <c r="O110" s="146" t="str">
        <f t="shared" si="13"/>
        <v/>
      </c>
    </row>
    <row r="111" spans="1:15">
      <c r="A111" s="151" t="str">
        <f t="shared" ca="1" si="17"/>
        <v/>
      </c>
      <c r="B111" s="38" t="str">
        <f ca="1">IF(COUNTIF($P$2:P1096,A111)=1,VLOOKUP(A111,J:K,2), IF(COUNTIF($P$2:P1096,A111)=0,$B$10,""))</f>
        <v/>
      </c>
      <c r="C111" s="115" t="str">
        <f t="shared" ca="1" si="14"/>
        <v/>
      </c>
      <c r="D111" s="173" t="str">
        <f t="shared" ca="1" si="15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6"/>
        <v/>
      </c>
      <c r="H111" s="66" t="str">
        <f t="shared" ca="1" si="19"/>
        <v/>
      </c>
      <c r="J111" s="106">
        <v>45958.625</v>
      </c>
      <c r="K111" s="3">
        <v>101.04600000000001</v>
      </c>
      <c r="L111" s="106">
        <v>45965.625</v>
      </c>
      <c r="M111" s="3">
        <v>108.625</v>
      </c>
      <c r="N111" s="146">
        <f t="shared" si="12"/>
        <v>45958.625</v>
      </c>
      <c r="O111" s="146">
        <f t="shared" si="13"/>
        <v>45958.625</v>
      </c>
    </row>
    <row r="112" spans="1:15">
      <c r="A112" s="151" t="str">
        <f t="shared" ca="1" si="17"/>
        <v/>
      </c>
      <c r="B112" s="38" t="str">
        <f ca="1">IF(COUNTIF($P$2:P1097,A112)=1,VLOOKUP(A112,J:K,2), IF(COUNTIF($P$2:P1097,A112)=0,$B$10,""))</f>
        <v/>
      </c>
      <c r="C112" s="115" t="str">
        <f t="shared" ca="1" si="14"/>
        <v/>
      </c>
      <c r="D112" s="173" t="str">
        <f t="shared" ca="1" si="15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6"/>
        <v/>
      </c>
      <c r="H112" s="66" t="str">
        <f t="shared" ca="1" si="19"/>
        <v/>
      </c>
      <c r="J112" s="106">
        <v>45959.625</v>
      </c>
      <c r="K112" s="3">
        <v>99.816999999999993</v>
      </c>
      <c r="L112" s="106">
        <v>45966.625</v>
      </c>
      <c r="M112" s="3">
        <v>108.63</v>
      </c>
      <c r="N112" s="146">
        <f t="shared" si="12"/>
        <v>45959.625</v>
      </c>
      <c r="O112" s="146">
        <f t="shared" si="13"/>
        <v>45959.625</v>
      </c>
    </row>
    <row r="113" spans="1:15">
      <c r="A113" s="151" t="str">
        <f t="shared" ca="1" si="17"/>
        <v/>
      </c>
      <c r="B113" s="38" t="str">
        <f ca="1">IF(COUNTIF($P$2:P1098,A113)=1,VLOOKUP(A113,J:K,2), IF(COUNTIF($P$2:P1098,A113)=0,$B$10,""))</f>
        <v/>
      </c>
      <c r="C113" s="115" t="str">
        <f t="shared" ca="1" si="14"/>
        <v/>
      </c>
      <c r="D113" s="173" t="str">
        <f t="shared" ca="1" si="15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6"/>
        <v/>
      </c>
      <c r="H113" s="66" t="str">
        <f t="shared" ca="1" si="19"/>
        <v/>
      </c>
      <c r="J113" s="106">
        <v>45960.625</v>
      </c>
      <c r="K113" s="3">
        <v>100.447</v>
      </c>
      <c r="L113" s="106">
        <v>45967.625</v>
      </c>
      <c r="M113" s="3">
        <v>108.26900000000001</v>
      </c>
      <c r="N113" s="146">
        <f t="shared" si="12"/>
        <v>45960.625</v>
      </c>
      <c r="O113" s="146">
        <f t="shared" si="13"/>
        <v>45960.625</v>
      </c>
    </row>
    <row r="114" spans="1:15">
      <c r="A114" s="151" t="str">
        <f t="shared" ca="1" si="17"/>
        <v/>
      </c>
      <c r="B114" s="38" t="str">
        <f ca="1">IF(COUNTIF($P$2:P1099,A114)=1,VLOOKUP(A114,J:K,2), IF(COUNTIF($P$2:P1099,A114)=0,$B$10,""))</f>
        <v/>
      </c>
      <c r="C114" s="115" t="str">
        <f t="shared" ca="1" si="14"/>
        <v/>
      </c>
      <c r="D114" s="173" t="str">
        <f t="shared" ca="1" si="15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6"/>
        <v/>
      </c>
      <c r="H114" s="66" t="str">
        <f t="shared" ca="1" si="19"/>
        <v/>
      </c>
      <c r="J114" s="106">
        <v>45961.625</v>
      </c>
      <c r="K114" s="3">
        <v>100.294</v>
      </c>
      <c r="L114" s="106">
        <v>45968.625</v>
      </c>
      <c r="M114" s="3">
        <v>108.068</v>
      </c>
      <c r="N114" s="146">
        <f t="shared" si="12"/>
        <v>45961.625</v>
      </c>
      <c r="O114" s="146">
        <f t="shared" si="13"/>
        <v>45961.625</v>
      </c>
    </row>
    <row r="115" spans="1:15">
      <c r="A115" s="151" t="str">
        <f t="shared" ca="1" si="17"/>
        <v/>
      </c>
      <c r="B115" s="38" t="str">
        <f ca="1">IF(COUNTIF($P$2:P1100,A115)=1,VLOOKUP(A115,J:K,2), IF(COUNTIF($P$2:P1100,A115)=0,$B$10,""))</f>
        <v/>
      </c>
      <c r="C115" s="115" t="str">
        <f t="shared" ca="1" si="14"/>
        <v/>
      </c>
      <c r="D115" s="173" t="str">
        <f t="shared" ca="1" si="15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6"/>
        <v/>
      </c>
      <c r="H115" s="66" t="str">
        <f t="shared" ca="1" si="19"/>
        <v/>
      </c>
      <c r="J115" s="106">
        <v>45964.625</v>
      </c>
      <c r="K115" s="3">
        <v>101.014</v>
      </c>
      <c r="L115" s="106">
        <v>45971.625</v>
      </c>
      <c r="M115" s="3">
        <v>108.32899999999999</v>
      </c>
      <c r="N115" s="146">
        <f t="shared" si="12"/>
        <v>45964.625</v>
      </c>
      <c r="O115" s="146">
        <f t="shared" si="13"/>
        <v>45964.625</v>
      </c>
    </row>
    <row r="116" spans="1:15">
      <c r="A116" s="151" t="str">
        <f t="shared" ca="1" si="17"/>
        <v/>
      </c>
      <c r="B116" s="38" t="str">
        <f ca="1">IF(COUNTIF($P$2:P1101,A116)=1,VLOOKUP(A116,J:K,2), IF(COUNTIF($P$2:P1101,A116)=0,$B$10,""))</f>
        <v/>
      </c>
      <c r="C116" s="115" t="str">
        <f t="shared" ca="1" si="14"/>
        <v/>
      </c>
      <c r="D116" s="173" t="str">
        <f t="shared" ca="1" si="15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6"/>
        <v/>
      </c>
      <c r="H116" s="66" t="str">
        <f t="shared" ca="1" si="19"/>
        <v/>
      </c>
      <c r="J116" s="106">
        <v>45965.625</v>
      </c>
      <c r="K116" s="3">
        <v>102.78700000000001</v>
      </c>
      <c r="L116" s="106">
        <v>45973.625</v>
      </c>
      <c r="M116" s="3">
        <v>108.44499999999999</v>
      </c>
      <c r="N116" s="146">
        <f t="shared" si="12"/>
        <v>45965.625</v>
      </c>
      <c r="O116" s="146">
        <f t="shared" si="13"/>
        <v>45965.625</v>
      </c>
    </row>
    <row r="117" spans="1:15">
      <c r="A117" s="151" t="str">
        <f t="shared" ca="1" si="17"/>
        <v/>
      </c>
      <c r="B117" s="38" t="str">
        <f ca="1">IF(COUNTIF($P$2:P1102,A117)=1,VLOOKUP(A117,J:K,2), IF(COUNTIF($P$2:P1102,A117)=0,$B$10,""))</f>
        <v/>
      </c>
      <c r="C117" s="115" t="str">
        <f t="shared" ca="1" si="14"/>
        <v/>
      </c>
      <c r="D117" s="173" t="str">
        <f t="shared" ca="1" si="15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6"/>
        <v/>
      </c>
      <c r="H117" s="66" t="str">
        <f t="shared" ca="1" si="19"/>
        <v/>
      </c>
      <c r="J117" s="106">
        <v>45966.625</v>
      </c>
      <c r="K117" s="3">
        <v>102.444</v>
      </c>
      <c r="L117" s="106">
        <v>45974.625</v>
      </c>
      <c r="M117" s="3">
        <v>108.27200000000001</v>
      </c>
      <c r="N117" s="146">
        <f t="shared" si="12"/>
        <v>45966.625</v>
      </c>
      <c r="O117" s="146">
        <f t="shared" si="13"/>
        <v>45966.625</v>
      </c>
    </row>
    <row r="118" spans="1:15">
      <c r="A118" s="151" t="str">
        <f t="shared" ca="1" si="17"/>
        <v/>
      </c>
      <c r="B118" s="38" t="str">
        <f ca="1">IF(COUNTIF($P$2:P1103,A118)=1,VLOOKUP(A118,J:K,2), IF(COUNTIF($P$2:P1103,A118)=0,$B$10,""))</f>
        <v/>
      </c>
      <c r="C118" s="115" t="str">
        <f t="shared" ca="1" si="14"/>
        <v/>
      </c>
      <c r="D118" s="173" t="str">
        <f t="shared" ca="1" si="15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6"/>
        <v/>
      </c>
      <c r="H118" s="66" t="str">
        <f t="shared" ca="1" si="19"/>
        <v/>
      </c>
      <c r="J118" s="106">
        <v>45967.625</v>
      </c>
      <c r="K118" s="3">
        <v>102.63</v>
      </c>
      <c r="L118" s="106">
        <v>45975.625</v>
      </c>
      <c r="M118" s="3">
        <v>108.05500000000001</v>
      </c>
      <c r="N118" s="146">
        <f t="shared" si="12"/>
        <v>45967.625</v>
      </c>
      <c r="O118" s="146">
        <f t="shared" si="13"/>
        <v>45967.625</v>
      </c>
    </row>
    <row r="119" spans="1:15">
      <c r="A119" s="151" t="str">
        <f t="shared" ca="1" si="17"/>
        <v/>
      </c>
      <c r="B119" s="38" t="str">
        <f ca="1">IF(COUNTIF($P$2:P1104,A119)=1,VLOOKUP(A119,J:K,2), IF(COUNTIF($P$2:P1104,A119)=0,$B$10,""))</f>
        <v/>
      </c>
      <c r="C119" s="115" t="str">
        <f t="shared" ca="1" si="14"/>
        <v/>
      </c>
      <c r="D119" s="173" t="str">
        <f t="shared" ca="1" si="15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6"/>
        <v/>
      </c>
      <c r="H119" s="66" t="str">
        <f t="shared" ca="1" si="19"/>
        <v/>
      </c>
      <c r="J119" s="106">
        <v>45968.625</v>
      </c>
      <c r="K119" s="3">
        <v>104.30200000000001</v>
      </c>
      <c r="L119" s="106">
        <v>45978.625</v>
      </c>
      <c r="M119" s="3">
        <v>107.955</v>
      </c>
      <c r="N119" s="146">
        <f t="shared" si="12"/>
        <v>45968.625</v>
      </c>
      <c r="O119" s="146">
        <f t="shared" si="13"/>
        <v>45968.625</v>
      </c>
    </row>
    <row r="120" spans="1:15">
      <c r="A120" s="151" t="str">
        <f t="shared" ca="1" si="17"/>
        <v/>
      </c>
      <c r="B120" s="38" t="str">
        <f ca="1">IF(COUNTIF($P$2:P1105,A120)=1,VLOOKUP(A120,J:K,2), IF(COUNTIF($P$2:P1105,A120)=0,$B$10,""))</f>
        <v/>
      </c>
      <c r="C120" s="115" t="str">
        <f t="shared" ca="1" si="14"/>
        <v/>
      </c>
      <c r="D120" s="173" t="str">
        <f t="shared" ca="1" si="15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6"/>
        <v/>
      </c>
      <c r="H120" s="66" t="str">
        <f t="shared" ca="1" si="19"/>
        <v/>
      </c>
      <c r="J120" s="106">
        <v>45971.625</v>
      </c>
      <c r="K120" s="3">
        <v>102.262</v>
      </c>
      <c r="L120" s="106">
        <v>45979.625</v>
      </c>
      <c r="M120" s="3">
        <v>107.51900000000001</v>
      </c>
      <c r="N120" s="146">
        <f t="shared" si="12"/>
        <v>45971.625</v>
      </c>
      <c r="O120" s="146">
        <f t="shared" si="13"/>
        <v>45971.625</v>
      </c>
    </row>
    <row r="121" spans="1:15">
      <c r="A121" s="151" t="str">
        <f t="shared" ca="1" si="17"/>
        <v/>
      </c>
      <c r="B121" s="38" t="str">
        <f ca="1">IF(COUNTIF($P$2:P1106,A121)=1,VLOOKUP(A121,J:K,2), IF(COUNTIF($P$2:P1106,A121)=0,$B$10,""))</f>
        <v/>
      </c>
      <c r="C121" s="115" t="str">
        <f t="shared" ca="1" si="14"/>
        <v/>
      </c>
      <c r="D121" s="173" t="str">
        <f t="shared" ca="1" si="15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6"/>
        <v/>
      </c>
      <c r="H121" s="66" t="str">
        <f t="shared" ca="1" si="19"/>
        <v/>
      </c>
      <c r="J121" s="106">
        <v>45972.625</v>
      </c>
      <c r="K121" s="3">
        <v>101.336</v>
      </c>
      <c r="L121" s="106">
        <v>45980.625</v>
      </c>
      <c r="M121" s="3">
        <v>107.83199999999999</v>
      </c>
      <c r="N121" s="146" t="str">
        <f t="shared" si="12"/>
        <v/>
      </c>
      <c r="O121" s="146" t="str">
        <f t="shared" si="13"/>
        <v/>
      </c>
    </row>
    <row r="122" spans="1:15">
      <c r="A122" s="151" t="str">
        <f t="shared" ca="1" si="17"/>
        <v/>
      </c>
      <c r="B122" s="38" t="str">
        <f ca="1">IF(COUNTIF($P$2:P1107,A122)=1,VLOOKUP(A122,J:K,2), IF(COUNTIF($P$2:P1107,A122)=0,$B$10,""))</f>
        <v/>
      </c>
      <c r="C122" s="115" t="str">
        <f t="shared" ca="1" si="14"/>
        <v/>
      </c>
      <c r="D122" s="173" t="str">
        <f t="shared" ca="1" si="15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6"/>
        <v/>
      </c>
      <c r="H122" s="66" t="str">
        <f t="shared" ca="1" si="19"/>
        <v/>
      </c>
      <c r="J122" s="106">
        <v>45973.625</v>
      </c>
      <c r="K122" s="3">
        <v>100.69199999999999</v>
      </c>
      <c r="L122" s="106">
        <v>45981.625</v>
      </c>
      <c r="M122" s="3">
        <v>107.999</v>
      </c>
      <c r="N122" s="146">
        <f t="shared" si="12"/>
        <v>45973.625</v>
      </c>
      <c r="O122" s="146">
        <f t="shared" si="13"/>
        <v>45973.625</v>
      </c>
    </row>
    <row r="123" spans="1:15">
      <c r="A123" s="151" t="str">
        <f t="shared" ca="1" si="17"/>
        <v/>
      </c>
      <c r="B123" s="38" t="str">
        <f ca="1">IF(COUNTIF($P$2:P1108,A123)=1,VLOOKUP(A123,J:K,2), IF(COUNTIF($P$2:P1108,A123)=0,$B$10,""))</f>
        <v/>
      </c>
      <c r="C123" s="115" t="str">
        <f t="shared" ca="1" si="14"/>
        <v/>
      </c>
      <c r="D123" s="173" t="str">
        <f t="shared" ca="1" si="15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6"/>
        <v/>
      </c>
      <c r="H123" s="66" t="str">
        <f t="shared" ca="1" si="19"/>
        <v/>
      </c>
      <c r="J123" s="106">
        <v>45974.625</v>
      </c>
      <c r="K123" s="3">
        <v>100.96899999999999</v>
      </c>
      <c r="L123" s="106">
        <v>45982.625</v>
      </c>
      <c r="M123" s="3">
        <v>107.786</v>
      </c>
      <c r="N123" s="146">
        <f t="shared" si="12"/>
        <v>45974.625</v>
      </c>
      <c r="O123" s="146">
        <f t="shared" si="13"/>
        <v>45974.625</v>
      </c>
    </row>
    <row r="124" spans="1:15">
      <c r="A124" s="151" t="str">
        <f t="shared" ca="1" si="17"/>
        <v/>
      </c>
      <c r="B124" s="38" t="str">
        <f ca="1">IF(COUNTIF($P$2:P1109,A124)=1,VLOOKUP(A124,J:K,2), IF(COUNTIF($P$2:P1109,A124)=0,$B$10,""))</f>
        <v/>
      </c>
      <c r="C124" s="115" t="str">
        <f t="shared" ca="1" si="14"/>
        <v/>
      </c>
      <c r="D124" s="173" t="str">
        <f t="shared" ca="1" si="15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6"/>
        <v/>
      </c>
      <c r="H124" s="66" t="str">
        <f t="shared" ca="1" si="19"/>
        <v/>
      </c>
      <c r="J124" s="106">
        <v>45975.625</v>
      </c>
      <c r="K124" s="3">
        <v>102.322</v>
      </c>
      <c r="L124" s="106">
        <v>45985.625</v>
      </c>
      <c r="M124" s="3">
        <v>107.968</v>
      </c>
      <c r="N124" s="146">
        <f t="shared" si="12"/>
        <v>45975.625</v>
      </c>
      <c r="O124" s="146">
        <f t="shared" si="13"/>
        <v>45975.625</v>
      </c>
    </row>
    <row r="125" spans="1:15">
      <c r="A125" s="151" t="str">
        <f t="shared" ca="1" si="17"/>
        <v/>
      </c>
      <c r="B125" s="38" t="str">
        <f ca="1">IF(COUNTIF($P$2:P1110,A125)=1,VLOOKUP(A125,J:K,2), IF(COUNTIF($P$2:P1110,A125)=0,$B$10,""))</f>
        <v/>
      </c>
      <c r="C125" s="115" t="str">
        <f t="shared" ca="1" si="14"/>
        <v/>
      </c>
      <c r="D125" s="173" t="str">
        <f t="shared" ca="1" si="15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6"/>
        <v/>
      </c>
      <c r="H125" s="66" t="str">
        <f t="shared" ca="1" si="19"/>
        <v/>
      </c>
      <c r="J125" s="106">
        <v>45978.625</v>
      </c>
      <c r="K125" s="3">
        <v>101.29</v>
      </c>
      <c r="L125" s="106">
        <v>45986.625</v>
      </c>
      <c r="M125" s="3">
        <v>108.267</v>
      </c>
      <c r="N125" s="146">
        <f t="shared" si="12"/>
        <v>45978.625</v>
      </c>
      <c r="O125" s="146">
        <f t="shared" si="13"/>
        <v>45978.625</v>
      </c>
    </row>
    <row r="126" spans="1:15">
      <c r="A126" s="151" t="str">
        <f t="shared" ca="1" si="17"/>
        <v/>
      </c>
      <c r="B126" s="38" t="str">
        <f ca="1">IF(COUNTIF($P$2:P1111,A126)=1,VLOOKUP(A126,J:K,2), IF(COUNTIF($P$2:P1111,A126)=0,$B$10,""))</f>
        <v/>
      </c>
      <c r="C126" s="115" t="str">
        <f t="shared" ca="1" si="14"/>
        <v/>
      </c>
      <c r="D126" s="173" t="str">
        <f t="shared" ca="1" si="15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6"/>
        <v/>
      </c>
      <c r="H126" s="66" t="str">
        <f t="shared" ca="1" si="19"/>
        <v/>
      </c>
      <c r="J126" s="106">
        <v>45979.625</v>
      </c>
      <c r="K126" s="3">
        <v>104.029</v>
      </c>
      <c r="L126" s="106">
        <v>45987.625</v>
      </c>
      <c r="M126" s="3">
        <v>108.65900000000001</v>
      </c>
      <c r="N126" s="146">
        <f t="shared" si="12"/>
        <v>45979.625</v>
      </c>
      <c r="O126" s="146">
        <f t="shared" si="13"/>
        <v>45979.625</v>
      </c>
    </row>
    <row r="127" spans="1:15">
      <c r="A127" s="151" t="str">
        <f t="shared" ca="1" si="17"/>
        <v/>
      </c>
      <c r="B127" s="38" t="str">
        <f ca="1">IF(COUNTIF($P$2:P1112,A127)=1,VLOOKUP(A127,J:K,2), IF(COUNTIF($P$2:P1112,A127)=0,$B$10,""))</f>
        <v/>
      </c>
      <c r="C127" s="115" t="str">
        <f t="shared" ca="1" si="14"/>
        <v/>
      </c>
      <c r="D127" s="173" t="str">
        <f t="shared" ca="1" si="15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6"/>
        <v/>
      </c>
      <c r="H127" s="66" t="str">
        <f t="shared" ca="1" si="19"/>
        <v/>
      </c>
      <c r="J127" s="106">
        <v>45980.625</v>
      </c>
      <c r="K127" s="3">
        <v>103.443</v>
      </c>
      <c r="L127" s="106">
        <v>45989.625</v>
      </c>
      <c r="M127" s="3">
        <v>109.44199999999999</v>
      </c>
      <c r="N127" s="146">
        <f t="shared" si="12"/>
        <v>45980.625</v>
      </c>
      <c r="O127" s="146">
        <f t="shared" si="13"/>
        <v>45980.625</v>
      </c>
    </row>
    <row r="128" spans="1:15">
      <c r="A128" s="151" t="str">
        <f t="shared" ca="1" si="17"/>
        <v/>
      </c>
      <c r="B128" s="38" t="str">
        <f ca="1">IF(COUNTIF($P$2:P1113,A128)=1,VLOOKUP(A128,J:K,2), IF(COUNTIF($P$2:P1113,A128)=0,$B$10,""))</f>
        <v/>
      </c>
      <c r="C128" s="115" t="str">
        <f t="shared" ca="1" si="14"/>
        <v/>
      </c>
      <c r="D128" s="173" t="str">
        <f t="shared" ca="1" si="15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6"/>
        <v/>
      </c>
      <c r="H128" s="66" t="str">
        <f t="shared" ca="1" si="19"/>
        <v/>
      </c>
      <c r="J128" s="106">
        <v>45981.625</v>
      </c>
      <c r="K128" s="3">
        <v>101.164</v>
      </c>
      <c r="L128" s="106">
        <v>45992.625</v>
      </c>
      <c r="M128" s="3">
        <v>108.82599999999999</v>
      </c>
      <c r="N128" s="146">
        <f t="shared" si="12"/>
        <v>45981.625</v>
      </c>
      <c r="O128" s="146">
        <f t="shared" si="13"/>
        <v>45981.625</v>
      </c>
    </row>
    <row r="129" spans="1:15">
      <c r="A129" s="151" t="str">
        <f t="shared" ca="1" si="17"/>
        <v/>
      </c>
      <c r="B129" s="38" t="str">
        <f ca="1">IF(COUNTIF($P$2:P1114,A129)=1,VLOOKUP(A129,J:K,2), IF(COUNTIF($P$2:P1114,A129)=0,$B$10,""))</f>
        <v/>
      </c>
      <c r="C129" s="115" t="str">
        <f t="shared" ca="1" si="14"/>
        <v/>
      </c>
      <c r="D129" s="173" t="str">
        <f t="shared" ca="1" si="15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6"/>
        <v/>
      </c>
      <c r="H129" s="66" t="str">
        <f t="shared" ca="1" si="19"/>
        <v/>
      </c>
      <c r="J129" s="106">
        <v>45982.625</v>
      </c>
      <c r="K129" s="3">
        <v>103.72799999999999</v>
      </c>
      <c r="L129" s="106">
        <v>45993.625</v>
      </c>
      <c r="M129" s="3">
        <v>109.039</v>
      </c>
      <c r="N129" s="146">
        <f t="shared" si="12"/>
        <v>45982.625</v>
      </c>
      <c r="O129" s="146">
        <f t="shared" si="13"/>
        <v>45982.625</v>
      </c>
    </row>
    <row r="130" spans="1:15">
      <c r="A130" s="151" t="str">
        <f t="shared" ca="1" si="17"/>
        <v/>
      </c>
      <c r="B130" s="38" t="str">
        <f ca="1">IF(COUNTIF($P$2:P1115,A130)=1,VLOOKUP(A130,J:K,2), IF(COUNTIF($P$2:P1115,A130)=0,$B$10,""))</f>
        <v/>
      </c>
      <c r="C130" s="115" t="str">
        <f t="shared" ca="1" si="14"/>
        <v/>
      </c>
      <c r="D130" s="173" t="str">
        <f t="shared" ca="1" si="15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6"/>
        <v/>
      </c>
      <c r="H130" s="66" t="str">
        <f t="shared" ca="1" si="19"/>
        <v/>
      </c>
      <c r="J130" s="106">
        <v>45985.625</v>
      </c>
      <c r="K130" s="3">
        <v>102.074</v>
      </c>
      <c r="L130" s="106">
        <v>45994.625</v>
      </c>
      <c r="M130" s="3">
        <v>109.13500000000001</v>
      </c>
      <c r="N130" s="146">
        <f t="shared" si="12"/>
        <v>45985.625</v>
      </c>
      <c r="O130" s="146">
        <f t="shared" si="13"/>
        <v>45985.625</v>
      </c>
    </row>
    <row r="131" spans="1:15">
      <c r="A131" s="151" t="str">
        <f t="shared" ca="1" si="17"/>
        <v/>
      </c>
      <c r="B131" s="38" t="str">
        <f ca="1">IF(COUNTIF($P$2:P1116,A131)=1,VLOOKUP(A131,J:K,2), IF(COUNTIF($P$2:P1116,A131)=0,$B$10,""))</f>
        <v/>
      </c>
      <c r="C131" s="115" t="str">
        <f t="shared" ca="1" si="14"/>
        <v/>
      </c>
      <c r="D131" s="173" t="str">
        <f t="shared" ca="1" si="15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6"/>
        <v/>
      </c>
      <c r="H131" s="66" t="str">
        <f t="shared" ca="1" si="19"/>
        <v/>
      </c>
      <c r="J131" s="106">
        <v>45986.625</v>
      </c>
      <c r="K131" s="3">
        <v>100.49</v>
      </c>
      <c r="L131" s="106">
        <v>45995.625</v>
      </c>
      <c r="M131" s="3">
        <v>109.185</v>
      </c>
      <c r="N131" s="146">
        <f t="shared" si="12"/>
        <v>45986.625</v>
      </c>
      <c r="O131" s="146">
        <f t="shared" si="13"/>
        <v>45986.625</v>
      </c>
    </row>
    <row r="132" spans="1:15">
      <c r="A132" s="151" t="str">
        <f t="shared" ca="1" si="17"/>
        <v/>
      </c>
      <c r="B132" s="38" t="str">
        <f ca="1">IF(COUNTIF($P$2:P1117,A132)=1,VLOOKUP(A132,J:K,2), IF(COUNTIF($P$2:P1117,A132)=0,$B$10,""))</f>
        <v/>
      </c>
      <c r="C132" s="115" t="str">
        <f t="shared" ca="1" si="14"/>
        <v/>
      </c>
      <c r="D132" s="173" t="str">
        <f t="shared" ca="1" si="15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6"/>
        <v/>
      </c>
      <c r="H132" s="66" t="str">
        <f t="shared" ca="1" si="19"/>
        <v/>
      </c>
      <c r="J132" s="106">
        <v>45987.625</v>
      </c>
      <c r="K132" s="3">
        <v>97.846000000000004</v>
      </c>
      <c r="L132" s="106">
        <v>45996.625</v>
      </c>
      <c r="M132" s="3">
        <v>109.24</v>
      </c>
      <c r="N132" s="146">
        <f t="shared" ref="N132:N195" si="20">IF(COUNTIF(L:L,J132),J132,"")</f>
        <v>45987.625</v>
      </c>
      <c r="O132" s="146">
        <f t="shared" ref="O132:O195" si="21">IF(N132&gt;$A$14,N132,"")</f>
        <v>45987.625</v>
      </c>
    </row>
    <row r="133" spans="1:15">
      <c r="A133" s="151" t="str">
        <f t="shared" ca="1" si="17"/>
        <v/>
      </c>
      <c r="B133" s="38" t="str">
        <f ca="1">IF(COUNTIF($P$2:P1118,A133)=1,VLOOKUP(A133,J:K,2), IF(COUNTIF($P$2:P1118,A133)=0,$B$10,""))</f>
        <v/>
      </c>
      <c r="C133" s="115" t="str">
        <f t="shared" ca="1" si="14"/>
        <v/>
      </c>
      <c r="D133" s="173" t="str">
        <f t="shared" ca="1" si="15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6"/>
        <v/>
      </c>
      <c r="H133" s="66" t="str">
        <f t="shared" ca="1" si="19"/>
        <v/>
      </c>
      <c r="J133" s="106">
        <v>45988.625</v>
      </c>
      <c r="K133" s="3">
        <v>96.866</v>
      </c>
      <c r="L133" s="106">
        <v>45999.625</v>
      </c>
      <c r="M133" s="3">
        <v>109.193</v>
      </c>
      <c r="N133" s="146" t="str">
        <f t="shared" si="20"/>
        <v/>
      </c>
      <c r="O133" s="146" t="str">
        <f t="shared" si="21"/>
        <v/>
      </c>
    </row>
    <row r="134" spans="1:15">
      <c r="A134" s="151" t="str">
        <f t="shared" ca="1" si="17"/>
        <v/>
      </c>
      <c r="B134" s="38" t="str">
        <f ca="1">IF(COUNTIF($P$2:P1119,A134)=1,VLOOKUP(A134,J:K,2), IF(COUNTIF($P$2:P1119,A134)=0,$B$10,""))</f>
        <v/>
      </c>
      <c r="C134" s="115" t="str">
        <f t="shared" ca="1" si="14"/>
        <v/>
      </c>
      <c r="D134" s="173" t="str">
        <f t="shared" ca="1" si="15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6"/>
        <v/>
      </c>
      <c r="H134" s="66" t="str">
        <f t="shared" ca="1" si="19"/>
        <v/>
      </c>
      <c r="J134" s="106">
        <v>45989.625</v>
      </c>
      <c r="K134" s="3">
        <v>96.19</v>
      </c>
      <c r="L134" s="106">
        <v>46000.625</v>
      </c>
      <c r="M134" s="3">
        <v>108.93600000000001</v>
      </c>
      <c r="N134" s="146">
        <f t="shared" si="20"/>
        <v>45989.625</v>
      </c>
      <c r="O134" s="146">
        <f t="shared" si="21"/>
        <v>45989.625</v>
      </c>
    </row>
    <row r="135" spans="1:15">
      <c r="A135" s="151" t="str">
        <f t="shared" ca="1" si="17"/>
        <v/>
      </c>
      <c r="B135" s="38" t="str">
        <f ca="1">IF(COUNTIF($P$2:P1120,A135)=1,VLOOKUP(A135,J:K,2), IF(COUNTIF($P$2:P1120,A135)=0,$B$10,""))</f>
        <v/>
      </c>
      <c r="C135" s="115" t="str">
        <f t="shared" ca="1" si="14"/>
        <v/>
      </c>
      <c r="D135" s="173" t="str">
        <f t="shared" ca="1" si="15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6"/>
        <v/>
      </c>
      <c r="H135" s="66" t="str">
        <f t="shared" ca="1" si="19"/>
        <v/>
      </c>
      <c r="J135" s="106">
        <v>45992.625</v>
      </c>
      <c r="K135" s="3">
        <v>97.143000000000001</v>
      </c>
      <c r="L135" s="106">
        <v>46001.625</v>
      </c>
      <c r="M135" s="3">
        <v>108.806</v>
      </c>
      <c r="N135" s="146">
        <f t="shared" si="20"/>
        <v>45992.625</v>
      </c>
      <c r="O135" s="146">
        <f t="shared" si="21"/>
        <v>45992.625</v>
      </c>
    </row>
    <row r="136" spans="1:15">
      <c r="A136" s="151" t="str">
        <f t="shared" ca="1" si="17"/>
        <v/>
      </c>
      <c r="B136" s="38" t="str">
        <f ca="1">IF(COUNTIF($P$2:P1121,A136)=1,VLOOKUP(A136,J:K,2), IF(COUNTIF($P$2:P1121,A136)=0,$B$10,""))</f>
        <v/>
      </c>
      <c r="C136" s="115" t="str">
        <f t="shared" ca="1" si="14"/>
        <v/>
      </c>
      <c r="D136" s="173" t="str">
        <f t="shared" ca="1" si="15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6"/>
        <v/>
      </c>
      <c r="H136" s="66" t="str">
        <f t="shared" ca="1" si="19"/>
        <v/>
      </c>
      <c r="J136" s="106">
        <v>45993.625</v>
      </c>
      <c r="K136" s="3">
        <v>95.692999999999998</v>
      </c>
      <c r="L136" s="106">
        <v>46002.625</v>
      </c>
      <c r="M136" s="3">
        <v>109.148</v>
      </c>
      <c r="N136" s="146">
        <f t="shared" si="20"/>
        <v>45993.625</v>
      </c>
      <c r="O136" s="146">
        <f t="shared" si="21"/>
        <v>45993.625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45994.625</v>
      </c>
      <c r="K137" s="3">
        <v>94.63</v>
      </c>
      <c r="L137" s="106"/>
      <c r="N137" s="146">
        <f t="shared" si="20"/>
        <v>45994.625</v>
      </c>
      <c r="O137" s="146">
        <f t="shared" si="21"/>
        <v>45994.625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45995.625</v>
      </c>
      <c r="K138" s="3">
        <v>93.691999999999993</v>
      </c>
      <c r="L138" s="106"/>
      <c r="N138" s="146">
        <f t="shared" si="20"/>
        <v>45995.625</v>
      </c>
      <c r="O138" s="146">
        <f t="shared" si="21"/>
        <v>45995.625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45996.625</v>
      </c>
      <c r="K139" s="3">
        <v>93.600999999999999</v>
      </c>
      <c r="L139" s="106"/>
      <c r="N139" s="146">
        <f t="shared" si="20"/>
        <v>45996.625</v>
      </c>
      <c r="O139" s="146">
        <f t="shared" si="21"/>
        <v>45996.625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45999.625</v>
      </c>
      <c r="K140" s="3">
        <v>93.14</v>
      </c>
      <c r="N140" s="146">
        <f t="shared" si="20"/>
        <v>45999.625</v>
      </c>
      <c r="O140" s="146">
        <f t="shared" si="21"/>
        <v>45999.625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46000.625</v>
      </c>
      <c r="K141" s="3">
        <v>93.031000000000006</v>
      </c>
      <c r="N141" s="146">
        <f t="shared" si="20"/>
        <v>46000.625</v>
      </c>
      <c r="O141" s="146">
        <f t="shared" si="21"/>
        <v>46000.625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46001.625</v>
      </c>
      <c r="K142" s="3">
        <v>93.432000000000002</v>
      </c>
      <c r="N142" s="146">
        <f t="shared" si="20"/>
        <v>46001.625</v>
      </c>
      <c r="O142" s="146">
        <f t="shared" si="21"/>
        <v>46001.625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>
        <v>46002.625</v>
      </c>
      <c r="K143" s="3">
        <v>92.468000000000004</v>
      </c>
      <c r="N143" s="146">
        <f t="shared" si="20"/>
        <v>46002.625</v>
      </c>
      <c r="O143" s="146">
        <f t="shared" si="21"/>
        <v>46002.625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C15:D136">
    <cfRule type="cellIs" dxfId="14" priority="1" operator="lessThan">
      <formula>0</formula>
    </cfRule>
  </conditionalFormatting>
  <conditionalFormatting sqref="F15:G41">
    <cfRule type="cellIs" dxfId="13" priority="2" operator="lessThan">
      <formula>0</formula>
    </cfRule>
  </conditionalFormatting>
  <conditionalFormatting sqref="H12:H1048576">
    <cfRule type="cellIs" dxfId="12" priority="3" operator="lessThan">
      <formula>0</formula>
    </cfRule>
  </conditionalFormatting>
  <conditionalFormatting sqref="I1 I9:I11">
    <cfRule type="cellIs" dxfId="11" priority="4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9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42">_xll.BDH(B4, "LAST_PRICE", "01/01/2025 15:00:00", "01/01/2035 16:00:00", "BarSize=60", "BarType=T", "RecurDaily=True", "TZ=London")</f>
        <v>45807.625</v>
      </c>
      <c r="K3" s="1">
        <v>91.122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48.71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45810.625</v>
      </c>
      <c r="K4" s="1">
        <v>91.628</v>
      </c>
      <c r="L4" s="110">
        <v>45807.625</v>
      </c>
      <c r="M4" s="1">
        <v>48.896999999999998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45812.625</v>
      </c>
      <c r="K5" s="1">
        <v>90.695999999999998</v>
      </c>
      <c r="L5" s="110">
        <v>45810.625</v>
      </c>
      <c r="M5" s="1">
        <v>49.121000000000002</v>
      </c>
      <c r="N5" s="146">
        <f t="shared" si="0"/>
        <v>45812.625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90.534999999999997</v>
      </c>
      <c r="L6" s="110">
        <v>45811.625</v>
      </c>
      <c r="M6" s="1">
        <v>48.792999999999999</v>
      </c>
      <c r="N6" s="146">
        <f t="shared" si="0"/>
        <v>45814.625</v>
      </c>
      <c r="O6" s="146" t="str">
        <f t="shared" si="1"/>
        <v/>
      </c>
      <c r="P6" s="146">
        <v>45972.625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96.887</v>
      </c>
      <c r="L7" s="110">
        <v>45812.625</v>
      </c>
      <c r="M7" s="1">
        <v>47.854999999999997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88.36</v>
      </c>
      <c r="L8" s="106">
        <v>45813.625</v>
      </c>
      <c r="M8" s="3">
        <v>48.256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87.117999999999995</v>
      </c>
      <c r="L9" s="106">
        <v>45814.625</v>
      </c>
      <c r="M9" s="3">
        <v>47.258000000000003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92.003960000000006</v>
      </c>
      <c r="C10" s="21" cm="1">
        <f t="array" ref="C10">_xll.BDP(C4,"px_last")</f>
        <v>36.880679999999998</v>
      </c>
      <c r="E10" s="1"/>
      <c r="F10" s="1"/>
      <c r="G10" s="1"/>
      <c r="H10" s="1"/>
      <c r="I10" s="1"/>
      <c r="J10" s="106">
        <v>45908.625</v>
      </c>
      <c r="K10" s="3">
        <v>90.385000000000005</v>
      </c>
      <c r="L10" s="106">
        <v>45817.625</v>
      </c>
      <c r="M10" s="3">
        <v>46.07</v>
      </c>
      <c r="N10" s="146">
        <f t="shared" si="0"/>
        <v>45908.625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45917.625</v>
      </c>
      <c r="K11" s="3">
        <v>85.881</v>
      </c>
      <c r="L11" s="106">
        <v>45818.625</v>
      </c>
      <c r="M11" s="3">
        <v>45.774000000000001</v>
      </c>
      <c r="N11" s="146">
        <f t="shared" si="0"/>
        <v>45917.625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45930.625</v>
      </c>
      <c r="K12" s="3">
        <v>96.688000000000002</v>
      </c>
      <c r="L12" s="106">
        <v>45819.625</v>
      </c>
      <c r="M12" s="3">
        <v>45.734999999999999</v>
      </c>
      <c r="N12" s="146">
        <f t="shared" si="0"/>
        <v>45930.625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45931.625</v>
      </c>
      <c r="K13" s="3">
        <v>97.707999999999998</v>
      </c>
      <c r="L13" s="106">
        <v>45820.625</v>
      </c>
      <c r="M13" s="3">
        <v>46.326000000000001</v>
      </c>
      <c r="N13" s="146">
        <f t="shared" si="0"/>
        <v>45931.625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45932.625</v>
      </c>
      <c r="K14" s="3">
        <v>96.474000000000004</v>
      </c>
      <c r="L14" s="106">
        <v>45821.625</v>
      </c>
      <c r="M14" s="3">
        <v>47.526000000000003</v>
      </c>
      <c r="N14" s="146">
        <f t="shared" si="0"/>
        <v>45932.625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45967.625</v>
      </c>
      <c r="B15" s="38">
        <f ca="1">IF(COUNTIF(J:J,A15)=1,VLOOKUP(A15,J:K,2), IF(COUNTIF(J:J,A15)=0,$B$10,""))</f>
        <v>96.760999999999996</v>
      </c>
      <c r="C15" s="30">
        <f ca="1">IF(ISERROR(B15-2),"",-1*(B15-$B$14)*10^-4*$B$8*$B$5)</f>
        <v>-23371.586999999967</v>
      </c>
      <c r="D15" s="31">
        <f ca="1">IF(ISERROR(B15-2),"",$B$6*(INT(A15)-INT($A$14))/360*$B$5)</f>
        <v>1250</v>
      </c>
      <c r="E15" s="4">
        <f ca="1">IF(COUNTIF(L:L,A15)=1,VLOOKUP(A15,L:M,2), IF(COUNTIF(L:L,A15)=0,$C$10,""))</f>
        <v>36.804000000000002</v>
      </c>
      <c r="F15" s="30">
        <f ca="1">IF(ISERROR(E15-2),"",-1*(E15-$E$14)*10^-4*$C$8*$C$5)</f>
        <v>-12799.680000000031</v>
      </c>
      <c r="G15" s="31">
        <f ca="1">IF(ISERROR(E15-2),"",$C$6*(INT(A15)-INT($A$14))/360*$C$5)</f>
        <v>2666.6666666666665</v>
      </c>
      <c r="H15" s="66">
        <f ca="1">IF(ISERROR(B15-2),"",C15+D15-F15-G15)</f>
        <v>-11988.573666666602</v>
      </c>
      <c r="I15" s="1"/>
      <c r="J15" s="106">
        <v>45936.625</v>
      </c>
      <c r="K15" s="3">
        <v>97.756</v>
      </c>
      <c r="L15" s="106">
        <v>45824.625</v>
      </c>
      <c r="M15" s="3">
        <v>46.142000000000003</v>
      </c>
      <c r="N15" s="146">
        <f t="shared" si="0"/>
        <v>45936.625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45968.625</v>
      </c>
      <c r="B16" s="38">
        <f ca="1">IF(COUNTIF(J:J,A16)=1,VLOOKUP(A16,J:K,2), IF(COUNTIF(J:J,A16)=0,$B$10,""))</f>
        <v>98.251999999999995</v>
      </c>
      <c r="C16" s="30">
        <f t="shared" ref="C16:C79" ca="1" si="3">IF(ISERROR(B16-2),"",-1*(B16-$B$14)*10^-4*$B$8*$B$5)</f>
        <v>-34057.583999999966</v>
      </c>
      <c r="D16" s="31">
        <f t="shared" ref="D16:D79" ca="1" si="4">IF(ISERROR(B16-2),"",$B$6*(INT(A16)-INT($A$14))/360*$B$5)</f>
        <v>1666.6666666666667</v>
      </c>
      <c r="E16" s="4">
        <f t="shared" ref="E16:E79" ca="1" si="5">IF(COUNTIF(L:L,A16)=1,VLOOKUP(A16,L:M,2), IF(COUNTIF(L:L,A16)=0,$C$10,""))</f>
        <v>37.374000000000002</v>
      </c>
      <c r="F16" s="30">
        <f t="shared" ref="F16:F79" ca="1" si="6">IF(ISERROR(E16-2),"",-1*(E16-$E$14)*10^-4*$C$8*$C$5)</f>
        <v>-21874.080000000038</v>
      </c>
      <c r="G16" s="31">
        <f t="shared" ref="G16:G79" ca="1" si="7">IF(ISERROR(E16-2),"",$C$6*(INT(A16)-INT($A$14))/360*$C$5)</f>
        <v>3555.5555555555557</v>
      </c>
      <c r="H16" s="66">
        <f t="shared" ref="H16:H79" ca="1" si="8">IF(ISERROR(B16-2),"",C16+D16-F16-G16)</f>
        <v>-14072.392888888815</v>
      </c>
      <c r="I16" s="1"/>
      <c r="J16" s="106">
        <v>45937.625</v>
      </c>
      <c r="K16" s="3">
        <v>98.123999999999995</v>
      </c>
      <c r="L16" s="106">
        <v>45825.625</v>
      </c>
      <c r="M16" s="3">
        <v>46.595999999999997</v>
      </c>
      <c r="N16" s="146">
        <f t="shared" si="0"/>
        <v>45937.625</v>
      </c>
      <c r="O16" s="146" t="str">
        <f t="shared" si="1"/>
        <v/>
      </c>
      <c r="P16" s="146">
        <v>45994.625</v>
      </c>
    </row>
    <row r="17" spans="1:16">
      <c r="A17" s="151">
        <f t="shared" ca="1" si="2"/>
        <v>45972.625</v>
      </c>
      <c r="B17" s="38">
        <f t="shared" ref="B17:B80" ca="1" si="9">IF(COUNTIF(J:J,A17)=1,VLOOKUP(A17,J:K,2), IF(COUNTIF(J:J,A17)=0,$B$10,""))</f>
        <v>95.367000000000004</v>
      </c>
      <c r="C17" s="30">
        <f t="shared" ca="1" si="3"/>
        <v>-13380.78900000003</v>
      </c>
      <c r="D17" s="31">
        <f t="shared" ca="1" si="4"/>
        <v>3333.3333333333335</v>
      </c>
      <c r="E17" s="4">
        <f t="shared" ca="1" si="5"/>
        <v>36.579000000000001</v>
      </c>
      <c r="F17" s="30">
        <f t="shared" ca="1" si="6"/>
        <v>-9217.6800000000094</v>
      </c>
      <c r="G17" s="31">
        <f t="shared" ca="1" si="7"/>
        <v>7111.1111111111113</v>
      </c>
      <c r="H17" s="66">
        <f t="shared" ca="1" si="8"/>
        <v>-7940.8867777777978</v>
      </c>
      <c r="I17" s="1"/>
      <c r="J17" s="106">
        <v>45938.625</v>
      </c>
      <c r="K17" s="3">
        <v>97.784999999999997</v>
      </c>
      <c r="L17" s="106">
        <v>45826.625</v>
      </c>
      <c r="M17" s="3">
        <v>46.121000000000002</v>
      </c>
      <c r="N17" s="146">
        <f t="shared" si="0"/>
        <v>45938.625</v>
      </c>
      <c r="O17" s="146" t="str">
        <f t="shared" si="1"/>
        <v/>
      </c>
      <c r="P17" s="146">
        <v>46000.625</v>
      </c>
    </row>
    <row r="18" spans="1:16">
      <c r="A18" s="151">
        <f t="shared" ca="1" si="2"/>
        <v>45973.625</v>
      </c>
      <c r="B18" s="38">
        <f t="shared" ca="1" si="9"/>
        <v>95.024000000000001</v>
      </c>
      <c r="C18" s="30">
        <f t="shared" ca="1" si="3"/>
        <v>-10922.508000000007</v>
      </c>
      <c r="D18" s="31">
        <f t="shared" ca="1" si="4"/>
        <v>3750</v>
      </c>
      <c r="E18" s="4">
        <f t="shared" ca="1" si="5"/>
        <v>36.31</v>
      </c>
      <c r="F18" s="30">
        <f t="shared" ca="1" si="6"/>
        <v>-4935.2000000000362</v>
      </c>
      <c r="G18" s="31">
        <f t="shared" ca="1" si="7"/>
        <v>8000</v>
      </c>
      <c r="H18" s="66">
        <f t="shared" ca="1" si="8"/>
        <v>-10237.307999999972</v>
      </c>
      <c r="I18" s="1"/>
      <c r="J18" s="106">
        <v>45939.625</v>
      </c>
      <c r="K18" s="3">
        <v>98.197999999999993</v>
      </c>
      <c r="L18" s="106">
        <v>45827.625</v>
      </c>
      <c r="M18" s="3">
        <v>47.209000000000003</v>
      </c>
      <c r="N18" s="146">
        <f t="shared" si="0"/>
        <v>45939.625</v>
      </c>
      <c r="O18" s="146" t="str">
        <f t="shared" si="1"/>
        <v/>
      </c>
      <c r="P18" s="146">
        <v>46001.625</v>
      </c>
    </row>
    <row r="19" spans="1:16">
      <c r="A19" s="151">
        <f t="shared" ca="1" si="2"/>
        <v>45974.625</v>
      </c>
      <c r="B19" s="38">
        <f t="shared" ca="1" si="9"/>
        <v>96.165999999999997</v>
      </c>
      <c r="C19" s="30">
        <f t="shared" ca="1" si="3"/>
        <v>-19107.221999999976</v>
      </c>
      <c r="D19" s="31">
        <f t="shared" ca="1" si="4"/>
        <v>4166.666666666667</v>
      </c>
      <c r="E19" s="4">
        <f t="shared" ca="1" si="5"/>
        <v>36.704999999999998</v>
      </c>
      <c r="F19" s="30">
        <f t="shared" ca="1" si="6"/>
        <v>-11223.599999999973</v>
      </c>
      <c r="G19" s="31">
        <f t="shared" ca="1" si="7"/>
        <v>8888.8888888888887</v>
      </c>
      <c r="H19" s="66">
        <f t="shared" ca="1" si="8"/>
        <v>-12605.844222222224</v>
      </c>
      <c r="I19" s="1"/>
      <c r="J19" s="106">
        <v>45940.625</v>
      </c>
      <c r="K19" s="3">
        <v>98.811999999999998</v>
      </c>
      <c r="L19" s="106">
        <v>45828.625</v>
      </c>
      <c r="M19" s="3">
        <v>46.969000000000001</v>
      </c>
      <c r="N19" s="146">
        <f t="shared" si="0"/>
        <v>45940.625</v>
      </c>
      <c r="O19" s="146" t="str">
        <f t="shared" si="1"/>
        <v/>
      </c>
      <c r="P19" s="146">
        <v>46002.625</v>
      </c>
    </row>
    <row r="20" spans="1:16">
      <c r="A20" s="151">
        <f t="shared" ca="1" si="2"/>
        <v>45975.625</v>
      </c>
      <c r="B20" s="38">
        <f t="shared" ca="1" si="9"/>
        <v>99.448999999999998</v>
      </c>
      <c r="C20" s="30">
        <f t="shared" ca="1" si="3"/>
        <v>-42636.482999999986</v>
      </c>
      <c r="D20" s="31">
        <f t="shared" ca="1" si="4"/>
        <v>4583.333333333333</v>
      </c>
      <c r="E20" s="4">
        <f t="shared" ca="1" si="5"/>
        <v>37.207000000000001</v>
      </c>
      <c r="F20" s="30">
        <f t="shared" ca="1" si="6"/>
        <v>-19215.44000000001</v>
      </c>
      <c r="G20" s="31">
        <f t="shared" ca="1" si="7"/>
        <v>9777.7777777777774</v>
      </c>
      <c r="H20" s="66">
        <f t="shared" ca="1" si="8"/>
        <v>-28615.487444444418</v>
      </c>
      <c r="I20" s="1"/>
      <c r="J20" s="106">
        <v>45950.625</v>
      </c>
      <c r="K20" s="3">
        <v>99.174000000000007</v>
      </c>
      <c r="L20" s="106">
        <v>45831.625</v>
      </c>
      <c r="M20" s="3">
        <v>47.311999999999998</v>
      </c>
      <c r="N20" s="146">
        <f t="shared" si="0"/>
        <v>45950.625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9"/>
        <v>98.186000000000007</v>
      </c>
      <c r="C21" s="30">
        <f t="shared" ca="1" si="3"/>
        <v>-33584.562000000049</v>
      </c>
      <c r="D21" s="31">
        <f t="shared" ca="1" si="4"/>
        <v>5833.3333333333339</v>
      </c>
      <c r="E21" s="4">
        <f t="shared" ca="1" si="5"/>
        <v>37.213000000000001</v>
      </c>
      <c r="F21" s="30">
        <f t="shared" ca="1" si="6"/>
        <v>-19310.960000000017</v>
      </c>
      <c r="G21" s="31">
        <f t="shared" ca="1" si="7"/>
        <v>12444.444444444445</v>
      </c>
      <c r="H21" s="66">
        <f t="shared" ca="1" si="8"/>
        <v>-20884.713111111141</v>
      </c>
      <c r="I21" s="1"/>
      <c r="J21" s="106">
        <v>45951.625</v>
      </c>
      <c r="K21" s="3">
        <v>97.909000000000006</v>
      </c>
      <c r="L21" s="106">
        <v>45832.625</v>
      </c>
      <c r="M21" s="3">
        <v>44.557000000000002</v>
      </c>
      <c r="N21" s="146">
        <f t="shared" si="0"/>
        <v>45951.625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9"/>
        <v>97.091999999999999</v>
      </c>
      <c r="C22" s="30">
        <f t="shared" ca="1" si="3"/>
        <v>-25743.86399999999</v>
      </c>
      <c r="D22" s="31">
        <f t="shared" ca="1" si="4"/>
        <v>7083.3333333333339</v>
      </c>
      <c r="E22" s="4">
        <f t="shared" ca="1" si="5"/>
        <v>37.222999999999999</v>
      </c>
      <c r="F22" s="30">
        <f t="shared" ca="1" si="6"/>
        <v>-19470.159999999982</v>
      </c>
      <c r="G22" s="31">
        <f t="shared" ca="1" si="7"/>
        <v>15111.111111111111</v>
      </c>
      <c r="H22" s="66">
        <f t="shared" ca="1" si="8"/>
        <v>-14301.481777777788</v>
      </c>
      <c r="I22" s="1"/>
      <c r="J22" s="106">
        <v>45952.625</v>
      </c>
      <c r="K22" s="3">
        <v>97.894000000000005</v>
      </c>
      <c r="L22" s="106">
        <v>45833.625</v>
      </c>
      <c r="M22" s="3">
        <v>44.01</v>
      </c>
      <c r="N22" s="146">
        <f t="shared" si="0"/>
        <v>45952.625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9"/>
        <v>98.254000000000005</v>
      </c>
      <c r="C23" s="30">
        <f t="shared" ca="1" si="3"/>
        <v>-34071.918000000027</v>
      </c>
      <c r="D23" s="31">
        <f t="shared" ca="1" si="4"/>
        <v>8750</v>
      </c>
      <c r="E23" s="4">
        <f t="shared" ca="1" si="5"/>
        <v>37.963000000000001</v>
      </c>
      <c r="F23" s="30">
        <f t="shared" ca="1" si="6"/>
        <v>-31250.960000000014</v>
      </c>
      <c r="G23" s="31">
        <f t="shared" ca="1" si="7"/>
        <v>18666.666666666664</v>
      </c>
      <c r="H23" s="66">
        <f t="shared" ca="1" si="8"/>
        <v>-12737.624666666678</v>
      </c>
      <c r="I23" s="1"/>
      <c r="J23" s="106">
        <v>45957.625</v>
      </c>
      <c r="K23" s="3">
        <v>95.367999999999995</v>
      </c>
      <c r="L23" s="106">
        <v>45834.625</v>
      </c>
      <c r="M23" s="3">
        <v>43.911000000000001</v>
      </c>
      <c r="N23" s="146">
        <f t="shared" si="0"/>
        <v>45957.625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9"/>
        <v>96.57</v>
      </c>
      <c r="C24" s="30">
        <f t="shared" ca="1" si="3"/>
        <v>-22002.689999999951</v>
      </c>
      <c r="D24" s="31">
        <f t="shared" ca="1" si="4"/>
        <v>9166.6666666666661</v>
      </c>
      <c r="E24" s="4">
        <f t="shared" ca="1" si="5"/>
        <v>37.222000000000001</v>
      </c>
      <c r="F24" s="30">
        <f t="shared" ca="1" si="6"/>
        <v>-19454.24000000002</v>
      </c>
      <c r="G24" s="31">
        <f t="shared" ca="1" si="7"/>
        <v>19555.555555555555</v>
      </c>
      <c r="H24" s="66">
        <f t="shared" ca="1" si="8"/>
        <v>-12937.33888888882</v>
      </c>
      <c r="I24" s="1"/>
      <c r="J24" s="106">
        <v>45958.625</v>
      </c>
      <c r="K24" s="3">
        <v>94.462999999999994</v>
      </c>
      <c r="L24" s="106">
        <v>45835.625</v>
      </c>
      <c r="M24" s="3">
        <v>42.442999999999998</v>
      </c>
      <c r="N24" s="146">
        <f t="shared" si="0"/>
        <v>45958.625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9"/>
        <v>95.26</v>
      </c>
      <c r="C25" s="30">
        <f t="shared" ca="1" si="3"/>
        <v>-12613.920000000036</v>
      </c>
      <c r="D25" s="31">
        <f t="shared" ca="1" si="4"/>
        <v>9583.3333333333339</v>
      </c>
      <c r="E25" s="4">
        <f t="shared" ca="1" si="5"/>
        <v>36.945999999999998</v>
      </c>
      <c r="F25" s="30">
        <f t="shared" ca="1" si="6"/>
        <v>-15060.319999999967</v>
      </c>
      <c r="G25" s="31">
        <f t="shared" ca="1" si="7"/>
        <v>20444.444444444445</v>
      </c>
      <c r="H25" s="66">
        <f t="shared" ca="1" si="8"/>
        <v>-8414.7111111111808</v>
      </c>
      <c r="I25" s="1"/>
      <c r="J25" s="106">
        <v>45960.625</v>
      </c>
      <c r="K25" s="3">
        <v>94.531999999999996</v>
      </c>
      <c r="L25" s="106">
        <v>45838.625</v>
      </c>
      <c r="M25" s="3">
        <v>42.478000000000002</v>
      </c>
      <c r="N25" s="146">
        <f t="shared" si="0"/>
        <v>45960.625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9"/>
        <v>95.108000000000004</v>
      </c>
      <c r="C26" s="30">
        <f t="shared" ca="1" si="3"/>
        <v>-11524.536000000027</v>
      </c>
      <c r="D26" s="31">
        <f t="shared" ca="1" si="4"/>
        <v>11666.666666666668</v>
      </c>
      <c r="E26" s="4">
        <f t="shared" ca="1" si="5"/>
        <v>37.302999999999997</v>
      </c>
      <c r="F26" s="30">
        <f t="shared" ca="1" si="6"/>
        <v>-20743.759999999955</v>
      </c>
      <c r="G26" s="31">
        <f t="shared" ca="1" si="7"/>
        <v>24888.888888888891</v>
      </c>
      <c r="H26" s="66">
        <f t="shared" ca="1" si="8"/>
        <v>-4002.998222222297</v>
      </c>
      <c r="I26" s="1"/>
      <c r="J26" s="106">
        <v>45964.625</v>
      </c>
      <c r="K26" s="3">
        <v>95.347999999999999</v>
      </c>
      <c r="L26" s="106">
        <v>45839.625</v>
      </c>
      <c r="M26" s="3">
        <v>42.774000000000001</v>
      </c>
      <c r="N26" s="146">
        <f t="shared" si="0"/>
        <v>45964.625</v>
      </c>
      <c r="O26" s="146" t="str">
        <f t="shared" si="1"/>
        <v/>
      </c>
    </row>
    <row r="27" spans="1:16">
      <c r="A27" s="151">
        <f t="shared" ca="1" si="2"/>
        <v>45994.625</v>
      </c>
      <c r="B27" s="38">
        <f t="shared" ca="1" si="9"/>
        <v>93.055000000000007</v>
      </c>
      <c r="C27" s="30">
        <f t="shared" ca="1" si="3"/>
        <v>3189.3149999999509</v>
      </c>
      <c r="D27" s="31">
        <f t="shared" ca="1" si="4"/>
        <v>12500</v>
      </c>
      <c r="E27" s="4">
        <f t="shared" ca="1" si="5"/>
        <v>37.381</v>
      </c>
      <c r="F27" s="30">
        <f t="shared" ca="1" si="6"/>
        <v>-21985.52</v>
      </c>
      <c r="G27" s="31">
        <f t="shared" ca="1" si="7"/>
        <v>26666.666666666664</v>
      </c>
      <c r="H27" s="66">
        <f t="shared" ca="1" si="8"/>
        <v>11008.168333333284</v>
      </c>
      <c r="I27" s="1"/>
      <c r="J27" s="106">
        <v>45967.625</v>
      </c>
      <c r="K27" s="3">
        <v>96.760999999999996</v>
      </c>
      <c r="L27" s="106">
        <v>45840.625</v>
      </c>
      <c r="M27" s="3">
        <v>42.677</v>
      </c>
      <c r="N27" s="146">
        <f t="shared" si="0"/>
        <v>45967.625</v>
      </c>
      <c r="O27" s="146">
        <f t="shared" si="1"/>
        <v>45967.625</v>
      </c>
    </row>
    <row r="28" spans="1:16">
      <c r="A28" s="151">
        <f t="shared" ca="1" si="2"/>
        <v>46000.625</v>
      </c>
      <c r="B28" s="38">
        <f t="shared" ca="1" si="9"/>
        <v>93.242000000000004</v>
      </c>
      <c r="C28" s="30">
        <f t="shared" ca="1" si="3"/>
        <v>1849.085999999968</v>
      </c>
      <c r="D28" s="31">
        <f t="shared" ca="1" si="4"/>
        <v>15000</v>
      </c>
      <c r="E28" s="4">
        <f t="shared" ca="1" si="5"/>
        <v>37.180999999999997</v>
      </c>
      <c r="F28" s="30">
        <f t="shared" ca="1" si="6"/>
        <v>-18801.519999999957</v>
      </c>
      <c r="G28" s="31">
        <f t="shared" ca="1" si="7"/>
        <v>32000</v>
      </c>
      <c r="H28" s="66">
        <f t="shared" ca="1" si="8"/>
        <v>3650.605999999927</v>
      </c>
      <c r="I28" s="1"/>
      <c r="J28" s="106">
        <v>45968.625</v>
      </c>
      <c r="K28" s="3">
        <v>98.251999999999995</v>
      </c>
      <c r="L28" s="106">
        <v>45841.625</v>
      </c>
      <c r="M28" s="3">
        <v>42.518999999999998</v>
      </c>
      <c r="N28" s="146">
        <f t="shared" si="0"/>
        <v>45968.625</v>
      </c>
      <c r="O28" s="146">
        <f t="shared" si="1"/>
        <v>45968.625</v>
      </c>
    </row>
    <row r="29" spans="1:16">
      <c r="A29" s="151">
        <f t="shared" ca="1" si="2"/>
        <v>46001.625</v>
      </c>
      <c r="B29" s="38">
        <f t="shared" ca="1" si="9"/>
        <v>92.614999999999995</v>
      </c>
      <c r="C29" s="30">
        <f t="shared" ca="1" si="3"/>
        <v>6342.7950000000355</v>
      </c>
      <c r="D29" s="31">
        <f t="shared" ca="1" si="4"/>
        <v>15416.666666666668</v>
      </c>
      <c r="E29" s="4">
        <f t="shared" ca="1" si="5"/>
        <v>37.326000000000001</v>
      </c>
      <c r="F29" s="30">
        <f t="shared" ca="1" si="6"/>
        <v>-21109.920000000009</v>
      </c>
      <c r="G29" s="31">
        <f t="shared" ca="1" si="7"/>
        <v>32888.888888888891</v>
      </c>
      <c r="H29" s="66">
        <f t="shared" ca="1" si="8"/>
        <v>9980.4927777778212</v>
      </c>
      <c r="I29" s="1"/>
      <c r="J29" s="106">
        <v>45972.625</v>
      </c>
      <c r="K29" s="3">
        <v>95.367000000000004</v>
      </c>
      <c r="L29" s="106">
        <v>45842.625</v>
      </c>
      <c r="M29" s="3">
        <v>42.795999999999999</v>
      </c>
      <c r="N29" s="146">
        <f t="shared" si="0"/>
        <v>45972.625</v>
      </c>
      <c r="O29" s="146">
        <f t="shared" si="1"/>
        <v>45972.625</v>
      </c>
    </row>
    <row r="30" spans="1:16">
      <c r="A30" s="151">
        <f t="shared" ca="1" si="2"/>
        <v>46002.625</v>
      </c>
      <c r="B30" s="38">
        <f t="shared" ca="1" si="9"/>
        <v>91.665000000000006</v>
      </c>
      <c r="C30" s="30">
        <f t="shared" ca="1" si="3"/>
        <v>13151.444999999954</v>
      </c>
      <c r="D30" s="31">
        <f t="shared" ca="1" si="4"/>
        <v>15833.333333333336</v>
      </c>
      <c r="E30" s="4">
        <f t="shared" ca="1" si="5"/>
        <v>36.799999999999997</v>
      </c>
      <c r="F30" s="30">
        <f t="shared" ca="1" si="6"/>
        <v>-12735.999999999956</v>
      </c>
      <c r="G30" s="31">
        <f t="shared" ca="1" si="7"/>
        <v>33777.777777777781</v>
      </c>
      <c r="H30" s="66">
        <f t="shared" ca="1" si="8"/>
        <v>7943.0005555554671</v>
      </c>
      <c r="I30" s="1"/>
      <c r="J30" s="106">
        <v>45973.625</v>
      </c>
      <c r="K30" s="3">
        <v>95.024000000000001</v>
      </c>
      <c r="L30" s="106">
        <v>45845.625</v>
      </c>
      <c r="M30" s="3">
        <v>42.764000000000003</v>
      </c>
      <c r="N30" s="146">
        <f t="shared" si="0"/>
        <v>45973.625</v>
      </c>
      <c r="O30" s="146">
        <f t="shared" si="1"/>
        <v>45973.625</v>
      </c>
    </row>
    <row r="31" spans="1:16">
      <c r="A31" s="151">
        <f t="shared" ca="1" si="2"/>
        <v>46002.652502546298</v>
      </c>
      <c r="B31" s="38">
        <f t="shared" ca="1" si="9"/>
        <v>92.003960000000006</v>
      </c>
      <c r="C31" s="30">
        <f t="shared" ca="1" si="3"/>
        <v>10722.118679999954</v>
      </c>
      <c r="D31" s="31">
        <f t="shared" ca="1" si="4"/>
        <v>15833.333333333336</v>
      </c>
      <c r="E31" s="4">
        <f t="shared" ca="1" si="5"/>
        <v>36.880679999999998</v>
      </c>
      <c r="F31" s="30">
        <f t="shared" ca="1" si="6"/>
        <v>-14020.425599999971</v>
      </c>
      <c r="G31" s="31">
        <f t="shared" ca="1" si="7"/>
        <v>33777.777777777781</v>
      </c>
      <c r="H31" s="66">
        <f t="shared" ca="1" si="8"/>
        <v>6798.0998355554839</v>
      </c>
      <c r="I31" s="1"/>
      <c r="J31" s="106">
        <v>45974.625</v>
      </c>
      <c r="K31" s="3">
        <v>96.165999999999997</v>
      </c>
      <c r="L31" s="106">
        <v>45846.625</v>
      </c>
      <c r="M31" s="3">
        <v>42.19</v>
      </c>
      <c r="N31" s="146">
        <f t="shared" si="0"/>
        <v>45974.625</v>
      </c>
      <c r="O31" s="146">
        <f t="shared" si="1"/>
        <v>45974.625</v>
      </c>
    </row>
    <row r="32" spans="1:16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45975.625</v>
      </c>
      <c r="K32" s="3">
        <v>99.448999999999998</v>
      </c>
      <c r="L32" s="106">
        <v>45847.625</v>
      </c>
      <c r="M32" s="3">
        <v>42.698</v>
      </c>
      <c r="N32" s="146">
        <f t="shared" si="0"/>
        <v>45975.625</v>
      </c>
      <c r="O32" s="146">
        <f t="shared" si="1"/>
        <v>45975.625</v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45978.625</v>
      </c>
      <c r="K33" s="3">
        <v>98.186000000000007</v>
      </c>
      <c r="L33" s="106">
        <v>45848.625</v>
      </c>
      <c r="M33" s="3">
        <v>41.890999999999998</v>
      </c>
      <c r="N33" s="146">
        <f t="shared" si="0"/>
        <v>45978.625</v>
      </c>
      <c r="O33" s="146">
        <f t="shared" si="1"/>
        <v>45978.625</v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45981.625</v>
      </c>
      <c r="K34" s="3">
        <v>97.091999999999999</v>
      </c>
      <c r="L34" s="106">
        <v>45849.625</v>
      </c>
      <c r="M34" s="3">
        <v>42.61</v>
      </c>
      <c r="N34" s="146">
        <f t="shared" si="0"/>
        <v>45981.625</v>
      </c>
      <c r="O34" s="146">
        <f t="shared" si="1"/>
        <v>45981.625</v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45985.625</v>
      </c>
      <c r="K35" s="3">
        <v>98.254000000000005</v>
      </c>
      <c r="L35" s="106">
        <v>45852.625</v>
      </c>
      <c r="M35" s="3">
        <v>42.395000000000003</v>
      </c>
      <c r="N35" s="146">
        <f t="shared" si="0"/>
        <v>45985.625</v>
      </c>
      <c r="O35" s="146">
        <f t="shared" si="1"/>
        <v>45985.625</v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>
        <v>45986.625</v>
      </c>
      <c r="K36" s="3">
        <v>96.57</v>
      </c>
      <c r="L36" s="106">
        <v>45853.625</v>
      </c>
      <c r="M36" s="3">
        <v>42.692999999999998</v>
      </c>
      <c r="N36" s="146">
        <f t="shared" si="0"/>
        <v>45986.625</v>
      </c>
      <c r="O36" s="146">
        <f t="shared" si="1"/>
        <v>45986.625</v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>
        <v>45987.625</v>
      </c>
      <c r="K37" s="3">
        <v>95.26</v>
      </c>
      <c r="L37" s="106">
        <v>45854.625</v>
      </c>
      <c r="M37" s="3">
        <v>43.615000000000002</v>
      </c>
      <c r="N37" s="146">
        <f t="shared" si="0"/>
        <v>45987.625</v>
      </c>
      <c r="O37" s="146">
        <f t="shared" si="1"/>
        <v>45987.625</v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>
        <v>45992.625</v>
      </c>
      <c r="K38" s="3">
        <v>95.108000000000004</v>
      </c>
      <c r="L38" s="106">
        <v>45855.625</v>
      </c>
      <c r="M38" s="3">
        <v>42.825000000000003</v>
      </c>
      <c r="N38" s="146">
        <f t="shared" si="0"/>
        <v>45992.625</v>
      </c>
      <c r="O38" s="146">
        <f t="shared" si="1"/>
        <v>45992.625</v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>
        <v>45994.625</v>
      </c>
      <c r="K39" s="3">
        <v>93.055000000000007</v>
      </c>
      <c r="L39" s="106">
        <v>45856.625</v>
      </c>
      <c r="M39" s="3">
        <v>42.143999999999998</v>
      </c>
      <c r="N39" s="146">
        <f t="shared" si="0"/>
        <v>45994.625</v>
      </c>
      <c r="O39" s="146">
        <f t="shared" si="1"/>
        <v>45994.625</v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>
        <v>46000.625</v>
      </c>
      <c r="K40" s="3">
        <v>93.242000000000004</v>
      </c>
      <c r="L40" s="106">
        <v>45859.625</v>
      </c>
      <c r="M40" s="3">
        <v>42.167999999999999</v>
      </c>
      <c r="N40" s="146">
        <f t="shared" si="0"/>
        <v>46000.625</v>
      </c>
      <c r="O40" s="146">
        <f t="shared" si="1"/>
        <v>46000.625</v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>
        <v>46001.625</v>
      </c>
      <c r="K41" s="3">
        <v>92.614999999999995</v>
      </c>
      <c r="L41" s="106">
        <v>45860.625</v>
      </c>
      <c r="M41" s="3">
        <v>42.476999999999997</v>
      </c>
      <c r="N41" s="146">
        <f t="shared" si="0"/>
        <v>46001.625</v>
      </c>
      <c r="O41" s="146">
        <f t="shared" si="1"/>
        <v>46001.625</v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>
        <v>46002.625</v>
      </c>
      <c r="K42" s="3">
        <v>91.665000000000006</v>
      </c>
      <c r="L42" s="106">
        <v>45861.625</v>
      </c>
      <c r="M42" s="3">
        <v>41.418999999999997</v>
      </c>
      <c r="N42" s="146">
        <f t="shared" si="0"/>
        <v>46002.625</v>
      </c>
      <c r="O42" s="146">
        <f t="shared" si="1"/>
        <v>46002.625</v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45862.625</v>
      </c>
      <c r="M43" s="3">
        <v>41.58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45863.625</v>
      </c>
      <c r="M44" s="3">
        <v>40.880000000000003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45866.625</v>
      </c>
      <c r="M45" s="3">
        <v>41.023000000000003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45867.625</v>
      </c>
      <c r="M46" s="3">
        <v>40.101999999999997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45868.625</v>
      </c>
      <c r="M47" s="3">
        <v>40.683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45869.625</v>
      </c>
      <c r="M48" s="3">
        <v>40.618000000000002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45870.625</v>
      </c>
      <c r="M49" s="3">
        <v>42.042000000000002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45873.625</v>
      </c>
      <c r="M50" s="3">
        <v>41.552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45874.625</v>
      </c>
      <c r="M51" s="3">
        <v>39.530999999999999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45875.625</v>
      </c>
      <c r="M52" s="3">
        <v>41.381999999999998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45876.625</v>
      </c>
      <c r="M53" s="3">
        <v>40.457999999999998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45877.625</v>
      </c>
      <c r="M54" s="3">
        <v>39.411000000000001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45880.625</v>
      </c>
      <c r="M55" s="3">
        <v>39.537999999999997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45881.625</v>
      </c>
      <c r="M56" s="3">
        <v>39.286000000000001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45882.625</v>
      </c>
      <c r="M57" s="3">
        <v>38.377000000000002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45883.625</v>
      </c>
      <c r="M58" s="3">
        <v>37.213000000000001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45884.625</v>
      </c>
      <c r="M59" s="3">
        <v>36.179000000000002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45887.625</v>
      </c>
      <c r="M60" s="3">
        <v>36.093000000000004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45888.625</v>
      </c>
      <c r="M61" s="3">
        <v>36.225999999999999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45889.625</v>
      </c>
      <c r="M62" s="3">
        <v>36.286000000000001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45890.625</v>
      </c>
      <c r="M63" s="3">
        <v>36.768999999999998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45891.625</v>
      </c>
      <c r="M64" s="3">
        <v>36.241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45894.625</v>
      </c>
      <c r="M65" s="3">
        <v>36.442999999999998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45895.625</v>
      </c>
      <c r="M66" s="3">
        <v>37.066000000000003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45896.625</v>
      </c>
      <c r="M67" s="3">
        <v>37.262999999999998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45897.625</v>
      </c>
      <c r="M68" s="3">
        <v>38.472000000000001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45898.625</v>
      </c>
      <c r="M69" s="3">
        <v>39.101999999999997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45901.625</v>
      </c>
      <c r="M70" s="3">
        <v>39.985999999999997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45902.625</v>
      </c>
      <c r="M71" s="3">
        <v>40.951000000000001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45903.625</v>
      </c>
      <c r="M72" s="3">
        <v>39.536000000000001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45904.625</v>
      </c>
      <c r="M73" s="3">
        <v>38.948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45905.625</v>
      </c>
      <c r="M74" s="3">
        <v>37.448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45908.625</v>
      </c>
      <c r="M75" s="3">
        <v>37.594999999999999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45909.625</v>
      </c>
      <c r="M76" s="3">
        <v>38.313000000000002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45910.625</v>
      </c>
      <c r="M77" s="3">
        <v>36.963999999999999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45911.625</v>
      </c>
      <c r="M78" s="3">
        <v>35.54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45912.625</v>
      </c>
      <c r="M79" s="3">
        <v>35.877000000000002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45915.625</v>
      </c>
      <c r="M80" s="3">
        <v>35.307000000000002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45916.625</v>
      </c>
      <c r="M81" s="3">
        <v>35.670999999999999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45917.625</v>
      </c>
      <c r="M82" s="3">
        <v>35.908000000000001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45918.625</v>
      </c>
      <c r="M83" s="3">
        <v>34.415999999999997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45919.625</v>
      </c>
      <c r="M84" s="3">
        <v>34.472999999999999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45922.625</v>
      </c>
      <c r="M85" s="3">
        <v>38.905999999999999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45923.625</v>
      </c>
      <c r="M86" s="3">
        <v>38.340000000000003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45924.625</v>
      </c>
      <c r="M87" s="3">
        <v>38.408999999999999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45925.625</v>
      </c>
      <c r="M88" s="3">
        <v>38.723999999999997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45926.625</v>
      </c>
      <c r="M89" s="3">
        <v>39.316000000000003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45929.625</v>
      </c>
      <c r="M90" s="3">
        <v>38.808999999999997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45930.625</v>
      </c>
      <c r="M91" s="3">
        <v>38.058999999999997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45931.625</v>
      </c>
      <c r="M92" s="3">
        <v>37.890999999999998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45932.625</v>
      </c>
      <c r="M93" s="3">
        <v>37.241999999999997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45933.625</v>
      </c>
      <c r="M94" s="3">
        <v>36.72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45936.625</v>
      </c>
      <c r="M95" s="3">
        <v>36.832999999999998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45937.625</v>
      </c>
      <c r="M96" s="3">
        <v>37.167000000000002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45938.625</v>
      </c>
      <c r="M97" s="3">
        <v>37.023000000000003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45939.625</v>
      </c>
      <c r="M98" s="3">
        <v>37.286999999999999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45940.625</v>
      </c>
      <c r="M99" s="3">
        <v>37.975999999999999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45943.625</v>
      </c>
      <c r="M100" s="3">
        <v>38.860999999999997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45944.625</v>
      </c>
      <c r="M101" s="3">
        <v>38.881999999999998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45945.625</v>
      </c>
      <c r="M102" s="3">
        <v>36.762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45946.625</v>
      </c>
      <c r="M103" s="3">
        <v>36.874000000000002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45947.625</v>
      </c>
      <c r="M104" s="3">
        <v>38.417000000000002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45950.625</v>
      </c>
      <c r="M105" s="3">
        <v>37.518000000000001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45951.625</v>
      </c>
      <c r="M106" s="3">
        <v>37.057000000000002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45952.625</v>
      </c>
      <c r="M107" s="3">
        <v>37.225999999999999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45953.625</v>
      </c>
      <c r="M108" s="3">
        <v>37.29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45954.625</v>
      </c>
      <c r="M109" s="3">
        <v>37.026000000000003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45957.625</v>
      </c>
      <c r="M110" s="3">
        <v>36.195999999999998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45958.625</v>
      </c>
      <c r="M111" s="3">
        <v>35.994999999999997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45959.625</v>
      </c>
      <c r="M112" s="3">
        <v>35.997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45960.625</v>
      </c>
      <c r="M113" s="3">
        <v>36.154000000000003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45961.625</v>
      </c>
      <c r="M114" s="3">
        <v>35.982999999999997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45964.625</v>
      </c>
      <c r="M115" s="3">
        <v>36.139000000000003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45965.625</v>
      </c>
      <c r="M116" s="3">
        <v>36.212000000000003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45966.625</v>
      </c>
      <c r="M117" s="3">
        <v>36.576999999999998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45967.625</v>
      </c>
      <c r="M118" s="3">
        <v>36.804000000000002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45968.625</v>
      </c>
      <c r="M119" s="3">
        <v>37.374000000000002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45971.625</v>
      </c>
      <c r="M120" s="3">
        <v>36.768000000000001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45972.625</v>
      </c>
      <c r="M121" s="3">
        <v>36.579000000000001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45973.625</v>
      </c>
      <c r="M122" s="3">
        <v>36.31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45974.625</v>
      </c>
      <c r="M123" s="3">
        <v>36.704999999999998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45975.625</v>
      </c>
      <c r="M124" s="3">
        <v>37.207000000000001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45978.625</v>
      </c>
      <c r="M125" s="3">
        <v>37.213000000000001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45979.625</v>
      </c>
      <c r="M126" s="3">
        <v>38.231000000000002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45980.625</v>
      </c>
      <c r="M127" s="3">
        <v>37.966999999999999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45981.625</v>
      </c>
      <c r="M128" s="3">
        <v>37.222999999999999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45982.625</v>
      </c>
      <c r="M129" s="3">
        <v>37.945999999999998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37.963000000000001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37.222000000000001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36.945999999999998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36.398000000000003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36.631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37.302999999999997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37.386000000000003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37.381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36.631999999999998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36.552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37.195999999999998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37.180999999999997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37.326000000000001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36.799999999999997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8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44">_xll.BDH(B4, "LAST_PRICE", "01/01/2025 15:00:00", "01/01/2035 16:00:00", "BarSize=60", "BarType=T", "RecurDaily=True", "TZ=London")</f>
        <v>45807.625</v>
      </c>
      <c r="K3" s="1">
        <v>71.546000000000006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48.71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45810.625</v>
      </c>
      <c r="K4" s="1">
        <v>71.462999999999994</v>
      </c>
      <c r="L4" s="110">
        <v>45807.625</v>
      </c>
      <c r="M4" s="1">
        <v>48.896999999999998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45812.625</v>
      </c>
      <c r="K5" s="1">
        <v>70.003</v>
      </c>
      <c r="L5" s="110">
        <v>45810.625</v>
      </c>
      <c r="M5" s="1">
        <v>49.121000000000002</v>
      </c>
      <c r="N5" s="146">
        <f t="shared" si="0"/>
        <v>45812.625</v>
      </c>
      <c r="O5" s="146" t="str">
        <f t="shared" si="1"/>
        <v/>
      </c>
      <c r="P5" s="146">
        <v>45967.625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45814.625</v>
      </c>
      <c r="K6" s="1">
        <v>70.227999999999994</v>
      </c>
      <c r="L6" s="110">
        <v>45811.625</v>
      </c>
      <c r="M6" s="1">
        <v>48.792999999999999</v>
      </c>
      <c r="N6" s="146">
        <f t="shared" si="0"/>
        <v>45814.625</v>
      </c>
      <c r="O6" s="146" t="str">
        <f t="shared" si="1"/>
        <v/>
      </c>
      <c r="P6" s="146">
        <v>45968.625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45827.625</v>
      </c>
      <c r="K7" s="1">
        <v>73.519000000000005</v>
      </c>
      <c r="L7" s="110">
        <v>45812.625</v>
      </c>
      <c r="M7" s="1">
        <v>47.854999999999997</v>
      </c>
      <c r="N7" s="146">
        <f t="shared" si="0"/>
        <v>45827.625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45838.625</v>
      </c>
      <c r="K8" s="3">
        <v>67.783000000000001</v>
      </c>
      <c r="L8" s="106">
        <v>45813.625</v>
      </c>
      <c r="M8" s="3">
        <v>48.256</v>
      </c>
      <c r="N8" s="146">
        <f t="shared" si="0"/>
        <v>45838.625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67.703000000000003</v>
      </c>
      <c r="L9" s="106">
        <v>45814.625</v>
      </c>
      <c r="M9" s="3">
        <v>47.258000000000003</v>
      </c>
      <c r="N9" s="146">
        <f t="shared" si="0"/>
        <v>45839.625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20" cm="1">
        <f t="array" ref="B10">_xll.BDP(B4,"px_last")</f>
        <v>59.82376</v>
      </c>
      <c r="C10" s="21" cm="1">
        <f t="array" ref="C10">_xll.BDP(C4,"px_last")</f>
        <v>36.880679999999998</v>
      </c>
      <c r="E10" s="1"/>
      <c r="F10" s="1"/>
      <c r="G10" s="1"/>
      <c r="H10" s="1"/>
      <c r="I10" s="1"/>
      <c r="J10" s="106">
        <v>45896.625</v>
      </c>
      <c r="K10" s="3">
        <v>60.66</v>
      </c>
      <c r="L10" s="106">
        <v>45817.625</v>
      </c>
      <c r="M10" s="3">
        <v>46.07</v>
      </c>
      <c r="N10" s="146">
        <f t="shared" si="0"/>
        <v>45896.625</v>
      </c>
      <c r="O10" s="146" t="str">
        <f t="shared" si="1"/>
        <v/>
      </c>
      <c r="P10" s="146">
        <v>45978.625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61.781999999999996</v>
      </c>
      <c r="L11" s="106">
        <v>45818.625</v>
      </c>
      <c r="M11" s="3">
        <v>45.774000000000001</v>
      </c>
      <c r="N11" s="146">
        <f t="shared" si="0"/>
        <v>45897.625</v>
      </c>
      <c r="O11" s="146" t="str">
        <f t="shared" si="1"/>
        <v/>
      </c>
      <c r="P11" s="146">
        <v>45981.625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45908.625</v>
      </c>
      <c r="K12" s="3">
        <v>60.966999999999999</v>
      </c>
      <c r="L12" s="106">
        <v>45819.625</v>
      </c>
      <c r="M12" s="3">
        <v>45.734999999999999</v>
      </c>
      <c r="N12" s="146">
        <f t="shared" si="0"/>
        <v>45908.625</v>
      </c>
      <c r="O12" s="146" t="str">
        <f t="shared" si="1"/>
        <v/>
      </c>
      <c r="P12" s="146">
        <v>45985.625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59.576000000000001</v>
      </c>
      <c r="L13" s="106">
        <v>45820.625</v>
      </c>
      <c r="M13" s="3">
        <v>46.326000000000001</v>
      </c>
      <c r="N13" s="146">
        <f t="shared" si="0"/>
        <v>45910.625</v>
      </c>
      <c r="O13" s="146" t="str">
        <f t="shared" si="1"/>
        <v/>
      </c>
      <c r="P13" s="146">
        <v>45986.625</v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45915.625</v>
      </c>
      <c r="K14" s="3">
        <v>57.228999999999999</v>
      </c>
      <c r="L14" s="106">
        <v>45821.625</v>
      </c>
      <c r="M14" s="3">
        <v>47.526000000000003</v>
      </c>
      <c r="N14" s="146">
        <f t="shared" si="0"/>
        <v>45915.625</v>
      </c>
      <c r="O14" s="146" t="str">
        <f t="shared" si="1"/>
        <v/>
      </c>
      <c r="P14" s="146">
        <v>45987.625</v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45916.625</v>
      </c>
      <c r="K15" s="3">
        <v>57.76</v>
      </c>
      <c r="L15" s="106">
        <v>45824.625</v>
      </c>
      <c r="M15" s="3">
        <v>46.142000000000003</v>
      </c>
      <c r="N15" s="146">
        <f t="shared" si="0"/>
        <v>45916.625</v>
      </c>
      <c r="O15" s="146" t="str">
        <f t="shared" si="1"/>
        <v/>
      </c>
      <c r="P15" s="146">
        <v>45992.625</v>
      </c>
    </row>
    <row r="16" spans="1:16">
      <c r="A16" s="151">
        <f t="shared" ref="A16:A79" ca="1" si="2">IF(AND(ISBLANK(P5), A15 = $P$1),NOW(),IF(ISBLANK(P5),"",P5))</f>
        <v>45967.625</v>
      </c>
      <c r="B16" s="38">
        <f t="shared" ref="B16:B79" ca="1" si="3">IF(COUNTIF(J:J,A16)=1,VLOOKUP(A16,J:K,2), IF(COUNTIF(J:J,A16)=0,$B$10,""))</f>
        <v>63.566000000000003</v>
      </c>
      <c r="C16" s="30">
        <f t="shared" ref="C16:C79" ca="1" si="4">IF(ISERROR(B16-2),"",-1*(B16-$B$14)*10^-4*$B$8*$B$5)</f>
        <v>-20098.048000000024</v>
      </c>
      <c r="D16" s="31">
        <f t="shared" ref="D16:D79" ca="1" si="5">IF(ISERROR(B16-2),"",$B$6*(INT(A16)-INT($A$14))/360*$B$5)</f>
        <v>1666.6666666666665</v>
      </c>
      <c r="E16" s="4">
        <f t="shared" ref="E16:E79" ca="1" si="6">IF(COUNTIF(L:L,A16)=1,VLOOKUP(A16,L:M,2), IF(COUNTIF(L:L,A16)=0,$C$10,""))</f>
        <v>36.804000000000002</v>
      </c>
      <c r="F16" s="30">
        <f t="shared" ref="F16:F79" ca="1" si="7">IF(ISERROR(E16-2),"",-1*(E16-$E$14)*10^-4*$C$8*$C$5)</f>
        <v>-12799.680000000031</v>
      </c>
      <c r="G16" s="31">
        <f t="shared" ref="G16:G79" ca="1" si="8">IF(ISERROR(E16-2),"",$C$6*(INT(A16)-INT($A$14))/360*$C$5)</f>
        <v>2666.6666666666665</v>
      </c>
      <c r="H16" s="66">
        <f t="shared" ref="H16:H79" ca="1" si="9">IF(ISERROR(B16-2),"",C16+D16-F16-G16)</f>
        <v>-8298.3679999999913</v>
      </c>
      <c r="I16" s="1"/>
      <c r="J16" s="106">
        <v>45930.625</v>
      </c>
      <c r="K16" s="3">
        <v>64.221999999999994</v>
      </c>
      <c r="L16" s="106">
        <v>45825.625</v>
      </c>
      <c r="M16" s="3">
        <v>46.595999999999997</v>
      </c>
      <c r="N16" s="146">
        <f t="shared" si="0"/>
        <v>45930.625</v>
      </c>
      <c r="O16" s="146" t="str">
        <f t="shared" si="1"/>
        <v/>
      </c>
      <c r="P16" s="146">
        <v>46000.625</v>
      </c>
    </row>
    <row r="17" spans="1:16">
      <c r="A17" s="151">
        <f t="shared" ca="1" si="2"/>
        <v>45968.625</v>
      </c>
      <c r="B17" s="38">
        <f t="shared" ca="1" si="3"/>
        <v>64.328999999999994</v>
      </c>
      <c r="C17" s="30">
        <f t="shared" ca="1" si="4"/>
        <v>-27520.511999999937</v>
      </c>
      <c r="D17" s="31">
        <f t="shared" ca="1" si="5"/>
        <v>2222.2222222222222</v>
      </c>
      <c r="E17" s="4">
        <f t="shared" ca="1" si="6"/>
        <v>37.374000000000002</v>
      </c>
      <c r="F17" s="30">
        <f t="shared" ca="1" si="7"/>
        <v>-21874.080000000038</v>
      </c>
      <c r="G17" s="31">
        <f t="shared" ca="1" si="8"/>
        <v>3555.5555555555557</v>
      </c>
      <c r="H17" s="66">
        <f t="shared" ca="1" si="9"/>
        <v>-6979.7653333332319</v>
      </c>
      <c r="I17" s="1"/>
      <c r="J17" s="106">
        <v>45931.625</v>
      </c>
      <c r="K17" s="3">
        <v>63.679000000000002</v>
      </c>
      <c r="L17" s="106">
        <v>45826.625</v>
      </c>
      <c r="M17" s="3">
        <v>46.121000000000002</v>
      </c>
      <c r="N17" s="146">
        <f t="shared" si="0"/>
        <v>45931.625</v>
      </c>
      <c r="O17" s="146" t="str">
        <f t="shared" si="1"/>
        <v/>
      </c>
      <c r="P17" s="146">
        <v>46001.625</v>
      </c>
    </row>
    <row r="18" spans="1:16">
      <c r="A18" s="151">
        <f t="shared" ca="1" si="2"/>
        <v>45973.625</v>
      </c>
      <c r="B18" s="38">
        <f t="shared" ca="1" si="3"/>
        <v>61.982999999999997</v>
      </c>
      <c r="C18" s="30">
        <f t="shared" ca="1" si="4"/>
        <v>-4698.6239999999707</v>
      </c>
      <c r="D18" s="31">
        <f t="shared" ca="1" si="5"/>
        <v>5000</v>
      </c>
      <c r="E18" s="4">
        <f t="shared" ca="1" si="6"/>
        <v>36.31</v>
      </c>
      <c r="F18" s="30">
        <f t="shared" ca="1" si="7"/>
        <v>-4935.2000000000362</v>
      </c>
      <c r="G18" s="31">
        <f t="shared" ca="1" si="8"/>
        <v>8000</v>
      </c>
      <c r="H18" s="66">
        <f t="shared" ca="1" si="9"/>
        <v>-2763.4239999999345</v>
      </c>
      <c r="I18" s="1"/>
      <c r="J18" s="106">
        <v>45932.625</v>
      </c>
      <c r="K18" s="3">
        <v>63.183</v>
      </c>
      <c r="L18" s="106">
        <v>45827.625</v>
      </c>
      <c r="M18" s="3">
        <v>47.209000000000003</v>
      </c>
      <c r="N18" s="146">
        <f t="shared" si="0"/>
        <v>45932.625</v>
      </c>
      <c r="O18" s="146" t="str">
        <f t="shared" si="1"/>
        <v/>
      </c>
      <c r="P18" s="146">
        <v>46002.625</v>
      </c>
    </row>
    <row r="19" spans="1:16">
      <c r="A19" s="151">
        <f t="shared" ca="1" si="2"/>
        <v>45974.625</v>
      </c>
      <c r="B19" s="38">
        <f t="shared" ca="1" si="3"/>
        <v>62.555999999999997</v>
      </c>
      <c r="C19" s="30">
        <f t="shared" ca="1" si="4"/>
        <v>-10272.767999999976</v>
      </c>
      <c r="D19" s="31">
        <f t="shared" ca="1" si="5"/>
        <v>5555.5555555555557</v>
      </c>
      <c r="E19" s="4">
        <f t="shared" ca="1" si="6"/>
        <v>36.704999999999998</v>
      </c>
      <c r="F19" s="30">
        <f t="shared" ca="1" si="7"/>
        <v>-11223.599999999973</v>
      </c>
      <c r="G19" s="31">
        <f t="shared" ca="1" si="8"/>
        <v>8888.8888888888887</v>
      </c>
      <c r="H19" s="66">
        <f t="shared" ca="1" si="9"/>
        <v>-2382.5013333333363</v>
      </c>
      <c r="I19" s="1"/>
      <c r="J19" s="106">
        <v>45936.625</v>
      </c>
      <c r="K19" s="3">
        <v>63.345999999999997</v>
      </c>
      <c r="L19" s="106">
        <v>45828.625</v>
      </c>
      <c r="M19" s="3">
        <v>46.969000000000001</v>
      </c>
      <c r="N19" s="146">
        <f t="shared" si="0"/>
        <v>45936.625</v>
      </c>
      <c r="O19" s="146" t="str">
        <f t="shared" si="1"/>
        <v/>
      </c>
    </row>
    <row r="20" spans="1:16">
      <c r="A20" s="151">
        <f t="shared" ca="1" si="2"/>
        <v>45975.625</v>
      </c>
      <c r="B20" s="38">
        <f t="shared" ca="1" si="3"/>
        <v>63.893000000000001</v>
      </c>
      <c r="C20" s="30">
        <f t="shared" ca="1" si="4"/>
        <v>-23279.104000000003</v>
      </c>
      <c r="D20" s="31">
        <f t="shared" ca="1" si="5"/>
        <v>6111.1111111111113</v>
      </c>
      <c r="E20" s="4">
        <f t="shared" ca="1" si="6"/>
        <v>37.207000000000001</v>
      </c>
      <c r="F20" s="30">
        <f t="shared" ca="1" si="7"/>
        <v>-19215.44000000001</v>
      </c>
      <c r="G20" s="31">
        <f t="shared" ca="1" si="8"/>
        <v>9777.7777777777774</v>
      </c>
      <c r="H20" s="66">
        <f t="shared" ca="1" si="9"/>
        <v>-7730.3306666666576</v>
      </c>
      <c r="I20" s="1"/>
      <c r="J20" s="106">
        <v>45938.625</v>
      </c>
      <c r="K20" s="3">
        <v>63.988</v>
      </c>
      <c r="L20" s="106">
        <v>45831.625</v>
      </c>
      <c r="M20" s="3">
        <v>47.311999999999998</v>
      </c>
      <c r="N20" s="146">
        <f t="shared" si="0"/>
        <v>45938.625</v>
      </c>
      <c r="O20" s="146" t="str">
        <f t="shared" si="1"/>
        <v/>
      </c>
    </row>
    <row r="21" spans="1:16">
      <c r="A21" s="151">
        <f t="shared" ca="1" si="2"/>
        <v>45978.625</v>
      </c>
      <c r="B21" s="38">
        <f t="shared" ca="1" si="3"/>
        <v>63.03</v>
      </c>
      <c r="C21" s="30">
        <f t="shared" ca="1" si="4"/>
        <v>-14883.840000000011</v>
      </c>
      <c r="D21" s="31">
        <f t="shared" ca="1" si="5"/>
        <v>7777.7777777777783</v>
      </c>
      <c r="E21" s="4">
        <f t="shared" ca="1" si="6"/>
        <v>37.213000000000001</v>
      </c>
      <c r="F21" s="30">
        <f t="shared" ca="1" si="7"/>
        <v>-19310.960000000017</v>
      </c>
      <c r="G21" s="31">
        <f t="shared" ca="1" si="8"/>
        <v>12444.444444444445</v>
      </c>
      <c r="H21" s="66">
        <f t="shared" ca="1" si="9"/>
        <v>-239.54666666666162</v>
      </c>
      <c r="I21" s="1"/>
      <c r="J21" s="106">
        <v>45939.625</v>
      </c>
      <c r="K21" s="3">
        <v>64.046999999999997</v>
      </c>
      <c r="L21" s="106">
        <v>45832.625</v>
      </c>
      <c r="M21" s="3">
        <v>44.557000000000002</v>
      </c>
      <c r="N21" s="146">
        <f t="shared" si="0"/>
        <v>45939.625</v>
      </c>
      <c r="O21" s="146" t="str">
        <f t="shared" si="1"/>
        <v/>
      </c>
    </row>
    <row r="22" spans="1:16">
      <c r="A22" s="151">
        <f t="shared" ca="1" si="2"/>
        <v>45981.625</v>
      </c>
      <c r="B22" s="38">
        <f t="shared" ca="1" si="3"/>
        <v>62.276000000000003</v>
      </c>
      <c r="C22" s="30">
        <f t="shared" ca="1" si="4"/>
        <v>-7548.9280000000326</v>
      </c>
      <c r="D22" s="31">
        <f t="shared" ca="1" si="5"/>
        <v>9444.4444444444453</v>
      </c>
      <c r="E22" s="4">
        <f t="shared" ca="1" si="6"/>
        <v>37.222999999999999</v>
      </c>
      <c r="F22" s="30">
        <f t="shared" ca="1" si="7"/>
        <v>-19470.159999999982</v>
      </c>
      <c r="G22" s="31">
        <f t="shared" ca="1" si="8"/>
        <v>15111.111111111111</v>
      </c>
      <c r="H22" s="66">
        <f t="shared" ca="1" si="9"/>
        <v>6254.565333333283</v>
      </c>
      <c r="I22" s="1"/>
      <c r="J22" s="106">
        <v>45940.625</v>
      </c>
      <c r="K22" s="3">
        <v>64.741</v>
      </c>
      <c r="L22" s="106">
        <v>45833.625</v>
      </c>
      <c r="M22" s="3">
        <v>44.01</v>
      </c>
      <c r="N22" s="146">
        <f t="shared" si="0"/>
        <v>45940.625</v>
      </c>
      <c r="O22" s="146" t="str">
        <f t="shared" si="1"/>
        <v/>
      </c>
    </row>
    <row r="23" spans="1:16">
      <c r="A23" s="151">
        <f t="shared" ca="1" si="2"/>
        <v>45985.625</v>
      </c>
      <c r="B23" s="38">
        <f t="shared" ca="1" si="3"/>
        <v>63.798999999999999</v>
      </c>
      <c r="C23" s="30">
        <f t="shared" ca="1" si="4"/>
        <v>-22364.671999999995</v>
      </c>
      <c r="D23" s="31">
        <f t="shared" ca="1" si="5"/>
        <v>11666.666666666666</v>
      </c>
      <c r="E23" s="4">
        <f t="shared" ca="1" si="6"/>
        <v>37.963000000000001</v>
      </c>
      <c r="F23" s="30">
        <f t="shared" ca="1" si="7"/>
        <v>-31250.960000000014</v>
      </c>
      <c r="G23" s="31">
        <f t="shared" ca="1" si="8"/>
        <v>18666.666666666664</v>
      </c>
      <c r="H23" s="66">
        <f t="shared" ca="1" si="9"/>
        <v>1886.2880000000223</v>
      </c>
      <c r="I23" s="1"/>
      <c r="J23" s="106">
        <v>45946.625</v>
      </c>
      <c r="K23" s="3">
        <v>64.05</v>
      </c>
      <c r="L23" s="106">
        <v>45834.625</v>
      </c>
      <c r="M23" s="3">
        <v>43.911000000000001</v>
      </c>
      <c r="N23" s="146">
        <f t="shared" si="0"/>
        <v>45946.625</v>
      </c>
      <c r="O23" s="146" t="str">
        <f t="shared" si="1"/>
        <v/>
      </c>
    </row>
    <row r="24" spans="1:16">
      <c r="A24" s="151">
        <f t="shared" ca="1" si="2"/>
        <v>45986.625</v>
      </c>
      <c r="B24" s="38">
        <f t="shared" ca="1" si="3"/>
        <v>62.991</v>
      </c>
      <c r="C24" s="30">
        <f t="shared" ca="1" si="4"/>
        <v>-14504.447999999995</v>
      </c>
      <c r="D24" s="31">
        <f t="shared" ca="1" si="5"/>
        <v>12222.222222222223</v>
      </c>
      <c r="E24" s="4">
        <f t="shared" ca="1" si="6"/>
        <v>37.222000000000001</v>
      </c>
      <c r="F24" s="30">
        <f t="shared" ca="1" si="7"/>
        <v>-19454.24000000002</v>
      </c>
      <c r="G24" s="31">
        <f t="shared" ca="1" si="8"/>
        <v>19555.555555555555</v>
      </c>
      <c r="H24" s="66">
        <f t="shared" ca="1" si="9"/>
        <v>-2383.5413333333054</v>
      </c>
      <c r="I24" s="1"/>
      <c r="J24" s="106">
        <v>45951.625</v>
      </c>
      <c r="K24" s="3">
        <v>64.08</v>
      </c>
      <c r="L24" s="106">
        <v>45835.625</v>
      </c>
      <c r="M24" s="3">
        <v>42.442999999999998</v>
      </c>
      <c r="N24" s="146">
        <f t="shared" si="0"/>
        <v>45951.625</v>
      </c>
      <c r="O24" s="146" t="str">
        <f t="shared" si="1"/>
        <v/>
      </c>
    </row>
    <row r="25" spans="1:16">
      <c r="A25" s="151">
        <f t="shared" ca="1" si="2"/>
        <v>45987.625</v>
      </c>
      <c r="B25" s="38">
        <f t="shared" ca="1" si="3"/>
        <v>62.055999999999997</v>
      </c>
      <c r="C25" s="30">
        <f t="shared" ca="1" si="4"/>
        <v>-5408.7679999999746</v>
      </c>
      <c r="D25" s="31">
        <f t="shared" ca="1" si="5"/>
        <v>12777.777777777779</v>
      </c>
      <c r="E25" s="4">
        <f t="shared" ca="1" si="6"/>
        <v>36.945999999999998</v>
      </c>
      <c r="F25" s="30">
        <f t="shared" ca="1" si="7"/>
        <v>-15060.319999999967</v>
      </c>
      <c r="G25" s="31">
        <f t="shared" ca="1" si="8"/>
        <v>20444.444444444445</v>
      </c>
      <c r="H25" s="66">
        <f t="shared" ca="1" si="9"/>
        <v>1984.8853333333245</v>
      </c>
      <c r="I25" s="1"/>
      <c r="J25" s="106">
        <v>45952.625</v>
      </c>
      <c r="K25" s="3">
        <v>64.22</v>
      </c>
      <c r="L25" s="106">
        <v>45838.625</v>
      </c>
      <c r="M25" s="3">
        <v>42.478000000000002</v>
      </c>
      <c r="N25" s="146">
        <f t="shared" si="0"/>
        <v>45952.625</v>
      </c>
      <c r="O25" s="146" t="str">
        <f t="shared" si="1"/>
        <v/>
      </c>
    </row>
    <row r="26" spans="1:16">
      <c r="A26" s="151">
        <f t="shared" ca="1" si="2"/>
        <v>45992.625</v>
      </c>
      <c r="B26" s="38">
        <f t="shared" ca="1" si="3"/>
        <v>62.488</v>
      </c>
      <c r="C26" s="30">
        <f t="shared" ca="1" si="4"/>
        <v>-9611.2639999999956</v>
      </c>
      <c r="D26" s="31">
        <f t="shared" ca="1" si="5"/>
        <v>15555.555555555557</v>
      </c>
      <c r="E26" s="4">
        <f t="shared" ca="1" si="6"/>
        <v>37.302999999999997</v>
      </c>
      <c r="F26" s="30">
        <f t="shared" ca="1" si="7"/>
        <v>-20743.759999999955</v>
      </c>
      <c r="G26" s="31">
        <f t="shared" ca="1" si="8"/>
        <v>24888.888888888891</v>
      </c>
      <c r="H26" s="66">
        <f t="shared" ca="1" si="9"/>
        <v>1799.162666666627</v>
      </c>
      <c r="I26" s="1"/>
      <c r="J26" s="106">
        <v>45953.625</v>
      </c>
      <c r="K26" s="3">
        <v>64.265000000000001</v>
      </c>
      <c r="L26" s="106">
        <v>45839.625</v>
      </c>
      <c r="M26" s="3">
        <v>42.774000000000001</v>
      </c>
      <c r="N26" s="146">
        <f t="shared" si="0"/>
        <v>45953.625</v>
      </c>
      <c r="O26" s="146" t="str">
        <f t="shared" si="1"/>
        <v/>
      </c>
    </row>
    <row r="27" spans="1:16">
      <c r="A27" s="151">
        <f t="shared" ca="1" si="2"/>
        <v>46000.625</v>
      </c>
      <c r="B27" s="38">
        <f t="shared" ca="1" si="3"/>
        <v>59.927</v>
      </c>
      <c r="C27" s="30">
        <f t="shared" ca="1" si="4"/>
        <v>15302.144000000006</v>
      </c>
      <c r="D27" s="31">
        <f t="shared" ca="1" si="5"/>
        <v>20000</v>
      </c>
      <c r="E27" s="4">
        <f t="shared" ca="1" si="6"/>
        <v>37.180999999999997</v>
      </c>
      <c r="F27" s="30">
        <f t="shared" ca="1" si="7"/>
        <v>-18801.519999999957</v>
      </c>
      <c r="G27" s="31">
        <f t="shared" ca="1" si="8"/>
        <v>32000</v>
      </c>
      <c r="H27" s="66">
        <f t="shared" ca="1" si="9"/>
        <v>22103.663999999961</v>
      </c>
      <c r="I27" s="1"/>
      <c r="J27" s="106">
        <v>45958.625</v>
      </c>
      <c r="K27" s="3">
        <v>62.088999999999999</v>
      </c>
      <c r="L27" s="106">
        <v>45840.625</v>
      </c>
      <c r="M27" s="3">
        <v>42.677</v>
      </c>
      <c r="N27" s="146">
        <f t="shared" si="0"/>
        <v>45958.625</v>
      </c>
      <c r="O27" s="146" t="str">
        <f t="shared" si="1"/>
        <v/>
      </c>
    </row>
    <row r="28" spans="1:16">
      <c r="A28" s="151">
        <f t="shared" ca="1" si="2"/>
        <v>46001.625</v>
      </c>
      <c r="B28" s="38">
        <f t="shared" ca="1" si="3"/>
        <v>60.372</v>
      </c>
      <c r="C28" s="30">
        <f t="shared" ca="1" si="4"/>
        <v>10973.184000000001</v>
      </c>
      <c r="D28" s="31">
        <f t="shared" ca="1" si="5"/>
        <v>20555.555555555558</v>
      </c>
      <c r="E28" s="4">
        <f t="shared" ca="1" si="6"/>
        <v>37.326000000000001</v>
      </c>
      <c r="F28" s="30">
        <f t="shared" ca="1" si="7"/>
        <v>-21109.920000000009</v>
      </c>
      <c r="G28" s="31">
        <f t="shared" ca="1" si="8"/>
        <v>32888.888888888891</v>
      </c>
      <c r="H28" s="66">
        <f t="shared" ca="1" si="9"/>
        <v>19749.770666666678</v>
      </c>
      <c r="I28" s="1"/>
      <c r="J28" s="106">
        <v>45959.625</v>
      </c>
      <c r="K28" s="3">
        <v>61.93</v>
      </c>
      <c r="L28" s="106">
        <v>45841.625</v>
      </c>
      <c r="M28" s="3">
        <v>42.518999999999998</v>
      </c>
      <c r="N28" s="146">
        <f t="shared" si="0"/>
        <v>45959.625</v>
      </c>
      <c r="O28" s="146" t="str">
        <f t="shared" si="1"/>
        <v/>
      </c>
    </row>
    <row r="29" spans="1:16">
      <c r="A29" s="151">
        <f t="shared" ca="1" si="2"/>
        <v>46002.625</v>
      </c>
      <c r="B29" s="38">
        <f t="shared" ca="1" si="3"/>
        <v>59.878</v>
      </c>
      <c r="C29" s="30">
        <f t="shared" ca="1" si="4"/>
        <v>15778.815999999997</v>
      </c>
      <c r="D29" s="31">
        <f t="shared" ca="1" si="5"/>
        <v>21111.111111111113</v>
      </c>
      <c r="E29" s="4">
        <f t="shared" ca="1" si="6"/>
        <v>36.799999999999997</v>
      </c>
      <c r="F29" s="30">
        <f t="shared" ca="1" si="7"/>
        <v>-12735.999999999956</v>
      </c>
      <c r="G29" s="31">
        <f t="shared" ca="1" si="8"/>
        <v>33777.777777777781</v>
      </c>
      <c r="H29" s="66">
        <f t="shared" ca="1" si="9"/>
        <v>15848.149333333284</v>
      </c>
      <c r="I29" s="1"/>
      <c r="J29" s="106">
        <v>45960.625</v>
      </c>
      <c r="K29" s="3">
        <v>62.460999999999999</v>
      </c>
      <c r="L29" s="106">
        <v>45842.625</v>
      </c>
      <c r="M29" s="3">
        <v>42.795999999999999</v>
      </c>
      <c r="N29" s="146">
        <f t="shared" si="0"/>
        <v>45960.625</v>
      </c>
      <c r="O29" s="146" t="str">
        <f t="shared" si="1"/>
        <v/>
      </c>
    </row>
    <row r="30" spans="1:16">
      <c r="A30" s="151">
        <f t="shared" ca="1" si="2"/>
        <v>46002.652502199075</v>
      </c>
      <c r="B30" s="38">
        <f t="shared" ca="1" si="3"/>
        <v>59.82376</v>
      </c>
      <c r="C30" s="30">
        <f t="shared" ca="1" si="4"/>
        <v>16306.46272</v>
      </c>
      <c r="D30" s="31">
        <f t="shared" ca="1" si="5"/>
        <v>21111.111111111113</v>
      </c>
      <c r="E30" s="4">
        <f t="shared" ca="1" si="6"/>
        <v>36.880679999999998</v>
      </c>
      <c r="F30" s="30">
        <f t="shared" ca="1" si="7"/>
        <v>-14020.425599999971</v>
      </c>
      <c r="G30" s="31">
        <f t="shared" ca="1" si="8"/>
        <v>33777.777777777781</v>
      </c>
      <c r="H30" s="66">
        <f t="shared" ca="1" si="9"/>
        <v>17660.221653333305</v>
      </c>
      <c r="I30" s="1"/>
      <c r="J30" s="106">
        <v>45966.625</v>
      </c>
      <c r="K30" s="3">
        <v>63.792000000000002</v>
      </c>
      <c r="L30" s="106">
        <v>45845.625</v>
      </c>
      <c r="M30" s="3">
        <v>42.764000000000003</v>
      </c>
      <c r="N30" s="146">
        <f t="shared" si="0"/>
        <v>45966.625</v>
      </c>
      <c r="O30" s="146">
        <f t="shared" si="1"/>
        <v>45966.625</v>
      </c>
    </row>
    <row r="31" spans="1:16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45967.625</v>
      </c>
      <c r="K31" s="3">
        <v>63.566000000000003</v>
      </c>
      <c r="L31" s="106">
        <v>45846.625</v>
      </c>
      <c r="M31" s="3">
        <v>42.19</v>
      </c>
      <c r="N31" s="146">
        <f t="shared" si="0"/>
        <v>45967.625</v>
      </c>
      <c r="O31" s="146">
        <f t="shared" si="1"/>
        <v>45967.625</v>
      </c>
    </row>
    <row r="32" spans="1:16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45968.625</v>
      </c>
      <c r="K32" s="3">
        <v>64.328999999999994</v>
      </c>
      <c r="L32" s="106">
        <v>45847.625</v>
      </c>
      <c r="M32" s="3">
        <v>42.698</v>
      </c>
      <c r="N32" s="146">
        <f t="shared" si="0"/>
        <v>45968.625</v>
      </c>
      <c r="O32" s="146">
        <f t="shared" si="1"/>
        <v>45968.625</v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45973.625</v>
      </c>
      <c r="K33" s="3">
        <v>61.982999999999997</v>
      </c>
      <c r="L33" s="106">
        <v>45848.625</v>
      </c>
      <c r="M33" s="3">
        <v>41.890999999999998</v>
      </c>
      <c r="N33" s="146">
        <f t="shared" si="0"/>
        <v>45973.625</v>
      </c>
      <c r="O33" s="146">
        <f t="shared" si="1"/>
        <v>45973.625</v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45974.625</v>
      </c>
      <c r="K34" s="3">
        <v>62.555999999999997</v>
      </c>
      <c r="L34" s="106">
        <v>45849.625</v>
      </c>
      <c r="M34" s="3">
        <v>42.61</v>
      </c>
      <c r="N34" s="146">
        <f t="shared" si="0"/>
        <v>45974.625</v>
      </c>
      <c r="O34" s="146">
        <f t="shared" si="1"/>
        <v>45974.625</v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45975.625</v>
      </c>
      <c r="K35" s="3">
        <v>63.893000000000001</v>
      </c>
      <c r="L35" s="106">
        <v>45852.625</v>
      </c>
      <c r="M35" s="3">
        <v>42.395000000000003</v>
      </c>
      <c r="N35" s="146">
        <f t="shared" si="0"/>
        <v>45975.625</v>
      </c>
      <c r="O35" s="146">
        <f t="shared" si="1"/>
        <v>45975.625</v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45978.625</v>
      </c>
      <c r="K36" s="3">
        <v>63.03</v>
      </c>
      <c r="L36" s="106">
        <v>45853.625</v>
      </c>
      <c r="M36" s="3">
        <v>42.692999999999998</v>
      </c>
      <c r="N36" s="146">
        <f t="shared" si="0"/>
        <v>45978.625</v>
      </c>
      <c r="O36" s="146">
        <f t="shared" si="1"/>
        <v>45978.625</v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45981.625</v>
      </c>
      <c r="K37" s="3">
        <v>62.276000000000003</v>
      </c>
      <c r="L37" s="106">
        <v>45854.625</v>
      </c>
      <c r="M37" s="3">
        <v>43.615000000000002</v>
      </c>
      <c r="N37" s="146">
        <f t="shared" si="0"/>
        <v>45981.625</v>
      </c>
      <c r="O37" s="146">
        <f t="shared" si="1"/>
        <v>45981.625</v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45985.625</v>
      </c>
      <c r="K38" s="3">
        <v>63.798999999999999</v>
      </c>
      <c r="L38" s="106">
        <v>45855.625</v>
      </c>
      <c r="M38" s="3">
        <v>42.825000000000003</v>
      </c>
      <c r="N38" s="146">
        <f t="shared" si="0"/>
        <v>45985.625</v>
      </c>
      <c r="O38" s="146">
        <f t="shared" si="1"/>
        <v>45985.625</v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45986.625</v>
      </c>
      <c r="K39" s="3">
        <v>62.991</v>
      </c>
      <c r="L39" s="106">
        <v>45856.625</v>
      </c>
      <c r="M39" s="3">
        <v>42.143999999999998</v>
      </c>
      <c r="N39" s="146">
        <f t="shared" si="0"/>
        <v>45986.625</v>
      </c>
      <c r="O39" s="146">
        <f t="shared" si="1"/>
        <v>45986.625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45987.625</v>
      </c>
      <c r="K40" s="3">
        <v>62.055999999999997</v>
      </c>
      <c r="L40" s="106">
        <v>45859.625</v>
      </c>
      <c r="M40" s="3">
        <v>42.167999999999999</v>
      </c>
      <c r="N40" s="146">
        <f t="shared" si="0"/>
        <v>45987.625</v>
      </c>
      <c r="O40" s="146">
        <f t="shared" si="1"/>
        <v>45987.625</v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45992.625</v>
      </c>
      <c r="K41" s="3">
        <v>62.488</v>
      </c>
      <c r="L41" s="106">
        <v>45860.625</v>
      </c>
      <c r="M41" s="3">
        <v>42.476999999999997</v>
      </c>
      <c r="N41" s="146">
        <f t="shared" si="0"/>
        <v>45992.625</v>
      </c>
      <c r="O41" s="146">
        <f t="shared" si="1"/>
        <v>45992.625</v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46000.625</v>
      </c>
      <c r="K42" s="3">
        <v>59.927</v>
      </c>
      <c r="L42" s="106">
        <v>45861.625</v>
      </c>
      <c r="M42" s="3">
        <v>41.418999999999997</v>
      </c>
      <c r="N42" s="146">
        <f t="shared" si="0"/>
        <v>46000.625</v>
      </c>
      <c r="O42" s="146">
        <f t="shared" si="1"/>
        <v>46000.625</v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46001.625</v>
      </c>
      <c r="K43" s="3">
        <v>60.372</v>
      </c>
      <c r="L43" s="106">
        <v>45862.625</v>
      </c>
      <c r="M43" s="3">
        <v>41.58</v>
      </c>
      <c r="N43" s="146">
        <f t="shared" si="0"/>
        <v>46001.625</v>
      </c>
      <c r="O43" s="146">
        <f t="shared" si="1"/>
        <v>46001.625</v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46002.625</v>
      </c>
      <c r="K44" s="3">
        <v>59.878</v>
      </c>
      <c r="L44" s="106">
        <v>45863.625</v>
      </c>
      <c r="M44" s="3">
        <v>40.880000000000003</v>
      </c>
      <c r="N44" s="146">
        <f t="shared" si="0"/>
        <v>46002.625</v>
      </c>
      <c r="O44" s="146">
        <f t="shared" si="1"/>
        <v>46002.625</v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45866.625</v>
      </c>
      <c r="M45" s="3">
        <v>41.023000000000003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45867.625</v>
      </c>
      <c r="M46" s="3">
        <v>40.101999999999997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45868.625</v>
      </c>
      <c r="M47" s="3">
        <v>40.683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45869.625</v>
      </c>
      <c r="M48" s="3">
        <v>40.618000000000002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45870.625</v>
      </c>
      <c r="M49" s="3">
        <v>42.042000000000002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45873.625</v>
      </c>
      <c r="M50" s="3">
        <v>41.552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45874.625</v>
      </c>
      <c r="M51" s="3">
        <v>39.530999999999999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45875.625</v>
      </c>
      <c r="M52" s="3">
        <v>41.381999999999998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45876.625</v>
      </c>
      <c r="M53" s="3">
        <v>40.457999999999998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45877.625</v>
      </c>
      <c r="M54" s="3">
        <v>39.411000000000001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45880.625</v>
      </c>
      <c r="M55" s="3">
        <v>39.537999999999997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45881.625</v>
      </c>
      <c r="M56" s="3">
        <v>39.286000000000001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45882.625</v>
      </c>
      <c r="M57" s="3">
        <v>38.377000000000002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45883.625</v>
      </c>
      <c r="M58" s="3">
        <v>37.213000000000001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45884.625</v>
      </c>
      <c r="M59" s="3">
        <v>36.179000000000002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45887.625</v>
      </c>
      <c r="M60" s="3">
        <v>36.093000000000004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45888.625</v>
      </c>
      <c r="M61" s="3">
        <v>36.225999999999999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45889.625</v>
      </c>
      <c r="M62" s="3">
        <v>36.286000000000001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45890.625</v>
      </c>
      <c r="M63" s="3">
        <v>36.768999999999998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45891.625</v>
      </c>
      <c r="M64" s="3">
        <v>36.241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45894.625</v>
      </c>
      <c r="M65" s="3">
        <v>36.442999999999998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45895.625</v>
      </c>
      <c r="M66" s="3">
        <v>37.066000000000003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45896.625</v>
      </c>
      <c r="M67" s="3">
        <v>37.262999999999998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45897.625</v>
      </c>
      <c r="M68" s="3">
        <v>38.472000000000001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45898.625</v>
      </c>
      <c r="M69" s="3">
        <v>39.101999999999997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45901.625</v>
      </c>
      <c r="M70" s="3">
        <v>39.985999999999997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45902.625</v>
      </c>
      <c r="M71" s="3">
        <v>40.951000000000001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45903.625</v>
      </c>
      <c r="M72" s="3">
        <v>39.536000000000001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45904.625</v>
      </c>
      <c r="M73" s="3">
        <v>38.948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45905.625</v>
      </c>
      <c r="M74" s="3">
        <v>37.448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45908.625</v>
      </c>
      <c r="M75" s="3">
        <v>37.594999999999999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45909.625</v>
      </c>
      <c r="M76" s="3">
        <v>38.313000000000002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45910.625</v>
      </c>
      <c r="M77" s="3">
        <v>36.963999999999999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45911.625</v>
      </c>
      <c r="M78" s="3">
        <v>35.54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45912.625</v>
      </c>
      <c r="M79" s="3">
        <v>35.877000000000002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45915.625</v>
      </c>
      <c r="M80" s="3">
        <v>35.307000000000002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45916.625</v>
      </c>
      <c r="M81" s="3">
        <v>35.670999999999999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45917.625</v>
      </c>
      <c r="M82" s="3">
        <v>35.908000000000001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45918.625</v>
      </c>
      <c r="M83" s="3">
        <v>34.415999999999997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45919.625</v>
      </c>
      <c r="M84" s="3">
        <v>34.472999999999999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45922.625</v>
      </c>
      <c r="M85" s="3">
        <v>38.905999999999999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45923.625</v>
      </c>
      <c r="M86" s="3">
        <v>38.340000000000003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45924.625</v>
      </c>
      <c r="M87" s="3">
        <v>38.408999999999999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45925.625</v>
      </c>
      <c r="M88" s="3">
        <v>38.723999999999997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45926.625</v>
      </c>
      <c r="M89" s="3">
        <v>39.316000000000003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45929.625</v>
      </c>
      <c r="M90" s="3">
        <v>38.808999999999997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45930.625</v>
      </c>
      <c r="M91" s="3">
        <v>38.058999999999997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45931.625</v>
      </c>
      <c r="M92" s="3">
        <v>37.890999999999998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45932.625</v>
      </c>
      <c r="M93" s="3">
        <v>37.241999999999997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45933.625</v>
      </c>
      <c r="M94" s="3">
        <v>36.72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45936.625</v>
      </c>
      <c r="M95" s="3">
        <v>36.832999999999998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45937.625</v>
      </c>
      <c r="M96" s="3">
        <v>37.167000000000002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45938.625</v>
      </c>
      <c r="M97" s="3">
        <v>37.023000000000003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45939.625</v>
      </c>
      <c r="M98" s="3">
        <v>37.286999999999999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45940.625</v>
      </c>
      <c r="M99" s="3">
        <v>37.975999999999999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45943.625</v>
      </c>
      <c r="M100" s="3">
        <v>38.860999999999997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45944.625</v>
      </c>
      <c r="M101" s="3">
        <v>38.881999999999998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45945.625</v>
      </c>
      <c r="M102" s="3">
        <v>36.762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45946.625</v>
      </c>
      <c r="M103" s="3">
        <v>36.874000000000002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45947.625</v>
      </c>
      <c r="M104" s="3">
        <v>38.417000000000002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45950.625</v>
      </c>
      <c r="M105" s="3">
        <v>37.518000000000001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45951.625</v>
      </c>
      <c r="M106" s="3">
        <v>37.057000000000002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45952.625</v>
      </c>
      <c r="M107" s="3">
        <v>37.225999999999999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45953.625</v>
      </c>
      <c r="M108" s="3">
        <v>37.29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45954.625</v>
      </c>
      <c r="M109" s="3">
        <v>37.026000000000003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45957.625</v>
      </c>
      <c r="M110" s="3">
        <v>36.195999999999998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45958.625</v>
      </c>
      <c r="M111" s="3">
        <v>35.994999999999997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45959.625</v>
      </c>
      <c r="M112" s="3">
        <v>35.997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45960.625</v>
      </c>
      <c r="M113" s="3">
        <v>36.154000000000003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45961.625</v>
      </c>
      <c r="M114" s="3">
        <v>35.982999999999997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45964.625</v>
      </c>
      <c r="M115" s="3">
        <v>36.139000000000003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45965.625</v>
      </c>
      <c r="M116" s="3">
        <v>36.212000000000003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45966.625</v>
      </c>
      <c r="M117" s="3">
        <v>36.576999999999998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45967.625</v>
      </c>
      <c r="M118" s="3">
        <v>36.804000000000002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45968.625</v>
      </c>
      <c r="M119" s="3">
        <v>37.374000000000002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45971.625</v>
      </c>
      <c r="M120" s="3">
        <v>36.768000000000001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45972.625</v>
      </c>
      <c r="M121" s="3">
        <v>36.579000000000001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45973.625</v>
      </c>
      <c r="M122" s="3">
        <v>36.31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45974.625</v>
      </c>
      <c r="M123" s="3">
        <v>36.704999999999998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45975.625</v>
      </c>
      <c r="M124" s="3">
        <v>37.207000000000001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45978.625</v>
      </c>
      <c r="M125" s="3">
        <v>37.213000000000001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45979.625</v>
      </c>
      <c r="M126" s="3">
        <v>38.231000000000002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45980.625</v>
      </c>
      <c r="M127" s="3">
        <v>37.966999999999999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45981.625</v>
      </c>
      <c r="M128" s="3">
        <v>37.222999999999999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45982.625</v>
      </c>
      <c r="M129" s="3">
        <v>37.945999999999998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37.963000000000001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37.222000000000001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36.945999999999998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36.398000000000003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36.631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37.302999999999997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37.386000000000003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37.381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36.631999999999998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36.552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37.195999999999998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37.180999999999997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37.326000000000001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36.799999999999997</v>
      </c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30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114.57599999999999</v>
      </c>
      <c r="L3" s="106" cm="1">
        <f t="array" ref="L3:M136">_xll.BDH(C4, "LAST_PRICE", "01/01/2025 15:00:00", "01/01/2035 16:00:00", "BarSize=60", "BarType=T", "RecurDaily=True", "TZ=London")</f>
        <v>45806.625</v>
      </c>
      <c r="M3" s="39">
        <v>103.173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>
        <v>45807.625</v>
      </c>
      <c r="K4" s="39">
        <v>114.696</v>
      </c>
      <c r="L4" s="110">
        <v>45807.625</v>
      </c>
      <c r="M4" s="39">
        <v>103.304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45964.625</v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>
        <v>45810.625</v>
      </c>
      <c r="K5" s="39">
        <v>114.6</v>
      </c>
      <c r="L5" s="110">
        <v>45810.625</v>
      </c>
      <c r="M5" s="39">
        <v>103.253</v>
      </c>
      <c r="N5" s="146">
        <f t="shared" si="0"/>
        <v>45810.625</v>
      </c>
      <c r="O5" s="146" t="str">
        <f t="shared" si="1"/>
        <v/>
      </c>
      <c r="P5" s="146">
        <v>45965.625</v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>
        <v>45811.625</v>
      </c>
      <c r="K6" s="39">
        <v>114.88800000000001</v>
      </c>
      <c r="L6" s="110">
        <v>45811.625</v>
      </c>
      <c r="M6" s="39">
        <v>103.304</v>
      </c>
      <c r="N6" s="146">
        <f t="shared" si="0"/>
        <v>45811.625</v>
      </c>
      <c r="O6" s="146" t="str">
        <f t="shared" si="1"/>
        <v/>
      </c>
      <c r="P6" s="146">
        <v>45966.625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115.026</v>
      </c>
      <c r="L7" s="110">
        <v>45812.625</v>
      </c>
      <c r="M7" s="39">
        <v>103.824</v>
      </c>
      <c r="N7" s="146">
        <f t="shared" si="0"/>
        <v>45812.625</v>
      </c>
      <c r="O7" s="146" t="str">
        <f t="shared" si="1"/>
        <v/>
      </c>
      <c r="P7" s="146">
        <v>45967.625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115.248</v>
      </c>
      <c r="L8" s="106">
        <v>45813.625</v>
      </c>
      <c r="M8" s="47">
        <v>103.94499999999999</v>
      </c>
      <c r="N8" s="146">
        <f t="shared" si="0"/>
        <v>45813.625</v>
      </c>
      <c r="O8" s="146" t="str">
        <f t="shared" si="1"/>
        <v/>
      </c>
      <c r="P8" s="146">
        <v>45968.625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115.369</v>
      </c>
      <c r="L9" s="106">
        <v>45814.625</v>
      </c>
      <c r="M9" s="47">
        <v>104.229</v>
      </c>
      <c r="N9" s="146">
        <f t="shared" si="0"/>
        <v>45814.625</v>
      </c>
      <c r="O9" s="146" t="str">
        <f t="shared" si="1"/>
        <v/>
      </c>
      <c r="P9" s="146">
        <v>45971.625</v>
      </c>
    </row>
    <row r="10" spans="1:16" ht="15" thickBot="1">
      <c r="A10" s="15" t="s">
        <v>28</v>
      </c>
      <c r="B10" s="11" cm="1">
        <f t="array" ref="B10">_xll.BDP(B4,"px_last")</f>
        <v>117.51600000000001</v>
      </c>
      <c r="C10" s="21" cm="1">
        <f t="array" ref="C10">_xll.BDP(C4,"px_last")</f>
        <v>109.001</v>
      </c>
      <c r="E10" s="1"/>
      <c r="F10" s="1"/>
      <c r="G10" s="1"/>
      <c r="H10" s="1"/>
      <c r="I10" s="1"/>
      <c r="J10" s="106">
        <v>45817.625</v>
      </c>
      <c r="K10" s="47">
        <v>115.899</v>
      </c>
      <c r="L10" s="106">
        <v>45817.625</v>
      </c>
      <c r="M10" s="47">
        <v>104.57899999999999</v>
      </c>
      <c r="N10" s="146">
        <f t="shared" si="0"/>
        <v>45817.625</v>
      </c>
      <c r="O10" s="146" t="str">
        <f t="shared" si="1"/>
        <v/>
      </c>
      <c r="P10" s="146">
        <v>45973.625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115.848</v>
      </c>
      <c r="L11" s="106">
        <v>45818.625</v>
      </c>
      <c r="M11" s="47">
        <v>104.577</v>
      </c>
      <c r="N11" s="146">
        <f t="shared" si="0"/>
        <v>45818.625</v>
      </c>
      <c r="O11" s="146" t="str">
        <f t="shared" si="1"/>
        <v/>
      </c>
      <c r="P11" s="146">
        <v>45974.625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45819.625</v>
      </c>
      <c r="K12" s="47">
        <v>115.941</v>
      </c>
      <c r="L12" s="106">
        <v>45819.625</v>
      </c>
      <c r="M12" s="47">
        <v>104.82599999999999</v>
      </c>
      <c r="N12" s="146">
        <f t="shared" si="0"/>
        <v>45819.625</v>
      </c>
      <c r="O12" s="146" t="str">
        <f t="shared" si="1"/>
        <v/>
      </c>
      <c r="P12" s="146">
        <v>45975.625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115.85</v>
      </c>
      <c r="L13" s="106">
        <v>45820.625</v>
      </c>
      <c r="M13" s="47">
        <v>104.813</v>
      </c>
      <c r="N13" s="146">
        <f t="shared" si="0"/>
        <v>45820.625</v>
      </c>
      <c r="O13" s="146" t="str">
        <f t="shared" si="1"/>
        <v/>
      </c>
      <c r="P13" s="146">
        <v>45978.625</v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>
        <v>45821.625</v>
      </c>
      <c r="K14" s="47">
        <v>115.66500000000001</v>
      </c>
      <c r="L14" s="106">
        <v>45821.625</v>
      </c>
      <c r="M14" s="47">
        <v>104.47199999999999</v>
      </c>
      <c r="N14" s="146">
        <f t="shared" si="0"/>
        <v>45821.625</v>
      </c>
      <c r="O14" s="146" t="str">
        <f t="shared" si="1"/>
        <v/>
      </c>
      <c r="P14" s="146">
        <v>45979.625</v>
      </c>
    </row>
    <row r="15" spans="1:16">
      <c r="A15" s="151">
        <f ca="1">IF(AND(ISBLANK(P4), A14 = $P$1),NOW(),IF(ISBLANK(P4),"",P4))</f>
        <v>45964.625</v>
      </c>
      <c r="B15" s="38">
        <f ca="1">IF(COUNTIF(J:J,A15)=1,VLOOKUP(A15,J:K,2), IF(COUNTIF(J:J,A15)=0,$B$10,""))</f>
        <v>117.292</v>
      </c>
      <c r="C15" s="30">
        <f ca="1">IF(ISERROR(B15-2),"",(B15-$B$14)/100*$B$5)</f>
        <v>-26639.999999999873</v>
      </c>
      <c r="D15" s="31">
        <f ca="1">IF(ISERROR(B15-2),"",(INT(A15)-INT($A$14))/360*$B$6*$B$5-ROUNDUP(A15-$A$14,0)/360*$B$7*$B$5*$B$14/100)</f>
        <v>2849.6416666666673</v>
      </c>
      <c r="E15" s="4">
        <f ca="1">IF(COUNTIF(L:L,A15)=1,VLOOKUP(A15,L:M,2), IF(COUNTIF(L:L,A15)=0,$C$10,""))</f>
        <v>108.74</v>
      </c>
      <c r="F15" s="30">
        <f ca="1">IF(ISERROR(E15-2), "", (E15-$E$14)/100*$C$5)</f>
        <v>7704.9999999996571</v>
      </c>
      <c r="G15" s="31">
        <f ca="1">IF(ISERROR(E15-2),"",(INT(A15)-INT($A$14))/360*$C$6*$C$5-(INT(A15)-INT($A$14))/360*$C$7*$C$5*$E$14/100)</f>
        <v>2180.3823958333346</v>
      </c>
      <c r="H15" s="66">
        <f ca="1">IF(ISERROR(E15-2),"",C15+D15-F15-G15)</f>
        <v>-33675.740729166202</v>
      </c>
      <c r="I15" s="1"/>
      <c r="J15" s="106">
        <v>45824.625</v>
      </c>
      <c r="K15" s="47">
        <v>115.747</v>
      </c>
      <c r="L15" s="106">
        <v>45824.625</v>
      </c>
      <c r="M15" s="47">
        <v>104.629</v>
      </c>
      <c r="N15" s="146">
        <f t="shared" si="0"/>
        <v>45824.625</v>
      </c>
      <c r="O15" s="146" t="str">
        <f t="shared" si="1"/>
        <v/>
      </c>
      <c r="P15" s="146">
        <v>45980.625</v>
      </c>
    </row>
    <row r="16" spans="1:16">
      <c r="A16" s="151">
        <f t="shared" ref="A16:A79" ca="1" si="2">IF(AND(ISBLANK(P5), A15 = $P$1),NOW(),IF(ISBLANK(P5),"",P5))</f>
        <v>45965.625</v>
      </c>
      <c r="B16" s="38">
        <f t="shared" ref="B16:B79" ca="1" si="3">IF(COUNTIF(J:J,A16)=1,VLOOKUP(A16,J:K,2), IF(COUNTIF(J:J,A16)=0,$B$10,""))</f>
        <v>117.28400000000001</v>
      </c>
      <c r="C16" s="30">
        <f t="shared" ref="C16:C79" ca="1" si="4">IF(ISERROR(B16-2),"",(B16-$B$14)/100*$B$5)</f>
        <v>-27279.999999999516</v>
      </c>
      <c r="D16" s="31">
        <f t="shared" ref="D16:D79" ca="1" si="5">IF(ISERROR(B16-2),"",(INT(A16)-INT($A$14))/360*$B$6*$B$5-ROUNDUP(A16-$A$14,0)/360*$B$7*$B$5*$B$14/100)</f>
        <v>3799.5222222222228</v>
      </c>
      <c r="E16" s="4">
        <f t="shared" ref="E16:E79" ca="1" si="6">IF(COUNTIF(L:L,A16)=1,VLOOKUP(A16,L:M,2), IF(COUNTIF(L:L,A16)=0,$C$10,""))</f>
        <v>108.625</v>
      </c>
      <c r="F16" s="30">
        <f t="shared" ref="F16:F79" ca="1" si="7">IF(ISERROR(E16-2), "", (E16-$E$14)/100*$C$5)</f>
        <v>0</v>
      </c>
      <c r="G16" s="31">
        <f t="shared" ref="G16:G79" ca="1" si="8">IF(ISERROR(E16-2),"",(INT(A16)-INT($A$14))/360*$C$6*$C$5-(INT(A16)-INT($A$14))/360*$C$7*$C$5*$E$14/100)</f>
        <v>2907.1765277777781</v>
      </c>
      <c r="H16" s="66">
        <f t="shared" ref="H16:H79" ca="1" si="9">IF(ISERROR(E16-2),"",C16+D16-F16-G16)</f>
        <v>-26387.654305555072</v>
      </c>
      <c r="I16" s="1"/>
      <c r="J16" s="106">
        <v>45825.625</v>
      </c>
      <c r="K16" s="47">
        <v>115.851</v>
      </c>
      <c r="L16" s="106">
        <v>45825.625</v>
      </c>
      <c r="M16" s="47">
        <v>104.45399999999999</v>
      </c>
      <c r="N16" s="146">
        <f t="shared" si="0"/>
        <v>45825.625</v>
      </c>
      <c r="O16" s="146" t="str">
        <f t="shared" si="1"/>
        <v/>
      </c>
      <c r="P16" s="146">
        <v>45981.625</v>
      </c>
    </row>
    <row r="17" spans="1:16">
      <c r="A17" s="151">
        <f t="shared" ca="1" si="2"/>
        <v>45966.625</v>
      </c>
      <c r="B17" s="38">
        <f t="shared" ca="1" si="3"/>
        <v>117.18899999999999</v>
      </c>
      <c r="C17" s="30">
        <f t="shared" ca="1" si="4"/>
        <v>-34880.00000000056</v>
      </c>
      <c r="D17" s="31">
        <f t="shared" ca="1" si="5"/>
        <v>4749.4027777777765</v>
      </c>
      <c r="E17" s="4">
        <f t="shared" ca="1" si="6"/>
        <v>108.63</v>
      </c>
      <c r="F17" s="30">
        <f t="shared" ca="1" si="7"/>
        <v>334.99999999969532</v>
      </c>
      <c r="G17" s="31">
        <f t="shared" ca="1" si="8"/>
        <v>3633.970659722223</v>
      </c>
      <c r="H17" s="66">
        <f t="shared" ca="1" si="9"/>
        <v>-34099.567881944698</v>
      </c>
      <c r="I17" s="1"/>
      <c r="J17" s="106">
        <v>45826.625</v>
      </c>
      <c r="K17" s="47">
        <v>115.83499999999999</v>
      </c>
      <c r="L17" s="106">
        <v>45826.625</v>
      </c>
      <c r="M17" s="47">
        <v>104.577</v>
      </c>
      <c r="N17" s="146">
        <f t="shared" si="0"/>
        <v>45826.625</v>
      </c>
      <c r="O17" s="146" t="str">
        <f t="shared" si="1"/>
        <v/>
      </c>
      <c r="P17" s="146">
        <v>45982.625</v>
      </c>
    </row>
    <row r="18" spans="1:16">
      <c r="A18" s="151">
        <f t="shared" ca="1" si="2"/>
        <v>45967.625</v>
      </c>
      <c r="B18" s="38">
        <f t="shared" ca="1" si="3"/>
        <v>117.1</v>
      </c>
      <c r="C18" s="30">
        <f t="shared" ca="1" si="4"/>
        <v>-42000.000000000451</v>
      </c>
      <c r="D18" s="31">
        <f t="shared" ca="1" si="5"/>
        <v>5699.2833333333347</v>
      </c>
      <c r="E18" s="4">
        <f t="shared" ca="1" si="6"/>
        <v>108.26900000000001</v>
      </c>
      <c r="F18" s="30">
        <f t="shared" ca="1" si="7"/>
        <v>-23851.999999999636</v>
      </c>
      <c r="G18" s="31">
        <f t="shared" ca="1" si="8"/>
        <v>4360.7647916666692</v>
      </c>
      <c r="H18" s="66">
        <f t="shared" ca="1" si="9"/>
        <v>-16809.48145833415</v>
      </c>
      <c r="I18" s="1"/>
      <c r="J18" s="106">
        <v>45828.625</v>
      </c>
      <c r="K18" s="47">
        <v>115.795</v>
      </c>
      <c r="L18" s="106">
        <v>45828.625</v>
      </c>
      <c r="M18" s="47">
        <v>104.30800000000001</v>
      </c>
      <c r="N18" s="146">
        <f t="shared" si="0"/>
        <v>45828.625</v>
      </c>
      <c r="O18" s="146" t="str">
        <f t="shared" si="1"/>
        <v/>
      </c>
      <c r="P18" s="146">
        <v>45985.625</v>
      </c>
    </row>
    <row r="19" spans="1:16">
      <c r="A19" s="151">
        <f t="shared" ca="1" si="2"/>
        <v>45968.625</v>
      </c>
      <c r="B19" s="38">
        <f t="shared" ca="1" si="3"/>
        <v>116.29900000000001</v>
      </c>
      <c r="C19" s="30">
        <f t="shared" ca="1" si="4"/>
        <v>-106079.99999999946</v>
      </c>
      <c r="D19" s="31">
        <f t="shared" ca="1" si="5"/>
        <v>6649.1638888888883</v>
      </c>
      <c r="E19" s="4">
        <f t="shared" ca="1" si="6"/>
        <v>108.068</v>
      </c>
      <c r="F19" s="30">
        <f t="shared" ca="1" si="7"/>
        <v>-37319.000000000146</v>
      </c>
      <c r="G19" s="31">
        <f t="shared" ca="1" si="8"/>
        <v>5087.5589236111127</v>
      </c>
      <c r="H19" s="66">
        <f t="shared" ca="1" si="9"/>
        <v>-67199.395034721543</v>
      </c>
      <c r="I19" s="1"/>
      <c r="J19" s="106">
        <v>45831.625</v>
      </c>
      <c r="K19" s="47">
        <v>115.70099999999999</v>
      </c>
      <c r="L19" s="106">
        <v>45831.625</v>
      </c>
      <c r="M19" s="47">
        <v>104.133</v>
      </c>
      <c r="N19" s="146">
        <f t="shared" si="0"/>
        <v>45831.625</v>
      </c>
      <c r="O19" s="146" t="str">
        <f t="shared" si="1"/>
        <v/>
      </c>
      <c r="P19" s="146">
        <v>45986.625</v>
      </c>
    </row>
    <row r="20" spans="1:16">
      <c r="A20" s="151">
        <f t="shared" ca="1" si="2"/>
        <v>45971.625</v>
      </c>
      <c r="B20" s="38">
        <f t="shared" ca="1" si="3"/>
        <v>117.149</v>
      </c>
      <c r="C20" s="30">
        <f t="shared" ca="1" si="4"/>
        <v>-38079.999999999927</v>
      </c>
      <c r="D20" s="31">
        <f t="shared" ca="1" si="5"/>
        <v>9498.8055555555529</v>
      </c>
      <c r="E20" s="4">
        <f t="shared" ca="1" si="6"/>
        <v>108.32899999999999</v>
      </c>
      <c r="F20" s="30">
        <f t="shared" ca="1" si="7"/>
        <v>-19832.000000000437</v>
      </c>
      <c r="G20" s="31">
        <f t="shared" ca="1" si="8"/>
        <v>7267.941319444446</v>
      </c>
      <c r="H20" s="66">
        <f t="shared" ca="1" si="9"/>
        <v>-16017.135763888382</v>
      </c>
      <c r="I20" s="1"/>
      <c r="J20" s="106">
        <v>45832.625</v>
      </c>
      <c r="K20" s="47">
        <v>115.886</v>
      </c>
      <c r="L20" s="106">
        <v>45832.625</v>
      </c>
      <c r="M20" s="47">
        <v>104.483</v>
      </c>
      <c r="N20" s="146">
        <f t="shared" si="0"/>
        <v>45832.625</v>
      </c>
      <c r="O20" s="146" t="str">
        <f t="shared" si="1"/>
        <v/>
      </c>
      <c r="P20" s="146">
        <v>45987.625</v>
      </c>
    </row>
    <row r="21" spans="1:16">
      <c r="A21" s="151">
        <f t="shared" ca="1" si="2"/>
        <v>45973.625</v>
      </c>
      <c r="B21" s="38">
        <f t="shared" ca="1" si="3"/>
        <v>117.378</v>
      </c>
      <c r="C21" s="30">
        <f t="shared" ca="1" si="4"/>
        <v>-19759.999999999989</v>
      </c>
      <c r="D21" s="31">
        <f t="shared" ca="1" si="5"/>
        <v>11398.566666666669</v>
      </c>
      <c r="E21" s="4">
        <f t="shared" ca="1" si="6"/>
        <v>108.44499999999999</v>
      </c>
      <c r="F21" s="30">
        <f t="shared" ca="1" si="7"/>
        <v>-12060.000000000457</v>
      </c>
      <c r="G21" s="31">
        <f t="shared" ca="1" si="8"/>
        <v>8721.5295833333385</v>
      </c>
      <c r="H21" s="66">
        <f t="shared" ca="1" si="9"/>
        <v>-5022.9629166662016</v>
      </c>
      <c r="I21" s="1"/>
      <c r="J21" s="106">
        <v>45833.625</v>
      </c>
      <c r="K21" s="47">
        <v>115.819</v>
      </c>
      <c r="L21" s="106">
        <v>45833.625</v>
      </c>
      <c r="M21" s="47">
        <v>104.355</v>
      </c>
      <c r="N21" s="146">
        <f t="shared" si="0"/>
        <v>45833.625</v>
      </c>
      <c r="O21" s="146" t="str">
        <f t="shared" si="1"/>
        <v/>
      </c>
      <c r="P21" s="146">
        <v>45989.625</v>
      </c>
    </row>
    <row r="22" spans="1:16">
      <c r="A22" s="151">
        <f t="shared" ca="1" si="2"/>
        <v>45974.625</v>
      </c>
      <c r="B22" s="38">
        <f t="shared" ca="1" si="3"/>
        <v>117.069</v>
      </c>
      <c r="C22" s="30">
        <f t="shared" ca="1" si="4"/>
        <v>-44479.999999999789</v>
      </c>
      <c r="D22" s="31">
        <f t="shared" ca="1" si="5"/>
        <v>12348.447222222221</v>
      </c>
      <c r="E22" s="4">
        <f t="shared" ca="1" si="6"/>
        <v>108.27200000000001</v>
      </c>
      <c r="F22" s="30">
        <f t="shared" ca="1" si="7"/>
        <v>-23650.999999999625</v>
      </c>
      <c r="G22" s="31">
        <f t="shared" ca="1" si="8"/>
        <v>9448.3237152777801</v>
      </c>
      <c r="H22" s="66">
        <f t="shared" ca="1" si="9"/>
        <v>-17928.876493055723</v>
      </c>
      <c r="I22" s="1"/>
      <c r="J22" s="106">
        <v>45834.625</v>
      </c>
      <c r="K22" s="47">
        <v>115.758</v>
      </c>
      <c r="L22" s="106">
        <v>45834.625</v>
      </c>
      <c r="M22" s="47">
        <v>104.348</v>
      </c>
      <c r="N22" s="146">
        <f t="shared" si="0"/>
        <v>45834.625</v>
      </c>
      <c r="O22" s="146" t="str">
        <f t="shared" si="1"/>
        <v/>
      </c>
      <c r="P22" s="146">
        <v>45992.625</v>
      </c>
    </row>
    <row r="23" spans="1:16">
      <c r="A23" s="151">
        <f t="shared" ca="1" si="2"/>
        <v>45975.625</v>
      </c>
      <c r="B23" s="38">
        <f t="shared" ca="1" si="3"/>
        <v>116.761</v>
      </c>
      <c r="C23" s="30">
        <f t="shared" ca="1" si="4"/>
        <v>-69120.000000000349</v>
      </c>
      <c r="D23" s="31">
        <f t="shared" ca="1" si="5"/>
        <v>13298.327777777777</v>
      </c>
      <c r="E23" s="4">
        <f t="shared" ca="1" si="6"/>
        <v>108.05500000000001</v>
      </c>
      <c r="F23" s="30">
        <f t="shared" ca="1" si="7"/>
        <v>-38189.999999999542</v>
      </c>
      <c r="G23" s="31">
        <f t="shared" ca="1" si="8"/>
        <v>10175.117847222225</v>
      </c>
      <c r="H23" s="66">
        <f t="shared" ca="1" si="9"/>
        <v>-27806.790069445255</v>
      </c>
      <c r="I23" s="1"/>
      <c r="J23" s="106">
        <v>45835.625</v>
      </c>
      <c r="K23" s="47">
        <v>115.765</v>
      </c>
      <c r="L23" s="106">
        <v>45835.625</v>
      </c>
      <c r="M23" s="47">
        <v>104.60299999999999</v>
      </c>
      <c r="N23" s="146">
        <f t="shared" si="0"/>
        <v>45835.625</v>
      </c>
      <c r="O23" s="146" t="str">
        <f t="shared" si="1"/>
        <v/>
      </c>
      <c r="P23" s="146">
        <v>45993.625</v>
      </c>
    </row>
    <row r="24" spans="1:16">
      <c r="A24" s="151">
        <f t="shared" ca="1" si="2"/>
        <v>45978.625</v>
      </c>
      <c r="B24" s="38">
        <f t="shared" ca="1" si="3"/>
        <v>116.877</v>
      </c>
      <c r="C24" s="30">
        <f t="shared" ca="1" si="4"/>
        <v>-59840.000000000371</v>
      </c>
      <c r="D24" s="31">
        <f t="shared" ca="1" si="5"/>
        <v>16147.969444444447</v>
      </c>
      <c r="E24" s="4">
        <f t="shared" ca="1" si="6"/>
        <v>107.955</v>
      </c>
      <c r="F24" s="30">
        <f t="shared" ca="1" si="7"/>
        <v>-44890.000000000109</v>
      </c>
      <c r="G24" s="31">
        <f t="shared" ca="1" si="8"/>
        <v>12355.500243055558</v>
      </c>
      <c r="H24" s="66">
        <f t="shared" ca="1" si="9"/>
        <v>-11157.530798611373</v>
      </c>
      <c r="I24" s="1"/>
      <c r="J24" s="106">
        <v>45838.625</v>
      </c>
      <c r="K24" s="47">
        <v>115.908</v>
      </c>
      <c r="L24" s="106">
        <v>45838.625</v>
      </c>
      <c r="M24" s="47">
        <v>104.544</v>
      </c>
      <c r="N24" s="146">
        <f t="shared" si="0"/>
        <v>45838.625</v>
      </c>
      <c r="O24" s="146" t="str">
        <f t="shared" si="1"/>
        <v/>
      </c>
      <c r="P24" s="146">
        <v>45994.625</v>
      </c>
    </row>
    <row r="25" spans="1:16">
      <c r="A25" s="151">
        <f t="shared" ca="1" si="2"/>
        <v>45979.625</v>
      </c>
      <c r="B25" s="38">
        <f t="shared" ca="1" si="3"/>
        <v>116.47</v>
      </c>
      <c r="C25" s="30">
        <f t="shared" ca="1" si="4"/>
        <v>-92400.000000000087</v>
      </c>
      <c r="D25" s="31">
        <f t="shared" ca="1" si="5"/>
        <v>17097.849999999999</v>
      </c>
      <c r="E25" s="4">
        <f t="shared" ca="1" si="6"/>
        <v>107.51900000000001</v>
      </c>
      <c r="F25" s="30">
        <f t="shared" ca="1" si="7"/>
        <v>-74101.999999999636</v>
      </c>
      <c r="G25" s="31">
        <f t="shared" ca="1" si="8"/>
        <v>13082.294375000003</v>
      </c>
      <c r="H25" s="66">
        <f t="shared" ca="1" si="9"/>
        <v>-14282.444375000448</v>
      </c>
      <c r="I25" s="1"/>
      <c r="J25" s="106">
        <v>45839.625</v>
      </c>
      <c r="K25" s="47">
        <v>116.24</v>
      </c>
      <c r="L25" s="106">
        <v>45839.625</v>
      </c>
      <c r="M25" s="47">
        <v>105.163</v>
      </c>
      <c r="N25" s="146">
        <f t="shared" si="0"/>
        <v>45839.625</v>
      </c>
      <c r="O25" s="146" t="str">
        <f t="shared" si="1"/>
        <v/>
      </c>
      <c r="P25" s="146">
        <v>45995.625</v>
      </c>
    </row>
    <row r="26" spans="1:16">
      <c r="A26" s="151">
        <f t="shared" ca="1" si="2"/>
        <v>45980.625</v>
      </c>
      <c r="B26" s="38">
        <f t="shared" ca="1" si="3"/>
        <v>116.64700000000001</v>
      </c>
      <c r="C26" s="30">
        <f t="shared" ca="1" si="4"/>
        <v>-78239.999999999563</v>
      </c>
      <c r="D26" s="31">
        <f t="shared" ca="1" si="5"/>
        <v>18047.730555555558</v>
      </c>
      <c r="E26" s="4">
        <f t="shared" ca="1" si="6"/>
        <v>107.83199999999999</v>
      </c>
      <c r="F26" s="30">
        <f t="shared" ca="1" si="7"/>
        <v>-53131.000000000429</v>
      </c>
      <c r="G26" s="31">
        <f t="shared" ca="1" si="8"/>
        <v>13809.088506944452</v>
      </c>
      <c r="H26" s="66">
        <f t="shared" ca="1" si="9"/>
        <v>-20870.357951388029</v>
      </c>
      <c r="I26" s="1"/>
      <c r="J26" s="106">
        <v>45840.625</v>
      </c>
      <c r="K26" s="47">
        <v>116.27</v>
      </c>
      <c r="L26" s="106">
        <v>45840.625</v>
      </c>
      <c r="M26" s="47">
        <v>105.188</v>
      </c>
      <c r="N26" s="146">
        <f t="shared" si="0"/>
        <v>45840.625</v>
      </c>
      <c r="O26" s="146" t="str">
        <f t="shared" si="1"/>
        <v/>
      </c>
      <c r="P26" s="146">
        <v>45996.625</v>
      </c>
    </row>
    <row r="27" spans="1:16">
      <c r="A27" s="151">
        <f t="shared" ca="1" si="2"/>
        <v>45981.625</v>
      </c>
      <c r="B27" s="38">
        <f t="shared" ca="1" si="3"/>
        <v>116.764</v>
      </c>
      <c r="C27" s="30">
        <f t="shared" ca="1" si="4"/>
        <v>-68880.000000000335</v>
      </c>
      <c r="D27" s="31">
        <f t="shared" ca="1" si="5"/>
        <v>18997.611111111106</v>
      </c>
      <c r="E27" s="4">
        <f t="shared" ca="1" si="6"/>
        <v>107.999</v>
      </c>
      <c r="F27" s="30">
        <f t="shared" ca="1" si="7"/>
        <v>-41942.00000000032</v>
      </c>
      <c r="G27" s="31">
        <f t="shared" ca="1" si="8"/>
        <v>14535.882638888892</v>
      </c>
      <c r="H27" s="66">
        <f t="shared" ca="1" si="9"/>
        <v>-22476.271527777797</v>
      </c>
      <c r="I27" s="1"/>
      <c r="J27" s="106">
        <v>45841.625</v>
      </c>
      <c r="K27" s="47">
        <v>116.312</v>
      </c>
      <c r="L27" s="106">
        <v>45841.625</v>
      </c>
      <c r="M27" s="47">
        <v>105.215</v>
      </c>
      <c r="N27" s="146">
        <f t="shared" si="0"/>
        <v>45841.625</v>
      </c>
      <c r="O27" s="146" t="str">
        <f t="shared" si="1"/>
        <v/>
      </c>
      <c r="P27" s="146">
        <v>45999.625</v>
      </c>
    </row>
    <row r="28" spans="1:16">
      <c r="A28" s="151">
        <f t="shared" ca="1" si="2"/>
        <v>45982.625</v>
      </c>
      <c r="B28" s="38">
        <f t="shared" ca="1" si="3"/>
        <v>116.357</v>
      </c>
      <c r="C28" s="30">
        <f t="shared" ca="1" si="4"/>
        <v>-101440.00000000006</v>
      </c>
      <c r="D28" s="31">
        <f t="shared" ca="1" si="5"/>
        <v>19947.491666666665</v>
      </c>
      <c r="E28" s="4">
        <f t="shared" ca="1" si="6"/>
        <v>107.786</v>
      </c>
      <c r="F28" s="30">
        <f t="shared" ca="1" si="7"/>
        <v>-56212.999999999905</v>
      </c>
      <c r="G28" s="31">
        <f t="shared" ca="1" si="8"/>
        <v>15262.676770833335</v>
      </c>
      <c r="H28" s="66">
        <f t="shared" ca="1" si="9"/>
        <v>-40542.18510416682</v>
      </c>
      <c r="I28" s="1"/>
      <c r="J28" s="106">
        <v>45845.625</v>
      </c>
      <c r="K28" s="47">
        <v>116.35899999999999</v>
      </c>
      <c r="L28" s="106">
        <v>45845.625</v>
      </c>
      <c r="M28" s="47">
        <v>105.322</v>
      </c>
      <c r="N28" s="146">
        <f t="shared" si="0"/>
        <v>45845.625</v>
      </c>
      <c r="O28" s="146" t="str">
        <f t="shared" si="1"/>
        <v/>
      </c>
      <c r="P28" s="146">
        <v>46000.625</v>
      </c>
    </row>
    <row r="29" spans="1:16">
      <c r="A29" s="151">
        <f t="shared" ca="1" si="2"/>
        <v>45985.625</v>
      </c>
      <c r="B29" s="38">
        <f t="shared" ca="1" si="3"/>
        <v>116.601</v>
      </c>
      <c r="C29" s="30">
        <f t="shared" ca="1" si="4"/>
        <v>-81920.000000000073</v>
      </c>
      <c r="D29" s="31">
        <f t="shared" ca="1" si="5"/>
        <v>22797.133333333339</v>
      </c>
      <c r="E29" s="4">
        <f t="shared" ca="1" si="6"/>
        <v>107.968</v>
      </c>
      <c r="F29" s="30">
        <f t="shared" ca="1" si="7"/>
        <v>-44018.999999999767</v>
      </c>
      <c r="G29" s="31">
        <f t="shared" ca="1" si="8"/>
        <v>17443.059166666677</v>
      </c>
      <c r="H29" s="66">
        <f t="shared" ca="1" si="9"/>
        <v>-32546.925833333644</v>
      </c>
      <c r="I29" s="1"/>
      <c r="J29" s="106">
        <v>45846.625</v>
      </c>
      <c r="K29" s="47">
        <v>116.374</v>
      </c>
      <c r="L29" s="106">
        <v>45846.625</v>
      </c>
      <c r="M29" s="47">
        <v>105.304</v>
      </c>
      <c r="N29" s="146">
        <f t="shared" si="0"/>
        <v>45846.625</v>
      </c>
      <c r="O29" s="146" t="str">
        <f t="shared" si="1"/>
        <v/>
      </c>
      <c r="P29" s="146">
        <v>46001.625</v>
      </c>
    </row>
    <row r="30" spans="1:16">
      <c r="A30" s="151">
        <f t="shared" ca="1" si="2"/>
        <v>45986.625</v>
      </c>
      <c r="B30" s="38">
        <f t="shared" ca="1" si="3"/>
        <v>116.845</v>
      </c>
      <c r="C30" s="30">
        <f t="shared" ca="1" si="4"/>
        <v>-62400.000000000095</v>
      </c>
      <c r="D30" s="31">
        <f t="shared" ca="1" si="5"/>
        <v>23747.013888888891</v>
      </c>
      <c r="E30" s="4">
        <f t="shared" ca="1" si="6"/>
        <v>108.267</v>
      </c>
      <c r="F30" s="30">
        <f t="shared" ca="1" si="7"/>
        <v>-23986.000000000276</v>
      </c>
      <c r="G30" s="31">
        <f t="shared" ca="1" si="8"/>
        <v>18169.853298611117</v>
      </c>
      <c r="H30" s="66">
        <f t="shared" ca="1" si="9"/>
        <v>-32836.839409722044</v>
      </c>
      <c r="I30" s="1"/>
      <c r="J30" s="106">
        <v>45847.625</v>
      </c>
      <c r="K30" s="47">
        <v>116.605</v>
      </c>
      <c r="L30" s="106">
        <v>45847.625</v>
      </c>
      <c r="M30" s="47">
        <v>105.428</v>
      </c>
      <c r="N30" s="146">
        <f t="shared" si="0"/>
        <v>45847.625</v>
      </c>
      <c r="O30" s="146" t="str">
        <f t="shared" si="1"/>
        <v/>
      </c>
      <c r="P30" s="146">
        <v>46002.625</v>
      </c>
    </row>
    <row r="31" spans="1:16">
      <c r="A31" s="151">
        <f t="shared" ca="1" si="2"/>
        <v>45987.625</v>
      </c>
      <c r="B31" s="38">
        <f t="shared" ca="1" si="3"/>
        <v>117.157</v>
      </c>
      <c r="C31" s="30">
        <f t="shared" ca="1" si="4"/>
        <v>-37440.000000000276</v>
      </c>
      <c r="D31" s="31">
        <f t="shared" ca="1" si="5"/>
        <v>24696.894444444442</v>
      </c>
      <c r="E31" s="4">
        <f t="shared" ca="1" si="6"/>
        <v>108.65900000000001</v>
      </c>
      <c r="F31" s="30">
        <f t="shared" ca="1" si="7"/>
        <v>2278.0000000004038</v>
      </c>
      <c r="G31" s="31">
        <f t="shared" ca="1" si="8"/>
        <v>18896.64743055556</v>
      </c>
      <c r="H31" s="66">
        <f t="shared" ca="1" si="9"/>
        <v>-33917.752986111795</v>
      </c>
      <c r="I31" s="1"/>
      <c r="J31" s="106">
        <v>45848.625</v>
      </c>
      <c r="K31" s="47">
        <v>116.705</v>
      </c>
      <c r="L31" s="106">
        <v>45848.625</v>
      </c>
      <c r="M31" s="47">
        <v>105.545</v>
      </c>
      <c r="N31" s="146">
        <f t="shared" si="0"/>
        <v>45848.625</v>
      </c>
      <c r="O31" s="146" t="str">
        <f t="shared" si="1"/>
        <v/>
      </c>
    </row>
    <row r="32" spans="1:16">
      <c r="A32" s="151">
        <f t="shared" ca="1" si="2"/>
        <v>45989.625</v>
      </c>
      <c r="B32" s="38">
        <f t="shared" ca="1" si="3"/>
        <v>117.277</v>
      </c>
      <c r="C32" s="30">
        <f t="shared" ca="1" si="4"/>
        <v>-27839.999999999916</v>
      </c>
      <c r="D32" s="31">
        <f t="shared" ca="1" si="5"/>
        <v>26596.655555555553</v>
      </c>
      <c r="E32" s="4">
        <f t="shared" ca="1" si="6"/>
        <v>109.44199999999999</v>
      </c>
      <c r="F32" s="30">
        <f t="shared" ca="1" si="7"/>
        <v>54738.999999999534</v>
      </c>
      <c r="G32" s="31">
        <f t="shared" ca="1" si="8"/>
        <v>20350.235694444451</v>
      </c>
      <c r="H32" s="66">
        <f t="shared" ca="1" si="9"/>
        <v>-76332.580138888341</v>
      </c>
      <c r="I32" s="1"/>
      <c r="J32" s="106">
        <v>45849.625</v>
      </c>
      <c r="K32" s="47">
        <v>116.63200000000001</v>
      </c>
      <c r="L32" s="106">
        <v>45849.625</v>
      </c>
      <c r="M32" s="47">
        <v>105.447</v>
      </c>
      <c r="N32" s="146">
        <f t="shared" si="0"/>
        <v>45849.625</v>
      </c>
      <c r="O32" s="146" t="str">
        <f t="shared" si="1"/>
        <v/>
      </c>
    </row>
    <row r="33" spans="1:15">
      <c r="A33" s="151">
        <f t="shared" ca="1" si="2"/>
        <v>45992.625</v>
      </c>
      <c r="B33" s="38">
        <f t="shared" ca="1" si="3"/>
        <v>117.291</v>
      </c>
      <c r="C33" s="30">
        <f t="shared" ca="1" si="4"/>
        <v>-26720.000000000255</v>
      </c>
      <c r="D33" s="31">
        <f t="shared" ca="1" si="5"/>
        <v>29446.297222222216</v>
      </c>
      <c r="E33" s="4">
        <f t="shared" ca="1" si="6"/>
        <v>108.82599999999999</v>
      </c>
      <c r="F33" s="30">
        <f t="shared" ca="1" si="7"/>
        <v>13466.999999999558</v>
      </c>
      <c r="G33" s="31">
        <f t="shared" ca="1" si="8"/>
        <v>22530.618090277781</v>
      </c>
      <c r="H33" s="66">
        <f t="shared" ca="1" si="9"/>
        <v>-33271.32086805538</v>
      </c>
      <c r="I33" s="1"/>
      <c r="J33" s="106">
        <v>45852.625</v>
      </c>
      <c r="K33" s="47">
        <v>116.48099999999999</v>
      </c>
      <c r="L33" s="106">
        <v>45852.625</v>
      </c>
      <c r="M33" s="47">
        <v>105.313</v>
      </c>
      <c r="N33" s="146">
        <f t="shared" si="0"/>
        <v>45852.625</v>
      </c>
      <c r="O33" s="146" t="str">
        <f t="shared" si="1"/>
        <v/>
      </c>
    </row>
    <row r="34" spans="1:15">
      <c r="A34" s="151">
        <f t="shared" ca="1" si="2"/>
        <v>45993.625</v>
      </c>
      <c r="B34" s="38">
        <f t="shared" ca="1" si="3"/>
        <v>117.15900000000001</v>
      </c>
      <c r="C34" s="30">
        <f t="shared" ca="1" si="4"/>
        <v>-37279.999999999513</v>
      </c>
      <c r="D34" s="31">
        <f t="shared" ca="1" si="5"/>
        <v>30396.177777777782</v>
      </c>
      <c r="E34" s="4">
        <f t="shared" ca="1" si="6"/>
        <v>109.039</v>
      </c>
      <c r="F34" s="30">
        <f t="shared" ca="1" si="7"/>
        <v>27738.000000000102</v>
      </c>
      <c r="G34" s="31">
        <f t="shared" ca="1" si="8"/>
        <v>23257.412222222225</v>
      </c>
      <c r="H34" s="66">
        <f t="shared" ca="1" si="9"/>
        <v>-57879.234444444053</v>
      </c>
      <c r="I34" s="1"/>
      <c r="J34" s="106">
        <v>45853.625</v>
      </c>
      <c r="K34" s="47">
        <v>116.447</v>
      </c>
      <c r="L34" s="106">
        <v>45853.625</v>
      </c>
      <c r="M34" s="47">
        <v>105.245</v>
      </c>
      <c r="N34" s="146">
        <f t="shared" si="0"/>
        <v>45853.625</v>
      </c>
      <c r="O34" s="146" t="str">
        <f t="shared" si="1"/>
        <v/>
      </c>
    </row>
    <row r="35" spans="1:15">
      <c r="A35" s="151">
        <f t="shared" ca="1" si="2"/>
        <v>45994.625</v>
      </c>
      <c r="B35" s="38">
        <f t="shared" ca="1" si="3"/>
        <v>117.46</v>
      </c>
      <c r="C35" s="30">
        <f t="shared" ca="1" si="4"/>
        <v>-13200.0000000005</v>
      </c>
      <c r="D35" s="31">
        <f t="shared" ca="1" si="5"/>
        <v>31346.058333333334</v>
      </c>
      <c r="E35" s="4">
        <f t="shared" ca="1" si="6"/>
        <v>109.13500000000001</v>
      </c>
      <c r="F35" s="30">
        <f t="shared" ca="1" si="7"/>
        <v>34170.000000000342</v>
      </c>
      <c r="G35" s="31">
        <f t="shared" ca="1" si="8"/>
        <v>23984.206354166668</v>
      </c>
      <c r="H35" s="66">
        <f t="shared" ca="1" si="9"/>
        <v>-40008.148020834182</v>
      </c>
      <c r="I35" s="1"/>
      <c r="J35" s="106">
        <v>45854.625</v>
      </c>
      <c r="K35" s="47">
        <v>116.32299999999999</v>
      </c>
      <c r="L35" s="106">
        <v>45854.625</v>
      </c>
      <c r="M35" s="47">
        <v>105.136</v>
      </c>
      <c r="N35" s="146">
        <f t="shared" si="0"/>
        <v>45854.625</v>
      </c>
      <c r="O35" s="146" t="str">
        <f t="shared" si="1"/>
        <v/>
      </c>
    </row>
    <row r="36" spans="1:15">
      <c r="A36" s="151">
        <f t="shared" ca="1" si="2"/>
        <v>45995.625</v>
      </c>
      <c r="B36" s="38">
        <f t="shared" ca="1" si="3"/>
        <v>117.64100000000001</v>
      </c>
      <c r="C36" s="30">
        <f t="shared" ca="1" si="4"/>
        <v>1280.0000000004275</v>
      </c>
      <c r="D36" s="31">
        <f t="shared" ca="1" si="5"/>
        <v>32295.938888888893</v>
      </c>
      <c r="E36" s="4">
        <f t="shared" ca="1" si="6"/>
        <v>109.185</v>
      </c>
      <c r="F36" s="30">
        <f t="shared" ca="1" si="7"/>
        <v>37520.000000000153</v>
      </c>
      <c r="G36" s="31">
        <f t="shared" ca="1" si="8"/>
        <v>24711.000486111116</v>
      </c>
      <c r="H36" s="66">
        <f t="shared" ca="1" si="9"/>
        <v>-28655.061597221946</v>
      </c>
      <c r="I36" s="1"/>
      <c r="J36" s="106">
        <v>45855.625</v>
      </c>
      <c r="K36" s="47">
        <v>116.313</v>
      </c>
      <c r="L36" s="106">
        <v>45855.625</v>
      </c>
      <c r="M36" s="47">
        <v>105.104</v>
      </c>
      <c r="N36" s="146">
        <f t="shared" si="0"/>
        <v>45855.625</v>
      </c>
      <c r="O36" s="146" t="str">
        <f t="shared" si="1"/>
        <v/>
      </c>
    </row>
    <row r="37" spans="1:15">
      <c r="A37" s="151">
        <f t="shared" ca="1" si="2"/>
        <v>45996.625</v>
      </c>
      <c r="B37" s="38">
        <f t="shared" ca="1" si="3"/>
        <v>117.664</v>
      </c>
      <c r="C37" s="30">
        <f t="shared" ca="1" si="4"/>
        <v>3120.0000000001182</v>
      </c>
      <c r="D37" s="31">
        <f t="shared" ca="1" si="5"/>
        <v>33245.819444444453</v>
      </c>
      <c r="E37" s="4">
        <f t="shared" ca="1" si="6"/>
        <v>109.24</v>
      </c>
      <c r="F37" s="30">
        <f t="shared" ca="1" si="7"/>
        <v>41204.999999999658</v>
      </c>
      <c r="G37" s="31">
        <f t="shared" ca="1" si="8"/>
        <v>25437.794618055563</v>
      </c>
      <c r="H37" s="66">
        <f t="shared" ca="1" si="9"/>
        <v>-30276.975173610652</v>
      </c>
      <c r="I37" s="1"/>
      <c r="J37" s="106">
        <v>45856.625</v>
      </c>
      <c r="K37" s="47">
        <v>116.47799999999999</v>
      </c>
      <c r="L37" s="106">
        <v>45856.625</v>
      </c>
      <c r="M37" s="47">
        <v>105.011</v>
      </c>
      <c r="N37" s="146">
        <f t="shared" si="0"/>
        <v>45856.625</v>
      </c>
      <c r="O37" s="146" t="str">
        <f t="shared" si="1"/>
        <v/>
      </c>
    </row>
    <row r="38" spans="1:15">
      <c r="A38" s="151">
        <f t="shared" ca="1" si="2"/>
        <v>45999.625</v>
      </c>
      <c r="B38" s="38">
        <f t="shared" ca="1" si="3"/>
        <v>117.568</v>
      </c>
      <c r="C38" s="30">
        <f t="shared" ca="1" si="4"/>
        <v>-4560.0000000001728</v>
      </c>
      <c r="D38" s="31">
        <f t="shared" ca="1" si="5"/>
        <v>36095.461111111115</v>
      </c>
      <c r="E38" s="4">
        <f t="shared" ca="1" si="6"/>
        <v>109.193</v>
      </c>
      <c r="F38" s="30">
        <f t="shared" ca="1" si="7"/>
        <v>38055.999999999854</v>
      </c>
      <c r="G38" s="31">
        <f t="shared" ca="1" si="8"/>
        <v>27618.177013888904</v>
      </c>
      <c r="H38" s="66">
        <f t="shared" ca="1" si="9"/>
        <v>-34138.715902777818</v>
      </c>
      <c r="I38" s="1"/>
      <c r="J38" s="106">
        <v>45859.625</v>
      </c>
      <c r="K38" s="47">
        <v>116.578</v>
      </c>
      <c r="L38" s="106">
        <v>45859.625</v>
      </c>
      <c r="M38" s="47">
        <v>105.11499999999999</v>
      </c>
      <c r="N38" s="146">
        <f t="shared" si="0"/>
        <v>45859.625</v>
      </c>
      <c r="O38" s="146" t="str">
        <f t="shared" si="1"/>
        <v/>
      </c>
    </row>
    <row r="39" spans="1:15">
      <c r="A39" s="151">
        <f t="shared" ca="1" si="2"/>
        <v>46000.625</v>
      </c>
      <c r="B39" s="38">
        <f t="shared" ca="1" si="3"/>
        <v>117.476</v>
      </c>
      <c r="C39" s="30">
        <f t="shared" ca="1" si="4"/>
        <v>-11920.000000000073</v>
      </c>
      <c r="D39" s="31">
        <f t="shared" ca="1" si="5"/>
        <v>37045.34166666666</v>
      </c>
      <c r="E39" s="4">
        <f t="shared" ca="1" si="6"/>
        <v>108.93600000000001</v>
      </c>
      <c r="F39" s="30">
        <f t="shared" ca="1" si="7"/>
        <v>20837.000000000473</v>
      </c>
      <c r="G39" s="31">
        <f t="shared" ca="1" si="8"/>
        <v>28344.971145833333</v>
      </c>
      <c r="H39" s="66">
        <f t="shared" ca="1" si="9"/>
        <v>-24056.629479167219</v>
      </c>
      <c r="I39" s="1"/>
      <c r="J39" s="106">
        <v>45860.625</v>
      </c>
      <c r="K39" s="47">
        <v>116.664</v>
      </c>
      <c r="L39" s="106">
        <v>45860.625</v>
      </c>
      <c r="M39" s="47">
        <v>105.175</v>
      </c>
      <c r="N39" s="146">
        <f t="shared" si="0"/>
        <v>45860.625</v>
      </c>
      <c r="O39" s="146" t="str">
        <f t="shared" si="1"/>
        <v/>
      </c>
    </row>
    <row r="40" spans="1:15">
      <c r="A40" s="151">
        <f t="shared" ca="1" si="2"/>
        <v>46001.625</v>
      </c>
      <c r="B40" s="38">
        <f t="shared" ca="1" si="3"/>
        <v>117.508</v>
      </c>
      <c r="C40" s="30">
        <f t="shared" ca="1" si="4"/>
        <v>-9360.0000000003547</v>
      </c>
      <c r="D40" s="31">
        <f t="shared" ca="1" si="5"/>
        <v>37995.222222222212</v>
      </c>
      <c r="E40" s="4">
        <f t="shared" ca="1" si="6"/>
        <v>108.806</v>
      </c>
      <c r="F40" s="30">
        <f t="shared" ca="1" si="7"/>
        <v>12126.999999999825</v>
      </c>
      <c r="G40" s="31">
        <f t="shared" ca="1" si="8"/>
        <v>29071.765277777784</v>
      </c>
      <c r="H40" s="66">
        <f t="shared" ca="1" si="9"/>
        <v>-12563.543055555754</v>
      </c>
      <c r="I40" s="1"/>
      <c r="J40" s="106">
        <v>45861.625</v>
      </c>
      <c r="K40" s="47">
        <v>116.751</v>
      </c>
      <c r="L40" s="106">
        <v>45861.625</v>
      </c>
      <c r="M40" s="47">
        <v>105.383</v>
      </c>
      <c r="N40" s="146">
        <f t="shared" si="0"/>
        <v>45861.625</v>
      </c>
      <c r="O40" s="146" t="str">
        <f t="shared" si="1"/>
        <v/>
      </c>
    </row>
    <row r="41" spans="1:15">
      <c r="A41" s="151">
        <f t="shared" ca="1" si="2"/>
        <v>46002.625</v>
      </c>
      <c r="B41" s="38">
        <f t="shared" ca="1" si="3"/>
        <v>117.535</v>
      </c>
      <c r="C41" s="30">
        <f t="shared" ca="1" si="4"/>
        <v>-7200.0000000002728</v>
      </c>
      <c r="D41" s="31">
        <f t="shared" ca="1" si="5"/>
        <v>38945.102777777764</v>
      </c>
      <c r="E41" s="4">
        <f t="shared" ca="1" si="6"/>
        <v>109.148</v>
      </c>
      <c r="F41" s="30">
        <f t="shared" ca="1" si="7"/>
        <v>35040.999999999738</v>
      </c>
      <c r="G41" s="31">
        <f t="shared" ca="1" si="8"/>
        <v>29798.559409722235</v>
      </c>
      <c r="H41" s="66">
        <f t="shared" ca="1" si="9"/>
        <v>-33094.456631944486</v>
      </c>
      <c r="I41" s="1"/>
      <c r="J41" s="106">
        <v>45862.625</v>
      </c>
      <c r="K41" s="47">
        <v>116.898</v>
      </c>
      <c r="L41" s="106">
        <v>45862.625</v>
      </c>
      <c r="M41" s="47">
        <v>105.568</v>
      </c>
      <c r="N41" s="146">
        <f t="shared" si="0"/>
        <v>45862.625</v>
      </c>
      <c r="O41" s="146" t="str">
        <f t="shared" si="1"/>
        <v/>
      </c>
    </row>
    <row r="42" spans="1:15">
      <c r="A42" s="151">
        <f t="shared" ca="1" si="2"/>
        <v>46002.652504398146</v>
      </c>
      <c r="B42" s="38">
        <f t="shared" ca="1" si="3"/>
        <v>117.51600000000001</v>
      </c>
      <c r="C42" s="30">
        <f t="shared" ca="1" si="4"/>
        <v>-8719.9999999995725</v>
      </c>
      <c r="D42" s="31">
        <f t="shared" ca="1" si="5"/>
        <v>37839.427777777768</v>
      </c>
      <c r="E42" s="4">
        <f t="shared" ca="1" si="6"/>
        <v>109.001</v>
      </c>
      <c r="F42" s="30">
        <f t="shared" ca="1" si="7"/>
        <v>25192.00000000032</v>
      </c>
      <c r="G42" s="31">
        <f t="shared" ca="1" si="8"/>
        <v>29798.559409722235</v>
      </c>
      <c r="H42" s="66">
        <f t="shared" ca="1" si="9"/>
        <v>-25871.131631944358</v>
      </c>
      <c r="I42" s="1"/>
      <c r="J42" s="106">
        <v>45863.625</v>
      </c>
      <c r="K42" s="47">
        <v>116.904</v>
      </c>
      <c r="L42" s="106">
        <v>45863.625</v>
      </c>
      <c r="M42" s="47">
        <v>105.569</v>
      </c>
      <c r="N42" s="146">
        <f t="shared" si="0"/>
        <v>45863.625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45866.625</v>
      </c>
      <c r="K43" s="47">
        <v>117.083</v>
      </c>
      <c r="L43" s="106">
        <v>45866.625</v>
      </c>
      <c r="M43" s="47">
        <v>105.9</v>
      </c>
      <c r="N43" s="146">
        <f t="shared" si="0"/>
        <v>45866.625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45867.625</v>
      </c>
      <c r="K44" s="47">
        <v>117.5</v>
      </c>
      <c r="L44" s="106">
        <v>45867.625</v>
      </c>
      <c r="M44" s="47">
        <v>106.20099999999999</v>
      </c>
      <c r="N44" s="146">
        <f t="shared" si="0"/>
        <v>45867.625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45868.625</v>
      </c>
      <c r="K45" s="47">
        <v>117.321</v>
      </c>
      <c r="L45" s="106">
        <v>45868.625</v>
      </c>
      <c r="M45" s="47">
        <v>106.04300000000001</v>
      </c>
      <c r="N45" s="146">
        <f t="shared" si="0"/>
        <v>45868.625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45869.625</v>
      </c>
      <c r="K46" s="47">
        <v>117.246</v>
      </c>
      <c r="L46" s="106">
        <v>45869.625</v>
      </c>
      <c r="M46" s="47">
        <v>106.126</v>
      </c>
      <c r="N46" s="146">
        <f t="shared" si="0"/>
        <v>45869.625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45870.625</v>
      </c>
      <c r="K47" s="47">
        <v>117.16800000000001</v>
      </c>
      <c r="L47" s="106">
        <v>45870.625</v>
      </c>
      <c r="M47" s="47">
        <v>105.777</v>
      </c>
      <c r="N47" s="146">
        <f t="shared" si="0"/>
        <v>45870.625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45873.625</v>
      </c>
      <c r="K48" s="47">
        <v>117.40600000000001</v>
      </c>
      <c r="L48" s="106">
        <v>45873.625</v>
      </c>
      <c r="M48" s="47">
        <v>105.955</v>
      </c>
      <c r="N48" s="146">
        <f t="shared" si="0"/>
        <v>45873.625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45874.625</v>
      </c>
      <c r="K49" s="47">
        <v>117.467</v>
      </c>
      <c r="L49" s="106">
        <v>45874.625</v>
      </c>
      <c r="M49" s="47">
        <v>105.886</v>
      </c>
      <c r="N49" s="146">
        <f t="shared" si="0"/>
        <v>45874.625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45875.625</v>
      </c>
      <c r="K50" s="47">
        <v>117.566</v>
      </c>
      <c r="L50" s="106">
        <v>45875.625</v>
      </c>
      <c r="M50" s="47">
        <v>105.95399999999999</v>
      </c>
      <c r="N50" s="146">
        <f t="shared" si="0"/>
        <v>45875.625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45876.625</v>
      </c>
      <c r="K51" s="47">
        <v>117.791</v>
      </c>
      <c r="L51" s="106">
        <v>45876.625</v>
      </c>
      <c r="M51" s="47">
        <v>106.23699999999999</v>
      </c>
      <c r="N51" s="146">
        <f t="shared" si="0"/>
        <v>45876.625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45877.625</v>
      </c>
      <c r="K52" s="47">
        <v>117.895</v>
      </c>
      <c r="L52" s="106">
        <v>45877.625</v>
      </c>
      <c r="M52" s="47">
        <v>106.59699999999999</v>
      </c>
      <c r="N52" s="146">
        <f t="shared" si="0"/>
        <v>45877.625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45880.625</v>
      </c>
      <c r="K53" s="47">
        <v>118.072</v>
      </c>
      <c r="L53" s="106">
        <v>45880.625</v>
      </c>
      <c r="M53" s="47">
        <v>106.497</v>
      </c>
      <c r="N53" s="146">
        <f t="shared" si="0"/>
        <v>45880.625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45881.625</v>
      </c>
      <c r="K54" s="47">
        <v>118.271</v>
      </c>
      <c r="L54" s="106">
        <v>45881.625</v>
      </c>
      <c r="M54" s="47">
        <v>106.649</v>
      </c>
      <c r="N54" s="146">
        <f t="shared" si="0"/>
        <v>45881.625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45882.625</v>
      </c>
      <c r="K55" s="47">
        <v>118.262</v>
      </c>
      <c r="L55" s="106">
        <v>45882.625</v>
      </c>
      <c r="M55" s="47">
        <v>106.746</v>
      </c>
      <c r="N55" s="146">
        <f t="shared" si="0"/>
        <v>45882.625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45883.625</v>
      </c>
      <c r="K56" s="47">
        <v>118.316</v>
      </c>
      <c r="L56" s="106">
        <v>45883.625</v>
      </c>
      <c r="M56" s="47">
        <v>106.82</v>
      </c>
      <c r="N56" s="146">
        <f t="shared" si="0"/>
        <v>45883.625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45884.625</v>
      </c>
      <c r="K57" s="47">
        <v>118.319</v>
      </c>
      <c r="L57" s="106">
        <v>45884.625</v>
      </c>
      <c r="M57" s="47">
        <v>106.887</v>
      </c>
      <c r="N57" s="146">
        <f t="shared" si="0"/>
        <v>45884.625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45887.625</v>
      </c>
      <c r="K58" s="47">
        <v>118.164</v>
      </c>
      <c r="L58" s="106">
        <v>45887.625</v>
      </c>
      <c r="M58" s="47">
        <v>106.79600000000001</v>
      </c>
      <c r="N58" s="146">
        <f t="shared" si="0"/>
        <v>45887.625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45888.625</v>
      </c>
      <c r="K59" s="47">
        <v>118.04300000000001</v>
      </c>
      <c r="L59" s="106">
        <v>45888.625</v>
      </c>
      <c r="M59" s="47">
        <v>106.773</v>
      </c>
      <c r="N59" s="146">
        <f t="shared" si="0"/>
        <v>45888.625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45889.625</v>
      </c>
      <c r="K60" s="47">
        <v>117.73099999999999</v>
      </c>
      <c r="L60" s="106">
        <v>45889.625</v>
      </c>
      <c r="M60" s="47">
        <v>106.64700000000001</v>
      </c>
      <c r="N60" s="146">
        <f t="shared" si="0"/>
        <v>45889.625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45890.625</v>
      </c>
      <c r="K61" s="47">
        <v>117.288</v>
      </c>
      <c r="L61" s="106">
        <v>45890.625</v>
      </c>
      <c r="M61" s="47">
        <v>106.384</v>
      </c>
      <c r="N61" s="146">
        <f t="shared" si="0"/>
        <v>45890.625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45891.625</v>
      </c>
      <c r="K62" s="47">
        <v>117.553</v>
      </c>
      <c r="L62" s="106">
        <v>45891.625</v>
      </c>
      <c r="M62" s="47">
        <v>106.414</v>
      </c>
      <c r="N62" s="146">
        <f t="shared" si="0"/>
        <v>45891.625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45894.625</v>
      </c>
      <c r="K63" s="47">
        <v>117.46299999999999</v>
      </c>
      <c r="L63" s="106">
        <v>45894.625</v>
      </c>
      <c r="M63" s="47">
        <v>106.17100000000001</v>
      </c>
      <c r="N63" s="146">
        <f t="shared" si="0"/>
        <v>45894.625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45895.625</v>
      </c>
      <c r="K64" s="47">
        <v>117.35</v>
      </c>
      <c r="L64" s="106">
        <v>45895.625</v>
      </c>
      <c r="M64" s="47">
        <v>105.696</v>
      </c>
      <c r="N64" s="146">
        <f t="shared" si="0"/>
        <v>45895.625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45896.625</v>
      </c>
      <c r="K65" s="47">
        <v>117.32599999999999</v>
      </c>
      <c r="L65" s="106">
        <v>45896.625</v>
      </c>
      <c r="M65" s="47">
        <v>105.68600000000001</v>
      </c>
      <c r="N65" s="146">
        <f t="shared" si="0"/>
        <v>45896.625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45897.625</v>
      </c>
      <c r="K66" s="47">
        <v>117.931</v>
      </c>
      <c r="L66" s="106">
        <v>45897.625</v>
      </c>
      <c r="M66" s="47">
        <v>105.746</v>
      </c>
      <c r="N66" s="146">
        <f t="shared" si="0"/>
        <v>45897.625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45898.625</v>
      </c>
      <c r="K67" s="47">
        <v>117.667</v>
      </c>
      <c r="L67" s="106">
        <v>45898.625</v>
      </c>
      <c r="M67" s="47">
        <v>105.66200000000001</v>
      </c>
      <c r="N67" s="146">
        <f t="shared" si="0"/>
        <v>45898.625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45902.625</v>
      </c>
      <c r="K68" s="47">
        <v>117.29900000000001</v>
      </c>
      <c r="L68" s="106">
        <v>45902.625</v>
      </c>
      <c r="M68" s="47">
        <v>104.745</v>
      </c>
      <c r="N68" s="146">
        <f t="shared" ref="N68:N131" si="10">IF(COUNTIF(L:L,J68),J68,"")</f>
        <v>45902.625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45903.625</v>
      </c>
      <c r="K69" s="47">
        <v>117.119</v>
      </c>
      <c r="L69" s="106">
        <v>45903.625</v>
      </c>
      <c r="M69" s="47">
        <v>104.748</v>
      </c>
      <c r="N69" s="146">
        <f t="shared" si="10"/>
        <v>45903.625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45904.625</v>
      </c>
      <c r="K70" s="47">
        <v>117.377</v>
      </c>
      <c r="L70" s="106">
        <v>45904.625</v>
      </c>
      <c r="M70" s="47">
        <v>104.95099999999999</v>
      </c>
      <c r="N70" s="146">
        <f t="shared" si="10"/>
        <v>45904.625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45905.625</v>
      </c>
      <c r="K71" s="47">
        <v>117.77500000000001</v>
      </c>
      <c r="L71" s="106">
        <v>45905.625</v>
      </c>
      <c r="M71" s="47">
        <v>105.523</v>
      </c>
      <c r="N71" s="146">
        <f t="shared" si="10"/>
        <v>45905.625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45908.625</v>
      </c>
      <c r="K72" s="47">
        <v>117.887</v>
      </c>
      <c r="L72" s="106">
        <v>45908.625</v>
      </c>
      <c r="M72" s="47">
        <v>105.827</v>
      </c>
      <c r="N72" s="146">
        <f t="shared" si="10"/>
        <v>45908.625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45909.625</v>
      </c>
      <c r="K73" s="47">
        <v>117.87</v>
      </c>
      <c r="L73" s="106">
        <v>45909.625</v>
      </c>
      <c r="M73" s="47">
        <v>105.923</v>
      </c>
      <c r="N73" s="146">
        <f t="shared" si="10"/>
        <v>45909.625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45910.625</v>
      </c>
      <c r="K74" s="47">
        <v>118.274</v>
      </c>
      <c r="L74" s="106">
        <v>45910.625</v>
      </c>
      <c r="M74" s="47">
        <v>106.626</v>
      </c>
      <c r="N74" s="146">
        <f t="shared" si="10"/>
        <v>45910.625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45911.625</v>
      </c>
      <c r="K75" s="47">
        <v>118.517</v>
      </c>
      <c r="L75" s="106">
        <v>45911.625</v>
      </c>
      <c r="M75" s="47">
        <v>107.098</v>
      </c>
      <c r="N75" s="146">
        <f t="shared" si="10"/>
        <v>45911.625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45912.625</v>
      </c>
      <c r="K76" s="47">
        <v>118.81</v>
      </c>
      <c r="L76" s="106">
        <v>45912.625</v>
      </c>
      <c r="M76" s="47">
        <v>107.358</v>
      </c>
      <c r="N76" s="146">
        <f t="shared" si="10"/>
        <v>45912.625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45915.625</v>
      </c>
      <c r="K77" s="47">
        <v>119.05</v>
      </c>
      <c r="L77" s="106">
        <v>45915.625</v>
      </c>
      <c r="M77" s="47">
        <v>107.813</v>
      </c>
      <c r="N77" s="146">
        <f t="shared" si="10"/>
        <v>45915.625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45916.625</v>
      </c>
      <c r="K78" s="47">
        <v>119.175</v>
      </c>
      <c r="L78" s="106">
        <v>45916.625</v>
      </c>
      <c r="M78" s="47">
        <v>107.863</v>
      </c>
      <c r="N78" s="146">
        <f t="shared" si="10"/>
        <v>45916.625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45917.625</v>
      </c>
      <c r="K79" s="47">
        <v>119.21</v>
      </c>
      <c r="L79" s="106">
        <v>45917.625</v>
      </c>
      <c r="M79" s="47">
        <v>107.792</v>
      </c>
      <c r="N79" s="146">
        <f t="shared" si="10"/>
        <v>45917.625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45918.625</v>
      </c>
      <c r="K80" s="47">
        <v>119.414</v>
      </c>
      <c r="L80" s="106">
        <v>45918.625</v>
      </c>
      <c r="M80" s="47">
        <v>108.128</v>
      </c>
      <c r="N80" s="146">
        <f t="shared" si="10"/>
        <v>45918.625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45919.625</v>
      </c>
      <c r="K81" s="47">
        <v>119.438</v>
      </c>
      <c r="L81" s="106">
        <v>45919.625</v>
      </c>
      <c r="M81" s="47">
        <v>108.43899999999999</v>
      </c>
      <c r="N81" s="146">
        <f t="shared" si="10"/>
        <v>45919.625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45922.625</v>
      </c>
      <c r="K82" s="47">
        <v>119.407</v>
      </c>
      <c r="L82" s="106">
        <v>45922.625</v>
      </c>
      <c r="M82" s="47">
        <v>108.26600000000001</v>
      </c>
      <c r="N82" s="146">
        <f t="shared" si="10"/>
        <v>45922.625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45923.625</v>
      </c>
      <c r="K83" s="47">
        <v>119.76600000000001</v>
      </c>
      <c r="L83" s="106">
        <v>45923.625</v>
      </c>
      <c r="M83" s="47">
        <v>108.142</v>
      </c>
      <c r="N83" s="146">
        <f t="shared" si="10"/>
        <v>45923.625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45924.625</v>
      </c>
      <c r="K84" s="47">
        <v>119.63800000000001</v>
      </c>
      <c r="L84" s="106">
        <v>45924.625</v>
      </c>
      <c r="M84" s="47">
        <v>108.372</v>
      </c>
      <c r="N84" s="146">
        <f t="shared" si="10"/>
        <v>45924.625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45925.625</v>
      </c>
      <c r="K85" s="47">
        <v>119.29300000000001</v>
      </c>
      <c r="L85" s="106">
        <v>45925.625</v>
      </c>
      <c r="M85" s="47">
        <v>108.009</v>
      </c>
      <c r="N85" s="146">
        <f t="shared" si="10"/>
        <v>45925.625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45926.625</v>
      </c>
      <c r="K86" s="47">
        <v>119.292</v>
      </c>
      <c r="L86" s="106">
        <v>45926.625</v>
      </c>
      <c r="M86" s="47">
        <v>108.004</v>
      </c>
      <c r="N86" s="146">
        <f t="shared" si="10"/>
        <v>45926.625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45929.625</v>
      </c>
      <c r="K87" s="47">
        <v>119.34099999999999</v>
      </c>
      <c r="L87" s="106">
        <v>45929.625</v>
      </c>
      <c r="M87" s="47">
        <v>108.148</v>
      </c>
      <c r="N87" s="146">
        <f t="shared" si="10"/>
        <v>45929.625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45930.625</v>
      </c>
      <c r="K88" s="47">
        <v>119.294</v>
      </c>
      <c r="L88" s="106">
        <v>45930.625</v>
      </c>
      <c r="M88" s="47">
        <v>108.07299999999999</v>
      </c>
      <c r="N88" s="146">
        <f t="shared" si="10"/>
        <v>45930.625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45931.625</v>
      </c>
      <c r="K89" s="47">
        <v>119.131</v>
      </c>
      <c r="L89" s="106">
        <v>45931.625</v>
      </c>
      <c r="M89" s="47">
        <v>108.108</v>
      </c>
      <c r="N89" s="146">
        <f t="shared" si="10"/>
        <v>45931.625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45932.625</v>
      </c>
      <c r="K90" s="47">
        <v>119.20099999999999</v>
      </c>
      <c r="L90" s="106">
        <v>45932.625</v>
      </c>
      <c r="M90" s="47">
        <v>108.386</v>
      </c>
      <c r="N90" s="146">
        <f t="shared" si="10"/>
        <v>45932.625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45933.625</v>
      </c>
      <c r="K91" s="47">
        <v>119.47799999999999</v>
      </c>
      <c r="L91" s="106">
        <v>45933.625</v>
      </c>
      <c r="M91" s="47">
        <v>108.364</v>
      </c>
      <c r="N91" s="146">
        <f t="shared" si="10"/>
        <v>45933.625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45936.625</v>
      </c>
      <c r="K92" s="47">
        <v>119.258</v>
      </c>
      <c r="L92" s="106">
        <v>45936.625</v>
      </c>
      <c r="M92" s="47">
        <v>107.94199999999999</v>
      </c>
      <c r="N92" s="146">
        <f t="shared" si="10"/>
        <v>45936.625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45937.625</v>
      </c>
      <c r="K93" s="47">
        <v>119.176</v>
      </c>
      <c r="L93" s="106">
        <v>45937.625</v>
      </c>
      <c r="M93" s="47">
        <v>107.89</v>
      </c>
      <c r="N93" s="146">
        <f t="shared" si="10"/>
        <v>45937.625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45938.625</v>
      </c>
      <c r="K94" s="47">
        <v>118.852</v>
      </c>
      <c r="L94" s="106">
        <v>45938.625</v>
      </c>
      <c r="M94" s="47">
        <v>107.919</v>
      </c>
      <c r="N94" s="146">
        <f t="shared" si="10"/>
        <v>45938.625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45939.625</v>
      </c>
      <c r="K95" s="47">
        <v>118.736</v>
      </c>
      <c r="L95" s="106">
        <v>45939.625</v>
      </c>
      <c r="M95" s="47">
        <v>107.768</v>
      </c>
      <c r="N95" s="146">
        <f t="shared" si="10"/>
        <v>45939.625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45944.625</v>
      </c>
      <c r="K96" s="47">
        <v>117.828</v>
      </c>
      <c r="L96" s="106">
        <v>45944.625</v>
      </c>
      <c r="M96" s="47">
        <v>107.125</v>
      </c>
      <c r="N96" s="146">
        <f t="shared" si="10"/>
        <v>45944.625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45945.625</v>
      </c>
      <c r="K97" s="47">
        <v>118.059</v>
      </c>
      <c r="L97" s="106">
        <v>45945.625</v>
      </c>
      <c r="M97" s="47">
        <v>108.501</v>
      </c>
      <c r="N97" s="146">
        <f t="shared" si="10"/>
        <v>45945.625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45946.625</v>
      </c>
      <c r="K98" s="47">
        <v>117.86799999999999</v>
      </c>
      <c r="L98" s="106">
        <v>45946.625</v>
      </c>
      <c r="M98" s="47">
        <v>108.402</v>
      </c>
      <c r="N98" s="146">
        <f t="shared" si="10"/>
        <v>45946.625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45947.625</v>
      </c>
      <c r="K99" s="47">
        <v>117.617</v>
      </c>
      <c r="L99" s="106">
        <v>45947.625</v>
      </c>
      <c r="M99" s="47">
        <v>108.167</v>
      </c>
      <c r="N99" s="146">
        <f t="shared" si="10"/>
        <v>45947.625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45950.625</v>
      </c>
      <c r="K100" s="47">
        <v>117.886</v>
      </c>
      <c r="L100" s="106">
        <v>45950.625</v>
      </c>
      <c r="M100" s="47">
        <v>108.33199999999999</v>
      </c>
      <c r="N100" s="146">
        <f t="shared" si="10"/>
        <v>45950.625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45951.625</v>
      </c>
      <c r="K101" s="47">
        <v>117.80200000000001</v>
      </c>
      <c r="L101" s="106">
        <v>45951.625</v>
      </c>
      <c r="M101" s="47">
        <v>108.423</v>
      </c>
      <c r="N101" s="146">
        <f t="shared" si="10"/>
        <v>45951.625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45952.625</v>
      </c>
      <c r="K102" s="47">
        <v>117.666</v>
      </c>
      <c r="L102" s="106">
        <v>45952.625</v>
      </c>
      <c r="M102" s="47">
        <v>108.277</v>
      </c>
      <c r="N102" s="146">
        <f t="shared" si="10"/>
        <v>45952.625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45953.625</v>
      </c>
      <c r="K103" s="47">
        <v>117.66</v>
      </c>
      <c r="L103" s="106">
        <v>45953.625</v>
      </c>
      <c r="M103" s="47">
        <v>108.339</v>
      </c>
      <c r="N103" s="146">
        <f t="shared" si="10"/>
        <v>45953.625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45954.625</v>
      </c>
      <c r="K104" s="47">
        <v>117.646</v>
      </c>
      <c r="L104" s="106">
        <v>45954.625</v>
      </c>
      <c r="M104" s="47">
        <v>108.539</v>
      </c>
      <c r="N104" s="146">
        <f t="shared" si="10"/>
        <v>45954.625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45957.625</v>
      </c>
      <c r="K105" s="47">
        <v>117.77</v>
      </c>
      <c r="L105" s="106">
        <v>45957.625</v>
      </c>
      <c r="M105" s="47">
        <v>108.807</v>
      </c>
      <c r="N105" s="146">
        <f t="shared" si="10"/>
        <v>45957.625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45958.625</v>
      </c>
      <c r="K106" s="47">
        <v>117.809</v>
      </c>
      <c r="L106" s="106">
        <v>45958.625</v>
      </c>
      <c r="M106" s="47">
        <v>108.831</v>
      </c>
      <c r="N106" s="146">
        <f t="shared" si="10"/>
        <v>45958.625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45959.625</v>
      </c>
      <c r="K107" s="47">
        <v>117.676</v>
      </c>
      <c r="L107" s="106">
        <v>45959.625</v>
      </c>
      <c r="M107" s="47">
        <v>109.209</v>
      </c>
      <c r="N107" s="146">
        <f t="shared" si="10"/>
        <v>45959.625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45960.625</v>
      </c>
      <c r="K108" s="47">
        <v>117.42700000000001</v>
      </c>
      <c r="L108" s="106">
        <v>45960.625</v>
      </c>
      <c r="M108" s="47">
        <v>108.801</v>
      </c>
      <c r="N108" s="146">
        <f t="shared" si="10"/>
        <v>45960.625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45961.625</v>
      </c>
      <c r="K109" s="47">
        <v>117.40600000000001</v>
      </c>
      <c r="L109" s="106">
        <v>45961.625</v>
      </c>
      <c r="M109" s="47">
        <v>108.926</v>
      </c>
      <c r="N109" s="146">
        <f t="shared" si="10"/>
        <v>45961.625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45964.625</v>
      </c>
      <c r="K110" s="47">
        <v>117.292</v>
      </c>
      <c r="L110" s="106">
        <v>45964.625</v>
      </c>
      <c r="M110" s="47">
        <v>108.74</v>
      </c>
      <c r="N110" s="146">
        <f t="shared" si="10"/>
        <v>45964.625</v>
      </c>
      <c r="O110" s="146">
        <f t="shared" si="11"/>
        <v>45964.625</v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45965.625</v>
      </c>
      <c r="K111" s="47">
        <v>117.28400000000001</v>
      </c>
      <c r="L111" s="106">
        <v>45965.625</v>
      </c>
      <c r="M111" s="47">
        <v>108.625</v>
      </c>
      <c r="N111" s="146">
        <f t="shared" si="10"/>
        <v>45965.625</v>
      </c>
      <c r="O111" s="146">
        <f t="shared" si="11"/>
        <v>45965.625</v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45966.625</v>
      </c>
      <c r="K112" s="47">
        <v>117.18899999999999</v>
      </c>
      <c r="L112" s="106">
        <v>45966.625</v>
      </c>
      <c r="M112" s="47">
        <v>108.63</v>
      </c>
      <c r="N112" s="146">
        <f t="shared" si="10"/>
        <v>45966.625</v>
      </c>
      <c r="O112" s="146">
        <f t="shared" si="11"/>
        <v>45966.625</v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45967.625</v>
      </c>
      <c r="K113" s="47">
        <v>117.1</v>
      </c>
      <c r="L113" s="106">
        <v>45967.625</v>
      </c>
      <c r="M113" s="47">
        <v>108.26900000000001</v>
      </c>
      <c r="N113" s="146">
        <f t="shared" si="10"/>
        <v>45967.625</v>
      </c>
      <c r="O113" s="146">
        <f t="shared" si="11"/>
        <v>45967.625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45968.625</v>
      </c>
      <c r="K114" s="47">
        <v>116.29900000000001</v>
      </c>
      <c r="L114" s="106">
        <v>45968.625</v>
      </c>
      <c r="M114" s="47">
        <v>108.068</v>
      </c>
      <c r="N114" s="146">
        <f t="shared" si="10"/>
        <v>45968.625</v>
      </c>
      <c r="O114" s="146">
        <f t="shared" si="11"/>
        <v>45968.625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45971.625</v>
      </c>
      <c r="K115" s="47">
        <v>117.149</v>
      </c>
      <c r="L115" s="106">
        <v>45971.625</v>
      </c>
      <c r="M115" s="47">
        <v>108.32899999999999</v>
      </c>
      <c r="N115" s="146">
        <f t="shared" si="10"/>
        <v>45971.625</v>
      </c>
      <c r="O115" s="146">
        <f t="shared" si="11"/>
        <v>45971.625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45973.625</v>
      </c>
      <c r="K116" s="47">
        <v>117.378</v>
      </c>
      <c r="L116" s="106">
        <v>45973.625</v>
      </c>
      <c r="M116" s="47">
        <v>108.44499999999999</v>
      </c>
      <c r="N116" s="146">
        <f t="shared" si="10"/>
        <v>45973.625</v>
      </c>
      <c r="O116" s="146">
        <f t="shared" si="11"/>
        <v>45973.625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45974.625</v>
      </c>
      <c r="K117" s="47">
        <v>117.069</v>
      </c>
      <c r="L117" s="106">
        <v>45974.625</v>
      </c>
      <c r="M117" s="47">
        <v>108.27200000000001</v>
      </c>
      <c r="N117" s="146">
        <f t="shared" si="10"/>
        <v>45974.625</v>
      </c>
      <c r="O117" s="146">
        <f t="shared" si="11"/>
        <v>45974.625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45975.625</v>
      </c>
      <c r="K118" s="47">
        <v>116.761</v>
      </c>
      <c r="L118" s="106">
        <v>45975.625</v>
      </c>
      <c r="M118" s="47">
        <v>108.05500000000001</v>
      </c>
      <c r="N118" s="146">
        <f t="shared" si="10"/>
        <v>45975.625</v>
      </c>
      <c r="O118" s="146">
        <f t="shared" si="11"/>
        <v>45975.625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45978.625</v>
      </c>
      <c r="K119" s="47">
        <v>116.877</v>
      </c>
      <c r="L119" s="106">
        <v>45978.625</v>
      </c>
      <c r="M119" s="47">
        <v>107.955</v>
      </c>
      <c r="N119" s="146">
        <f t="shared" si="10"/>
        <v>45978.625</v>
      </c>
      <c r="O119" s="146">
        <f t="shared" si="11"/>
        <v>45978.625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45979.625</v>
      </c>
      <c r="K120" s="47">
        <v>116.47</v>
      </c>
      <c r="L120" s="106">
        <v>45979.625</v>
      </c>
      <c r="M120" s="47">
        <v>107.51900000000001</v>
      </c>
      <c r="N120" s="146">
        <f t="shared" si="10"/>
        <v>45979.625</v>
      </c>
      <c r="O120" s="146">
        <f t="shared" si="11"/>
        <v>45979.625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45980.625</v>
      </c>
      <c r="K121" s="47">
        <v>116.64700000000001</v>
      </c>
      <c r="L121" s="106">
        <v>45980.625</v>
      </c>
      <c r="M121" s="47">
        <v>107.83199999999999</v>
      </c>
      <c r="N121" s="146">
        <f t="shared" si="10"/>
        <v>45980.625</v>
      </c>
      <c r="O121" s="146">
        <f t="shared" si="11"/>
        <v>45980.625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45981.625</v>
      </c>
      <c r="K122" s="47">
        <v>116.764</v>
      </c>
      <c r="L122" s="106">
        <v>45981.625</v>
      </c>
      <c r="M122" s="47">
        <v>107.999</v>
      </c>
      <c r="N122" s="146">
        <f t="shared" si="10"/>
        <v>45981.625</v>
      </c>
      <c r="O122" s="146">
        <f t="shared" si="11"/>
        <v>45981.625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45982.625</v>
      </c>
      <c r="K123" s="47">
        <v>116.357</v>
      </c>
      <c r="L123" s="106">
        <v>45982.625</v>
      </c>
      <c r="M123" s="47">
        <v>107.786</v>
      </c>
      <c r="N123" s="146">
        <f t="shared" si="10"/>
        <v>45982.625</v>
      </c>
      <c r="O123" s="146">
        <f t="shared" si="11"/>
        <v>45982.625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45985.625</v>
      </c>
      <c r="K124" s="47">
        <v>116.601</v>
      </c>
      <c r="L124" s="106">
        <v>45985.625</v>
      </c>
      <c r="M124" s="47">
        <v>107.968</v>
      </c>
      <c r="N124" s="146">
        <f t="shared" si="10"/>
        <v>45985.625</v>
      </c>
      <c r="O124" s="146">
        <f t="shared" si="11"/>
        <v>45985.625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45986.625</v>
      </c>
      <c r="K125" s="47">
        <v>116.845</v>
      </c>
      <c r="L125" s="106">
        <v>45986.625</v>
      </c>
      <c r="M125" s="47">
        <v>108.267</v>
      </c>
      <c r="N125" s="146">
        <f t="shared" si="10"/>
        <v>45986.625</v>
      </c>
      <c r="O125" s="146">
        <f t="shared" si="11"/>
        <v>45986.625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45987.625</v>
      </c>
      <c r="K126" s="47">
        <v>117.157</v>
      </c>
      <c r="L126" s="106">
        <v>45987.625</v>
      </c>
      <c r="M126" s="47">
        <v>108.65900000000001</v>
      </c>
      <c r="N126" s="146">
        <f t="shared" si="10"/>
        <v>45987.625</v>
      </c>
      <c r="O126" s="146">
        <f t="shared" si="11"/>
        <v>45987.625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45989.625</v>
      </c>
      <c r="K127" s="47">
        <v>117.277</v>
      </c>
      <c r="L127" s="106">
        <v>45989.625</v>
      </c>
      <c r="M127" s="47">
        <v>109.44199999999999</v>
      </c>
      <c r="N127" s="146">
        <f t="shared" si="10"/>
        <v>45989.625</v>
      </c>
      <c r="O127" s="146">
        <f t="shared" si="11"/>
        <v>45989.625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45992.625</v>
      </c>
      <c r="K128" s="47">
        <v>117.291</v>
      </c>
      <c r="L128" s="106">
        <v>45992.625</v>
      </c>
      <c r="M128" s="47">
        <v>108.82599999999999</v>
      </c>
      <c r="N128" s="146">
        <f t="shared" si="10"/>
        <v>45992.625</v>
      </c>
      <c r="O128" s="146">
        <f t="shared" si="11"/>
        <v>45992.625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45993.625</v>
      </c>
      <c r="K129" s="47">
        <v>117.15900000000001</v>
      </c>
      <c r="L129" s="106">
        <v>45993.625</v>
      </c>
      <c r="M129" s="47">
        <v>109.039</v>
      </c>
      <c r="N129" s="146">
        <f t="shared" si="10"/>
        <v>45993.625</v>
      </c>
      <c r="O129" s="146">
        <f t="shared" si="11"/>
        <v>45993.625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45994.625</v>
      </c>
      <c r="K130" s="47">
        <v>117.46</v>
      </c>
      <c r="L130" s="106">
        <v>45994.625</v>
      </c>
      <c r="M130" s="47">
        <v>109.13500000000001</v>
      </c>
      <c r="N130" s="146">
        <f t="shared" si="10"/>
        <v>45994.625</v>
      </c>
      <c r="O130" s="146">
        <f t="shared" si="11"/>
        <v>45994.625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45995.625</v>
      </c>
      <c r="K131" s="47">
        <v>117.64100000000001</v>
      </c>
      <c r="L131" s="106">
        <v>45995.625</v>
      </c>
      <c r="M131" s="47">
        <v>109.185</v>
      </c>
      <c r="N131" s="146">
        <f t="shared" si="10"/>
        <v>45995.625</v>
      </c>
      <c r="O131" s="146">
        <f t="shared" si="11"/>
        <v>45995.625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45996.625</v>
      </c>
      <c r="K132" s="47">
        <v>117.664</v>
      </c>
      <c r="L132" s="106">
        <v>45996.625</v>
      </c>
      <c r="M132" s="47">
        <v>109.24</v>
      </c>
      <c r="N132" s="146">
        <f t="shared" ref="N132:N195" si="20">IF(COUNTIF(L:L,J132),J132,"")</f>
        <v>45996.625</v>
      </c>
      <c r="O132" s="146">
        <f t="shared" ref="O132:O195" si="21">IF(N132&gt;$A$14,N132,"")</f>
        <v>45996.625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45999.625</v>
      </c>
      <c r="K133" s="47">
        <v>117.568</v>
      </c>
      <c r="L133" s="106">
        <v>45999.625</v>
      </c>
      <c r="M133" s="47">
        <v>109.193</v>
      </c>
      <c r="N133" s="146">
        <f t="shared" si="20"/>
        <v>45999.625</v>
      </c>
      <c r="O133" s="146">
        <f t="shared" si="21"/>
        <v>45999.625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46000.625</v>
      </c>
      <c r="K134" s="47">
        <v>117.476</v>
      </c>
      <c r="L134" s="106">
        <v>46000.625</v>
      </c>
      <c r="M134" s="47">
        <v>108.93600000000001</v>
      </c>
      <c r="N134" s="146">
        <f t="shared" si="20"/>
        <v>46000.625</v>
      </c>
      <c r="O134" s="146">
        <f t="shared" si="21"/>
        <v>46000.625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46001.625</v>
      </c>
      <c r="K135" s="47">
        <v>117.508</v>
      </c>
      <c r="L135" s="106">
        <v>46001.625</v>
      </c>
      <c r="M135" s="47">
        <v>108.806</v>
      </c>
      <c r="N135" s="146">
        <f t="shared" si="20"/>
        <v>46001.625</v>
      </c>
      <c r="O135" s="146">
        <f t="shared" si="21"/>
        <v>46001.625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46002.625</v>
      </c>
      <c r="K136" s="47">
        <v>117.535</v>
      </c>
      <c r="L136" s="106">
        <v>46002.625</v>
      </c>
      <c r="M136" s="47">
        <v>109.148</v>
      </c>
      <c r="N136" s="146">
        <f t="shared" si="20"/>
        <v>46002.625</v>
      </c>
      <c r="O136" s="146">
        <f t="shared" si="21"/>
        <v>46002.625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8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J3" sqref="J3"/>
    </sheetView>
  </sheetViews>
  <sheetFormatPr defaultColWidth="8.88671875" defaultRowHeight="14.4"/>
  <cols>
    <col min="1" max="1" width="16.554687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7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cm="1">
        <f t="array" ref="J3:K136">_xll.BDH(B4, "LAST_PRICE", "01/01/2025 15:00:00", "01/01/2035 16:00:00", "BarSize=60", "BarType=T", "RecurDaily=True", "TZ=London")</f>
        <v>45806.625</v>
      </c>
      <c r="K3" s="39">
        <v>90.275000000000006</v>
      </c>
      <c r="L3" s="106" cm="1">
        <f t="array" ref="L3:M136">_xll.BDH(C4, "LAST_PRICE", "01/01/2025 15:00:00", "01/01/2035 16:00:00", "BarSize=60", "BarType=T", "RecurDaily=True", "TZ=London")</f>
        <v>45806.625</v>
      </c>
      <c r="M3" s="39">
        <v>90.102000000000004</v>
      </c>
      <c r="N3" s="146">
        <f>IF(COUNTIF(L:L,J3),J3,"")</f>
        <v>45806.625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>
        <v>45807.625</v>
      </c>
      <c r="K4" s="39">
        <v>90.483999999999995</v>
      </c>
      <c r="L4" s="110">
        <v>45807.625</v>
      </c>
      <c r="M4" s="39">
        <v>90.117999999999995</v>
      </c>
      <c r="N4" s="146">
        <f t="shared" ref="N4:N67" si="0">IF(COUNTIF(L:L,J4),J4,"")</f>
        <v>45807.625</v>
      </c>
      <c r="O4" s="146" t="str">
        <f t="shared" ref="O4:O67" si="1">IF(N4&gt;$A$14,N4,"")</f>
        <v/>
      </c>
      <c r="P4" s="146">
        <v>45967.625</v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>
        <v>45810.625</v>
      </c>
      <c r="K5" s="39">
        <v>90.454999999999998</v>
      </c>
      <c r="L5" s="110">
        <v>45810.625</v>
      </c>
      <c r="M5" s="39">
        <v>90.01</v>
      </c>
      <c r="N5" s="146">
        <f t="shared" si="0"/>
        <v>45810.625</v>
      </c>
      <c r="O5" s="146" t="str">
        <f t="shared" si="1"/>
        <v/>
      </c>
      <c r="P5" s="146">
        <v>45968.625</v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>
        <v>45811.625</v>
      </c>
      <c r="K6" s="39">
        <v>90.441999999999993</v>
      </c>
      <c r="L6" s="110">
        <v>45811.625</v>
      </c>
      <c r="M6" s="39">
        <v>90.055999999999997</v>
      </c>
      <c r="N6" s="146">
        <f t="shared" si="0"/>
        <v>45811.625</v>
      </c>
      <c r="O6" s="146" t="str">
        <f t="shared" si="1"/>
        <v/>
      </c>
      <c r="P6" s="146">
        <v>45971.625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45812.625</v>
      </c>
      <c r="K7" s="39">
        <v>90.596000000000004</v>
      </c>
      <c r="L7" s="110">
        <v>45812.625</v>
      </c>
      <c r="M7" s="39">
        <v>90.498000000000005</v>
      </c>
      <c r="N7" s="146">
        <f t="shared" si="0"/>
        <v>45812.625</v>
      </c>
      <c r="O7" s="146" t="str">
        <f t="shared" si="1"/>
        <v/>
      </c>
      <c r="P7" s="146">
        <v>45973.625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45813.625</v>
      </c>
      <c r="K8" s="47">
        <v>90.849000000000004</v>
      </c>
      <c r="L8" s="106">
        <v>45813.625</v>
      </c>
      <c r="M8" s="47">
        <v>90.45</v>
      </c>
      <c r="N8" s="146">
        <f t="shared" si="0"/>
        <v>45813.625</v>
      </c>
      <c r="O8" s="146" t="str">
        <f t="shared" si="1"/>
        <v/>
      </c>
      <c r="P8" s="146">
        <v>45974.625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45814.625</v>
      </c>
      <c r="K9" s="47">
        <v>90.893000000000001</v>
      </c>
      <c r="L9" s="106">
        <v>45814.625</v>
      </c>
      <c r="M9" s="47">
        <v>90.584000000000003</v>
      </c>
      <c r="N9" s="146">
        <f t="shared" si="0"/>
        <v>45814.625</v>
      </c>
      <c r="O9" s="146" t="str">
        <f t="shared" si="1"/>
        <v/>
      </c>
      <c r="P9" s="146">
        <v>45975.625</v>
      </c>
    </row>
    <row r="10" spans="1:16" ht="15" thickBot="1">
      <c r="A10" s="15" t="s">
        <v>28</v>
      </c>
      <c r="B10" s="11" cm="1">
        <f t="array" ref="B10">_xll.BDP(B4,"px_last")</f>
        <v>95.263999999999996</v>
      </c>
      <c r="C10" s="21" cm="1">
        <f t="array" ref="C10">_xll.BDP(C4,"px_last")</f>
        <v>95.213999999999999</v>
      </c>
      <c r="E10" s="1"/>
      <c r="F10" s="1"/>
      <c r="G10" s="1"/>
      <c r="H10" s="1"/>
      <c r="I10" s="1"/>
      <c r="J10" s="106">
        <v>45817.625</v>
      </c>
      <c r="K10" s="47">
        <v>91.02</v>
      </c>
      <c r="L10" s="106">
        <v>45817.625</v>
      </c>
      <c r="M10" s="47">
        <v>90.766000000000005</v>
      </c>
      <c r="N10" s="146">
        <f t="shared" si="0"/>
        <v>45817.625</v>
      </c>
      <c r="O10" s="146" t="str">
        <f t="shared" si="1"/>
        <v/>
      </c>
      <c r="P10" s="146">
        <v>45978.625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45818.625</v>
      </c>
      <c r="K11" s="47">
        <v>91.087999999999994</v>
      </c>
      <c r="L11" s="106">
        <v>45818.625</v>
      </c>
      <c r="M11" s="47">
        <v>90.784999999999997</v>
      </c>
      <c r="N11" s="146">
        <f t="shared" si="0"/>
        <v>45818.625</v>
      </c>
      <c r="O11" s="146" t="str">
        <f t="shared" si="1"/>
        <v/>
      </c>
      <c r="P11" s="146">
        <v>45979.625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45819.625</v>
      </c>
      <c r="K12" s="47">
        <v>91.201999999999998</v>
      </c>
      <c r="L12" s="106">
        <v>45819.625</v>
      </c>
      <c r="M12" s="47">
        <v>90.873000000000005</v>
      </c>
      <c r="N12" s="146">
        <f t="shared" si="0"/>
        <v>45819.625</v>
      </c>
      <c r="O12" s="146" t="str">
        <f t="shared" si="1"/>
        <v/>
      </c>
      <c r="P12" s="146">
        <v>45980.625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45820.625</v>
      </c>
      <c r="K13" s="47">
        <v>91.233999999999995</v>
      </c>
      <c r="L13" s="106">
        <v>45820.625</v>
      </c>
      <c r="M13" s="47">
        <v>90.820999999999998</v>
      </c>
      <c r="N13" s="146">
        <f t="shared" si="0"/>
        <v>45820.625</v>
      </c>
      <c r="O13" s="146" t="str">
        <f t="shared" si="1"/>
        <v/>
      </c>
      <c r="P13" s="146">
        <v>45981.625</v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>
        <v>45821.625</v>
      </c>
      <c r="K14" s="47">
        <v>91.078999999999994</v>
      </c>
      <c r="L14" s="106">
        <v>45821.625</v>
      </c>
      <c r="M14" s="47">
        <v>90.751999999999995</v>
      </c>
      <c r="N14" s="146">
        <f t="shared" si="0"/>
        <v>45821.625</v>
      </c>
      <c r="O14" s="146" t="str">
        <f t="shared" si="1"/>
        <v/>
      </c>
      <c r="P14" s="146">
        <v>45982.625</v>
      </c>
    </row>
    <row r="15" spans="1:16">
      <c r="A15" s="151">
        <f ca="1">IF(AND(ISBLANK(P4), A14 = $P$1),NOW(),IF(ISBLANK(P4),IF(ISBLANK(C14),NOW(),""),P4))</f>
        <v>45967.625</v>
      </c>
      <c r="B15" s="38">
        <f ca="1">IF(COUNTIF(J:J,A15)=1,VLOOKUP(A15,J:K,2), IF(COUNTIF(J:J,A15)=0,$B$10,""))</f>
        <v>94.519000000000005</v>
      </c>
      <c r="C15" s="30">
        <f ca="1">IF(ISERROR(B15-2),"",(B15-$B$14)/100*$B$5)</f>
        <v>1900.0000000005457</v>
      </c>
      <c r="D15" s="31">
        <f ca="1">IF(ISERROR(B15-2),"",(INT(A15)-INT($A$14))/360*$B$6*$B$5-ROUNDUP(A15-$A$14,0)/360*$B$7*$B$5*$B$14/100)</f>
        <v>84.069444444444343</v>
      </c>
      <c r="E15" s="4">
        <f ca="1">IF(COUNTIF(L:L,A15)=1,VLOOKUP(A15,L:M,2), IF(COUNTIF(L:L,A15)=0,$C$10,""))</f>
        <v>94.271000000000001</v>
      </c>
      <c r="F15" s="30">
        <f ca="1">IF(ISERROR(E15-2), "", (E15-$E$14)/100*$C$5)</f>
        <v>14600.00000000008</v>
      </c>
      <c r="G15" s="31">
        <f ca="1">IF(ISERROR(E15-2),"",(INT(A15)-INT($A$14))/360*$C$6*$C$5-(INT(A15)-INT($A$14))/360*$C$7*$C$5*$E$14/100)</f>
        <v>171.80902777777783</v>
      </c>
      <c r="H15" s="66">
        <f ca="1">IF(ISERROR(E15-2),"",C15+D15-F15-G15)</f>
        <v>-12787.739583332866</v>
      </c>
      <c r="I15" s="1"/>
      <c r="J15" s="106">
        <v>45824.625</v>
      </c>
      <c r="K15" s="47">
        <v>91.14</v>
      </c>
      <c r="L15" s="106">
        <v>45824.625</v>
      </c>
      <c r="M15" s="47">
        <v>90.790999999999997</v>
      </c>
      <c r="N15" s="146">
        <f t="shared" si="0"/>
        <v>45824.625</v>
      </c>
      <c r="O15" s="146" t="str">
        <f t="shared" si="1"/>
        <v/>
      </c>
      <c r="P15" s="146">
        <v>45985.625</v>
      </c>
    </row>
    <row r="16" spans="1:16">
      <c r="A16" s="151">
        <f t="shared" ref="A16:A79" ca="1" si="2">IF(AND(ISBLANK(P5), A15 = $P$1),NOW(),IF(ISBLANK(P5),IF(ISBLANK(C15),NOW(),""),P5))</f>
        <v>45968.625</v>
      </c>
      <c r="B16" s="38">
        <f t="shared" ref="B16:B79" ca="1" si="3">IF(COUNTIF(J:J,A16)=1,VLOOKUP(A16,J:K,2), IF(COUNTIF(J:J,A16)=0,$B$10,""))</f>
        <v>94.388999999999996</v>
      </c>
      <c r="C16" s="30">
        <f t="shared" ref="C16:C79" ca="1" si="4">IF(ISERROR(B16-2),"",(B16-$B$14)/100*$B$5)</f>
        <v>-11100.000000000422</v>
      </c>
      <c r="D16" s="31">
        <f t="shared" ref="D16:D79" ca="1" si="5">IF(ISERROR(B16-2),"",(INT(A16)-INT($A$14))/360*$B$6*$B$5-ROUNDUP(A16-$A$14,0)/360*$B$7*$B$5*$B$14/100)</f>
        <v>168.13888888888869</v>
      </c>
      <c r="E16" s="4">
        <f t="shared" ref="E16:E79" ca="1" si="6">IF(COUNTIF(L:L,A16)=1,VLOOKUP(A16,L:M,2), IF(COUNTIF(L:L,A16)=0,$C$10,""))</f>
        <v>94.094999999999999</v>
      </c>
      <c r="F16" s="30">
        <f t="shared" ref="F16:F79" ca="1" si="7">IF(ISERROR(E16-2), "", (E16-$E$14)/100*$C$5)</f>
        <v>-3000.0000000001137</v>
      </c>
      <c r="G16" s="31">
        <f t="shared" ref="G16:G79" ca="1" si="8">IF(ISERROR(E16-2),"",(INT(A16)-INT($A$14))/360*$C$6*$C$5-(INT(A16)-INT($A$14))/360*$C$7*$C$5*$E$14/100)</f>
        <v>343.61805555555566</v>
      </c>
      <c r="H16" s="66">
        <f t="shared" ref="H16:H79" ca="1" si="9">IF(ISERROR(E16-2),"",C16+D16-F16-G16)</f>
        <v>-8275.4791666669753</v>
      </c>
      <c r="I16" s="1"/>
      <c r="J16" s="106">
        <v>45825.625</v>
      </c>
      <c r="K16" s="47">
        <v>91.004999999999995</v>
      </c>
      <c r="L16" s="106">
        <v>45825.625</v>
      </c>
      <c r="M16" s="47">
        <v>90.944000000000003</v>
      </c>
      <c r="N16" s="146">
        <f t="shared" si="0"/>
        <v>45825.625</v>
      </c>
      <c r="O16" s="146" t="str">
        <f t="shared" si="1"/>
        <v/>
      </c>
      <c r="P16" s="146">
        <v>45986.625</v>
      </c>
    </row>
    <row r="17" spans="1:16">
      <c r="A17" s="151">
        <f t="shared" ca="1" si="2"/>
        <v>45971.625</v>
      </c>
      <c r="B17" s="38">
        <f t="shared" ca="1" si="3"/>
        <v>94.596000000000004</v>
      </c>
      <c r="C17" s="30">
        <f t="shared" ca="1" si="4"/>
        <v>9600.0000000003638</v>
      </c>
      <c r="D17" s="31">
        <f t="shared" ca="1" si="5"/>
        <v>420.34722222222263</v>
      </c>
      <c r="E17" s="4">
        <f t="shared" ca="1" si="6"/>
        <v>94.209000000000003</v>
      </c>
      <c r="F17" s="30">
        <f t="shared" ca="1" si="7"/>
        <v>8400.0000000003183</v>
      </c>
      <c r="G17" s="31">
        <f t="shared" ca="1" si="8"/>
        <v>859.04513888888869</v>
      </c>
      <c r="H17" s="66">
        <f t="shared" ca="1" si="9"/>
        <v>761.30208333337941</v>
      </c>
      <c r="I17" s="1"/>
      <c r="J17" s="106">
        <v>45826.625</v>
      </c>
      <c r="K17" s="47">
        <v>91.007999999999996</v>
      </c>
      <c r="L17" s="106">
        <v>45826.625</v>
      </c>
      <c r="M17" s="47">
        <v>90.956000000000003</v>
      </c>
      <c r="N17" s="146">
        <f t="shared" si="0"/>
        <v>45826.625</v>
      </c>
      <c r="O17" s="146" t="str">
        <f t="shared" si="1"/>
        <v/>
      </c>
      <c r="P17" s="146">
        <v>45987.625</v>
      </c>
    </row>
    <row r="18" spans="1:16">
      <c r="A18" s="151">
        <f t="shared" ca="1" si="2"/>
        <v>45973.625</v>
      </c>
      <c r="B18" s="38">
        <f t="shared" ca="1" si="3"/>
        <v>94.634</v>
      </c>
      <c r="C18" s="30">
        <f t="shared" ca="1" si="4"/>
        <v>13400.000000000035</v>
      </c>
      <c r="D18" s="31">
        <f t="shared" ca="1" si="5"/>
        <v>588.48611111110949</v>
      </c>
      <c r="E18" s="4">
        <f t="shared" ca="1" si="6"/>
        <v>94.373000000000005</v>
      </c>
      <c r="F18" s="30">
        <f t="shared" ca="1" si="7"/>
        <v>24800.000000000466</v>
      </c>
      <c r="G18" s="31">
        <f t="shared" ca="1" si="8"/>
        <v>1202.6631944444453</v>
      </c>
      <c r="H18" s="66">
        <f t="shared" ca="1" si="9"/>
        <v>-12014.177083333767</v>
      </c>
      <c r="I18" s="1"/>
      <c r="J18" s="106">
        <v>45828.625</v>
      </c>
      <c r="K18" s="47">
        <v>90.930999999999997</v>
      </c>
      <c r="L18" s="106">
        <v>45828.625</v>
      </c>
      <c r="M18" s="47">
        <v>90.659000000000006</v>
      </c>
      <c r="N18" s="146">
        <f t="shared" si="0"/>
        <v>45828.625</v>
      </c>
      <c r="O18" s="146" t="str">
        <f t="shared" si="1"/>
        <v/>
      </c>
      <c r="P18" s="146">
        <v>45989.625</v>
      </c>
    </row>
    <row r="19" spans="1:16">
      <c r="A19" s="151">
        <f t="shared" ca="1" si="2"/>
        <v>45974.625</v>
      </c>
      <c r="B19" s="38">
        <f t="shared" ca="1" si="3"/>
        <v>94.537999999999997</v>
      </c>
      <c r="C19" s="30">
        <f t="shared" ca="1" si="4"/>
        <v>3799.9999999996699</v>
      </c>
      <c r="D19" s="31">
        <f t="shared" ca="1" si="5"/>
        <v>672.55555555555475</v>
      </c>
      <c r="E19" s="4">
        <f t="shared" ca="1" si="6"/>
        <v>94.242999999999995</v>
      </c>
      <c r="F19" s="30">
        <f t="shared" ca="1" si="7"/>
        <v>11799.9999999995</v>
      </c>
      <c r="G19" s="31">
        <f t="shared" ca="1" si="8"/>
        <v>1374.4722222222226</v>
      </c>
      <c r="H19" s="66">
        <f t="shared" ca="1" si="9"/>
        <v>-8701.9166666664969</v>
      </c>
      <c r="I19" s="1"/>
      <c r="J19" s="106">
        <v>45831.625</v>
      </c>
      <c r="K19" s="47">
        <v>90.983999999999995</v>
      </c>
      <c r="L19" s="106">
        <v>45831.625</v>
      </c>
      <c r="M19" s="47">
        <v>90.519000000000005</v>
      </c>
      <c r="N19" s="146">
        <f t="shared" si="0"/>
        <v>45831.625</v>
      </c>
      <c r="O19" s="146" t="str">
        <f t="shared" si="1"/>
        <v/>
      </c>
      <c r="P19" s="146">
        <v>45992.625</v>
      </c>
    </row>
    <row r="20" spans="1:16">
      <c r="A20" s="151">
        <f t="shared" ca="1" si="2"/>
        <v>45975.625</v>
      </c>
      <c r="B20" s="38">
        <f t="shared" ca="1" si="3"/>
        <v>94.36</v>
      </c>
      <c r="C20" s="30">
        <f t="shared" ca="1" si="4"/>
        <v>-14000.000000000056</v>
      </c>
      <c r="D20" s="31">
        <f t="shared" ca="1" si="5"/>
        <v>756.625</v>
      </c>
      <c r="E20" s="4">
        <f t="shared" ca="1" si="6"/>
        <v>93.992999999999995</v>
      </c>
      <c r="F20" s="30">
        <f t="shared" ca="1" si="7"/>
        <v>-13200.0000000005</v>
      </c>
      <c r="G20" s="31">
        <f t="shared" ca="1" si="8"/>
        <v>1546.28125</v>
      </c>
      <c r="H20" s="66">
        <f t="shared" ca="1" si="9"/>
        <v>-1589.6562499995562</v>
      </c>
      <c r="I20" s="1"/>
      <c r="J20" s="106">
        <v>45832.625</v>
      </c>
      <c r="K20" s="47">
        <v>91.210999999999999</v>
      </c>
      <c r="L20" s="106">
        <v>45832.625</v>
      </c>
      <c r="M20" s="47">
        <v>91.308999999999997</v>
      </c>
      <c r="N20" s="146">
        <f t="shared" si="0"/>
        <v>45832.625</v>
      </c>
      <c r="O20" s="146" t="str">
        <f t="shared" si="1"/>
        <v/>
      </c>
      <c r="P20" s="146">
        <v>45993.625</v>
      </c>
    </row>
    <row r="21" spans="1:16">
      <c r="A21" s="151">
        <f t="shared" ca="1" si="2"/>
        <v>45978.625</v>
      </c>
      <c r="B21" s="38">
        <f t="shared" ca="1" si="3"/>
        <v>94.358999999999995</v>
      </c>
      <c r="C21" s="30">
        <f t="shared" ca="1" si="4"/>
        <v>-14100.000000000533</v>
      </c>
      <c r="D21" s="31">
        <f t="shared" ca="1" si="5"/>
        <v>1008.8333333333321</v>
      </c>
      <c r="E21" s="4">
        <f t="shared" ca="1" si="6"/>
        <v>94.006</v>
      </c>
      <c r="F21" s="30">
        <f t="shared" ca="1" si="7"/>
        <v>-11899.999999999976</v>
      </c>
      <c r="G21" s="31">
        <f t="shared" ca="1" si="8"/>
        <v>2061.7083333333358</v>
      </c>
      <c r="H21" s="66">
        <f t="shared" ca="1" si="9"/>
        <v>-3252.8750000005602</v>
      </c>
      <c r="I21" s="1"/>
      <c r="J21" s="106">
        <v>45833.625</v>
      </c>
      <c r="K21" s="47">
        <v>91.186000000000007</v>
      </c>
      <c r="L21" s="106">
        <v>45833.625</v>
      </c>
      <c r="M21" s="47">
        <v>90.852999999999994</v>
      </c>
      <c r="N21" s="146">
        <f t="shared" si="0"/>
        <v>45833.625</v>
      </c>
      <c r="O21" s="146" t="str">
        <f t="shared" si="1"/>
        <v/>
      </c>
      <c r="P21" s="146">
        <v>45994.625</v>
      </c>
    </row>
    <row r="22" spans="1:16">
      <c r="A22" s="151">
        <f t="shared" ca="1" si="2"/>
        <v>45979.625</v>
      </c>
      <c r="B22" s="38">
        <f t="shared" ca="1" si="3"/>
        <v>94.039000000000001</v>
      </c>
      <c r="C22" s="30">
        <f t="shared" ca="1" si="4"/>
        <v>-46099.999999999854</v>
      </c>
      <c r="D22" s="31">
        <f t="shared" ca="1" si="5"/>
        <v>1092.9027777777774</v>
      </c>
      <c r="E22" s="4">
        <f t="shared" ca="1" si="6"/>
        <v>93.802999999999997</v>
      </c>
      <c r="F22" s="30">
        <f t="shared" ca="1" si="7"/>
        <v>-32200.000000000269</v>
      </c>
      <c r="G22" s="31">
        <f t="shared" ca="1" si="8"/>
        <v>2233.5173611111113</v>
      </c>
      <c r="H22" s="66">
        <f t="shared" ca="1" si="9"/>
        <v>-15040.614583332916</v>
      </c>
      <c r="I22" s="1"/>
      <c r="J22" s="106">
        <v>45834.625</v>
      </c>
      <c r="K22" s="47">
        <v>91.197999999999993</v>
      </c>
      <c r="L22" s="106">
        <v>45834.625</v>
      </c>
      <c r="M22" s="47">
        <v>90.739000000000004</v>
      </c>
      <c r="N22" s="146">
        <f t="shared" si="0"/>
        <v>45834.625</v>
      </c>
      <c r="O22" s="146" t="str">
        <f t="shared" si="1"/>
        <v/>
      </c>
      <c r="P22" s="146">
        <v>45995.625</v>
      </c>
    </row>
    <row r="23" spans="1:16">
      <c r="A23" s="151">
        <f t="shared" ca="1" si="2"/>
        <v>45980.625</v>
      </c>
      <c r="B23" s="38">
        <f t="shared" ca="1" si="3"/>
        <v>94.218000000000004</v>
      </c>
      <c r="C23" s="30">
        <f t="shared" ca="1" si="4"/>
        <v>-28199.999999999651</v>
      </c>
      <c r="D23" s="31">
        <f t="shared" ca="1" si="5"/>
        <v>1176.972222222219</v>
      </c>
      <c r="E23" s="4">
        <f t="shared" ca="1" si="6"/>
        <v>93.947999999999993</v>
      </c>
      <c r="F23" s="30">
        <f t="shared" ca="1" si="7"/>
        <v>-17700.000000000669</v>
      </c>
      <c r="G23" s="31">
        <f t="shared" ca="1" si="8"/>
        <v>2405.3263888888905</v>
      </c>
      <c r="H23" s="66">
        <f t="shared" ca="1" si="9"/>
        <v>-11728.354166665653</v>
      </c>
      <c r="I23" s="1"/>
      <c r="J23" s="106">
        <v>45835.625</v>
      </c>
      <c r="K23" s="47">
        <v>91.262</v>
      </c>
      <c r="L23" s="106">
        <v>45835.625</v>
      </c>
      <c r="M23" s="47">
        <v>90.847999999999999</v>
      </c>
      <c r="N23" s="146">
        <f t="shared" si="0"/>
        <v>45835.625</v>
      </c>
      <c r="O23" s="146" t="str">
        <f t="shared" si="1"/>
        <v/>
      </c>
      <c r="P23" s="146">
        <v>45996.625</v>
      </c>
    </row>
    <row r="24" spans="1:16">
      <c r="A24" s="151">
        <f t="shared" ca="1" si="2"/>
        <v>45981.625</v>
      </c>
      <c r="B24" s="38">
        <f t="shared" ca="1" si="3"/>
        <v>94.406000000000006</v>
      </c>
      <c r="C24" s="30">
        <f t="shared" ca="1" si="4"/>
        <v>-9399.9999999994088</v>
      </c>
      <c r="D24" s="31">
        <f t="shared" ca="1" si="5"/>
        <v>1261.0416666666679</v>
      </c>
      <c r="E24" s="4">
        <f t="shared" ca="1" si="6"/>
        <v>94.301000000000002</v>
      </c>
      <c r="F24" s="30">
        <f t="shared" ca="1" si="7"/>
        <v>17600.000000000193</v>
      </c>
      <c r="G24" s="31">
        <f t="shared" ca="1" si="8"/>
        <v>2577.1354166666679</v>
      </c>
      <c r="H24" s="66">
        <f t="shared" ca="1" si="9"/>
        <v>-28316.093749999603</v>
      </c>
      <c r="I24" s="1"/>
      <c r="J24" s="106">
        <v>45838.625</v>
      </c>
      <c r="K24" s="47">
        <v>91.561000000000007</v>
      </c>
      <c r="L24" s="106">
        <v>45838.625</v>
      </c>
      <c r="M24" s="47">
        <v>90.99</v>
      </c>
      <c r="N24" s="146">
        <f t="shared" si="0"/>
        <v>45838.625</v>
      </c>
      <c r="O24" s="146" t="str">
        <f t="shared" si="1"/>
        <v/>
      </c>
      <c r="P24" s="146">
        <v>45999.625</v>
      </c>
    </row>
    <row r="25" spans="1:16">
      <c r="A25" s="151">
        <f t="shared" ca="1" si="2"/>
        <v>45982.625</v>
      </c>
      <c r="B25" s="38">
        <f t="shared" ca="1" si="3"/>
        <v>94.253</v>
      </c>
      <c r="C25" s="30">
        <f t="shared" ca="1" si="4"/>
        <v>-24699.999999999985</v>
      </c>
      <c r="D25" s="31">
        <f t="shared" ca="1" si="5"/>
        <v>1345.1111111111095</v>
      </c>
      <c r="E25" s="4">
        <f t="shared" ca="1" si="6"/>
        <v>94.075999999999993</v>
      </c>
      <c r="F25" s="30">
        <f t="shared" ca="1" si="7"/>
        <v>-4900.0000000006594</v>
      </c>
      <c r="G25" s="31">
        <f t="shared" ca="1" si="8"/>
        <v>2748.9444444444453</v>
      </c>
      <c r="H25" s="66">
        <f t="shared" ca="1" si="9"/>
        <v>-21203.833333332663</v>
      </c>
      <c r="I25" s="1"/>
      <c r="J25" s="106">
        <v>45839.625</v>
      </c>
      <c r="K25" s="47">
        <v>91.644000000000005</v>
      </c>
      <c r="L25" s="106">
        <v>45839.625</v>
      </c>
      <c r="M25" s="47">
        <v>91.182000000000002</v>
      </c>
      <c r="N25" s="146">
        <f t="shared" si="0"/>
        <v>45839.625</v>
      </c>
      <c r="O25" s="146" t="str">
        <f t="shared" si="1"/>
        <v/>
      </c>
      <c r="P25" s="146">
        <v>46000.625</v>
      </c>
    </row>
    <row r="26" spans="1:16">
      <c r="A26" s="151">
        <f t="shared" ca="1" si="2"/>
        <v>45985.625</v>
      </c>
      <c r="B26" s="38">
        <f t="shared" ca="1" si="3"/>
        <v>94.436000000000007</v>
      </c>
      <c r="C26" s="30">
        <f t="shared" ca="1" si="4"/>
        <v>-6399.9999999992951</v>
      </c>
      <c r="D26" s="31">
        <f t="shared" ca="1" si="5"/>
        <v>1597.3194444444453</v>
      </c>
      <c r="E26" s="4">
        <f t="shared" ca="1" si="6"/>
        <v>94.35</v>
      </c>
      <c r="F26" s="30">
        <f t="shared" ca="1" si="7"/>
        <v>22499.999999999429</v>
      </c>
      <c r="G26" s="31">
        <f t="shared" ca="1" si="8"/>
        <v>3264.371527777781</v>
      </c>
      <c r="H26" s="66">
        <f t="shared" ca="1" si="9"/>
        <v>-30567.052083332059</v>
      </c>
      <c r="I26" s="1"/>
      <c r="J26" s="106">
        <v>45840.625</v>
      </c>
      <c r="K26" s="47">
        <v>91.706999999999994</v>
      </c>
      <c r="L26" s="106">
        <v>45840.625</v>
      </c>
      <c r="M26" s="47">
        <v>91.206999999999994</v>
      </c>
      <c r="N26" s="146">
        <f t="shared" si="0"/>
        <v>45840.625</v>
      </c>
      <c r="O26" s="146" t="str">
        <f t="shared" si="1"/>
        <v/>
      </c>
      <c r="P26" s="146">
        <v>46001.625</v>
      </c>
    </row>
    <row r="27" spans="1:16">
      <c r="A27" s="151">
        <f t="shared" ca="1" si="2"/>
        <v>45986.625</v>
      </c>
      <c r="B27" s="38">
        <f t="shared" ca="1" si="3"/>
        <v>94.545000000000002</v>
      </c>
      <c r="C27" s="30">
        <f t="shared" ca="1" si="4"/>
        <v>4500.000000000171</v>
      </c>
      <c r="D27" s="31">
        <f t="shared" ca="1" si="5"/>
        <v>1681.3888888888905</v>
      </c>
      <c r="E27" s="4">
        <f t="shared" ca="1" si="6"/>
        <v>94.385000000000005</v>
      </c>
      <c r="F27" s="30">
        <f t="shared" ca="1" si="7"/>
        <v>26000.000000000509</v>
      </c>
      <c r="G27" s="31">
        <f t="shared" ca="1" si="8"/>
        <v>3436.1805555555547</v>
      </c>
      <c r="H27" s="66">
        <f t="shared" ca="1" si="9"/>
        <v>-23254.791666667003</v>
      </c>
      <c r="I27" s="1"/>
      <c r="J27" s="106">
        <v>45841.625</v>
      </c>
      <c r="K27" s="47">
        <v>91.875</v>
      </c>
      <c r="L27" s="106">
        <v>45841.625</v>
      </c>
      <c r="M27" s="47">
        <v>91.448999999999998</v>
      </c>
      <c r="N27" s="146">
        <f t="shared" si="0"/>
        <v>45841.625</v>
      </c>
      <c r="O27" s="146" t="str">
        <f t="shared" si="1"/>
        <v/>
      </c>
      <c r="P27" s="146">
        <v>46002.625</v>
      </c>
    </row>
    <row r="28" spans="1:16">
      <c r="A28" s="151">
        <f t="shared" ca="1" si="2"/>
        <v>45987.625</v>
      </c>
      <c r="B28" s="38">
        <f t="shared" ca="1" si="3"/>
        <v>94.813999999999993</v>
      </c>
      <c r="C28" s="30">
        <f t="shared" ca="1" si="4"/>
        <v>31399.999999999294</v>
      </c>
      <c r="D28" s="31">
        <f t="shared" ca="1" si="5"/>
        <v>1765.4583333333321</v>
      </c>
      <c r="E28" s="4">
        <f t="shared" ca="1" si="6"/>
        <v>94.730999999999995</v>
      </c>
      <c r="F28" s="30">
        <f t="shared" ca="1" si="7"/>
        <v>60599.999999999454</v>
      </c>
      <c r="G28" s="31">
        <f t="shared" ca="1" si="8"/>
        <v>3607.9895833333321</v>
      </c>
      <c r="H28" s="66">
        <f t="shared" ca="1" si="9"/>
        <v>-31042.531250000156</v>
      </c>
      <c r="I28" s="1"/>
      <c r="J28" s="106">
        <v>45845.625</v>
      </c>
      <c r="K28" s="47">
        <v>92</v>
      </c>
      <c r="L28" s="106">
        <v>45845.625</v>
      </c>
      <c r="M28" s="47">
        <v>91.52</v>
      </c>
      <c r="N28" s="146">
        <f t="shared" si="0"/>
        <v>45845.625</v>
      </c>
      <c r="O28" s="146" t="str">
        <f t="shared" si="1"/>
        <v/>
      </c>
    </row>
    <row r="29" spans="1:16">
      <c r="A29" s="151">
        <f t="shared" ca="1" si="2"/>
        <v>45989.625</v>
      </c>
      <c r="B29" s="38">
        <f t="shared" ca="1" si="3"/>
        <v>94.864999999999995</v>
      </c>
      <c r="C29" s="30">
        <f t="shared" ca="1" si="4"/>
        <v>36499.999999999491</v>
      </c>
      <c r="D29" s="31">
        <f t="shared" ca="1" si="5"/>
        <v>1933.597222222219</v>
      </c>
      <c r="E29" s="4">
        <f t="shared" ca="1" si="6"/>
        <v>94.966999999999999</v>
      </c>
      <c r="F29" s="30">
        <f t="shared" ca="1" si="7"/>
        <v>84199.999999999884</v>
      </c>
      <c r="G29" s="31">
        <f t="shared" ca="1" si="8"/>
        <v>3951.6076388888869</v>
      </c>
      <c r="H29" s="66">
        <f t="shared" ca="1" si="9"/>
        <v>-49718.010416667064</v>
      </c>
      <c r="I29" s="1"/>
      <c r="J29" s="106">
        <v>45846.625</v>
      </c>
      <c r="K29" s="47">
        <v>92.046999999999997</v>
      </c>
      <c r="L29" s="106">
        <v>45846.625</v>
      </c>
      <c r="M29" s="47">
        <v>91.453000000000003</v>
      </c>
      <c r="N29" s="146">
        <f t="shared" si="0"/>
        <v>45846.625</v>
      </c>
      <c r="O29" s="146" t="str">
        <f t="shared" si="1"/>
        <v/>
      </c>
    </row>
    <row r="30" spans="1:16">
      <c r="A30" s="151">
        <f t="shared" ca="1" si="2"/>
        <v>45992.625</v>
      </c>
      <c r="B30" s="38">
        <f t="shared" ca="1" si="3"/>
        <v>94.921999999999997</v>
      </c>
      <c r="C30" s="30">
        <f t="shared" ca="1" si="4"/>
        <v>42199.999999999702</v>
      </c>
      <c r="D30" s="31">
        <f t="shared" ca="1" si="5"/>
        <v>2185.8055555555547</v>
      </c>
      <c r="E30" s="4">
        <f t="shared" ca="1" si="6"/>
        <v>94.927000000000007</v>
      </c>
      <c r="F30" s="30">
        <f t="shared" ca="1" si="7"/>
        <v>80200.000000000669</v>
      </c>
      <c r="G30" s="31">
        <f t="shared" ca="1" si="8"/>
        <v>4467.0347222222226</v>
      </c>
      <c r="H30" s="66">
        <f t="shared" ca="1" si="9"/>
        <v>-40281.229166667632</v>
      </c>
      <c r="I30" s="1"/>
      <c r="J30" s="106">
        <v>45847.625</v>
      </c>
      <c r="K30" s="47">
        <v>92.173000000000002</v>
      </c>
      <c r="L30" s="106">
        <v>45847.625</v>
      </c>
      <c r="M30" s="47">
        <v>91.54</v>
      </c>
      <c r="N30" s="146">
        <f t="shared" si="0"/>
        <v>45847.625</v>
      </c>
      <c r="O30" s="146" t="str">
        <f t="shared" si="1"/>
        <v/>
      </c>
    </row>
    <row r="31" spans="1:16">
      <c r="A31" s="151">
        <f t="shared" ca="1" si="2"/>
        <v>45993.625</v>
      </c>
      <c r="B31" s="38">
        <f t="shared" ca="1" si="3"/>
        <v>95.004000000000005</v>
      </c>
      <c r="C31" s="30">
        <f t="shared" ca="1" si="4"/>
        <v>50400.000000000487</v>
      </c>
      <c r="D31" s="31">
        <f t="shared" ca="1" si="5"/>
        <v>2269.875</v>
      </c>
      <c r="E31" s="4">
        <f t="shared" ca="1" si="6"/>
        <v>94.977999999999994</v>
      </c>
      <c r="F31" s="30">
        <f t="shared" ca="1" si="7"/>
        <v>85299.999999999432</v>
      </c>
      <c r="G31" s="31">
        <f t="shared" ca="1" si="8"/>
        <v>4638.8437500000036</v>
      </c>
      <c r="H31" s="66">
        <f t="shared" ca="1" si="9"/>
        <v>-37268.968749998952</v>
      </c>
      <c r="I31" s="1"/>
      <c r="J31" s="106">
        <v>45848.625</v>
      </c>
      <c r="K31" s="47">
        <v>92.328000000000003</v>
      </c>
      <c r="L31" s="106">
        <v>45848.625</v>
      </c>
      <c r="M31" s="47">
        <v>91.623000000000005</v>
      </c>
      <c r="N31" s="146">
        <f t="shared" si="0"/>
        <v>45848.625</v>
      </c>
      <c r="O31" s="146" t="str">
        <f t="shared" si="1"/>
        <v/>
      </c>
    </row>
    <row r="32" spans="1:16">
      <c r="A32" s="151">
        <f t="shared" ca="1" si="2"/>
        <v>45994.625</v>
      </c>
      <c r="B32" s="38">
        <f t="shared" ca="1" si="3"/>
        <v>95.183999999999997</v>
      </c>
      <c r="C32" s="30">
        <f t="shared" ca="1" si="4"/>
        <v>68399.999999999753</v>
      </c>
      <c r="D32" s="31">
        <f t="shared" ca="1" si="5"/>
        <v>2353.944444444438</v>
      </c>
      <c r="E32" s="4">
        <f t="shared" ca="1" si="6"/>
        <v>95.061999999999998</v>
      </c>
      <c r="F32" s="30">
        <f t="shared" ca="1" si="7"/>
        <v>93699.999999999753</v>
      </c>
      <c r="G32" s="31">
        <f t="shared" ca="1" si="8"/>
        <v>4810.652777777781</v>
      </c>
      <c r="H32" s="66">
        <f t="shared" ca="1" si="9"/>
        <v>-27756.708333333343</v>
      </c>
      <c r="I32" s="1"/>
      <c r="J32" s="106">
        <v>45849.625</v>
      </c>
      <c r="K32" s="47">
        <v>92.421000000000006</v>
      </c>
      <c r="L32" s="106">
        <v>45849.625</v>
      </c>
      <c r="M32" s="47">
        <v>91.435000000000002</v>
      </c>
      <c r="N32" s="146">
        <f t="shared" si="0"/>
        <v>45849.625</v>
      </c>
      <c r="O32" s="146" t="str">
        <f t="shared" si="1"/>
        <v/>
      </c>
    </row>
    <row r="33" spans="1:15">
      <c r="A33" s="151">
        <f t="shared" ca="1" si="2"/>
        <v>45995.625</v>
      </c>
      <c r="B33" s="38">
        <f t="shared" ca="1" si="3"/>
        <v>95.186999999999998</v>
      </c>
      <c r="C33" s="30">
        <f t="shared" ca="1" si="4"/>
        <v>68699.999999999753</v>
      </c>
      <c r="D33" s="31">
        <f t="shared" ca="1" si="5"/>
        <v>2438.0138888888905</v>
      </c>
      <c r="E33" s="4">
        <f t="shared" ca="1" si="6"/>
        <v>95.123000000000005</v>
      </c>
      <c r="F33" s="30">
        <f t="shared" ca="1" si="7"/>
        <v>99800.000000000466</v>
      </c>
      <c r="G33" s="31">
        <f t="shared" ca="1" si="8"/>
        <v>4982.4618055555547</v>
      </c>
      <c r="H33" s="66">
        <f t="shared" ca="1" si="9"/>
        <v>-33644.447916667377</v>
      </c>
      <c r="I33" s="1"/>
      <c r="J33" s="106">
        <v>45852.625</v>
      </c>
      <c r="K33" s="47">
        <v>92.338999999999999</v>
      </c>
      <c r="L33" s="106">
        <v>45852.625</v>
      </c>
      <c r="M33" s="47">
        <v>91.352999999999994</v>
      </c>
      <c r="N33" s="146">
        <f t="shared" si="0"/>
        <v>45852.625</v>
      </c>
      <c r="O33" s="146" t="str">
        <f t="shared" si="1"/>
        <v/>
      </c>
    </row>
    <row r="34" spans="1:15">
      <c r="A34" s="151">
        <f t="shared" ca="1" si="2"/>
        <v>45996.625</v>
      </c>
      <c r="B34" s="38">
        <f t="shared" ca="1" si="3"/>
        <v>95.256</v>
      </c>
      <c r="C34" s="30">
        <f t="shared" ca="1" si="4"/>
        <v>75600.000000000029</v>
      </c>
      <c r="D34" s="31">
        <f t="shared" ca="1" si="5"/>
        <v>2522.0833333333358</v>
      </c>
      <c r="E34" s="4">
        <f t="shared" ca="1" si="6"/>
        <v>95.081999999999994</v>
      </c>
      <c r="F34" s="30">
        <f t="shared" ca="1" si="7"/>
        <v>95699.99999999936</v>
      </c>
      <c r="G34" s="31">
        <f t="shared" ca="1" si="8"/>
        <v>5154.2708333333358</v>
      </c>
      <c r="H34" s="66">
        <f t="shared" ca="1" si="9"/>
        <v>-22732.187499999323</v>
      </c>
      <c r="I34" s="1"/>
      <c r="J34" s="106">
        <v>45853.625</v>
      </c>
      <c r="K34" s="47">
        <v>92.424000000000007</v>
      </c>
      <c r="L34" s="106">
        <v>45853.625</v>
      </c>
      <c r="M34" s="47">
        <v>91.275999999999996</v>
      </c>
      <c r="N34" s="146">
        <f t="shared" si="0"/>
        <v>45853.625</v>
      </c>
      <c r="O34" s="146" t="str">
        <f t="shared" si="1"/>
        <v/>
      </c>
    </row>
    <row r="35" spans="1:15">
      <c r="A35" s="151">
        <f t="shared" ca="1" si="2"/>
        <v>45999.625</v>
      </c>
      <c r="B35" s="38">
        <f t="shared" ca="1" si="3"/>
        <v>95.257999999999996</v>
      </c>
      <c r="C35" s="30">
        <f t="shared" ca="1" si="4"/>
        <v>75799.999999999563</v>
      </c>
      <c r="D35" s="31">
        <f t="shared" ca="1" si="5"/>
        <v>2774.2916666666715</v>
      </c>
      <c r="E35" s="4">
        <f t="shared" ca="1" si="6"/>
        <v>95.582999999999998</v>
      </c>
      <c r="F35" s="30">
        <f t="shared" ca="1" si="7"/>
        <v>145799.99999999983</v>
      </c>
      <c r="G35" s="31">
        <f t="shared" ca="1" si="8"/>
        <v>5669.6979166666715</v>
      </c>
      <c r="H35" s="66">
        <f t="shared" ca="1" si="9"/>
        <v>-72895.406250000262</v>
      </c>
      <c r="I35" s="1"/>
      <c r="J35" s="106">
        <v>45854.625</v>
      </c>
      <c r="K35" s="47">
        <v>92.331000000000003</v>
      </c>
      <c r="L35" s="106">
        <v>45854.625</v>
      </c>
      <c r="M35" s="47">
        <v>91.16</v>
      </c>
      <c r="N35" s="146">
        <f t="shared" si="0"/>
        <v>45854.625</v>
      </c>
      <c r="O35" s="146" t="str">
        <f t="shared" si="1"/>
        <v/>
      </c>
    </row>
    <row r="36" spans="1:15">
      <c r="A36" s="151">
        <f t="shared" ca="1" si="2"/>
        <v>46000.625</v>
      </c>
      <c r="B36" s="38">
        <f t="shared" ca="1" si="3"/>
        <v>95.281999999999996</v>
      </c>
      <c r="C36" s="30">
        <f t="shared" ca="1" si="4"/>
        <v>78199.999999999636</v>
      </c>
      <c r="D36" s="31">
        <f t="shared" ca="1" si="5"/>
        <v>2858.3611111111168</v>
      </c>
      <c r="E36" s="4">
        <f t="shared" ca="1" si="6"/>
        <v>95.161000000000001</v>
      </c>
      <c r="F36" s="30">
        <f t="shared" ca="1" si="7"/>
        <v>103600.00000000013</v>
      </c>
      <c r="G36" s="31">
        <f t="shared" ca="1" si="8"/>
        <v>5841.5069444444525</v>
      </c>
      <c r="H36" s="66">
        <f t="shared" ca="1" si="9"/>
        <v>-28383.145833333838</v>
      </c>
      <c r="I36" s="1"/>
      <c r="J36" s="106">
        <v>45855.625</v>
      </c>
      <c r="K36" s="47">
        <v>92.509</v>
      </c>
      <c r="L36" s="106">
        <v>45855.625</v>
      </c>
      <c r="M36" s="47">
        <v>91.106999999999999</v>
      </c>
      <c r="N36" s="146">
        <f t="shared" si="0"/>
        <v>45855.625</v>
      </c>
      <c r="O36" s="146" t="str">
        <f t="shared" si="1"/>
        <v/>
      </c>
    </row>
    <row r="37" spans="1:15">
      <c r="A37" s="151">
        <f t="shared" ca="1" si="2"/>
        <v>46001.625</v>
      </c>
      <c r="B37" s="38">
        <f t="shared" ca="1" si="3"/>
        <v>95.192999999999998</v>
      </c>
      <c r="C37" s="30">
        <f t="shared" ca="1" si="4"/>
        <v>69299.999999999782</v>
      </c>
      <c r="D37" s="31">
        <f t="shared" ca="1" si="5"/>
        <v>2942.4305555555547</v>
      </c>
      <c r="E37" s="4">
        <f t="shared" ca="1" si="6"/>
        <v>95.182000000000002</v>
      </c>
      <c r="F37" s="30">
        <f t="shared" ca="1" si="7"/>
        <v>105700.00000000022</v>
      </c>
      <c r="G37" s="31">
        <f t="shared" ca="1" si="8"/>
        <v>6013.315972222219</v>
      </c>
      <c r="H37" s="66">
        <f t="shared" ca="1" si="9"/>
        <v>-39470.885416667108</v>
      </c>
      <c r="I37" s="1"/>
      <c r="J37" s="106">
        <v>45856.625</v>
      </c>
      <c r="K37" s="47">
        <v>92.706999999999994</v>
      </c>
      <c r="L37" s="106">
        <v>45856.625</v>
      </c>
      <c r="M37" s="47">
        <v>91.433999999999997</v>
      </c>
      <c r="N37" s="146">
        <f t="shared" si="0"/>
        <v>45856.625</v>
      </c>
      <c r="O37" s="146" t="str">
        <f t="shared" si="1"/>
        <v/>
      </c>
    </row>
    <row r="38" spans="1:15">
      <c r="A38" s="151">
        <f t="shared" ca="1" si="2"/>
        <v>46002.625</v>
      </c>
      <c r="B38" s="38">
        <f t="shared" ca="1" si="3"/>
        <v>95.281999999999996</v>
      </c>
      <c r="C38" s="30">
        <f t="shared" ca="1" si="4"/>
        <v>78199.999999999636</v>
      </c>
      <c r="D38" s="31">
        <f t="shared" ca="1" si="5"/>
        <v>3026.5</v>
      </c>
      <c r="E38" s="4">
        <f t="shared" ca="1" si="6"/>
        <v>95.218999999999994</v>
      </c>
      <c r="F38" s="30">
        <f t="shared" ca="1" si="7"/>
        <v>109399.99999999942</v>
      </c>
      <c r="G38" s="31">
        <f t="shared" ca="1" si="8"/>
        <v>6185.125</v>
      </c>
      <c r="H38" s="66">
        <f t="shared" ca="1" si="9"/>
        <v>-34358.624999999782</v>
      </c>
      <c r="I38" s="1"/>
      <c r="J38" s="106">
        <v>45859.625</v>
      </c>
      <c r="K38" s="47">
        <v>92.897999999999996</v>
      </c>
      <c r="L38" s="106">
        <v>45859.625</v>
      </c>
      <c r="M38" s="47">
        <v>91.144999999999996</v>
      </c>
      <c r="N38" s="146">
        <f t="shared" si="0"/>
        <v>45859.625</v>
      </c>
      <c r="O38" s="146" t="str">
        <f t="shared" si="1"/>
        <v/>
      </c>
    </row>
    <row r="39" spans="1:15">
      <c r="A39" s="151">
        <f t="shared" ca="1" si="2"/>
        <v>46002.652504513891</v>
      </c>
      <c r="B39" s="38">
        <f t="shared" ca="1" si="3"/>
        <v>95.263999999999996</v>
      </c>
      <c r="C39" s="30">
        <f t="shared" ca="1" si="4"/>
        <v>76399.999999999578</v>
      </c>
      <c r="D39" s="31">
        <f t="shared" ca="1" si="5"/>
        <v>1916.125</v>
      </c>
      <c r="E39" s="4">
        <f t="shared" ca="1" si="6"/>
        <v>95.213999999999999</v>
      </c>
      <c r="F39" s="30">
        <f t="shared" ca="1" si="7"/>
        <v>108899.99999999987</v>
      </c>
      <c r="G39" s="31">
        <f t="shared" ca="1" si="8"/>
        <v>6185.125</v>
      </c>
      <c r="H39" s="66">
        <f t="shared" ca="1" si="9"/>
        <v>-36769.000000000291</v>
      </c>
      <c r="I39" s="1"/>
      <c r="J39" s="106">
        <v>45860.625</v>
      </c>
      <c r="K39" s="47">
        <v>93.183999999999997</v>
      </c>
      <c r="L39" s="106">
        <v>45860.625</v>
      </c>
      <c r="M39" s="47">
        <v>91.257000000000005</v>
      </c>
      <c r="N39" s="146">
        <f t="shared" si="0"/>
        <v>45860.625</v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45861.625</v>
      </c>
      <c r="K40" s="47">
        <v>93.27</v>
      </c>
      <c r="L40" s="106">
        <v>45861.625</v>
      </c>
      <c r="M40" s="47">
        <v>91.388999999999996</v>
      </c>
      <c r="N40" s="146">
        <f t="shared" si="0"/>
        <v>45861.625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45862.625</v>
      </c>
      <c r="K41" s="47">
        <v>93.418999999999997</v>
      </c>
      <c r="L41" s="106">
        <v>45862.625</v>
      </c>
      <c r="M41" s="47">
        <v>91.593999999999994</v>
      </c>
      <c r="N41" s="146">
        <f t="shared" si="0"/>
        <v>45862.625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45863.625</v>
      </c>
      <c r="K42" s="47">
        <v>93.454999999999998</v>
      </c>
      <c r="L42" s="106">
        <v>45863.625</v>
      </c>
      <c r="M42" s="47">
        <v>91.736000000000004</v>
      </c>
      <c r="N42" s="146">
        <f t="shared" si="0"/>
        <v>45863.625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45866.625</v>
      </c>
      <c r="K43" s="47">
        <v>93.555000000000007</v>
      </c>
      <c r="L43" s="106">
        <v>45866.625</v>
      </c>
      <c r="M43" s="47">
        <v>92.028000000000006</v>
      </c>
      <c r="N43" s="146">
        <f t="shared" si="0"/>
        <v>45866.625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45867.625</v>
      </c>
      <c r="K44" s="47">
        <v>93.638000000000005</v>
      </c>
      <c r="L44" s="106">
        <v>45867.625</v>
      </c>
      <c r="M44" s="47">
        <v>92.084999999999994</v>
      </c>
      <c r="N44" s="146">
        <f t="shared" si="0"/>
        <v>45867.625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45868.625</v>
      </c>
      <c r="K45" s="47">
        <v>93.671999999999997</v>
      </c>
      <c r="L45" s="106">
        <v>45868.625</v>
      </c>
      <c r="M45" s="47">
        <v>92.114000000000004</v>
      </c>
      <c r="N45" s="146">
        <f t="shared" si="0"/>
        <v>45868.625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45869.625</v>
      </c>
      <c r="K46" s="47">
        <v>94.334999999999994</v>
      </c>
      <c r="L46" s="106">
        <v>45869.625</v>
      </c>
      <c r="M46" s="47">
        <v>92.313000000000002</v>
      </c>
      <c r="N46" s="146">
        <f t="shared" si="0"/>
        <v>45869.625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45870.625</v>
      </c>
      <c r="K47" s="47">
        <v>94.171000000000006</v>
      </c>
      <c r="L47" s="106">
        <v>45870.625</v>
      </c>
      <c r="M47" s="47">
        <v>91.959000000000003</v>
      </c>
      <c r="N47" s="146">
        <f t="shared" si="0"/>
        <v>45870.625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45873.625</v>
      </c>
      <c r="K48" s="47">
        <v>94.257000000000005</v>
      </c>
      <c r="L48" s="106">
        <v>45873.625</v>
      </c>
      <c r="M48" s="47">
        <v>91.962000000000003</v>
      </c>
      <c r="N48" s="146">
        <f t="shared" si="0"/>
        <v>45873.625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45874.625</v>
      </c>
      <c r="K49" s="47">
        <v>94.241</v>
      </c>
      <c r="L49" s="106">
        <v>45874.625</v>
      </c>
      <c r="M49" s="47">
        <v>92.162999999999997</v>
      </c>
      <c r="N49" s="146">
        <f t="shared" si="0"/>
        <v>45874.625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45875.625</v>
      </c>
      <c r="K50" s="47">
        <v>94.471000000000004</v>
      </c>
      <c r="L50" s="106">
        <v>45875.625</v>
      </c>
      <c r="M50" s="47">
        <v>92.212999999999994</v>
      </c>
      <c r="N50" s="146">
        <f t="shared" si="0"/>
        <v>45875.625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45876.625</v>
      </c>
      <c r="K51" s="47">
        <v>94.638000000000005</v>
      </c>
      <c r="L51" s="106">
        <v>45876.625</v>
      </c>
      <c r="M51" s="47">
        <v>92.459000000000003</v>
      </c>
      <c r="N51" s="146">
        <f t="shared" si="0"/>
        <v>45876.625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45877.625</v>
      </c>
      <c r="K52" s="47">
        <v>94.840999999999994</v>
      </c>
      <c r="L52" s="106">
        <v>45877.625</v>
      </c>
      <c r="M52" s="47">
        <v>92.694000000000003</v>
      </c>
      <c r="N52" s="146">
        <f t="shared" si="0"/>
        <v>45877.625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45880.625</v>
      </c>
      <c r="K53" s="47">
        <v>95.075999999999993</v>
      </c>
      <c r="L53" s="106">
        <v>45880.625</v>
      </c>
      <c r="M53" s="47">
        <v>92.921000000000006</v>
      </c>
      <c r="N53" s="146">
        <f t="shared" si="0"/>
        <v>45880.625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45881.625</v>
      </c>
      <c r="K54" s="47">
        <v>95.084000000000003</v>
      </c>
      <c r="L54" s="106">
        <v>45881.625</v>
      </c>
      <c r="M54" s="47">
        <v>92.963999999999999</v>
      </c>
      <c r="N54" s="146">
        <f t="shared" si="0"/>
        <v>45881.625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45882.625</v>
      </c>
      <c r="K55" s="47">
        <v>95.281000000000006</v>
      </c>
      <c r="L55" s="106">
        <v>45882.625</v>
      </c>
      <c r="M55" s="47">
        <v>92.997</v>
      </c>
      <c r="N55" s="146">
        <f t="shared" si="0"/>
        <v>45882.625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45883.625</v>
      </c>
      <c r="K56" s="47">
        <v>95.296000000000006</v>
      </c>
      <c r="L56" s="106">
        <v>45883.625</v>
      </c>
      <c r="M56" s="47">
        <v>93.075999999999993</v>
      </c>
      <c r="N56" s="146">
        <f t="shared" si="0"/>
        <v>45883.625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45884.625</v>
      </c>
      <c r="K57" s="47">
        <v>95.097999999999999</v>
      </c>
      <c r="L57" s="106">
        <v>45884.625</v>
      </c>
      <c r="M57" s="47">
        <v>93.248000000000005</v>
      </c>
      <c r="N57" s="146">
        <f t="shared" si="0"/>
        <v>45884.625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45887.625</v>
      </c>
      <c r="K58" s="47">
        <v>94.7</v>
      </c>
      <c r="L58" s="106">
        <v>45887.625</v>
      </c>
      <c r="M58" s="47">
        <v>93.194000000000003</v>
      </c>
      <c r="N58" s="146">
        <f t="shared" si="0"/>
        <v>45887.625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45888.625</v>
      </c>
      <c r="K59" s="47">
        <v>94.653000000000006</v>
      </c>
      <c r="L59" s="106">
        <v>45888.625</v>
      </c>
      <c r="M59" s="47">
        <v>93.168999999999997</v>
      </c>
      <c r="N59" s="146">
        <f t="shared" si="0"/>
        <v>45888.625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45889.625</v>
      </c>
      <c r="K60" s="47">
        <v>94.510999999999996</v>
      </c>
      <c r="L60" s="106">
        <v>45889.625</v>
      </c>
      <c r="M60" s="47">
        <v>93.052999999999997</v>
      </c>
      <c r="N60" s="146">
        <f t="shared" si="0"/>
        <v>45889.625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45890.625</v>
      </c>
      <c r="K61" s="47">
        <v>94.38</v>
      </c>
      <c r="L61" s="106">
        <v>45890.625</v>
      </c>
      <c r="M61" s="47">
        <v>92.843000000000004</v>
      </c>
      <c r="N61" s="146">
        <f t="shared" si="0"/>
        <v>45890.625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45891.625</v>
      </c>
      <c r="K62" s="47">
        <v>94.537999999999997</v>
      </c>
      <c r="L62" s="106">
        <v>45891.625</v>
      </c>
      <c r="M62" s="47">
        <v>92.971999999999994</v>
      </c>
      <c r="N62" s="146">
        <f t="shared" si="0"/>
        <v>45891.625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45894.625</v>
      </c>
      <c r="K63" s="47">
        <v>94.543000000000006</v>
      </c>
      <c r="L63" s="106">
        <v>45894.625</v>
      </c>
      <c r="M63" s="47">
        <v>93.012</v>
      </c>
      <c r="N63" s="146">
        <f t="shared" si="0"/>
        <v>45894.625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45895.625</v>
      </c>
      <c r="K64" s="47">
        <v>94.494</v>
      </c>
      <c r="L64" s="106">
        <v>45895.625</v>
      </c>
      <c r="M64" s="47">
        <v>92.820999999999998</v>
      </c>
      <c r="N64" s="146">
        <f t="shared" si="0"/>
        <v>45895.625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45896.625</v>
      </c>
      <c r="K65" s="47">
        <v>94.453999999999994</v>
      </c>
      <c r="L65" s="106">
        <v>45896.625</v>
      </c>
      <c r="M65" s="47">
        <v>93.028000000000006</v>
      </c>
      <c r="N65" s="146">
        <f t="shared" si="0"/>
        <v>45896.625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45897.625</v>
      </c>
      <c r="K66" s="47">
        <v>94.528999999999996</v>
      </c>
      <c r="L66" s="106">
        <v>45897.625</v>
      </c>
      <c r="M66" s="47">
        <v>92.870999999999995</v>
      </c>
      <c r="N66" s="146">
        <f t="shared" si="0"/>
        <v>45897.625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45898.625</v>
      </c>
      <c r="K67" s="47">
        <v>94.471000000000004</v>
      </c>
      <c r="L67" s="106">
        <v>45898.625</v>
      </c>
      <c r="M67" s="47">
        <v>93.031000000000006</v>
      </c>
      <c r="N67" s="146">
        <f t="shared" si="0"/>
        <v>45898.625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45902.625</v>
      </c>
      <c r="K68" s="47">
        <v>94.188999999999993</v>
      </c>
      <c r="L68" s="106">
        <v>45902.625</v>
      </c>
      <c r="M68" s="47">
        <v>92.728999999999999</v>
      </c>
      <c r="N68" s="146">
        <f t="shared" ref="N68:N131" si="10">IF(COUNTIF(L:L,J68),J68,"")</f>
        <v>45902.625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45903.625</v>
      </c>
      <c r="K69" s="47">
        <v>94.23</v>
      </c>
      <c r="L69" s="106">
        <v>45903.625</v>
      </c>
      <c r="M69" s="47">
        <v>92.674999999999997</v>
      </c>
      <c r="N69" s="146">
        <f t="shared" si="10"/>
        <v>45903.625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45904.625</v>
      </c>
      <c r="K70" s="47">
        <v>94.263999999999996</v>
      </c>
      <c r="L70" s="106">
        <v>45904.625</v>
      </c>
      <c r="M70" s="47">
        <v>92.759</v>
      </c>
      <c r="N70" s="146">
        <f t="shared" si="10"/>
        <v>45904.625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45905.625</v>
      </c>
      <c r="K71" s="47">
        <v>94.417000000000002</v>
      </c>
      <c r="L71" s="106">
        <v>45905.625</v>
      </c>
      <c r="M71" s="47">
        <v>93.15</v>
      </c>
      <c r="N71" s="146">
        <f t="shared" si="10"/>
        <v>45905.625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45908.625</v>
      </c>
      <c r="K72" s="47">
        <v>94.459000000000003</v>
      </c>
      <c r="L72" s="106">
        <v>45908.625</v>
      </c>
      <c r="M72" s="47">
        <v>93.284999999999997</v>
      </c>
      <c r="N72" s="146">
        <f t="shared" si="10"/>
        <v>45908.625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45909.625</v>
      </c>
      <c r="K73" s="47">
        <v>94.492999999999995</v>
      </c>
      <c r="L73" s="106">
        <v>45909.625</v>
      </c>
      <c r="M73" s="47">
        <v>93.441000000000003</v>
      </c>
      <c r="N73" s="146">
        <f t="shared" si="10"/>
        <v>45909.625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45910.625</v>
      </c>
      <c r="K74" s="47">
        <v>94.628</v>
      </c>
      <c r="L74" s="106">
        <v>45910.625</v>
      </c>
      <c r="M74" s="47">
        <v>93.77</v>
      </c>
      <c r="N74" s="146">
        <f t="shared" si="10"/>
        <v>45910.625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45911.625</v>
      </c>
      <c r="K75" s="47">
        <v>94.71</v>
      </c>
      <c r="L75" s="106">
        <v>45911.625</v>
      </c>
      <c r="M75" s="47">
        <v>93.906000000000006</v>
      </c>
      <c r="N75" s="146">
        <f t="shared" si="10"/>
        <v>45911.625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45912.625</v>
      </c>
      <c r="K76" s="47">
        <v>94.888999999999996</v>
      </c>
      <c r="L76" s="106">
        <v>45912.625</v>
      </c>
      <c r="M76" s="47">
        <v>94.325999999999993</v>
      </c>
      <c r="N76" s="146">
        <f t="shared" si="10"/>
        <v>45912.625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45915.625</v>
      </c>
      <c r="K77" s="47">
        <v>94.971000000000004</v>
      </c>
      <c r="L77" s="106">
        <v>45915.625</v>
      </c>
      <c r="M77" s="47">
        <v>94.403999999999996</v>
      </c>
      <c r="N77" s="146">
        <f t="shared" si="10"/>
        <v>45915.625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45916.625</v>
      </c>
      <c r="K78" s="47">
        <v>94.971999999999994</v>
      </c>
      <c r="L78" s="106">
        <v>45916.625</v>
      </c>
      <c r="M78" s="47">
        <v>94.563000000000002</v>
      </c>
      <c r="N78" s="146">
        <f t="shared" si="10"/>
        <v>45916.625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45917.625</v>
      </c>
      <c r="K79" s="47">
        <v>94.894999999999996</v>
      </c>
      <c r="L79" s="106">
        <v>45917.625</v>
      </c>
      <c r="M79" s="47">
        <v>94.423000000000002</v>
      </c>
      <c r="N79" s="146">
        <f t="shared" si="10"/>
        <v>45917.625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$P$1),NOW(),IF(ISBLANK(P69),IF(ISBLANK(C79),NOW(),""),P69))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45918.625</v>
      </c>
      <c r="K80" s="47">
        <v>94.942999999999998</v>
      </c>
      <c r="L80" s="106">
        <v>45918.625</v>
      </c>
      <c r="M80" s="47">
        <v>94.509</v>
      </c>
      <c r="N80" s="146">
        <f t="shared" si="10"/>
        <v>45918.625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45919.625</v>
      </c>
      <c r="K81" s="47">
        <v>94.884</v>
      </c>
      <c r="L81" s="106">
        <v>45919.625</v>
      </c>
      <c r="M81" s="47">
        <v>94.531999999999996</v>
      </c>
      <c r="N81" s="146">
        <f t="shared" si="10"/>
        <v>45919.625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45922.625</v>
      </c>
      <c r="K82" s="47">
        <v>94.83</v>
      </c>
      <c r="L82" s="106">
        <v>45922.625</v>
      </c>
      <c r="M82" s="47">
        <v>94.501999999999995</v>
      </c>
      <c r="N82" s="146">
        <f t="shared" si="10"/>
        <v>45922.625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45923.625</v>
      </c>
      <c r="K83" s="47">
        <v>94.811000000000007</v>
      </c>
      <c r="L83" s="106">
        <v>45923.625</v>
      </c>
      <c r="M83" s="47">
        <v>94.512</v>
      </c>
      <c r="N83" s="146">
        <f t="shared" si="10"/>
        <v>45923.625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45924.625</v>
      </c>
      <c r="K84" s="47">
        <v>94.828000000000003</v>
      </c>
      <c r="L84" s="106">
        <v>45924.625</v>
      </c>
      <c r="M84" s="47">
        <v>94.546000000000006</v>
      </c>
      <c r="N84" s="146">
        <f t="shared" si="10"/>
        <v>45924.625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45925.625</v>
      </c>
      <c r="K85" s="47">
        <v>94.686000000000007</v>
      </c>
      <c r="L85" s="106">
        <v>45925.625</v>
      </c>
      <c r="M85" s="47">
        <v>94.43</v>
      </c>
      <c r="N85" s="146">
        <f t="shared" si="10"/>
        <v>45925.625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45926.625</v>
      </c>
      <c r="K86" s="47">
        <v>94.64</v>
      </c>
      <c r="L86" s="106">
        <v>45926.625</v>
      </c>
      <c r="M86" s="47">
        <v>94.486000000000004</v>
      </c>
      <c r="N86" s="146">
        <f t="shared" si="10"/>
        <v>45926.625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45929.625</v>
      </c>
      <c r="K87" s="47">
        <v>94.665000000000006</v>
      </c>
      <c r="L87" s="106">
        <v>45929.625</v>
      </c>
      <c r="M87" s="47">
        <v>94.599000000000004</v>
      </c>
      <c r="N87" s="146">
        <f t="shared" si="10"/>
        <v>45929.625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45930.625</v>
      </c>
      <c r="K88" s="47">
        <v>94.691000000000003</v>
      </c>
      <c r="L88" s="106">
        <v>45930.625</v>
      </c>
      <c r="M88" s="47">
        <v>94.680999999999997</v>
      </c>
      <c r="N88" s="146">
        <f t="shared" si="10"/>
        <v>45930.625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45931.625</v>
      </c>
      <c r="K89" s="47">
        <v>94.626999999999995</v>
      </c>
      <c r="L89" s="106">
        <v>45931.625</v>
      </c>
      <c r="M89" s="47">
        <v>94.671999999999997</v>
      </c>
      <c r="N89" s="146">
        <f t="shared" si="10"/>
        <v>45931.625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45932.625</v>
      </c>
      <c r="K90" s="47">
        <v>94.763000000000005</v>
      </c>
      <c r="L90" s="106">
        <v>45932.625</v>
      </c>
      <c r="M90" s="47">
        <v>94.864000000000004</v>
      </c>
      <c r="N90" s="146">
        <f t="shared" si="10"/>
        <v>45932.625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45933.625</v>
      </c>
      <c r="K91" s="47">
        <v>94.828999999999994</v>
      </c>
      <c r="L91" s="106">
        <v>45933.625</v>
      </c>
      <c r="M91" s="47">
        <v>94.876999999999995</v>
      </c>
      <c r="N91" s="146">
        <f t="shared" si="10"/>
        <v>45933.625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45936.625</v>
      </c>
      <c r="K92" s="47">
        <v>94.727999999999994</v>
      </c>
      <c r="L92" s="106">
        <v>45936.625</v>
      </c>
      <c r="M92" s="47">
        <v>94.793999999999997</v>
      </c>
      <c r="N92" s="146">
        <f t="shared" si="10"/>
        <v>45936.625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45937.625</v>
      </c>
      <c r="K93" s="47">
        <v>94.727000000000004</v>
      </c>
      <c r="L93" s="106">
        <v>45937.625</v>
      </c>
      <c r="M93" s="47">
        <v>94.748999999999995</v>
      </c>
      <c r="N93" s="146">
        <f t="shared" si="10"/>
        <v>45937.625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45938.625</v>
      </c>
      <c r="K94" s="47">
        <v>94.626000000000005</v>
      </c>
      <c r="L94" s="106">
        <v>45938.625</v>
      </c>
      <c r="M94" s="47">
        <v>94.768000000000001</v>
      </c>
      <c r="N94" s="146">
        <f t="shared" si="10"/>
        <v>45938.625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45939.625</v>
      </c>
      <c r="K95" s="47">
        <v>94.513999999999996</v>
      </c>
      <c r="L95" s="106">
        <v>45939.625</v>
      </c>
      <c r="M95" s="47">
        <v>94.697999999999993</v>
      </c>
      <c r="N95" s="146">
        <f t="shared" si="10"/>
        <v>45939.625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45944.625</v>
      </c>
      <c r="K96" s="47">
        <v>94.231999999999999</v>
      </c>
      <c r="L96" s="106">
        <v>45944.625</v>
      </c>
      <c r="M96" s="47">
        <v>93.998999999999995</v>
      </c>
      <c r="N96" s="146">
        <f t="shared" si="10"/>
        <v>45944.625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45945.625</v>
      </c>
      <c r="K97" s="47">
        <v>94.51</v>
      </c>
      <c r="L97" s="106">
        <v>45945.625</v>
      </c>
      <c r="M97" s="47">
        <v>94.293000000000006</v>
      </c>
      <c r="N97" s="146">
        <f t="shared" si="10"/>
        <v>45945.625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45946.625</v>
      </c>
      <c r="K98" s="47">
        <v>94.569000000000003</v>
      </c>
      <c r="L98" s="106">
        <v>45946.625</v>
      </c>
      <c r="M98" s="47">
        <v>94.561000000000007</v>
      </c>
      <c r="N98" s="146">
        <f t="shared" si="10"/>
        <v>45946.625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45947.625</v>
      </c>
      <c r="K99" s="47">
        <v>94.521000000000001</v>
      </c>
      <c r="L99" s="106">
        <v>45947.625</v>
      </c>
      <c r="M99" s="47">
        <v>94.379000000000005</v>
      </c>
      <c r="N99" s="146">
        <f t="shared" si="10"/>
        <v>45947.625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45950.625</v>
      </c>
      <c r="K100" s="47">
        <v>94.653000000000006</v>
      </c>
      <c r="L100" s="106">
        <v>45950.625</v>
      </c>
      <c r="M100" s="47">
        <v>94.611000000000004</v>
      </c>
      <c r="N100" s="146">
        <f t="shared" si="10"/>
        <v>45950.625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45951.625</v>
      </c>
      <c r="K101" s="47">
        <v>94.63</v>
      </c>
      <c r="L101" s="106">
        <v>45951.625</v>
      </c>
      <c r="M101" s="47">
        <v>94.763000000000005</v>
      </c>
      <c r="N101" s="146">
        <f t="shared" si="10"/>
        <v>45951.625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45952.625</v>
      </c>
      <c r="K102" s="47">
        <v>94.605000000000004</v>
      </c>
      <c r="L102" s="106">
        <v>45952.625</v>
      </c>
      <c r="M102" s="47">
        <v>94.674000000000007</v>
      </c>
      <c r="N102" s="146">
        <f t="shared" si="10"/>
        <v>45952.625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45953.625</v>
      </c>
      <c r="K103" s="47">
        <v>94.52</v>
      </c>
      <c r="L103" s="106">
        <v>45953.625</v>
      </c>
      <c r="M103" s="47">
        <v>94.572000000000003</v>
      </c>
      <c r="N103" s="146">
        <f t="shared" si="10"/>
        <v>45953.625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45954.625</v>
      </c>
      <c r="K104" s="47">
        <v>94.623999999999995</v>
      </c>
      <c r="L104" s="106">
        <v>45954.625</v>
      </c>
      <c r="M104" s="47">
        <v>94.704999999999998</v>
      </c>
      <c r="N104" s="146">
        <f t="shared" si="10"/>
        <v>45954.625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45957.625</v>
      </c>
      <c r="K105" s="47">
        <v>94.760999999999996</v>
      </c>
      <c r="L105" s="106">
        <v>45957.625</v>
      </c>
      <c r="M105" s="47">
        <v>94.843999999999994</v>
      </c>
      <c r="N105" s="146">
        <f t="shared" si="10"/>
        <v>45957.625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45958.625</v>
      </c>
      <c r="K106" s="47">
        <v>94.823999999999998</v>
      </c>
      <c r="L106" s="106">
        <v>45958.625</v>
      </c>
      <c r="M106" s="47">
        <v>94.808000000000007</v>
      </c>
      <c r="N106" s="146">
        <f t="shared" si="10"/>
        <v>45958.625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45959.625</v>
      </c>
      <c r="K107" s="47">
        <v>94.834999999999994</v>
      </c>
      <c r="L107" s="106">
        <v>45959.625</v>
      </c>
      <c r="M107" s="47">
        <v>94.843999999999994</v>
      </c>
      <c r="N107" s="146">
        <f t="shared" si="10"/>
        <v>45959.625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45960.625</v>
      </c>
      <c r="K108" s="47">
        <v>94.707999999999998</v>
      </c>
      <c r="L108" s="106">
        <v>45960.625</v>
      </c>
      <c r="M108" s="47">
        <v>94.674000000000007</v>
      </c>
      <c r="N108" s="146">
        <f t="shared" si="10"/>
        <v>45960.625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45961.625</v>
      </c>
      <c r="K109" s="47">
        <v>94.727999999999994</v>
      </c>
      <c r="L109" s="106">
        <v>45961.625</v>
      </c>
      <c r="M109" s="47">
        <v>94.620999999999995</v>
      </c>
      <c r="N109" s="146">
        <f t="shared" si="10"/>
        <v>45961.625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45964.625</v>
      </c>
      <c r="K110" s="47">
        <v>94.674000000000007</v>
      </c>
      <c r="L110" s="106">
        <v>45964.625</v>
      </c>
      <c r="M110" s="47">
        <v>94.575000000000003</v>
      </c>
      <c r="N110" s="146">
        <f t="shared" si="10"/>
        <v>45964.625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45965.625</v>
      </c>
      <c r="K111" s="47">
        <v>94.566999999999993</v>
      </c>
      <c r="L111" s="106">
        <v>45965.625</v>
      </c>
      <c r="M111" s="47">
        <v>94.51</v>
      </c>
      <c r="N111" s="146">
        <f t="shared" si="10"/>
        <v>45965.625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45966.625</v>
      </c>
      <c r="K112" s="47">
        <v>94.661000000000001</v>
      </c>
      <c r="L112" s="106">
        <v>45966.625</v>
      </c>
      <c r="M112" s="47">
        <v>94.337999999999994</v>
      </c>
      <c r="N112" s="146">
        <f t="shared" si="10"/>
        <v>45966.625</v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45967.625</v>
      </c>
      <c r="K113" s="47">
        <v>94.519000000000005</v>
      </c>
      <c r="L113" s="106">
        <v>45967.625</v>
      </c>
      <c r="M113" s="47">
        <v>94.271000000000001</v>
      </c>
      <c r="N113" s="146">
        <f t="shared" si="10"/>
        <v>45967.625</v>
      </c>
      <c r="O113" s="146">
        <f t="shared" si="11"/>
        <v>45967.625</v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45968.625</v>
      </c>
      <c r="K114" s="47">
        <v>94.388999999999996</v>
      </c>
      <c r="L114" s="106">
        <v>45968.625</v>
      </c>
      <c r="M114" s="47">
        <v>94.094999999999999</v>
      </c>
      <c r="N114" s="146">
        <f t="shared" si="10"/>
        <v>45968.625</v>
      </c>
      <c r="O114" s="146">
        <f t="shared" si="11"/>
        <v>45968.625</v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45971.625</v>
      </c>
      <c r="K115" s="47">
        <v>94.596000000000004</v>
      </c>
      <c r="L115" s="106">
        <v>45971.625</v>
      </c>
      <c r="M115" s="47">
        <v>94.209000000000003</v>
      </c>
      <c r="N115" s="146">
        <f t="shared" si="10"/>
        <v>45971.625</v>
      </c>
      <c r="O115" s="146">
        <f t="shared" si="11"/>
        <v>45971.625</v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45973.625</v>
      </c>
      <c r="K116" s="47">
        <v>94.634</v>
      </c>
      <c r="L116" s="106">
        <v>45973.625</v>
      </c>
      <c r="M116" s="47">
        <v>94.373000000000005</v>
      </c>
      <c r="N116" s="146">
        <f t="shared" si="10"/>
        <v>45973.625</v>
      </c>
      <c r="O116" s="146">
        <f t="shared" si="11"/>
        <v>45973.625</v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45974.625</v>
      </c>
      <c r="K117" s="47">
        <v>94.537999999999997</v>
      </c>
      <c r="L117" s="106">
        <v>45974.625</v>
      </c>
      <c r="M117" s="47">
        <v>94.242999999999995</v>
      </c>
      <c r="N117" s="146">
        <f t="shared" si="10"/>
        <v>45974.625</v>
      </c>
      <c r="O117" s="146">
        <f t="shared" si="11"/>
        <v>45974.625</v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45975.625</v>
      </c>
      <c r="K118" s="47">
        <v>94.36</v>
      </c>
      <c r="L118" s="106">
        <v>45975.625</v>
      </c>
      <c r="M118" s="47">
        <v>93.992999999999995</v>
      </c>
      <c r="N118" s="146">
        <f t="shared" si="10"/>
        <v>45975.625</v>
      </c>
      <c r="O118" s="146">
        <f t="shared" si="11"/>
        <v>45975.625</v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45978.625</v>
      </c>
      <c r="K119" s="47">
        <v>94.358999999999995</v>
      </c>
      <c r="L119" s="106">
        <v>45978.625</v>
      </c>
      <c r="M119" s="47">
        <v>94.006</v>
      </c>
      <c r="N119" s="146">
        <f t="shared" si="10"/>
        <v>45978.625</v>
      </c>
      <c r="O119" s="146">
        <f t="shared" si="11"/>
        <v>45978.625</v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45979.625</v>
      </c>
      <c r="K120" s="47">
        <v>94.039000000000001</v>
      </c>
      <c r="L120" s="106">
        <v>45979.625</v>
      </c>
      <c r="M120" s="47">
        <v>93.802999999999997</v>
      </c>
      <c r="N120" s="146">
        <f t="shared" si="10"/>
        <v>45979.625</v>
      </c>
      <c r="O120" s="146">
        <f t="shared" si="11"/>
        <v>45979.625</v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45980.625</v>
      </c>
      <c r="K121" s="47">
        <v>94.218000000000004</v>
      </c>
      <c r="L121" s="106">
        <v>45980.625</v>
      </c>
      <c r="M121" s="47">
        <v>93.947999999999993</v>
      </c>
      <c r="N121" s="146">
        <f t="shared" si="10"/>
        <v>45980.625</v>
      </c>
      <c r="O121" s="146">
        <f t="shared" si="11"/>
        <v>45980.625</v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45981.625</v>
      </c>
      <c r="K122" s="47">
        <v>94.406000000000006</v>
      </c>
      <c r="L122" s="106">
        <v>45981.625</v>
      </c>
      <c r="M122" s="47">
        <v>94.301000000000002</v>
      </c>
      <c r="N122" s="146">
        <f t="shared" si="10"/>
        <v>45981.625</v>
      </c>
      <c r="O122" s="146">
        <f t="shared" si="11"/>
        <v>45981.625</v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45982.625</v>
      </c>
      <c r="K123" s="47">
        <v>94.253</v>
      </c>
      <c r="L123" s="106">
        <v>45982.625</v>
      </c>
      <c r="M123" s="47">
        <v>94.075999999999993</v>
      </c>
      <c r="N123" s="146">
        <f t="shared" si="10"/>
        <v>45982.625</v>
      </c>
      <c r="O123" s="146">
        <f t="shared" si="11"/>
        <v>45982.625</v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45985.625</v>
      </c>
      <c r="K124" s="47">
        <v>94.436000000000007</v>
      </c>
      <c r="L124" s="106">
        <v>45985.625</v>
      </c>
      <c r="M124" s="47">
        <v>94.35</v>
      </c>
      <c r="N124" s="146">
        <f t="shared" si="10"/>
        <v>45985.625</v>
      </c>
      <c r="O124" s="146">
        <f t="shared" si="11"/>
        <v>45985.625</v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45986.625</v>
      </c>
      <c r="K125" s="47">
        <v>94.545000000000002</v>
      </c>
      <c r="L125" s="106">
        <v>45986.625</v>
      </c>
      <c r="M125" s="47">
        <v>94.385000000000005</v>
      </c>
      <c r="N125" s="146">
        <f t="shared" si="10"/>
        <v>45986.625</v>
      </c>
      <c r="O125" s="146">
        <f t="shared" si="11"/>
        <v>45986.625</v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45987.625</v>
      </c>
      <c r="K126" s="47">
        <v>94.813999999999993</v>
      </c>
      <c r="L126" s="106">
        <v>45987.625</v>
      </c>
      <c r="M126" s="47">
        <v>94.730999999999995</v>
      </c>
      <c r="N126" s="146">
        <f t="shared" si="10"/>
        <v>45987.625</v>
      </c>
      <c r="O126" s="146">
        <f t="shared" si="11"/>
        <v>45987.625</v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45989.625</v>
      </c>
      <c r="K127" s="47">
        <v>94.864999999999995</v>
      </c>
      <c r="L127" s="106">
        <v>45989.625</v>
      </c>
      <c r="M127" s="47">
        <v>94.966999999999999</v>
      </c>
      <c r="N127" s="146">
        <f t="shared" si="10"/>
        <v>45989.625</v>
      </c>
      <c r="O127" s="146">
        <f t="shared" si="11"/>
        <v>45989.625</v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45992.625</v>
      </c>
      <c r="K128" s="47">
        <v>94.921999999999997</v>
      </c>
      <c r="L128" s="106">
        <v>45992.625</v>
      </c>
      <c r="M128" s="47">
        <v>94.927000000000007</v>
      </c>
      <c r="N128" s="146">
        <f t="shared" si="10"/>
        <v>45992.625</v>
      </c>
      <c r="O128" s="146">
        <f t="shared" si="11"/>
        <v>45992.625</v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45993.625</v>
      </c>
      <c r="K129" s="47">
        <v>95.004000000000005</v>
      </c>
      <c r="L129" s="106">
        <v>45993.625</v>
      </c>
      <c r="M129" s="47">
        <v>94.977999999999994</v>
      </c>
      <c r="N129" s="146">
        <f t="shared" si="10"/>
        <v>45993.625</v>
      </c>
      <c r="O129" s="146">
        <f t="shared" si="11"/>
        <v>45993.625</v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45994.625</v>
      </c>
      <c r="K130" s="47">
        <v>95.183999999999997</v>
      </c>
      <c r="L130" s="106">
        <v>45994.625</v>
      </c>
      <c r="M130" s="47">
        <v>95.061999999999998</v>
      </c>
      <c r="N130" s="146">
        <f t="shared" si="10"/>
        <v>45994.625</v>
      </c>
      <c r="O130" s="146">
        <f t="shared" si="11"/>
        <v>45994.625</v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45995.625</v>
      </c>
      <c r="K131" s="47">
        <v>95.186999999999998</v>
      </c>
      <c r="L131" s="106">
        <v>45995.625</v>
      </c>
      <c r="M131" s="47">
        <v>95.123000000000005</v>
      </c>
      <c r="N131" s="146">
        <f t="shared" si="10"/>
        <v>45995.625</v>
      </c>
      <c r="O131" s="146">
        <f t="shared" si="11"/>
        <v>45995.625</v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45996.625</v>
      </c>
      <c r="K132" s="47">
        <v>95.256</v>
      </c>
      <c r="L132" s="106">
        <v>45996.625</v>
      </c>
      <c r="M132" s="47">
        <v>95.081999999999994</v>
      </c>
      <c r="N132" s="146">
        <f t="shared" ref="N132:N195" si="20">IF(COUNTIF(L:L,J132),J132,"")</f>
        <v>45996.625</v>
      </c>
      <c r="O132" s="146">
        <f t="shared" ref="O132:O195" si="21">IF(N132&gt;$A$14,N132,"")</f>
        <v>45996.625</v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45999.625</v>
      </c>
      <c r="K133" s="47">
        <v>95.257999999999996</v>
      </c>
      <c r="L133" s="106">
        <v>45999.625</v>
      </c>
      <c r="M133" s="47">
        <v>95.582999999999998</v>
      </c>
      <c r="N133" s="146">
        <f t="shared" si="20"/>
        <v>45999.625</v>
      </c>
      <c r="O133" s="146">
        <f t="shared" si="21"/>
        <v>45999.625</v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46000.625</v>
      </c>
      <c r="K134" s="47">
        <v>95.281999999999996</v>
      </c>
      <c r="L134" s="106">
        <v>46000.625</v>
      </c>
      <c r="M134" s="47">
        <v>95.161000000000001</v>
      </c>
      <c r="N134" s="146">
        <f t="shared" si="20"/>
        <v>46000.625</v>
      </c>
      <c r="O134" s="146">
        <f t="shared" si="21"/>
        <v>46000.625</v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46001.625</v>
      </c>
      <c r="K135" s="47">
        <v>95.192999999999998</v>
      </c>
      <c r="L135" s="106">
        <v>46001.625</v>
      </c>
      <c r="M135" s="47">
        <v>95.182000000000002</v>
      </c>
      <c r="N135" s="146">
        <f t="shared" si="20"/>
        <v>46001.625</v>
      </c>
      <c r="O135" s="146">
        <f t="shared" si="21"/>
        <v>46001.625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46002.625</v>
      </c>
      <c r="K136" s="47">
        <v>95.281999999999996</v>
      </c>
      <c r="L136" s="106">
        <v>46002.625</v>
      </c>
      <c r="M136" s="47">
        <v>95.218999999999994</v>
      </c>
      <c r="N136" s="146">
        <f t="shared" si="20"/>
        <v>46002.625</v>
      </c>
      <c r="O136" s="146">
        <f t="shared" si="21"/>
        <v>46002.625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/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>IF(COUNTIF(L:L,J1028),J1028,"")</f>
        <v/>
      </c>
      <c r="O1028" s="146" t="str">
        <f>IF(N1028&gt;$A$14,N1028,"")</f>
        <v/>
      </c>
    </row>
    <row r="1029" spans="14:15">
      <c r="N1029" s="146" t="str">
        <f>IF(COUNTIF(L:L,J1029),J1029,"")</f>
        <v/>
      </c>
      <c r="O1029" s="146" t="str">
        <f>IF(N1029&gt;$A$14,N1029,"")</f>
        <v/>
      </c>
    </row>
    <row r="1030" spans="14:15">
      <c r="N1030" s="146" t="str">
        <f>IF(COUNTIF(L:L,J1030),J1030,"")</f>
        <v/>
      </c>
      <c r="O1030" s="146" t="str">
        <f>IF(N1030&gt;$A$14,N1030,"")</f>
        <v/>
      </c>
    </row>
    <row r="1031" spans="14:15">
      <c r="N1031" s="146" t="str">
        <f>IF(COUNTIF(L:L,J1031),J1031,"")</f>
        <v/>
      </c>
      <c r="O1031" s="146" t="str">
        <f>IF(N1031&gt;$A$14,N1031,"")</f>
        <v/>
      </c>
    </row>
    <row r="1032" spans="14:15">
      <c r="N1032" s="146" t="str">
        <f>IF(COUNTIF(L:L,J1032),J1032,"")</f>
        <v/>
      </c>
      <c r="O1032" s="146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E25B-CD72-45BF-BDDC-F45F448CCFBE}">
  <dimension ref="A1:T748"/>
  <sheetViews>
    <sheetView zoomScale="80" zoomScaleNormal="80" workbookViewId="0">
      <selection activeCell="A15" sqref="A15:D15"/>
    </sheetView>
  </sheetViews>
  <sheetFormatPr defaultColWidth="8.88671875" defaultRowHeight="14.4"/>
  <cols>
    <col min="1" max="1" width="16.554687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46002.625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16">_xlfn.UNIQUE(O:O)</f>
        <v>0</v>
      </c>
    </row>
    <row r="3" spans="1:16">
      <c r="A3" s="14" t="s">
        <v>32</v>
      </c>
      <c r="B3" s="49" t="s">
        <v>193</v>
      </c>
      <c r="C3" s="50" t="s">
        <v>194</v>
      </c>
      <c r="J3" s="106" cm="1">
        <f t="array" ref="J3:K43">_xll.BDH(B4, "LAST_PRICE", "01/01/2025 15:00:00", "01/01/2035 16:00:00", "BarSize=60", "BarType=T", "RecurDaily=True", "TZ=London")</f>
        <v>45807.625</v>
      </c>
      <c r="K3" s="1">
        <v>112.434</v>
      </c>
      <c r="L3" s="106" cm="1">
        <f t="array" ref="L3:M143">_xll.BDH(C4, "LAST_PRICE", "01/01/2025 15:00:00", "01/01/2035 16:00:00", "BarSize=60", "BarType=T", "RecurDaily=True", "TZ=London")</f>
        <v>45806.625</v>
      </c>
      <c r="M3" s="39">
        <v>50.765999999999998</v>
      </c>
      <c r="N3" s="146">
        <f>IF(COUNTIF(L:L,J3),J3,"")</f>
        <v>45807.625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195</v>
      </c>
      <c r="C4" s="35" t="s">
        <v>196</v>
      </c>
      <c r="I4" s="1"/>
      <c r="J4" s="110">
        <v>45810.625</v>
      </c>
      <c r="K4" s="1">
        <v>113.22799999999999</v>
      </c>
      <c r="L4" s="110">
        <v>45807.625</v>
      </c>
      <c r="M4" s="1">
        <v>50.595999999999997</v>
      </c>
      <c r="N4" s="146">
        <f t="shared" ref="N4:N67" si="0">IF(COUNTIF(L:L,J4),J4,"")</f>
        <v>45810.625</v>
      </c>
      <c r="O4" s="146" t="str">
        <f t="shared" ref="O4:O67" si="1">IF(N4&gt;$A$14,N4,"")</f>
        <v/>
      </c>
      <c r="P4" s="146">
        <v>45968.625</v>
      </c>
    </row>
    <row r="5" spans="1:16">
      <c r="A5" s="14" t="s">
        <v>8</v>
      </c>
      <c r="B5" s="52">
        <f>20*10^6</f>
        <v>20000000</v>
      </c>
      <c r="C5" s="8">
        <f>44*10^6</f>
        <v>44000000</v>
      </c>
      <c r="I5" s="1"/>
      <c r="J5" s="110">
        <v>45812.625</v>
      </c>
      <c r="K5" s="1">
        <v>111.456</v>
      </c>
      <c r="L5" s="110">
        <v>45810.625</v>
      </c>
      <c r="M5" s="1">
        <v>50.588999999999999</v>
      </c>
      <c r="N5" s="146">
        <f t="shared" si="0"/>
        <v>45812.625</v>
      </c>
      <c r="O5" s="146" t="str">
        <f t="shared" si="1"/>
        <v/>
      </c>
      <c r="P5" s="146">
        <v>45973.625</v>
      </c>
    </row>
    <row r="6" spans="1:16">
      <c r="A6" s="14" t="s">
        <v>10</v>
      </c>
      <c r="B6" s="172">
        <v>0.01</v>
      </c>
      <c r="C6" s="36">
        <v>0.01</v>
      </c>
      <c r="I6" s="1"/>
      <c r="J6" s="110">
        <v>45814.625</v>
      </c>
      <c r="K6" s="1">
        <v>111.099</v>
      </c>
      <c r="L6" s="110">
        <v>45811.625</v>
      </c>
      <c r="M6" s="1">
        <v>50.511000000000003</v>
      </c>
      <c r="N6" s="146">
        <f t="shared" si="0"/>
        <v>45814.625</v>
      </c>
      <c r="O6" s="146" t="str">
        <f t="shared" si="1"/>
        <v/>
      </c>
      <c r="P6" s="146">
        <v>45974.625</v>
      </c>
    </row>
    <row r="7" spans="1:16">
      <c r="A7" s="14" t="s">
        <v>12</v>
      </c>
      <c r="B7" s="172">
        <v>0</v>
      </c>
      <c r="C7" s="36">
        <v>0</v>
      </c>
      <c r="I7" s="1"/>
      <c r="J7" s="110">
        <v>45827.625</v>
      </c>
      <c r="K7" s="1">
        <v>118.203</v>
      </c>
      <c r="L7" s="110">
        <v>45812.625</v>
      </c>
      <c r="M7" s="1">
        <v>50.146999999999998</v>
      </c>
      <c r="N7" s="146">
        <f t="shared" si="0"/>
        <v>45827.625</v>
      </c>
      <c r="O7" s="146" t="str">
        <f t="shared" si="1"/>
        <v/>
      </c>
      <c r="P7" s="146">
        <v>45975.625</v>
      </c>
    </row>
    <row r="8" spans="1:16">
      <c r="A8" s="14" t="s">
        <v>14</v>
      </c>
      <c r="B8" s="4">
        <v>4.7320000000000002</v>
      </c>
      <c r="C8" s="5">
        <v>4.9390000000000001</v>
      </c>
      <c r="E8" s="1"/>
      <c r="F8" s="1"/>
      <c r="G8" s="1"/>
      <c r="H8" s="1"/>
      <c r="I8" s="1"/>
      <c r="J8" s="106">
        <v>45838.625</v>
      </c>
      <c r="K8" s="3">
        <v>107.748</v>
      </c>
      <c r="L8" s="106">
        <v>45813.625</v>
      </c>
      <c r="M8" s="3">
        <v>50.021999999999998</v>
      </c>
      <c r="N8" s="146">
        <f t="shared" si="0"/>
        <v>45838.625</v>
      </c>
      <c r="O8" s="146" t="str">
        <f t="shared" si="1"/>
        <v/>
      </c>
      <c r="P8" s="146">
        <v>45978.625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45839.625</v>
      </c>
      <c r="K9" s="3">
        <v>107.57</v>
      </c>
      <c r="L9" s="106">
        <v>45814.625</v>
      </c>
      <c r="M9" s="3">
        <v>49.51</v>
      </c>
      <c r="N9" s="146">
        <f t="shared" si="0"/>
        <v>45839.625</v>
      </c>
      <c r="O9" s="146" t="str">
        <f t="shared" si="1"/>
        <v/>
      </c>
      <c r="P9" s="146">
        <v>45981.625</v>
      </c>
    </row>
    <row r="10" spans="1:16" ht="15" thickBot="1">
      <c r="A10" s="15" t="s">
        <v>28</v>
      </c>
      <c r="B10" s="11" cm="1">
        <f t="array" ref="B10">_xll.BDP(B4,"px_last")</f>
        <v>99.315749999999994</v>
      </c>
      <c r="C10" s="21" cm="1">
        <f t="array" ref="C10">_xll.BDP(C4,"px_last")</f>
        <v>38.355420000000002</v>
      </c>
      <c r="E10" s="1"/>
      <c r="F10" s="1"/>
      <c r="G10" s="1"/>
      <c r="H10" s="1"/>
      <c r="I10" s="1"/>
      <c r="J10" s="106">
        <v>45896.625</v>
      </c>
      <c r="K10" s="3">
        <v>100.702</v>
      </c>
      <c r="L10" s="106">
        <v>45817.625</v>
      </c>
      <c r="M10" s="3">
        <v>48.46</v>
      </c>
      <c r="N10" s="146">
        <f t="shared" si="0"/>
        <v>45896.625</v>
      </c>
      <c r="O10" s="146" t="str">
        <f t="shared" si="1"/>
        <v/>
      </c>
      <c r="P10" s="146">
        <v>45985.625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45897.625</v>
      </c>
      <c r="K11" s="3">
        <v>103.298</v>
      </c>
      <c r="L11" s="106">
        <v>45818.625</v>
      </c>
      <c r="M11" s="3">
        <v>48.17</v>
      </c>
      <c r="N11" s="146">
        <f t="shared" si="0"/>
        <v>45897.625</v>
      </c>
      <c r="O11" s="146" t="str">
        <f t="shared" si="1"/>
        <v/>
      </c>
      <c r="P11" s="146">
        <v>45986.625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32" t="s">
        <v>16</v>
      </c>
      <c r="I12" s="1"/>
      <c r="J12" s="106">
        <v>45908.625</v>
      </c>
      <c r="K12" s="3">
        <v>101.708</v>
      </c>
      <c r="L12" s="106">
        <v>45819.625</v>
      </c>
      <c r="M12" s="3">
        <v>48.09</v>
      </c>
      <c r="N12" s="146">
        <f t="shared" si="0"/>
        <v>45908.625</v>
      </c>
      <c r="O12" s="146" t="str">
        <f t="shared" si="1"/>
        <v/>
      </c>
      <c r="P12" s="146">
        <v>45987.625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45910.625</v>
      </c>
      <c r="K13" s="3">
        <v>98.234999999999999</v>
      </c>
      <c r="L13" s="106">
        <v>45820.625</v>
      </c>
      <c r="M13" s="3">
        <v>48.145000000000003</v>
      </c>
      <c r="N13" s="146">
        <f t="shared" si="0"/>
        <v>45910.625</v>
      </c>
      <c r="O13" s="146" t="str">
        <f t="shared" si="1"/>
        <v/>
      </c>
      <c r="P13" s="146">
        <v>45992.625</v>
      </c>
    </row>
    <row r="14" spans="1:16">
      <c r="A14" s="154">
        <v>45967.625</v>
      </c>
      <c r="B14" s="152">
        <v>103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45915.625</v>
      </c>
      <c r="K14" s="3">
        <v>93.445999999999998</v>
      </c>
      <c r="L14" s="106">
        <v>45821.625</v>
      </c>
      <c r="M14" s="3">
        <v>49.271000000000001</v>
      </c>
      <c r="N14" s="146">
        <f t="shared" si="0"/>
        <v>45915.625</v>
      </c>
      <c r="O14" s="146" t="str">
        <f t="shared" si="1"/>
        <v/>
      </c>
      <c r="P14" s="146">
        <v>46000.625</v>
      </c>
    </row>
    <row r="15" spans="1:16">
      <c r="A15" s="151">
        <f ca="1">IF(AND(ISBLANK(P4), A14 = $P$1),NOW(),IF(ISBLANK(P4),IF(ISBLANK(C14),NOW(),""),P4))</f>
        <v>45968.625</v>
      </c>
      <c r="B15" s="38">
        <f ca="1">IF(COUNTIF(J:J,A15)=1,VLOOKUP(A15,J:K,2), IF(COUNTIF(J:J,A15)=0,$B$10,""))</f>
        <v>105.515</v>
      </c>
      <c r="C15" s="30">
        <f ca="1">IF(ISERROR(B15-2),"",-1*(B15-$B$14)*10^-4*$B$8*$B$5)</f>
        <v>-23801.96000000001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40.561999999999998</v>
      </c>
      <c r="F15" s="30">
        <f ca="1">IF(ISERROR(E15-2),"",-1*(E15-$E$14)*10^-4*$C$8*$C$5)</f>
        <v>-12213.159199999951</v>
      </c>
      <c r="G15" s="31">
        <f t="shared" ref="G15:G79" ca="1" si="2">IF(ISERROR(E15-2),"",$C$6*(INT(A15)-INT($A$14))/360*$C$5)</f>
        <v>1222.2222222222222</v>
      </c>
      <c r="H15" s="66">
        <f ca="1">IF(ISERROR(B15-2),"",C15+D15-F15-G15)</f>
        <v>-12255.467466666727</v>
      </c>
      <c r="I15" s="1"/>
      <c r="J15" s="106">
        <v>45916.625</v>
      </c>
      <c r="K15" s="3">
        <v>94.203999999999994</v>
      </c>
      <c r="L15" s="106">
        <v>45824.625</v>
      </c>
      <c r="M15" s="3">
        <v>48.713000000000001</v>
      </c>
      <c r="N15" s="146">
        <f t="shared" si="0"/>
        <v>45916.625</v>
      </c>
      <c r="O15" s="146" t="str">
        <f t="shared" si="1"/>
        <v/>
      </c>
      <c r="P15" s="146">
        <v>46001.625</v>
      </c>
    </row>
    <row r="16" spans="1:16">
      <c r="A16" s="151">
        <f t="shared" ref="A16:A79" ca="1" si="3">IF(AND(ISBLANK(P5), A15 = $P$1),NOW(),IF(ISBLANK(P5),IF(ISBLANK(C15),NOW(),""),P5))</f>
        <v>45973.625</v>
      </c>
      <c r="B16" s="38">
        <f t="shared" ref="B16:B79" ca="1" si="4">IF(COUNTIF(J:J,A16)=1,VLOOKUP(A16,J:K,2), IF(COUNTIF(J:J,A16)=0,$B$10,""))</f>
        <v>101.768</v>
      </c>
      <c r="C16" s="30">
        <f t="shared" ref="C16:C79" ca="1" si="5">IF(ISERROR(B16-2),"",-1*(B16-$B$14)*10^-4*$B$8*$B$5)</f>
        <v>11659.647999999994</v>
      </c>
      <c r="D16" s="31">
        <f t="shared" ref="D16:D79" ca="1" si="6">IF(ISERROR(B16-2),"",$B$6*(INT(A16)-INT($A$14))/360*$B$5)</f>
        <v>3333.333333333333</v>
      </c>
      <c r="E16" s="4">
        <f t="shared" ref="E16:E79" ca="1" si="7">IF(COUNTIF(L:L,A16)=1,VLOOKUP(A16,L:M,2), IF(COUNTIF(L:L,A16)=0,$C$10,""))</f>
        <v>39.378999999999998</v>
      </c>
      <c r="F16" s="30">
        <f t="shared" ref="F16:F79" ca="1" si="8">IF(ISERROR(E16-2),"",-1*(E16-$E$14)*10^-4*$C$8*$C$5)</f>
        <v>13495.323600000049</v>
      </c>
      <c r="G16" s="31">
        <f t="shared" ca="1" si="2"/>
        <v>7333.333333333333</v>
      </c>
      <c r="H16" s="66">
        <f t="shared" ref="H16:H79" ca="1" si="9">IF(ISERROR(B16-2),"",C16+D16-F16-G16)</f>
        <v>-5835.675600000056</v>
      </c>
      <c r="I16" s="1"/>
      <c r="J16" s="106">
        <v>45930.625</v>
      </c>
      <c r="K16" s="3">
        <v>105.98099999999999</v>
      </c>
      <c r="L16" s="106">
        <v>45825.625</v>
      </c>
      <c r="M16" s="3">
        <v>48.911000000000001</v>
      </c>
      <c r="N16" s="146">
        <f t="shared" si="0"/>
        <v>45930.625</v>
      </c>
      <c r="O16" s="146" t="str">
        <f t="shared" si="1"/>
        <v/>
      </c>
      <c r="P16" s="146">
        <v>46002.625</v>
      </c>
    </row>
    <row r="17" spans="1:15">
      <c r="A17" s="151">
        <f t="shared" ca="1" si="3"/>
        <v>45974.625</v>
      </c>
      <c r="B17" s="38">
        <f t="shared" ca="1" si="4"/>
        <v>102.511</v>
      </c>
      <c r="C17" s="30">
        <f t="shared" ca="1" si="5"/>
        <v>4627.8960000000416</v>
      </c>
      <c r="D17" s="31">
        <f t="shared" ca="1" si="6"/>
        <v>3888.8888888888891</v>
      </c>
      <c r="E17" s="4">
        <f t="shared" ca="1" si="7"/>
        <v>39.512</v>
      </c>
      <c r="F17" s="30">
        <f t="shared" ca="1" si="8"/>
        <v>10605.020799999991</v>
      </c>
      <c r="G17" s="31">
        <f t="shared" ca="1" si="2"/>
        <v>8555.5555555555566</v>
      </c>
      <c r="H17" s="66">
        <f t="shared" ca="1" si="9"/>
        <v>-10643.791466666617</v>
      </c>
      <c r="I17" s="1"/>
      <c r="J17" s="106">
        <v>45931.625</v>
      </c>
      <c r="K17" s="3">
        <v>105.614</v>
      </c>
      <c r="L17" s="106">
        <v>45826.625</v>
      </c>
      <c r="M17" s="3">
        <v>49.15</v>
      </c>
      <c r="N17" s="146">
        <f t="shared" si="0"/>
        <v>45931.625</v>
      </c>
      <c r="O17" s="146" t="str">
        <f t="shared" si="1"/>
        <v/>
      </c>
    </row>
    <row r="18" spans="1:15">
      <c r="A18" s="151">
        <f t="shared" ca="1" si="3"/>
        <v>45975.625</v>
      </c>
      <c r="B18" s="38">
        <f t="shared" ca="1" si="4"/>
        <v>104.45699999999999</v>
      </c>
      <c r="C18" s="30">
        <f t="shared" ca="1" si="5"/>
        <v>-13789.047999999941</v>
      </c>
      <c r="D18" s="31">
        <f t="shared" ca="1" si="6"/>
        <v>4444.4444444444443</v>
      </c>
      <c r="E18" s="4">
        <f t="shared" ca="1" si="7"/>
        <v>40.412999999999997</v>
      </c>
      <c r="F18" s="30">
        <f t="shared" ca="1" si="8"/>
        <v>-8975.1507999999285</v>
      </c>
      <c r="G18" s="31">
        <f t="shared" ca="1" si="2"/>
        <v>9777.7777777777774</v>
      </c>
      <c r="H18" s="66">
        <f t="shared" ca="1" si="9"/>
        <v>-10147.230533333344</v>
      </c>
      <c r="I18" s="1"/>
      <c r="J18" s="106">
        <v>45932.625</v>
      </c>
      <c r="K18" s="3">
        <v>103.718</v>
      </c>
      <c r="L18" s="106">
        <v>45827.625</v>
      </c>
      <c r="M18" s="3">
        <v>49.841000000000001</v>
      </c>
      <c r="N18" s="146">
        <f t="shared" si="0"/>
        <v>45932.625</v>
      </c>
      <c r="O18" s="146" t="str">
        <f t="shared" si="1"/>
        <v/>
      </c>
    </row>
    <row r="19" spans="1:15">
      <c r="A19" s="151">
        <f t="shared" ca="1" si="3"/>
        <v>45978.625</v>
      </c>
      <c r="B19" s="38">
        <f t="shared" ca="1" si="4"/>
        <v>103.066</v>
      </c>
      <c r="C19" s="30">
        <f t="shared" ca="1" si="5"/>
        <v>-624.62400000002367</v>
      </c>
      <c r="D19" s="31">
        <f t="shared" ca="1" si="6"/>
        <v>6111.1111111111113</v>
      </c>
      <c r="E19" s="4">
        <f t="shared" ca="1" si="7"/>
        <v>40.158000000000001</v>
      </c>
      <c r="F19" s="30">
        <f t="shared" ca="1" si="8"/>
        <v>-3433.5928000000272</v>
      </c>
      <c r="G19" s="31">
        <f t="shared" ca="1" si="2"/>
        <v>13444.444444444443</v>
      </c>
      <c r="H19" s="66">
        <f t="shared" ca="1" si="9"/>
        <v>-4524.3645333333279</v>
      </c>
      <c r="I19" s="1"/>
      <c r="J19" s="106">
        <v>45938.625</v>
      </c>
      <c r="K19" s="3">
        <v>104.872</v>
      </c>
      <c r="L19" s="106">
        <v>45828.625</v>
      </c>
      <c r="M19" s="3">
        <v>49.612000000000002</v>
      </c>
      <c r="N19" s="146">
        <f t="shared" si="0"/>
        <v>45938.625</v>
      </c>
      <c r="O19" s="146" t="str">
        <f t="shared" si="1"/>
        <v/>
      </c>
    </row>
    <row r="20" spans="1:15">
      <c r="A20" s="151">
        <f t="shared" ca="1" si="3"/>
        <v>45981.625</v>
      </c>
      <c r="B20" s="38">
        <f t="shared" ca="1" si="4"/>
        <v>103.432</v>
      </c>
      <c r="C20" s="30">
        <f t="shared" ca="1" si="5"/>
        <v>-4088.4480000000208</v>
      </c>
      <c r="D20" s="31">
        <f t="shared" ca="1" si="6"/>
        <v>7777.7777777777783</v>
      </c>
      <c r="E20" s="4">
        <f t="shared" ca="1" si="7"/>
        <v>40.378</v>
      </c>
      <c r="F20" s="30">
        <f t="shared" ca="1" si="8"/>
        <v>-8214.5448000000033</v>
      </c>
      <c r="G20" s="31">
        <f t="shared" ca="1" si="2"/>
        <v>17111.111111111113</v>
      </c>
      <c r="H20" s="66">
        <f t="shared" ca="1" si="9"/>
        <v>-5207.2365333333528</v>
      </c>
      <c r="I20" s="1"/>
      <c r="J20" s="106">
        <v>45939.625</v>
      </c>
      <c r="K20" s="3">
        <v>105.119</v>
      </c>
      <c r="L20" s="106">
        <v>45831.625</v>
      </c>
      <c r="M20" s="3">
        <v>50.067999999999998</v>
      </c>
      <c r="N20" s="146">
        <f t="shared" si="0"/>
        <v>45939.625</v>
      </c>
      <c r="O20" s="146" t="str">
        <f t="shared" si="1"/>
        <v/>
      </c>
    </row>
    <row r="21" spans="1:15">
      <c r="A21" s="151">
        <f t="shared" ca="1" si="3"/>
        <v>45985.625</v>
      </c>
      <c r="B21" s="38">
        <f t="shared" ca="1" si="4"/>
        <v>105.078</v>
      </c>
      <c r="C21" s="30">
        <f t="shared" ca="1" si="5"/>
        <v>-19666.192000000028</v>
      </c>
      <c r="D21" s="31">
        <f t="shared" ca="1" si="6"/>
        <v>10000</v>
      </c>
      <c r="E21" s="4">
        <f t="shared" ca="1" si="7"/>
        <v>41.22</v>
      </c>
      <c r="F21" s="30">
        <f t="shared" ca="1" si="8"/>
        <v>-26512.551999999978</v>
      </c>
      <c r="G21" s="31">
        <f t="shared" ca="1" si="2"/>
        <v>22000</v>
      </c>
      <c r="H21" s="66">
        <f t="shared" ca="1" si="9"/>
        <v>-5153.6400000000503</v>
      </c>
      <c r="I21" s="1"/>
      <c r="J21" s="106">
        <v>45940.625</v>
      </c>
      <c r="K21" s="3">
        <v>105.869</v>
      </c>
      <c r="L21" s="106">
        <v>45832.625</v>
      </c>
      <c r="M21" s="3">
        <v>47.881999999999998</v>
      </c>
      <c r="N21" s="146">
        <f t="shared" si="0"/>
        <v>45940.625</v>
      </c>
      <c r="O21" s="146" t="str">
        <f t="shared" si="1"/>
        <v/>
      </c>
    </row>
    <row r="22" spans="1:15">
      <c r="A22" s="151">
        <f t="shared" ca="1" si="3"/>
        <v>45986.625</v>
      </c>
      <c r="B22" s="38">
        <f t="shared" ca="1" si="4"/>
        <v>102.371</v>
      </c>
      <c r="C22" s="30">
        <f t="shared" ca="1" si="5"/>
        <v>5952.8560000000462</v>
      </c>
      <c r="D22" s="31">
        <f t="shared" ca="1" si="6"/>
        <v>10555.555555555557</v>
      </c>
      <c r="E22" s="4">
        <f t="shared" ca="1" si="7"/>
        <v>40.107999999999997</v>
      </c>
      <c r="F22" s="30">
        <f t="shared" ca="1" si="8"/>
        <v>-2347.0127999999349</v>
      </c>
      <c r="G22" s="31">
        <f t="shared" ca="1" si="2"/>
        <v>23222.222222222226</v>
      </c>
      <c r="H22" s="66">
        <f t="shared" ca="1" si="9"/>
        <v>-4366.7978666666895</v>
      </c>
      <c r="I22" s="1"/>
      <c r="J22" s="106">
        <v>45946.625</v>
      </c>
      <c r="K22" s="3">
        <v>103.898</v>
      </c>
      <c r="L22" s="106">
        <v>45833.625</v>
      </c>
      <c r="M22" s="3">
        <v>47.390999999999998</v>
      </c>
      <c r="N22" s="146">
        <f t="shared" si="0"/>
        <v>45946.625</v>
      </c>
      <c r="O22" s="146" t="str">
        <f t="shared" si="1"/>
        <v/>
      </c>
    </row>
    <row r="23" spans="1:15">
      <c r="A23" s="151">
        <f t="shared" ca="1" si="3"/>
        <v>45987.625</v>
      </c>
      <c r="B23" s="38">
        <f t="shared" ca="1" si="4"/>
        <v>101.13200000000001</v>
      </c>
      <c r="C23" s="30">
        <f t="shared" ca="1" si="5"/>
        <v>17678.751999999953</v>
      </c>
      <c r="D23" s="31">
        <f t="shared" ca="1" si="6"/>
        <v>11111.111111111111</v>
      </c>
      <c r="E23" s="4">
        <f t="shared" ca="1" si="7"/>
        <v>39.744</v>
      </c>
      <c r="F23" s="30">
        <f t="shared" ca="1" si="8"/>
        <v>5563.2896000000055</v>
      </c>
      <c r="G23" s="31">
        <f t="shared" ca="1" si="2"/>
        <v>24444.444444444445</v>
      </c>
      <c r="H23" s="66">
        <f t="shared" ca="1" si="9"/>
        <v>-1217.8709333333827</v>
      </c>
      <c r="I23" s="1"/>
      <c r="J23" s="106">
        <v>45951.625</v>
      </c>
      <c r="K23" s="3">
        <v>104.86</v>
      </c>
      <c r="L23" s="106">
        <v>45834.625</v>
      </c>
      <c r="M23" s="3">
        <v>47.192</v>
      </c>
      <c r="N23" s="146">
        <f t="shared" si="0"/>
        <v>45951.625</v>
      </c>
      <c r="O23" s="146" t="str">
        <f t="shared" si="1"/>
        <v/>
      </c>
    </row>
    <row r="24" spans="1:15">
      <c r="A24" s="151">
        <f t="shared" ca="1" si="3"/>
        <v>45992.625</v>
      </c>
      <c r="B24" s="38">
        <f t="shared" ca="1" si="4"/>
        <v>101.11499999999999</v>
      </c>
      <c r="C24" s="30">
        <f t="shared" ca="1" si="5"/>
        <v>17839.64000000005</v>
      </c>
      <c r="D24" s="31">
        <f t="shared" ca="1" si="6"/>
        <v>13888.888888888889</v>
      </c>
      <c r="E24" s="4">
        <f t="shared" ca="1" si="7"/>
        <v>39.551000000000002</v>
      </c>
      <c r="F24" s="30">
        <f t="shared" ca="1" si="8"/>
        <v>9757.4883999999583</v>
      </c>
      <c r="G24" s="31">
        <f t="shared" ca="1" si="2"/>
        <v>30555.555555555558</v>
      </c>
      <c r="H24" s="66">
        <f t="shared" ca="1" si="9"/>
        <v>-8584.5150666665759</v>
      </c>
      <c r="I24" s="1"/>
      <c r="J24" s="106">
        <v>45952.625</v>
      </c>
      <c r="K24" s="3">
        <v>104.961</v>
      </c>
      <c r="L24" s="106">
        <v>45835.625</v>
      </c>
      <c r="M24" s="3">
        <v>46.259</v>
      </c>
      <c r="N24" s="146">
        <f t="shared" si="0"/>
        <v>45952.625</v>
      </c>
      <c r="O24" s="146" t="str">
        <f t="shared" si="1"/>
        <v/>
      </c>
    </row>
    <row r="25" spans="1:15">
      <c r="A25" s="151">
        <f t="shared" ca="1" si="3"/>
        <v>46000.625</v>
      </c>
      <c r="B25" s="38">
        <f t="shared" ca="1" si="4"/>
        <v>100.13800000000001</v>
      </c>
      <c r="C25" s="30">
        <f t="shared" ca="1" si="5"/>
        <v>27085.967999999953</v>
      </c>
      <c r="D25" s="31">
        <f t="shared" ca="1" si="6"/>
        <v>18333.333333333336</v>
      </c>
      <c r="E25" s="4">
        <f t="shared" ca="1" si="7"/>
        <v>38.655999999999999</v>
      </c>
      <c r="F25" s="30">
        <f t="shared" ca="1" si="8"/>
        <v>29207.270400000027</v>
      </c>
      <c r="G25" s="31">
        <f t="shared" ca="1" si="2"/>
        <v>40333.333333333336</v>
      </c>
      <c r="H25" s="66">
        <f t="shared" ca="1" si="9"/>
        <v>-24121.30240000007</v>
      </c>
      <c r="I25" s="1"/>
      <c r="J25" s="106">
        <v>45953.625</v>
      </c>
      <c r="K25" s="3">
        <v>105.11</v>
      </c>
      <c r="L25" s="106">
        <v>45838.625</v>
      </c>
      <c r="M25" s="3">
        <v>46.512999999999998</v>
      </c>
      <c r="N25" s="146">
        <f t="shared" si="0"/>
        <v>45953.625</v>
      </c>
      <c r="O25" s="146" t="str">
        <f t="shared" si="1"/>
        <v/>
      </c>
    </row>
    <row r="26" spans="1:15">
      <c r="A26" s="151">
        <f t="shared" ca="1" si="3"/>
        <v>46001.625</v>
      </c>
      <c r="B26" s="38">
        <f t="shared" ca="1" si="4"/>
        <v>99.668999999999997</v>
      </c>
      <c r="C26" s="30">
        <f t="shared" ca="1" si="5"/>
        <v>31524.584000000035</v>
      </c>
      <c r="D26" s="31">
        <f t="shared" ca="1" si="6"/>
        <v>18888.888888888891</v>
      </c>
      <c r="E26" s="4">
        <f t="shared" ca="1" si="7"/>
        <v>38.743000000000002</v>
      </c>
      <c r="F26" s="30">
        <f t="shared" ca="1" si="8"/>
        <v>27316.621199999958</v>
      </c>
      <c r="G26" s="31">
        <f t="shared" ca="1" si="2"/>
        <v>41555.555555555555</v>
      </c>
      <c r="H26" s="66">
        <f t="shared" ca="1" si="9"/>
        <v>-18458.70386666659</v>
      </c>
      <c r="I26" s="1"/>
      <c r="J26" s="106">
        <v>45958.625</v>
      </c>
      <c r="K26" s="3">
        <v>101.056</v>
      </c>
      <c r="L26" s="106">
        <v>45839.625</v>
      </c>
      <c r="M26" s="3">
        <v>46.569000000000003</v>
      </c>
      <c r="N26" s="146">
        <f t="shared" si="0"/>
        <v>45958.625</v>
      </c>
      <c r="O26" s="146" t="str">
        <f t="shared" si="1"/>
        <v/>
      </c>
    </row>
    <row r="27" spans="1:15">
      <c r="A27" s="151">
        <f t="shared" ca="1" si="3"/>
        <v>46002.625</v>
      </c>
      <c r="B27" s="38">
        <f t="shared" ca="1" si="4"/>
        <v>99.373000000000005</v>
      </c>
      <c r="C27" s="30">
        <f t="shared" ca="1" si="5"/>
        <v>34325.927999999956</v>
      </c>
      <c r="D27" s="31">
        <f t="shared" ca="1" si="6"/>
        <v>19444.444444444445</v>
      </c>
      <c r="E27" s="4">
        <f t="shared" ca="1" si="7"/>
        <v>38.36</v>
      </c>
      <c r="F27" s="30">
        <f t="shared" ca="1" si="8"/>
        <v>35639.824000000015</v>
      </c>
      <c r="G27" s="31">
        <f t="shared" ca="1" si="2"/>
        <v>42777.777777777781</v>
      </c>
      <c r="H27" s="66">
        <f t="shared" ca="1" si="9"/>
        <v>-24647.229333333395</v>
      </c>
      <c r="I27" s="1"/>
      <c r="J27" s="106">
        <v>45959.625</v>
      </c>
      <c r="K27" s="3">
        <v>100.426</v>
      </c>
      <c r="L27" s="106">
        <v>45840.625</v>
      </c>
      <c r="M27" s="3">
        <v>46.374000000000002</v>
      </c>
      <c r="N27" s="146">
        <f t="shared" si="0"/>
        <v>45959.625</v>
      </c>
      <c r="O27" s="146" t="str">
        <f t="shared" si="1"/>
        <v/>
      </c>
    </row>
    <row r="28" spans="1:15">
      <c r="A28" s="151">
        <f t="shared" ca="1" si="3"/>
        <v>46002.652503472222</v>
      </c>
      <c r="B28" s="38">
        <f t="shared" ca="1" si="4"/>
        <v>99.315749999999994</v>
      </c>
      <c r="C28" s="30">
        <f t="shared" ca="1" si="5"/>
        <v>34867.742000000057</v>
      </c>
      <c r="D28" s="31">
        <f t="shared" ca="1" si="6"/>
        <v>19444.444444444445</v>
      </c>
      <c r="E28" s="4">
        <f t="shared" ca="1" si="7"/>
        <v>38.355420000000002</v>
      </c>
      <c r="F28" s="30">
        <f t="shared" ca="1" si="8"/>
        <v>35739.354727999955</v>
      </c>
      <c r="G28" s="31">
        <f t="shared" ca="1" si="2"/>
        <v>42777.777777777781</v>
      </c>
      <c r="H28" s="66">
        <f t="shared" ca="1" si="9"/>
        <v>-24204.946061333234</v>
      </c>
      <c r="I28" s="1"/>
      <c r="J28" s="106">
        <v>45960.625</v>
      </c>
      <c r="K28" s="3">
        <v>100.43600000000001</v>
      </c>
      <c r="L28" s="106">
        <v>45841.625</v>
      </c>
      <c r="M28" s="3">
        <v>45.84</v>
      </c>
      <c r="N28" s="146">
        <f t="shared" si="0"/>
        <v>45960.625</v>
      </c>
      <c r="O28" s="146" t="str">
        <f t="shared" si="1"/>
        <v/>
      </c>
    </row>
    <row r="29" spans="1:15">
      <c r="A29" s="151" t="str">
        <f t="shared" ca="1" si="3"/>
        <v/>
      </c>
      <c r="B29" s="38" t="str">
        <f t="shared" ca="1" si="4"/>
        <v/>
      </c>
      <c r="C29" s="30" t="str">
        <f t="shared" ca="1" si="5"/>
        <v/>
      </c>
      <c r="D29" s="31" t="str">
        <f t="shared" ca="1" si="6"/>
        <v/>
      </c>
      <c r="E29" s="4" t="str">
        <f t="shared" ca="1" si="7"/>
        <v/>
      </c>
      <c r="F29" s="30" t="str">
        <f t="shared" ca="1" si="8"/>
        <v/>
      </c>
      <c r="G29" s="31" t="str">
        <f t="shared" ca="1" si="2"/>
        <v/>
      </c>
      <c r="H29" s="66" t="str">
        <f t="shared" ca="1" si="9"/>
        <v/>
      </c>
      <c r="I29" s="1"/>
      <c r="J29" s="106">
        <v>45966.625</v>
      </c>
      <c r="K29" s="3">
        <v>103.943</v>
      </c>
      <c r="L29" s="106">
        <v>45842.625</v>
      </c>
      <c r="M29" s="3">
        <v>46.398000000000003</v>
      </c>
      <c r="N29" s="146">
        <f t="shared" si="0"/>
        <v>45966.625</v>
      </c>
      <c r="O29" s="146" t="str">
        <f t="shared" si="1"/>
        <v/>
      </c>
    </row>
    <row r="30" spans="1:15">
      <c r="A30" s="151" t="str">
        <f t="shared" ca="1" si="3"/>
        <v/>
      </c>
      <c r="B30" s="38" t="str">
        <f t="shared" ca="1" si="4"/>
        <v/>
      </c>
      <c r="C30" s="30" t="str">
        <f t="shared" ca="1" si="5"/>
        <v/>
      </c>
      <c r="D30" s="31" t="str">
        <f t="shared" ca="1" si="6"/>
        <v/>
      </c>
      <c r="E30" s="4" t="str">
        <f t="shared" ca="1" si="7"/>
        <v/>
      </c>
      <c r="F30" s="30" t="str">
        <f t="shared" ca="1" si="8"/>
        <v/>
      </c>
      <c r="G30" s="31" t="str">
        <f t="shared" ca="1" si="2"/>
        <v/>
      </c>
      <c r="H30" s="66" t="str">
        <f t="shared" ca="1" si="9"/>
        <v/>
      </c>
      <c r="I30" s="1"/>
      <c r="J30" s="106">
        <v>45967.625</v>
      </c>
      <c r="K30" s="3">
        <v>104.003</v>
      </c>
      <c r="L30" s="106">
        <v>45845.625</v>
      </c>
      <c r="M30" s="3">
        <v>46.088999999999999</v>
      </c>
      <c r="N30" s="146">
        <f t="shared" si="0"/>
        <v>45967.625</v>
      </c>
      <c r="O30" s="146" t="str">
        <f t="shared" si="1"/>
        <v/>
      </c>
    </row>
    <row r="31" spans="1:15">
      <c r="A31" s="151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1" t="str">
        <f t="shared" ca="1" si="6"/>
        <v/>
      </c>
      <c r="E31" s="4" t="str">
        <f t="shared" ca="1" si="7"/>
        <v/>
      </c>
      <c r="F31" s="30" t="str">
        <f t="shared" ca="1" si="8"/>
        <v/>
      </c>
      <c r="G31" s="31" t="str">
        <f t="shared" ca="1" si="2"/>
        <v/>
      </c>
      <c r="H31" s="66" t="str">
        <f t="shared" ca="1" si="9"/>
        <v/>
      </c>
      <c r="I31" s="1"/>
      <c r="J31" s="106">
        <v>45968.625</v>
      </c>
      <c r="K31" s="3">
        <v>105.515</v>
      </c>
      <c r="L31" s="106">
        <v>45846.625</v>
      </c>
      <c r="M31" s="3">
        <v>45.844999999999999</v>
      </c>
      <c r="N31" s="146">
        <f t="shared" si="0"/>
        <v>45968.625</v>
      </c>
      <c r="O31" s="146">
        <f t="shared" si="1"/>
        <v>45968.625</v>
      </c>
    </row>
    <row r="32" spans="1:15">
      <c r="A32" s="151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1" t="str">
        <f t="shared" ca="1" si="6"/>
        <v/>
      </c>
      <c r="E32" s="4" t="str">
        <f t="shared" ca="1" si="7"/>
        <v/>
      </c>
      <c r="F32" s="30" t="str">
        <f t="shared" ca="1" si="8"/>
        <v/>
      </c>
      <c r="G32" s="31" t="str">
        <f t="shared" ca="1" si="2"/>
        <v/>
      </c>
      <c r="H32" s="66" t="str">
        <f t="shared" ca="1" si="9"/>
        <v/>
      </c>
      <c r="I32" s="1"/>
      <c r="J32" s="106">
        <v>45973.625</v>
      </c>
      <c r="K32" s="3">
        <v>101.768</v>
      </c>
      <c r="L32" s="106">
        <v>45847.625</v>
      </c>
      <c r="M32" s="3">
        <v>45.969000000000001</v>
      </c>
      <c r="N32" s="146">
        <f t="shared" si="0"/>
        <v>45973.625</v>
      </c>
      <c r="O32" s="146">
        <f t="shared" si="1"/>
        <v>45973.625</v>
      </c>
    </row>
    <row r="33" spans="1:15">
      <c r="A33" s="151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1" t="str">
        <f t="shared" ca="1" si="6"/>
        <v/>
      </c>
      <c r="E33" s="4" t="str">
        <f t="shared" ca="1" si="7"/>
        <v/>
      </c>
      <c r="F33" s="30" t="str">
        <f t="shared" ca="1" si="8"/>
        <v/>
      </c>
      <c r="G33" s="31" t="str">
        <f t="shared" ca="1" si="2"/>
        <v/>
      </c>
      <c r="H33" s="66" t="str">
        <f t="shared" ca="1" si="9"/>
        <v/>
      </c>
      <c r="I33" s="1"/>
      <c r="J33" s="106">
        <v>45974.625</v>
      </c>
      <c r="K33" s="3">
        <v>102.511</v>
      </c>
      <c r="L33" s="106">
        <v>45848.625</v>
      </c>
      <c r="M33" s="3">
        <v>45.561999999999998</v>
      </c>
      <c r="N33" s="146">
        <f t="shared" si="0"/>
        <v>45974.625</v>
      </c>
      <c r="O33" s="146">
        <f t="shared" si="1"/>
        <v>45974.625</v>
      </c>
    </row>
    <row r="34" spans="1:15">
      <c r="A34" s="151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1" t="str">
        <f t="shared" ca="1" si="6"/>
        <v/>
      </c>
      <c r="E34" s="4" t="str">
        <f t="shared" ca="1" si="7"/>
        <v/>
      </c>
      <c r="F34" s="30" t="str">
        <f t="shared" ca="1" si="8"/>
        <v/>
      </c>
      <c r="G34" s="31" t="str">
        <f t="shared" ca="1" si="2"/>
        <v/>
      </c>
      <c r="H34" s="66" t="str">
        <f t="shared" ca="1" si="9"/>
        <v/>
      </c>
      <c r="I34" s="1"/>
      <c r="J34" s="106">
        <v>45975.625</v>
      </c>
      <c r="K34" s="3">
        <v>104.45699999999999</v>
      </c>
      <c r="L34" s="106">
        <v>45849.625</v>
      </c>
      <c r="M34" s="3">
        <v>46.029000000000003</v>
      </c>
      <c r="N34" s="146">
        <f t="shared" si="0"/>
        <v>45975.625</v>
      </c>
      <c r="O34" s="146">
        <f t="shared" si="1"/>
        <v>45975.625</v>
      </c>
    </row>
    <row r="35" spans="1:15">
      <c r="A35" s="151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1" t="str">
        <f t="shared" ca="1" si="6"/>
        <v/>
      </c>
      <c r="E35" s="4" t="str">
        <f t="shared" ca="1" si="7"/>
        <v/>
      </c>
      <c r="F35" s="30" t="str">
        <f t="shared" ca="1" si="8"/>
        <v/>
      </c>
      <c r="G35" s="31" t="str">
        <f t="shared" ca="1" si="2"/>
        <v/>
      </c>
      <c r="H35" s="66" t="str">
        <f t="shared" ca="1" si="9"/>
        <v/>
      </c>
      <c r="I35" s="1"/>
      <c r="J35" s="106">
        <v>45978.625</v>
      </c>
      <c r="K35" s="3">
        <v>103.066</v>
      </c>
      <c r="L35" s="106">
        <v>45852.625</v>
      </c>
      <c r="M35" s="3">
        <v>46.009</v>
      </c>
      <c r="N35" s="146">
        <f t="shared" si="0"/>
        <v>45978.625</v>
      </c>
      <c r="O35" s="146">
        <f t="shared" si="1"/>
        <v>45978.625</v>
      </c>
    </row>
    <row r="36" spans="1:15">
      <c r="A36" s="151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1" t="str">
        <f t="shared" ca="1" si="6"/>
        <v/>
      </c>
      <c r="E36" s="4" t="str">
        <f t="shared" ca="1" si="7"/>
        <v/>
      </c>
      <c r="F36" s="30" t="str">
        <f t="shared" ca="1" si="8"/>
        <v/>
      </c>
      <c r="G36" s="31" t="str">
        <f t="shared" ca="1" si="2"/>
        <v/>
      </c>
      <c r="H36" s="66" t="str">
        <f t="shared" ca="1" si="9"/>
        <v/>
      </c>
      <c r="I36" s="1"/>
      <c r="J36" s="106">
        <v>45981.625</v>
      </c>
      <c r="K36" s="3">
        <v>103.432</v>
      </c>
      <c r="L36" s="106">
        <v>45853.625</v>
      </c>
      <c r="M36" s="3">
        <v>45.996000000000002</v>
      </c>
      <c r="N36" s="146">
        <f t="shared" si="0"/>
        <v>45981.625</v>
      </c>
      <c r="O36" s="146">
        <f t="shared" si="1"/>
        <v>45981.625</v>
      </c>
    </row>
    <row r="37" spans="1:15">
      <c r="A37" s="151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1" t="str">
        <f t="shared" ca="1" si="6"/>
        <v/>
      </c>
      <c r="E37" s="4" t="str">
        <f t="shared" ca="1" si="7"/>
        <v/>
      </c>
      <c r="F37" s="30" t="str">
        <f t="shared" ca="1" si="8"/>
        <v/>
      </c>
      <c r="G37" s="31" t="str">
        <f t="shared" ca="1" si="2"/>
        <v/>
      </c>
      <c r="H37" s="66" t="str">
        <f t="shared" ca="1" si="9"/>
        <v/>
      </c>
      <c r="I37" s="1"/>
      <c r="J37" s="106">
        <v>45985.625</v>
      </c>
      <c r="K37" s="3">
        <v>105.078</v>
      </c>
      <c r="L37" s="106">
        <v>45854.625</v>
      </c>
      <c r="M37" s="3">
        <v>46.720999999999997</v>
      </c>
      <c r="N37" s="146">
        <f t="shared" si="0"/>
        <v>45985.625</v>
      </c>
      <c r="O37" s="146">
        <f t="shared" si="1"/>
        <v>45985.625</v>
      </c>
    </row>
    <row r="38" spans="1:15">
      <c r="A38" s="151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1" t="str">
        <f t="shared" ca="1" si="6"/>
        <v/>
      </c>
      <c r="E38" s="4" t="str">
        <f t="shared" ca="1" si="7"/>
        <v/>
      </c>
      <c r="F38" s="30" t="str">
        <f t="shared" ca="1" si="8"/>
        <v/>
      </c>
      <c r="G38" s="31" t="str">
        <f t="shared" ca="1" si="2"/>
        <v/>
      </c>
      <c r="H38" s="66" t="str">
        <f t="shared" ca="1" si="9"/>
        <v/>
      </c>
      <c r="I38" s="1"/>
      <c r="J38" s="106">
        <v>45986.625</v>
      </c>
      <c r="K38" s="3">
        <v>102.371</v>
      </c>
      <c r="L38" s="106">
        <v>45855.625</v>
      </c>
      <c r="M38" s="3">
        <v>46.201999999999998</v>
      </c>
      <c r="N38" s="146">
        <f t="shared" si="0"/>
        <v>45986.625</v>
      </c>
      <c r="O38" s="146">
        <f t="shared" si="1"/>
        <v>45986.625</v>
      </c>
    </row>
    <row r="39" spans="1:15">
      <c r="A39" s="151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1" t="str">
        <f t="shared" ca="1" si="6"/>
        <v/>
      </c>
      <c r="E39" s="4" t="str">
        <f t="shared" ca="1" si="7"/>
        <v/>
      </c>
      <c r="F39" s="30" t="str">
        <f t="shared" ca="1" si="8"/>
        <v/>
      </c>
      <c r="G39" s="31" t="str">
        <f t="shared" ca="1" si="2"/>
        <v/>
      </c>
      <c r="H39" s="66" t="str">
        <f t="shared" ca="1" si="9"/>
        <v/>
      </c>
      <c r="I39" s="1"/>
      <c r="J39" s="106">
        <v>45987.625</v>
      </c>
      <c r="K39" s="3">
        <v>101.13200000000001</v>
      </c>
      <c r="L39" s="106">
        <v>45856.625</v>
      </c>
      <c r="M39" s="3">
        <v>45.622</v>
      </c>
      <c r="N39" s="146">
        <f t="shared" si="0"/>
        <v>45987.625</v>
      </c>
      <c r="O39" s="146">
        <f t="shared" si="1"/>
        <v>45987.625</v>
      </c>
    </row>
    <row r="40" spans="1:15">
      <c r="A40" s="151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7"/>
        <v/>
      </c>
      <c r="F40" s="30" t="str">
        <f t="shared" ca="1" si="8"/>
        <v/>
      </c>
      <c r="G40" s="31" t="str">
        <f t="shared" ca="1" si="2"/>
        <v/>
      </c>
      <c r="H40" s="66" t="str">
        <f t="shared" ca="1" si="9"/>
        <v/>
      </c>
      <c r="I40" s="1"/>
      <c r="J40" s="106">
        <v>45992.625</v>
      </c>
      <c r="K40" s="3">
        <v>101.11499999999999</v>
      </c>
      <c r="L40" s="106">
        <v>45859.625</v>
      </c>
      <c r="M40" s="3">
        <v>45.655000000000001</v>
      </c>
      <c r="N40" s="146">
        <f t="shared" si="0"/>
        <v>45992.625</v>
      </c>
      <c r="O40" s="146">
        <f t="shared" si="1"/>
        <v>45992.625</v>
      </c>
    </row>
    <row r="41" spans="1:15">
      <c r="A41" s="151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7"/>
        <v/>
      </c>
      <c r="F41" s="30" t="str">
        <f t="shared" ca="1" si="8"/>
        <v/>
      </c>
      <c r="G41" s="31" t="str">
        <f t="shared" ca="1" si="2"/>
        <v/>
      </c>
      <c r="H41" s="66" t="str">
        <f t="shared" ca="1" si="9"/>
        <v/>
      </c>
      <c r="I41" s="1"/>
      <c r="J41" s="106">
        <v>46000.625</v>
      </c>
      <c r="K41" s="3">
        <v>100.13800000000001</v>
      </c>
      <c r="L41" s="106">
        <v>45860.625</v>
      </c>
      <c r="M41" s="3">
        <v>46.02</v>
      </c>
      <c r="N41" s="146">
        <f t="shared" si="0"/>
        <v>46000.625</v>
      </c>
      <c r="O41" s="146">
        <f t="shared" si="1"/>
        <v>46000.625</v>
      </c>
    </row>
    <row r="42" spans="1:15">
      <c r="A42" s="151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7"/>
        <v/>
      </c>
      <c r="F42" s="30" t="str">
        <f t="shared" ca="1" si="8"/>
        <v/>
      </c>
      <c r="G42" s="31" t="str">
        <f t="shared" ca="1" si="2"/>
        <v/>
      </c>
      <c r="H42" s="66" t="str">
        <f t="shared" ca="1" si="9"/>
        <v/>
      </c>
      <c r="I42" s="1"/>
      <c r="J42" s="106">
        <v>46001.625</v>
      </c>
      <c r="K42" s="3">
        <v>99.668999999999997</v>
      </c>
      <c r="L42" s="106">
        <v>45861.625</v>
      </c>
      <c r="M42" s="3">
        <v>44.41</v>
      </c>
      <c r="N42" s="146">
        <f t="shared" si="0"/>
        <v>46001.625</v>
      </c>
      <c r="O42" s="146">
        <f t="shared" si="1"/>
        <v>46001.625</v>
      </c>
    </row>
    <row r="43" spans="1:15">
      <c r="A43" s="151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7"/>
        <v/>
      </c>
      <c r="F43" s="30" t="str">
        <f t="shared" ca="1" si="8"/>
        <v/>
      </c>
      <c r="G43" s="31" t="str">
        <f t="shared" ca="1" si="2"/>
        <v/>
      </c>
      <c r="H43" s="66" t="str">
        <f t="shared" ca="1" si="9"/>
        <v/>
      </c>
      <c r="I43" s="1"/>
      <c r="J43" s="106">
        <v>46002.625</v>
      </c>
      <c r="K43" s="3">
        <v>99.373000000000005</v>
      </c>
      <c r="L43" s="106">
        <v>45862.625</v>
      </c>
      <c r="M43" s="3">
        <v>44.935000000000002</v>
      </c>
      <c r="N43" s="146">
        <f t="shared" si="0"/>
        <v>46002.625</v>
      </c>
      <c r="O43" s="146">
        <f t="shared" si="1"/>
        <v>46002.625</v>
      </c>
    </row>
    <row r="44" spans="1:15">
      <c r="A44" s="151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7"/>
        <v/>
      </c>
      <c r="F44" s="30" t="str">
        <f t="shared" ca="1" si="8"/>
        <v/>
      </c>
      <c r="G44" s="31" t="str">
        <f t="shared" ca="1" si="2"/>
        <v/>
      </c>
      <c r="H44" s="66" t="str">
        <f t="shared" ca="1" si="9"/>
        <v/>
      </c>
      <c r="I44" s="1"/>
      <c r="J44" s="106"/>
      <c r="L44" s="106">
        <v>45863.625</v>
      </c>
      <c r="M44" s="3">
        <v>44.003999999999998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7"/>
        <v/>
      </c>
      <c r="F45" s="30" t="str">
        <f t="shared" ca="1" si="8"/>
        <v/>
      </c>
      <c r="G45" s="31" t="str">
        <f t="shared" ca="1" si="2"/>
        <v/>
      </c>
      <c r="H45" s="66" t="str">
        <f t="shared" ca="1" si="9"/>
        <v/>
      </c>
      <c r="I45" s="1"/>
      <c r="J45" s="106"/>
      <c r="L45" s="106">
        <v>45866.625</v>
      </c>
      <c r="M45" s="3">
        <v>44.481000000000002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7"/>
        <v/>
      </c>
      <c r="F46" s="30" t="str">
        <f t="shared" ca="1" si="8"/>
        <v/>
      </c>
      <c r="G46" s="31" t="str">
        <f t="shared" ca="1" si="2"/>
        <v/>
      </c>
      <c r="H46" s="66" t="str">
        <f t="shared" ca="1" si="9"/>
        <v/>
      </c>
      <c r="I46" s="1"/>
      <c r="J46" s="106"/>
      <c r="L46" s="106">
        <v>45867.625</v>
      </c>
      <c r="M46" s="3">
        <v>44.067999999999998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7"/>
        <v/>
      </c>
      <c r="F47" s="30" t="str">
        <f t="shared" ca="1" si="8"/>
        <v/>
      </c>
      <c r="G47" s="31" t="str">
        <f t="shared" ca="1" si="2"/>
        <v/>
      </c>
      <c r="H47" s="66" t="str">
        <f t="shared" ca="1" si="9"/>
        <v/>
      </c>
      <c r="I47" s="1"/>
      <c r="J47" s="106"/>
      <c r="L47" s="106">
        <v>45868.625</v>
      </c>
      <c r="M47" s="3">
        <v>44.091999999999999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7"/>
        <v/>
      </c>
      <c r="F48" s="30" t="str">
        <f t="shared" ca="1" si="8"/>
        <v/>
      </c>
      <c r="G48" s="31" t="str">
        <f t="shared" ca="1" si="2"/>
        <v/>
      </c>
      <c r="H48" s="66" t="str">
        <f t="shared" ca="1" si="9"/>
        <v/>
      </c>
      <c r="I48" s="1"/>
      <c r="J48" s="106"/>
      <c r="L48" s="106">
        <v>45869.625</v>
      </c>
      <c r="M48" s="3">
        <v>43.84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7"/>
        <v/>
      </c>
      <c r="F49" s="30" t="str">
        <f t="shared" ca="1" si="8"/>
        <v/>
      </c>
      <c r="G49" s="31" t="str">
        <f t="shared" ca="1" si="2"/>
        <v/>
      </c>
      <c r="H49" s="66" t="str">
        <f t="shared" ca="1" si="9"/>
        <v/>
      </c>
      <c r="I49" s="1"/>
      <c r="J49" s="106"/>
      <c r="L49" s="106">
        <v>45870.625</v>
      </c>
      <c r="M49" s="3">
        <v>45.561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7"/>
        <v/>
      </c>
      <c r="F50" s="30" t="str">
        <f t="shared" ca="1" si="8"/>
        <v/>
      </c>
      <c r="G50" s="31" t="str">
        <f t="shared" ca="1" si="2"/>
        <v/>
      </c>
      <c r="H50" s="66" t="str">
        <f t="shared" ca="1" si="9"/>
        <v/>
      </c>
      <c r="I50" s="1"/>
      <c r="J50" s="106"/>
      <c r="L50" s="106">
        <v>45873.625</v>
      </c>
      <c r="M50" s="3">
        <v>45.259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7"/>
        <v/>
      </c>
      <c r="F51" s="30" t="str">
        <f t="shared" ca="1" si="8"/>
        <v/>
      </c>
      <c r="G51" s="31" t="str">
        <f t="shared" ca="1" si="2"/>
        <v/>
      </c>
      <c r="H51" s="66" t="str">
        <f t="shared" ca="1" si="9"/>
        <v/>
      </c>
      <c r="I51" s="1"/>
      <c r="J51" s="106"/>
      <c r="L51" s="106">
        <v>45874.625</v>
      </c>
      <c r="M51" s="3">
        <v>43.271999999999998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7"/>
        <v/>
      </c>
      <c r="F52" s="30" t="str">
        <f t="shared" ca="1" si="8"/>
        <v/>
      </c>
      <c r="G52" s="31" t="str">
        <f t="shared" ca="1" si="2"/>
        <v/>
      </c>
      <c r="H52" s="66" t="str">
        <f t="shared" ca="1" si="9"/>
        <v/>
      </c>
      <c r="I52" s="1"/>
      <c r="J52" s="106"/>
      <c r="L52" s="106">
        <v>45875.625</v>
      </c>
      <c r="M52" s="3">
        <v>44.655999999999999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7"/>
        <v/>
      </c>
      <c r="F53" s="30" t="str">
        <f t="shared" ca="1" si="8"/>
        <v/>
      </c>
      <c r="G53" s="31" t="str">
        <f t="shared" ca="1" si="2"/>
        <v/>
      </c>
      <c r="H53" s="66" t="str">
        <f t="shared" ca="1" si="9"/>
        <v/>
      </c>
      <c r="I53" s="1"/>
      <c r="J53" s="106"/>
      <c r="L53" s="106">
        <v>45876.625</v>
      </c>
      <c r="M53" s="3">
        <v>44.003999999999998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7"/>
        <v/>
      </c>
      <c r="F54" s="30" t="str">
        <f t="shared" ca="1" si="8"/>
        <v/>
      </c>
      <c r="G54" s="31" t="str">
        <f t="shared" ca="1" si="2"/>
        <v/>
      </c>
      <c r="H54" s="66" t="str">
        <f t="shared" ca="1" si="9"/>
        <v/>
      </c>
      <c r="J54" s="106"/>
      <c r="L54" s="106">
        <v>45877.625</v>
      </c>
      <c r="M54" s="3">
        <v>43.125999999999998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7"/>
        <v/>
      </c>
      <c r="F55" s="30" t="str">
        <f t="shared" ca="1" si="8"/>
        <v/>
      </c>
      <c r="G55" s="31" t="str">
        <f t="shared" ca="1" si="2"/>
        <v/>
      </c>
      <c r="H55" s="66" t="str">
        <f t="shared" ca="1" si="9"/>
        <v/>
      </c>
      <c r="J55" s="106"/>
      <c r="L55" s="106">
        <v>45880.625</v>
      </c>
      <c r="M55" s="3">
        <v>42.325000000000003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7"/>
        <v/>
      </c>
      <c r="F56" s="30" t="str">
        <f t="shared" ca="1" si="8"/>
        <v/>
      </c>
      <c r="G56" s="31" t="str">
        <f t="shared" ca="1" si="2"/>
        <v/>
      </c>
      <c r="H56" s="66" t="str">
        <f t="shared" ca="1" si="9"/>
        <v/>
      </c>
      <c r="J56" s="106"/>
      <c r="L56" s="106">
        <v>45881.625</v>
      </c>
      <c r="M56" s="3">
        <v>42.44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7"/>
        <v/>
      </c>
      <c r="F57" s="30" t="str">
        <f t="shared" ca="1" si="8"/>
        <v/>
      </c>
      <c r="G57" s="31" t="str">
        <f t="shared" ca="1" si="2"/>
        <v/>
      </c>
      <c r="H57" s="66" t="str">
        <f t="shared" ca="1" si="9"/>
        <v/>
      </c>
      <c r="J57" s="106"/>
      <c r="L57" s="106">
        <v>45882.625</v>
      </c>
      <c r="M57" s="3">
        <v>41.847000000000001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7"/>
        <v/>
      </c>
      <c r="F58" s="30" t="str">
        <f t="shared" ca="1" si="8"/>
        <v/>
      </c>
      <c r="G58" s="31" t="str">
        <f t="shared" ca="1" si="2"/>
        <v/>
      </c>
      <c r="H58" s="66" t="str">
        <f t="shared" ca="1" si="9"/>
        <v/>
      </c>
      <c r="J58" s="106"/>
      <c r="L58" s="106">
        <v>45883.625</v>
      </c>
      <c r="M58" s="3">
        <v>40.713999999999999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7"/>
        <v/>
      </c>
      <c r="F59" s="30" t="str">
        <f t="shared" ca="1" si="8"/>
        <v/>
      </c>
      <c r="G59" s="31" t="str">
        <f t="shared" ca="1" si="2"/>
        <v/>
      </c>
      <c r="H59" s="66" t="str">
        <f t="shared" ca="1" si="9"/>
        <v/>
      </c>
      <c r="J59" s="106"/>
      <c r="L59" s="106">
        <v>45884.625</v>
      </c>
      <c r="M59" s="3">
        <v>40.488999999999997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7"/>
        <v/>
      </c>
      <c r="F60" s="30" t="str">
        <f t="shared" ca="1" si="8"/>
        <v/>
      </c>
      <c r="G60" s="31" t="str">
        <f t="shared" ca="1" si="2"/>
        <v/>
      </c>
      <c r="H60" s="66" t="str">
        <f t="shared" ca="1" si="9"/>
        <v/>
      </c>
      <c r="J60" s="106"/>
      <c r="L60" s="106">
        <v>45887.625</v>
      </c>
      <c r="M60" s="3">
        <v>39.999000000000002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7"/>
        <v/>
      </c>
      <c r="F61" s="30" t="str">
        <f t="shared" ca="1" si="8"/>
        <v/>
      </c>
      <c r="G61" s="31" t="str">
        <f t="shared" ca="1" si="2"/>
        <v/>
      </c>
      <c r="H61" s="66" t="str">
        <f t="shared" ca="1" si="9"/>
        <v/>
      </c>
      <c r="J61" s="106"/>
      <c r="L61" s="106">
        <v>45888.625</v>
      </c>
      <c r="M61" s="3">
        <v>40.692999999999998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7"/>
        <v/>
      </c>
      <c r="F62" s="30" t="str">
        <f t="shared" ca="1" si="8"/>
        <v/>
      </c>
      <c r="G62" s="31" t="str">
        <f t="shared" ca="1" si="2"/>
        <v/>
      </c>
      <c r="H62" s="66" t="str">
        <f t="shared" ca="1" si="9"/>
        <v/>
      </c>
      <c r="J62" s="106"/>
      <c r="L62" s="106">
        <v>45889.625</v>
      </c>
      <c r="M62" s="3">
        <v>40.584000000000003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7"/>
        <v/>
      </c>
      <c r="F63" s="30" t="str">
        <f t="shared" ca="1" si="8"/>
        <v/>
      </c>
      <c r="G63" s="31" t="str">
        <f t="shared" ca="1" si="2"/>
        <v/>
      </c>
      <c r="H63" s="66" t="str">
        <f t="shared" ca="1" si="9"/>
        <v/>
      </c>
      <c r="J63" s="106"/>
      <c r="L63" s="106">
        <v>45890.625</v>
      </c>
      <c r="M63" s="3">
        <v>41.186999999999998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7"/>
        <v/>
      </c>
      <c r="F64" s="30" t="str">
        <f t="shared" ca="1" si="8"/>
        <v/>
      </c>
      <c r="G64" s="31" t="str">
        <f t="shared" ca="1" si="2"/>
        <v/>
      </c>
      <c r="H64" s="66" t="str">
        <f t="shared" ca="1" si="9"/>
        <v/>
      </c>
      <c r="J64" s="106"/>
      <c r="L64" s="106">
        <v>45891.625</v>
      </c>
      <c r="M64" s="3">
        <v>40.197000000000003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7"/>
        <v/>
      </c>
      <c r="F65" s="30" t="str">
        <f t="shared" ca="1" si="8"/>
        <v/>
      </c>
      <c r="G65" s="31" t="str">
        <f t="shared" ca="1" si="2"/>
        <v/>
      </c>
      <c r="H65" s="66" t="str">
        <f t="shared" ca="1" si="9"/>
        <v/>
      </c>
      <c r="J65" s="106"/>
      <c r="L65" s="106">
        <v>45894.625</v>
      </c>
      <c r="M65" s="3">
        <v>39.768000000000001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7"/>
        <v/>
      </c>
      <c r="F66" s="30" t="str">
        <f t="shared" ca="1" si="8"/>
        <v/>
      </c>
      <c r="G66" s="31" t="str">
        <f t="shared" ca="1" si="2"/>
        <v/>
      </c>
      <c r="H66" s="66" t="str">
        <f t="shared" ca="1" si="9"/>
        <v/>
      </c>
      <c r="J66" s="106"/>
      <c r="L66" s="106">
        <v>45895.625</v>
      </c>
      <c r="M66" s="3">
        <v>41.311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7"/>
        <v/>
      </c>
      <c r="F67" s="30" t="str">
        <f t="shared" ca="1" si="8"/>
        <v/>
      </c>
      <c r="G67" s="31" t="str">
        <f t="shared" ca="1" si="2"/>
        <v/>
      </c>
      <c r="H67" s="66" t="str">
        <f t="shared" ca="1" si="9"/>
        <v/>
      </c>
      <c r="J67" s="106"/>
      <c r="L67" s="106">
        <v>45896.625</v>
      </c>
      <c r="M67" s="3">
        <v>41.927999999999997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7"/>
        <v/>
      </c>
      <c r="F68" s="30" t="str">
        <f t="shared" ca="1" si="8"/>
        <v/>
      </c>
      <c r="G68" s="31" t="str">
        <f t="shared" ca="1" si="2"/>
        <v/>
      </c>
      <c r="H68" s="66" t="str">
        <f t="shared" ca="1" si="9"/>
        <v/>
      </c>
      <c r="J68" s="106"/>
      <c r="L68" s="106">
        <v>45897.625</v>
      </c>
      <c r="M68" s="3">
        <v>43.296999999999997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7"/>
        <v/>
      </c>
      <c r="F69" s="30" t="str">
        <f t="shared" ca="1" si="8"/>
        <v/>
      </c>
      <c r="G69" s="31" t="str">
        <f t="shared" ca="1" si="2"/>
        <v/>
      </c>
      <c r="H69" s="66" t="str">
        <f t="shared" ca="1" si="9"/>
        <v/>
      </c>
      <c r="J69" s="106"/>
      <c r="L69" s="106">
        <v>45898.625</v>
      </c>
      <c r="M69" s="3">
        <v>43.542999999999999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7"/>
        <v/>
      </c>
      <c r="F70" s="30" t="str">
        <f t="shared" ca="1" si="8"/>
        <v/>
      </c>
      <c r="G70" s="31" t="str">
        <f t="shared" ca="1" si="2"/>
        <v/>
      </c>
      <c r="H70" s="66" t="str">
        <f t="shared" ca="1" si="9"/>
        <v/>
      </c>
      <c r="J70" s="106"/>
      <c r="L70" s="106">
        <v>45901.625</v>
      </c>
      <c r="M70" s="3">
        <v>43.545000000000002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7"/>
        <v/>
      </c>
      <c r="F71" s="30" t="str">
        <f t="shared" ca="1" si="8"/>
        <v/>
      </c>
      <c r="G71" s="31" t="str">
        <f t="shared" ca="1" si="2"/>
        <v/>
      </c>
      <c r="H71" s="66" t="str">
        <f t="shared" ca="1" si="9"/>
        <v/>
      </c>
      <c r="J71" s="106"/>
      <c r="L71" s="106">
        <v>45902.625</v>
      </c>
      <c r="M71" s="3">
        <v>44.607999999999997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7"/>
        <v/>
      </c>
      <c r="F72" s="30" t="str">
        <f t="shared" ca="1" si="8"/>
        <v/>
      </c>
      <c r="G72" s="31" t="str">
        <f t="shared" ca="1" si="2"/>
        <v/>
      </c>
      <c r="H72" s="66" t="str">
        <f t="shared" ca="1" si="9"/>
        <v/>
      </c>
      <c r="J72" s="106"/>
      <c r="L72" s="106">
        <v>45903.625</v>
      </c>
      <c r="M72" s="3">
        <v>43.585000000000001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7"/>
        <v/>
      </c>
      <c r="F73" s="30" t="str">
        <f t="shared" ca="1" si="8"/>
        <v/>
      </c>
      <c r="G73" s="31" t="str">
        <f t="shared" ca="1" si="2"/>
        <v/>
      </c>
      <c r="H73" s="66" t="str">
        <f t="shared" ca="1" si="9"/>
        <v/>
      </c>
      <c r="J73" s="106"/>
      <c r="L73" s="106">
        <v>45904.625</v>
      </c>
      <c r="M73" s="3">
        <v>42.317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7"/>
        <v/>
      </c>
      <c r="F74" s="30" t="str">
        <f t="shared" ca="1" si="8"/>
        <v/>
      </c>
      <c r="G74" s="31" t="str">
        <f t="shared" ca="1" si="2"/>
        <v/>
      </c>
      <c r="H74" s="66" t="str">
        <f t="shared" ca="1" si="9"/>
        <v/>
      </c>
      <c r="J74" s="106"/>
      <c r="L74" s="106">
        <v>45905.625</v>
      </c>
      <c r="M74" s="3">
        <v>41.122999999999998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7"/>
        <v/>
      </c>
      <c r="F75" s="30" t="str">
        <f t="shared" ca="1" si="8"/>
        <v/>
      </c>
      <c r="G75" s="31" t="str">
        <f t="shared" ca="1" si="2"/>
        <v/>
      </c>
      <c r="H75" s="66" t="str">
        <f t="shared" ca="1" si="9"/>
        <v/>
      </c>
      <c r="J75" s="106"/>
      <c r="L75" s="106">
        <v>45908.625</v>
      </c>
      <c r="M75" s="3">
        <v>40.829000000000001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7"/>
        <v/>
      </c>
      <c r="F76" s="30" t="str">
        <f t="shared" ca="1" si="8"/>
        <v/>
      </c>
      <c r="G76" s="31" t="str">
        <f t="shared" ca="1" si="2"/>
        <v/>
      </c>
      <c r="H76" s="66" t="str">
        <f t="shared" ca="1" si="9"/>
        <v/>
      </c>
      <c r="J76" s="106"/>
      <c r="L76" s="106">
        <v>45909.625</v>
      </c>
      <c r="M76" s="3">
        <v>41.584000000000003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7"/>
        <v/>
      </c>
      <c r="F77" s="30" t="str">
        <f t="shared" ca="1" si="8"/>
        <v/>
      </c>
      <c r="G77" s="31" t="str">
        <f t="shared" ca="1" si="2"/>
        <v/>
      </c>
      <c r="H77" s="66" t="str">
        <f t="shared" ca="1" si="9"/>
        <v/>
      </c>
      <c r="J77" s="106"/>
      <c r="L77" s="106">
        <v>45910.625</v>
      </c>
      <c r="M77" s="3">
        <v>40.796999999999997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7"/>
        <v/>
      </c>
      <c r="F78" s="30" t="str">
        <f t="shared" ca="1" si="8"/>
        <v/>
      </c>
      <c r="G78" s="31" t="str">
        <f t="shared" ca="1" si="2"/>
        <v/>
      </c>
      <c r="H78" s="66" t="str">
        <f t="shared" ca="1" si="9"/>
        <v/>
      </c>
      <c r="J78" s="106"/>
      <c r="L78" s="106">
        <v>45911.625</v>
      </c>
      <c r="M78" s="3">
        <v>39.363999999999997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7"/>
        <v/>
      </c>
      <c r="F79" s="30" t="str">
        <f t="shared" ca="1" si="8"/>
        <v/>
      </c>
      <c r="G79" s="31" t="str">
        <f t="shared" ca="1" si="2"/>
        <v/>
      </c>
      <c r="H79" s="66" t="str">
        <f t="shared" ca="1" si="9"/>
        <v/>
      </c>
      <c r="J79" s="106"/>
      <c r="L79" s="106">
        <v>45912.625</v>
      </c>
      <c r="M79" s="3">
        <v>39.293999999999997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$P$1),NOW(),IF(ISBLANK(P69),IF(ISBLANK(C79),NOW(),""),P69))</f>
        <v/>
      </c>
      <c r="B80" s="38" t="str">
        <f t="shared" ref="B80:B129" ca="1" si="13">IF(COUNTIF(J:J,A80)=1,VLOOKUP(A80,J:K,2), IF(COUNTIF(J:J,A80)=0,$B$10,""))</f>
        <v/>
      </c>
      <c r="C80" s="30" t="str">
        <f t="shared" ref="C80:C129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9" ca="1" si="16">IF(COUNTIF(L:L,A80)=1,VLOOKUP(A80,L:M,2), IF(COUNTIF(L:L,A80)=0,$C$10,""))</f>
        <v/>
      </c>
      <c r="F80" s="30" t="str">
        <f t="shared" ref="F80:F129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9" ca="1" si="19">IF(ISERROR(B80-2),"",C80+D80-F80-G80)</f>
        <v/>
      </c>
      <c r="J80" s="106"/>
      <c r="L80" s="106">
        <v>45915.625</v>
      </c>
      <c r="M80" s="3">
        <v>38.784999999999997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45916.625</v>
      </c>
      <c r="M81" s="3">
        <v>39.020000000000003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45917.625</v>
      </c>
      <c r="M82" s="3">
        <v>39.088999999999999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45918.625</v>
      </c>
      <c r="M83" s="3">
        <v>38.064999999999998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45919.625</v>
      </c>
      <c r="M84" s="3">
        <v>37.86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45922.625</v>
      </c>
      <c r="M85" s="3">
        <v>42.676000000000002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45923.625</v>
      </c>
      <c r="M86" s="3">
        <v>42.468000000000004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45924.625</v>
      </c>
      <c r="M87" s="3">
        <v>42.393000000000001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45925.625</v>
      </c>
      <c r="M88" s="3">
        <v>41.981000000000002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45926.625</v>
      </c>
      <c r="M89" s="3">
        <v>43.244999999999997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45929.625</v>
      </c>
      <c r="M90" s="3">
        <v>42.831000000000003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45930.625</v>
      </c>
      <c r="M91" s="3">
        <v>41.5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45931.625</v>
      </c>
      <c r="M92" s="3">
        <v>41.204000000000001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45932.625</v>
      </c>
      <c r="M93" s="3">
        <v>40.747999999999998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45933.625</v>
      </c>
      <c r="M94" s="3">
        <v>40.587000000000003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45936.625</v>
      </c>
      <c r="M95" s="3">
        <v>41.210999999999999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45937.625</v>
      </c>
      <c r="M96" s="3">
        <v>41.295999999999999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45938.625</v>
      </c>
      <c r="M97" s="3">
        <v>41.326999999999998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45939.625</v>
      </c>
      <c r="M98" s="3">
        <v>41.177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45940.625</v>
      </c>
      <c r="M99" s="3">
        <v>41.351999999999997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45943.625</v>
      </c>
      <c r="M100" s="3">
        <v>42.957000000000001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45944.625</v>
      </c>
      <c r="M101" s="3">
        <v>43.06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45945.625</v>
      </c>
      <c r="M102" s="3">
        <v>40.494999999999997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45946.625</v>
      </c>
      <c r="M103" s="3">
        <v>40.034999999999997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45947.625</v>
      </c>
      <c r="M104" s="3">
        <v>41.86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45950.625</v>
      </c>
      <c r="M105" s="3">
        <v>41.363999999999997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45951.625</v>
      </c>
      <c r="M106" s="3">
        <v>40.582999999999998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45952.625</v>
      </c>
      <c r="M107" s="3">
        <v>40.646000000000001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45953.625</v>
      </c>
      <c r="M108" s="3">
        <v>40.710999999999999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45954.625</v>
      </c>
      <c r="M109" s="3">
        <v>40.072000000000003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45957.625</v>
      </c>
      <c r="M110" s="3">
        <v>39.845999999999997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45958.625</v>
      </c>
      <c r="M111" s="3">
        <v>39.148000000000003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45959.625</v>
      </c>
      <c r="M112" s="3">
        <v>39.009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45960.625</v>
      </c>
      <c r="M113" s="3">
        <v>39.01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45961.625</v>
      </c>
      <c r="M114" s="3">
        <v>39.255000000000003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45964.625</v>
      </c>
      <c r="M115" s="3">
        <v>39.524000000000001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45965.625</v>
      </c>
      <c r="M116" s="3">
        <v>39.697000000000003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45966.625</v>
      </c>
      <c r="M117" s="3">
        <v>40.048999999999999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45967.625</v>
      </c>
      <c r="M118" s="3">
        <v>40.124000000000002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45968.625</v>
      </c>
      <c r="M119" s="3">
        <v>40.561999999999998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45971.625</v>
      </c>
      <c r="M120" s="3">
        <v>39.814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45972.625</v>
      </c>
      <c r="M121" s="3">
        <v>39.878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3"/>
        <v/>
      </c>
      <c r="C122" s="30" t="str">
        <f t="shared" ca="1" si="14"/>
        <v/>
      </c>
      <c r="D122" s="31" t="str">
        <f t="shared" ca="1" si="15"/>
        <v/>
      </c>
      <c r="E122" s="4" t="str">
        <f t="shared" ca="1" si="16"/>
        <v/>
      </c>
      <c r="F122" s="30" t="str">
        <f t="shared" ca="1" si="17"/>
        <v/>
      </c>
      <c r="G122" s="31" t="str">
        <f t="shared" ca="1" si="18"/>
        <v/>
      </c>
      <c r="H122" s="66" t="str">
        <f t="shared" ca="1" si="19"/>
        <v/>
      </c>
      <c r="J122" s="106"/>
      <c r="L122" s="106">
        <v>45973.625</v>
      </c>
      <c r="M122" s="3">
        <v>39.378999999999998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3"/>
        <v/>
      </c>
      <c r="C123" s="30" t="str">
        <f t="shared" ca="1" si="14"/>
        <v/>
      </c>
      <c r="D123" s="31" t="str">
        <f t="shared" ca="1" si="15"/>
        <v/>
      </c>
      <c r="E123" s="4" t="str">
        <f t="shared" ca="1" si="16"/>
        <v/>
      </c>
      <c r="F123" s="30" t="str">
        <f t="shared" ca="1" si="17"/>
        <v/>
      </c>
      <c r="G123" s="31" t="str">
        <f t="shared" ca="1" si="18"/>
        <v/>
      </c>
      <c r="H123" s="66" t="str">
        <f t="shared" ca="1" si="19"/>
        <v/>
      </c>
      <c r="J123" s="106"/>
      <c r="L123" s="106">
        <v>45974.625</v>
      </c>
      <c r="M123" s="3">
        <v>39.512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3"/>
        <v/>
      </c>
      <c r="C124" s="30" t="str">
        <f t="shared" ca="1" si="14"/>
        <v/>
      </c>
      <c r="D124" s="31" t="str">
        <f t="shared" ca="1" si="15"/>
        <v/>
      </c>
      <c r="E124" s="4" t="str">
        <f t="shared" ca="1" si="16"/>
        <v/>
      </c>
      <c r="F124" s="30" t="str">
        <f t="shared" ca="1" si="17"/>
        <v/>
      </c>
      <c r="G124" s="31" t="str">
        <f t="shared" ca="1" si="18"/>
        <v/>
      </c>
      <c r="H124" s="66" t="str">
        <f t="shared" ca="1" si="19"/>
        <v/>
      </c>
      <c r="J124" s="106"/>
      <c r="L124" s="106">
        <v>45975.625</v>
      </c>
      <c r="M124" s="3">
        <v>40.412999999999997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3"/>
        <v/>
      </c>
      <c r="C125" s="30" t="str">
        <f t="shared" ca="1" si="14"/>
        <v/>
      </c>
      <c r="D125" s="31" t="str">
        <f t="shared" ca="1" si="15"/>
        <v/>
      </c>
      <c r="E125" s="4" t="str">
        <f t="shared" ca="1" si="16"/>
        <v/>
      </c>
      <c r="F125" s="30" t="str">
        <f t="shared" ca="1" si="17"/>
        <v/>
      </c>
      <c r="G125" s="31" t="str">
        <f t="shared" ca="1" si="18"/>
        <v/>
      </c>
      <c r="H125" s="66" t="str">
        <f t="shared" ca="1" si="19"/>
        <v/>
      </c>
      <c r="J125" s="106"/>
      <c r="L125" s="106">
        <v>45978.625</v>
      </c>
      <c r="M125" s="3">
        <v>40.158000000000001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3"/>
        <v/>
      </c>
      <c r="C126" s="30" t="str">
        <f t="shared" ca="1" si="14"/>
        <v/>
      </c>
      <c r="D126" s="31" t="str">
        <f t="shared" ca="1" si="15"/>
        <v/>
      </c>
      <c r="E126" s="4" t="str">
        <f t="shared" ca="1" si="16"/>
        <v/>
      </c>
      <c r="F126" s="30" t="str">
        <f t="shared" ca="1" si="17"/>
        <v/>
      </c>
      <c r="G126" s="31" t="str">
        <f t="shared" ca="1" si="18"/>
        <v/>
      </c>
      <c r="H126" s="66" t="str">
        <f t="shared" ca="1" si="19"/>
        <v/>
      </c>
      <c r="J126" s="106"/>
      <c r="L126" s="106">
        <v>45979.625</v>
      </c>
      <c r="M126" s="3">
        <v>41.664999999999999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3"/>
        <v/>
      </c>
      <c r="C127" s="30" t="str">
        <f t="shared" ca="1" si="14"/>
        <v/>
      </c>
      <c r="D127" s="31" t="str">
        <f t="shared" ca="1" si="15"/>
        <v/>
      </c>
      <c r="E127" s="4" t="str">
        <f t="shared" ca="1" si="16"/>
        <v/>
      </c>
      <c r="F127" s="30" t="str">
        <f t="shared" ca="1" si="17"/>
        <v/>
      </c>
      <c r="G127" s="31" t="str">
        <f t="shared" ca="1" si="18"/>
        <v/>
      </c>
      <c r="H127" s="66" t="str">
        <f t="shared" ca="1" si="19"/>
        <v/>
      </c>
      <c r="J127" s="106"/>
      <c r="L127" s="106">
        <v>45980.625</v>
      </c>
      <c r="M127" s="3">
        <v>41.097999999999999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3"/>
        <v/>
      </c>
      <c r="C128" s="30" t="str">
        <f t="shared" ca="1" si="14"/>
        <v/>
      </c>
      <c r="D128" s="31" t="str">
        <f t="shared" ca="1" si="15"/>
        <v/>
      </c>
      <c r="E128" s="4" t="str">
        <f t="shared" ca="1" si="16"/>
        <v/>
      </c>
      <c r="F128" s="30" t="str">
        <f t="shared" ca="1" si="17"/>
        <v/>
      </c>
      <c r="G128" s="31" t="str">
        <f t="shared" ca="1" si="18"/>
        <v/>
      </c>
      <c r="H128" s="66" t="str">
        <f t="shared" ca="1" si="19"/>
        <v/>
      </c>
      <c r="J128" s="106"/>
      <c r="L128" s="106">
        <v>45981.625</v>
      </c>
      <c r="M128" s="3">
        <v>40.378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3"/>
        <v/>
      </c>
      <c r="C129" s="30" t="str">
        <f t="shared" ca="1" si="14"/>
        <v/>
      </c>
      <c r="D129" s="31" t="str">
        <f t="shared" ca="1" si="15"/>
        <v/>
      </c>
      <c r="E129" s="4" t="str">
        <f t="shared" ca="1" si="16"/>
        <v/>
      </c>
      <c r="F129" s="30" t="str">
        <f t="shared" ca="1" si="17"/>
        <v/>
      </c>
      <c r="G129" s="31" t="str">
        <f t="shared" ca="1" si="18"/>
        <v/>
      </c>
      <c r="H129" s="66" t="str">
        <f t="shared" ca="1" si="19"/>
        <v/>
      </c>
      <c r="J129" s="106"/>
      <c r="L129" s="106">
        <v>45982.625</v>
      </c>
      <c r="M129" s="3">
        <v>41.436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45985.625</v>
      </c>
      <c r="M130" s="3">
        <v>41.22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45986.625</v>
      </c>
      <c r="M131" s="3">
        <v>40.107999999999997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45987.625</v>
      </c>
      <c r="M132" s="3">
        <v>39.744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45988.625</v>
      </c>
      <c r="M133" s="3">
        <v>39.082999999999998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45989.625</v>
      </c>
      <c r="M134" s="3">
        <v>38.94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45992.625</v>
      </c>
      <c r="M135" s="3">
        <v>39.551000000000002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45993.625</v>
      </c>
      <c r="M136" s="3">
        <v>39.393000000000001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45994.625</v>
      </c>
      <c r="M137" s="3">
        <v>38.796999999999997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45995.625</v>
      </c>
      <c r="M138" s="3">
        <v>38.533999999999999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45996.625</v>
      </c>
      <c r="M139" s="3">
        <v>38.832999999999998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45999.625</v>
      </c>
      <c r="M140" s="3">
        <v>38.817999999999998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46000.625</v>
      </c>
      <c r="M141" s="3">
        <v>38.655999999999999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46001.625</v>
      </c>
      <c r="M142" s="3">
        <v>38.743000000000002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46002.625</v>
      </c>
      <c r="M143" s="3">
        <v>38.36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68C5-4C9C-44C3-B3C9-377427E20A01}">
  <dimension ref="A1:R945"/>
  <sheetViews>
    <sheetView zoomScale="80" zoomScaleNormal="80" workbookViewId="0">
      <selection activeCell="C17" sqref="C17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6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0" ca="1">_xll.BDH($B$4, "PX_LAST, ", TODAY()-300, TODAY()-1)</f>
        <v>45922</v>
      </c>
      <c r="K3" s="47">
        <f ca="1"/>
        <v>59.945</v>
      </c>
      <c r="L3" s="42" cm="1">
        <f t="array" aca="1" ref="L3:M40" ca="1">_xll.BDH($C$4, "PX_LAST, ", TODAY()-300, TODAY()-1)</f>
        <v>45950</v>
      </c>
      <c r="M3" s="47">
        <f ca="1"/>
        <v>15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202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15.4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45971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15.8</v>
      </c>
      <c r="N5" s="42" t="str">
        <f t="shared" ca="1" si="0"/>
        <v/>
      </c>
      <c r="O5" s="42" t="str">
        <f t="shared" ca="1" si="1"/>
        <v/>
      </c>
      <c r="P5" s="42">
        <f ca="1"/>
        <v>45972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15.4</v>
      </c>
      <c r="N6" s="42" t="str">
        <f t="shared" ca="1" si="0"/>
        <v/>
      </c>
      <c r="O6" s="42" t="str">
        <f t="shared" ca="1" si="1"/>
        <v/>
      </c>
      <c r="P6" s="42">
        <f ca="1"/>
        <v>45973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15.45</v>
      </c>
      <c r="N7" s="42" t="str">
        <f t="shared" ca="1" si="0"/>
        <v/>
      </c>
      <c r="O7" s="42" t="str">
        <f t="shared" ca="1" si="1"/>
        <v/>
      </c>
      <c r="P7" s="42">
        <f ca="1"/>
        <v>45974</v>
      </c>
    </row>
    <row r="8" spans="1:16">
      <c r="A8" s="14" t="s">
        <v>14</v>
      </c>
      <c r="B8" s="14">
        <v>4.87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13.6</v>
      </c>
      <c r="N8" s="42" t="str">
        <f t="shared" ca="1" si="0"/>
        <v/>
      </c>
      <c r="O8" s="42" t="str">
        <f t="shared" ca="1" si="1"/>
        <v/>
      </c>
      <c r="P8" s="42">
        <f ca="1"/>
        <v>45975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13.2</v>
      </c>
      <c r="N9" s="42" t="str">
        <f t="shared" ca="1" si="0"/>
        <v/>
      </c>
      <c r="O9" s="42" t="str">
        <f t="shared" ca="1" si="1"/>
        <v/>
      </c>
      <c r="P9" s="42">
        <f ca="1"/>
        <v>45978</v>
      </c>
    </row>
    <row r="10" spans="1:16" ht="15" thickBot="1">
      <c r="A10" s="15" t="s">
        <v>28</v>
      </c>
      <c r="B10" s="19" cm="1">
        <f t="array" ref="B10">_xll.BDP(B4,"PX_LAST")</f>
        <v>54.935339999999997</v>
      </c>
      <c r="C10" s="12" cm="1">
        <f t="array" ref="C10">_xll.BDP(C4,"OPT_PX")</f>
        <v>1.35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10.65</v>
      </c>
      <c r="N10" s="42" t="str">
        <f t="shared" ca="1" si="0"/>
        <v/>
      </c>
      <c r="O10" s="42" t="str">
        <f t="shared" ca="1" si="1"/>
        <v/>
      </c>
      <c r="P10" s="42">
        <f ca="1"/>
        <v>45979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11</v>
      </c>
      <c r="N11" s="42" t="str">
        <f t="shared" ca="1" si="0"/>
        <v/>
      </c>
      <c r="O11" s="42" t="str">
        <f t="shared" ca="1" si="1"/>
        <v/>
      </c>
      <c r="P11" s="42">
        <f ca="1"/>
        <v>45980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10.55</v>
      </c>
      <c r="N12" s="42" t="str">
        <f t="shared" ca="1" si="0"/>
        <v/>
      </c>
      <c r="O12" s="42" t="str">
        <f t="shared" ca="1" si="1"/>
        <v/>
      </c>
      <c r="P12" s="42">
        <f ca="1"/>
        <v>45981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10.15</v>
      </c>
      <c r="N13" s="42" t="str">
        <f t="shared" ca="1" si="0"/>
        <v/>
      </c>
      <c r="O13" s="42" t="str">
        <f t="shared" ca="1" si="1"/>
        <v/>
      </c>
      <c r="P13" s="42">
        <f ca="1"/>
        <v>45982</v>
      </c>
    </row>
    <row r="14" spans="1:16">
      <c r="A14" s="166">
        <v>45968.625</v>
      </c>
      <c r="B14" s="38">
        <v>60.4</v>
      </c>
      <c r="C14" s="30"/>
      <c r="D14" s="5"/>
      <c r="E14" s="38">
        <v>10.199999999999999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9.9</v>
      </c>
      <c r="N14" s="42" t="str">
        <f t="shared" ca="1" si="0"/>
        <v/>
      </c>
      <c r="O14" s="42" t="str">
        <f t="shared" ca="1" si="1"/>
        <v/>
      </c>
      <c r="P14" s="42">
        <f ca="1"/>
        <v>45985</v>
      </c>
    </row>
    <row r="15" spans="1:16">
      <c r="A15" s="166">
        <f ca="1">IF(AND(ISBLANK(P4), A14 = $P$1),NOW(),IF(ISBLANK(P4),IF(ISBLANK(C14),NOW(),""),P4))</f>
        <v>45971</v>
      </c>
      <c r="B15" s="38">
        <f ca="1">IF(COUNTIF(J:J,A15)=1,VLOOKUP(A15,J:K,2), IF(COUNTIF(J:J,A15)=0,$B$10,""))</f>
        <v>58.152999999999999</v>
      </c>
      <c r="C15" s="30">
        <f ca="1">IF(ISERROR(B15-2),"",-1*(B15-$B$14)*$B$8*$B$5*10^(-4))</f>
        <v>136786.125</v>
      </c>
      <c r="D15" s="31">
        <f ca="1">IF(ISERROR(B15-2),"",(INT(A15)-INT($A$14))/360*$B$6*$B$5)</f>
        <v>10416.666666666666</v>
      </c>
      <c r="E15" s="38">
        <f ca="1">IF(COUNTIF(J:J,A15)=1,VLOOKUP(A15,L:M,2), IF(COUNTIF(J:J,A15)=0,$C$10,""))</f>
        <v>6.65</v>
      </c>
      <c r="F15" s="30">
        <f ca="1">IF(ISERROR(B15-2),"",(E15-$E$14)*$C$5*$F$5)</f>
        <v>-149987.49999999994</v>
      </c>
      <c r="G15" s="66">
        <f ca="1">IF(ISERROR(B15-2),"",C15+D15+F15)</f>
        <v>-2784.7083333332848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9.25</v>
      </c>
      <c r="N15" s="42" t="str">
        <f t="shared" ca="1" si="0"/>
        <v/>
      </c>
      <c r="O15" s="42" t="str">
        <f t="shared" ca="1" si="1"/>
        <v/>
      </c>
      <c r="P15" s="42">
        <f ca="1"/>
        <v>45986</v>
      </c>
    </row>
    <row r="16" spans="1:16">
      <c r="A16" s="166">
        <f t="shared" ref="A16:A79" ca="1" si="2">IF(AND(ISBLANK(P5), A15 = $P$1),NOW(),IF(ISBLANK(P5),IF(ISBLANK(C15),NOW(),""),P5))</f>
        <v>45972</v>
      </c>
      <c r="B16" s="38">
        <f t="shared" ref="B16:B79" ca="1" si="3">IF(COUNTIF(J:J,A16)=1,VLOOKUP(A16,J:K,2), IF(COUNTIF(J:J,A16)=0,$B$10,""))</f>
        <v>57.768000000000001</v>
      </c>
      <c r="C16" s="30">
        <f ca="1">IF(ISERROR(B16-2),"",-1*(B16-$B$14)*$B$8*$B$5*10^(-4))</f>
        <v>160222.99999999988</v>
      </c>
      <c r="D16" s="31">
        <f t="shared" ref="D16:D79" ca="1" si="4">IF(ISERROR(B16-2),"",(INT(A16)-INT($A$14))/360*$B$6*$B$5)</f>
        <v>13888.888888888889</v>
      </c>
      <c r="E16" s="38">
        <f t="shared" ref="E16:E79" ca="1" si="5">IF(COUNTIF(J:J,A16)=1,VLOOKUP(A16,L:M,2), IF(COUNTIF(J:J,A16)=0,$C$10,""))</f>
        <v>5.7</v>
      </c>
      <c r="F16" s="30">
        <f t="shared" ref="F16:F79" ca="1" si="6">IF(ISERROR(B16-2),"",(E16-$E$14)*$C$5*$F$5)</f>
        <v>-190124.99999999994</v>
      </c>
      <c r="G16" s="66">
        <f t="shared" ref="G16:G79" ca="1" si="7">IF(ISERROR(B16-2),"",C16+D16+F16)</f>
        <v>-16013.111111111182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9.25</v>
      </c>
      <c r="N16" s="42" t="str">
        <f t="shared" ca="1" si="0"/>
        <v/>
      </c>
      <c r="O16" s="42" t="str">
        <f t="shared" ca="1" si="1"/>
        <v/>
      </c>
      <c r="P16" s="42">
        <f ca="1"/>
        <v>45987</v>
      </c>
    </row>
    <row r="17" spans="1:16">
      <c r="A17" s="166">
        <f t="shared" ca="1" si="2"/>
        <v>45973</v>
      </c>
      <c r="B17" s="38">
        <f t="shared" ca="1" si="3"/>
        <v>57.664999999999999</v>
      </c>
      <c r="C17" s="30">
        <f t="shared" ref="C17:C79" ca="1" si="8">IF(ISERROR(B17-2),"",-1*(B17-$B$14)*$B$8*$B$5*10^(-4))</f>
        <v>166493.12499999997</v>
      </c>
      <c r="D17" s="31">
        <f t="shared" ca="1" si="4"/>
        <v>17361.111111111109</v>
      </c>
      <c r="E17" s="38">
        <f t="shared" ca="1" si="5"/>
        <v>4.5</v>
      </c>
      <c r="F17" s="30">
        <f t="shared" ca="1" si="6"/>
        <v>-240824.99999999994</v>
      </c>
      <c r="G17" s="66">
        <f t="shared" ca="1" si="7"/>
        <v>-56970.763888888876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10.35</v>
      </c>
      <c r="N17" s="42" t="str">
        <f t="shared" ca="1" si="0"/>
        <v/>
      </c>
      <c r="O17" s="42" t="str">
        <f t="shared" ca="1" si="1"/>
        <v/>
      </c>
      <c r="P17" s="42">
        <f ca="1"/>
        <v>45988</v>
      </c>
    </row>
    <row r="18" spans="1:16">
      <c r="A18" s="166">
        <f t="shared" ca="1" si="2"/>
        <v>45974</v>
      </c>
      <c r="B18" s="38">
        <f t="shared" ca="1" si="3"/>
        <v>58.771999999999998</v>
      </c>
      <c r="C18" s="30">
        <f t="shared" ca="1" si="8"/>
        <v>99104.500000000015</v>
      </c>
      <c r="D18" s="31">
        <f t="shared" ca="1" si="4"/>
        <v>20833.333333333332</v>
      </c>
      <c r="E18" s="38">
        <f t="shared" ca="1" si="5"/>
        <v>4.5</v>
      </c>
      <c r="F18" s="30">
        <f t="shared" ca="1" si="6"/>
        <v>-240824.99999999994</v>
      </c>
      <c r="G18" s="66">
        <f t="shared" ca="1" si="7"/>
        <v>-120887.1666666666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6.65</v>
      </c>
      <c r="N18" s="42" t="str">
        <f t="shared" ca="1" si="0"/>
        <v/>
      </c>
      <c r="O18" s="42" t="str">
        <f t="shared" ca="1" si="1"/>
        <v/>
      </c>
      <c r="P18" s="42">
        <f ca="1"/>
        <v>45989</v>
      </c>
    </row>
    <row r="19" spans="1:16">
      <c r="A19" s="166">
        <f t="shared" ca="1" si="2"/>
        <v>45975</v>
      </c>
      <c r="B19" s="38">
        <f t="shared" ca="1" si="3"/>
        <v>58.575000000000003</v>
      </c>
      <c r="C19" s="30">
        <f t="shared" ca="1" si="8"/>
        <v>111096.87499999974</v>
      </c>
      <c r="D19" s="31">
        <f t="shared" ca="1" si="4"/>
        <v>24305.555555555558</v>
      </c>
      <c r="E19" s="38">
        <f t="shared" ca="1" si="5"/>
        <v>6.3</v>
      </c>
      <c r="F19" s="30">
        <f t="shared" ca="1" si="6"/>
        <v>-164774.99999999997</v>
      </c>
      <c r="G19" s="66">
        <f t="shared" ca="1" si="7"/>
        <v>-29372.569444444671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5.7</v>
      </c>
      <c r="N19" s="42" t="str">
        <f t="shared" ca="1" si="0"/>
        <v/>
      </c>
      <c r="O19" s="42" t="str">
        <f t="shared" ca="1" si="1"/>
        <v/>
      </c>
      <c r="P19" s="42">
        <f ca="1"/>
        <v>45992</v>
      </c>
    </row>
    <row r="20" spans="1:16">
      <c r="A20" s="166">
        <f t="shared" ca="1" si="2"/>
        <v>45978</v>
      </c>
      <c r="B20" s="38">
        <f t="shared" ca="1" si="3"/>
        <v>59.225000000000001</v>
      </c>
      <c r="C20" s="30">
        <f t="shared" ca="1" si="8"/>
        <v>71528.12499999984</v>
      </c>
      <c r="D20" s="31">
        <f t="shared" ca="1" si="4"/>
        <v>34722.222222222219</v>
      </c>
      <c r="E20" s="38">
        <f t="shared" ca="1" si="5"/>
        <v>7.35</v>
      </c>
      <c r="F20" s="30">
        <f t="shared" ca="1" si="6"/>
        <v>-120412.49999999997</v>
      </c>
      <c r="G20" s="66">
        <f t="shared" ca="1" si="7"/>
        <v>-14162.152777777912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4.5</v>
      </c>
      <c r="N20" s="42" t="str">
        <f t="shared" ca="1" si="0"/>
        <v/>
      </c>
      <c r="O20" s="42" t="str">
        <f t="shared" ca="1" si="1"/>
        <v/>
      </c>
      <c r="P20" s="42">
        <f ca="1"/>
        <v>45993</v>
      </c>
    </row>
    <row r="21" spans="1:16">
      <c r="A21" s="166">
        <f t="shared" ca="1" si="2"/>
        <v>45979</v>
      </c>
      <c r="B21" s="38">
        <f t="shared" ca="1" si="3"/>
        <v>60.552999999999997</v>
      </c>
      <c r="C21" s="30">
        <f t="shared" ca="1" si="8"/>
        <v>-9313.87499999992</v>
      </c>
      <c r="D21" s="31">
        <f t="shared" ca="1" si="4"/>
        <v>38194.444444444445</v>
      </c>
      <c r="E21" s="38">
        <f t="shared" ca="1" si="5"/>
        <v>10.7</v>
      </c>
      <c r="F21" s="30">
        <f t="shared" ca="1" si="6"/>
        <v>21125</v>
      </c>
      <c r="G21" s="66">
        <f t="shared" ca="1" si="7"/>
        <v>50005.569444444525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4.5</v>
      </c>
      <c r="N21" s="42" t="str">
        <f t="shared" ca="1" si="0"/>
        <v/>
      </c>
      <c r="O21" s="42" t="str">
        <f t="shared" ca="1" si="1"/>
        <v/>
      </c>
      <c r="P21" s="42">
        <f ca="1"/>
        <v>45994</v>
      </c>
    </row>
    <row r="22" spans="1:16">
      <c r="A22" s="166">
        <f t="shared" ca="1" si="2"/>
        <v>45980</v>
      </c>
      <c r="B22" s="38">
        <f t="shared" ca="1" si="3"/>
        <v>59.515000000000001</v>
      </c>
      <c r="C22" s="30">
        <f t="shared" ca="1" si="8"/>
        <v>53874.374999999884</v>
      </c>
      <c r="D22" s="31">
        <f t="shared" ca="1" si="4"/>
        <v>41666.666666666664</v>
      </c>
      <c r="E22" s="38">
        <f t="shared" ca="1" si="5"/>
        <v>9.8000000000000007</v>
      </c>
      <c r="F22" s="30">
        <f t="shared" ca="1" si="6"/>
        <v>-16899.999999999942</v>
      </c>
      <c r="G22" s="66">
        <f t="shared" ca="1" si="7"/>
        <v>78641.041666666599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6.3</v>
      </c>
      <c r="N22" s="42" t="str">
        <f t="shared" ca="1" si="0"/>
        <v/>
      </c>
      <c r="O22" s="42" t="str">
        <f t="shared" ca="1" si="1"/>
        <v/>
      </c>
      <c r="P22" s="42">
        <f ca="1"/>
        <v>45995</v>
      </c>
    </row>
    <row r="23" spans="1:16" ht="14.4" customHeight="1">
      <c r="A23" s="166">
        <f t="shared" ca="1" si="2"/>
        <v>45981</v>
      </c>
      <c r="B23" s="38">
        <f t="shared" ca="1" si="3"/>
        <v>59.154000000000003</v>
      </c>
      <c r="C23" s="30">
        <f t="shared" ca="1" si="8"/>
        <v>75850.249999999724</v>
      </c>
      <c r="D23" s="31">
        <f t="shared" ca="1" si="4"/>
        <v>45138.888888888883</v>
      </c>
      <c r="E23" s="38">
        <f t="shared" ca="1" si="5"/>
        <v>8.4</v>
      </c>
      <c r="F23" s="30">
        <f t="shared" ca="1" si="6"/>
        <v>-76049.999999999956</v>
      </c>
      <c r="G23" s="66">
        <f t="shared" ca="1" si="7"/>
        <v>44939.138888888658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7.35</v>
      </c>
      <c r="N23" s="42">
        <f t="shared" ca="1" si="0"/>
        <v>45950</v>
      </c>
      <c r="O23" s="42" t="str">
        <f t="shared" ca="1" si="1"/>
        <v/>
      </c>
      <c r="P23" s="42">
        <f ca="1"/>
        <v>45996</v>
      </c>
    </row>
    <row r="24" spans="1:16" ht="14.4" customHeight="1">
      <c r="A24" s="166">
        <f t="shared" ca="1" si="2"/>
        <v>45982</v>
      </c>
      <c r="B24" s="38">
        <f t="shared" ca="1" si="3"/>
        <v>59.552999999999997</v>
      </c>
      <c r="C24" s="30">
        <f t="shared" ca="1" si="8"/>
        <v>51561.125000000087</v>
      </c>
      <c r="D24" s="31">
        <f t="shared" ca="1" si="4"/>
        <v>48611.111111111117</v>
      </c>
      <c r="E24" s="38">
        <f t="shared" ca="1" si="5"/>
        <v>9.5500000000000007</v>
      </c>
      <c r="F24" s="30">
        <f t="shared" ca="1" si="6"/>
        <v>-27462.499999999938</v>
      </c>
      <c r="G24" s="66">
        <f t="shared" ca="1" si="7"/>
        <v>72709.73611111127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10.7</v>
      </c>
      <c r="N24" s="42">
        <f t="shared" ca="1" si="0"/>
        <v>45951</v>
      </c>
      <c r="O24" s="42" t="str">
        <f t="shared" ca="1" si="1"/>
        <v/>
      </c>
      <c r="P24" s="42">
        <f ca="1"/>
        <v>45999</v>
      </c>
    </row>
    <row r="25" spans="1:16" ht="14.4" customHeight="1">
      <c r="A25" s="166">
        <f t="shared" ca="1" si="2"/>
        <v>45985</v>
      </c>
      <c r="B25" s="38">
        <f t="shared" ca="1" si="3"/>
        <v>58.904000000000003</v>
      </c>
      <c r="C25" s="30">
        <f t="shared" ca="1" si="8"/>
        <v>91068.999999999709</v>
      </c>
      <c r="D25" s="31">
        <f t="shared" ca="1" si="4"/>
        <v>59027.777777777781</v>
      </c>
      <c r="E25" s="38">
        <f t="shared" ca="1" si="5"/>
        <v>7.9</v>
      </c>
      <c r="F25" s="30">
        <f t="shared" ca="1" si="6"/>
        <v>-97174.999999999956</v>
      </c>
      <c r="G25" s="66">
        <f t="shared" ca="1" si="7"/>
        <v>52921.777777777534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9.8000000000000007</v>
      </c>
      <c r="N25" s="42">
        <f t="shared" ca="1" si="0"/>
        <v>45952</v>
      </c>
      <c r="O25" s="42" t="str">
        <f t="shared" ca="1" si="1"/>
        <v/>
      </c>
      <c r="P25" s="42">
        <f ca="1"/>
        <v>46000</v>
      </c>
    </row>
    <row r="26" spans="1:16" ht="14.4" customHeight="1">
      <c r="A26" s="166">
        <f t="shared" ca="1" si="2"/>
        <v>45986</v>
      </c>
      <c r="B26" s="38">
        <f t="shared" ca="1" si="3"/>
        <v>57.76</v>
      </c>
      <c r="C26" s="30">
        <f t="shared" ca="1" si="8"/>
        <v>160710.00000000006</v>
      </c>
      <c r="D26" s="31">
        <f t="shared" ca="1" si="4"/>
        <v>62500</v>
      </c>
      <c r="E26" s="38">
        <f t="shared" ca="1" si="5"/>
        <v>6.2</v>
      </c>
      <c r="F26" s="30">
        <f t="shared" ca="1" si="6"/>
        <v>-168999.99999999994</v>
      </c>
      <c r="G26" s="66">
        <f t="shared" ca="1" si="7"/>
        <v>54210.000000000116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8.4</v>
      </c>
      <c r="N26" s="42">
        <f t="shared" ca="1" si="0"/>
        <v>45953</v>
      </c>
      <c r="O26" s="42" t="str">
        <f t="shared" ca="1" si="1"/>
        <v/>
      </c>
      <c r="P26" s="42">
        <f ca="1"/>
        <v>46001</v>
      </c>
    </row>
    <row r="27" spans="1:16" ht="14.4" customHeight="1">
      <c r="A27" s="166">
        <f t="shared" ca="1" si="2"/>
        <v>45987</v>
      </c>
      <c r="B27" s="38">
        <f t="shared" ca="1" si="3"/>
        <v>57.118000000000002</v>
      </c>
      <c r="C27" s="30">
        <f t="shared" ca="1" si="8"/>
        <v>199791.7499999998</v>
      </c>
      <c r="D27" s="31">
        <f t="shared" ca="1" si="4"/>
        <v>65972.222222222234</v>
      </c>
      <c r="E27" s="38">
        <f t="shared" ca="1" si="5"/>
        <v>4.75</v>
      </c>
      <c r="F27" s="30">
        <f t="shared" ca="1" si="6"/>
        <v>-230262.49999999994</v>
      </c>
      <c r="G27" s="66">
        <f t="shared" ca="1" si="7"/>
        <v>35501.472222222073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9.5500000000000007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45988</v>
      </c>
      <c r="B28" s="38">
        <f t="shared" ca="1" si="3"/>
        <v>56.945</v>
      </c>
      <c r="C28" s="30">
        <f t="shared" ca="1" si="8"/>
        <v>210323.12499999991</v>
      </c>
      <c r="D28" s="31">
        <f t="shared" ca="1" si="4"/>
        <v>69444.444444444438</v>
      </c>
      <c r="E28" s="38">
        <f t="shared" ca="1" si="5"/>
        <v>4.55</v>
      </c>
      <c r="F28" s="30">
        <f t="shared" ca="1" si="6"/>
        <v>-238712.5</v>
      </c>
      <c r="G28" s="66">
        <f t="shared" ca="1" si="7"/>
        <v>41055.06944444438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7.9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45989</v>
      </c>
      <c r="B29" s="38">
        <f t="shared" ca="1" si="3"/>
        <v>56.603000000000002</v>
      </c>
      <c r="C29" s="30">
        <f t="shared" ca="1" si="8"/>
        <v>231142.37499999983</v>
      </c>
      <c r="D29" s="31">
        <f t="shared" ca="1" si="4"/>
        <v>72916.666666666672</v>
      </c>
      <c r="E29" s="38">
        <f t="shared" ca="1" si="5"/>
        <v>4.3</v>
      </c>
      <c r="F29" s="30">
        <f t="shared" ca="1" si="6"/>
        <v>-249275</v>
      </c>
      <c r="G29" s="66">
        <f t="shared" ca="1" si="7"/>
        <v>54784.041666666511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6.2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45992</v>
      </c>
      <c r="B30" s="38">
        <f t="shared" ca="1" si="3"/>
        <v>56.695999999999998</v>
      </c>
      <c r="C30" s="30">
        <f t="shared" ca="1" si="8"/>
        <v>225481.00000000006</v>
      </c>
      <c r="D30" s="31">
        <f t="shared" ca="1" si="4"/>
        <v>83333.333333333328</v>
      </c>
      <c r="E30" s="38">
        <f t="shared" ca="1" si="5"/>
        <v>4.05</v>
      </c>
      <c r="F30" s="30">
        <f t="shared" ca="1" si="6"/>
        <v>-259837.5</v>
      </c>
      <c r="G30" s="66">
        <f t="shared" ca="1" si="7"/>
        <v>48976.833333333372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4.75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45993</v>
      </c>
      <c r="B31" s="38">
        <f t="shared" ca="1" si="3"/>
        <v>56.557000000000002</v>
      </c>
      <c r="C31" s="30">
        <f t="shared" ca="1" si="8"/>
        <v>233942.62499999983</v>
      </c>
      <c r="D31" s="31">
        <f t="shared" ca="1" si="4"/>
        <v>86805.555555555562</v>
      </c>
      <c r="E31" s="38">
        <f t="shared" ca="1" si="5"/>
        <v>3.3</v>
      </c>
      <c r="F31" s="30">
        <f t="shared" ca="1" si="6"/>
        <v>-291525</v>
      </c>
      <c r="G31" s="66">
        <f t="shared" ca="1" si="7"/>
        <v>29223.180555555387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4.55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45994</v>
      </c>
      <c r="B32" s="38">
        <f t="shared" ca="1" si="3"/>
        <v>56.524999999999999</v>
      </c>
      <c r="C32" s="30">
        <f t="shared" ca="1" si="8"/>
        <v>235890.625</v>
      </c>
      <c r="D32" s="31">
        <f t="shared" ca="1" si="4"/>
        <v>90277.777777777766</v>
      </c>
      <c r="E32" s="38">
        <f t="shared" ca="1" si="5"/>
        <v>3.65</v>
      </c>
      <c r="F32" s="30">
        <f t="shared" ca="1" si="6"/>
        <v>-276737.49999999994</v>
      </c>
      <c r="G32" s="66">
        <f t="shared" ca="1" si="7"/>
        <v>49430.90277777781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4.3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45995</v>
      </c>
      <c r="B33" s="38">
        <f t="shared" ca="1" si="3"/>
        <v>56.462000000000003</v>
      </c>
      <c r="C33" s="30">
        <f t="shared" ca="1" si="8"/>
        <v>239725.74999999974</v>
      </c>
      <c r="D33" s="31">
        <f t="shared" ca="1" si="4"/>
        <v>93750</v>
      </c>
      <c r="E33" s="38">
        <f t="shared" ca="1" si="5"/>
        <v>2.8</v>
      </c>
      <c r="F33" s="30">
        <f t="shared" ca="1" si="6"/>
        <v>-312650</v>
      </c>
      <c r="G33" s="66">
        <f t="shared" ca="1" si="7"/>
        <v>20825.749999999767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4.05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45996</v>
      </c>
      <c r="B34" s="38">
        <f t="shared" ca="1" si="3"/>
        <v>55.970999999999997</v>
      </c>
      <c r="C34" s="30">
        <f t="shared" ca="1" si="8"/>
        <v>269615.37500000017</v>
      </c>
      <c r="D34" s="31">
        <f t="shared" ca="1" si="4"/>
        <v>97222.222222222234</v>
      </c>
      <c r="E34" s="38">
        <f t="shared" ca="1" si="5"/>
        <v>2.9</v>
      </c>
      <c r="F34" s="30">
        <f t="shared" ca="1" si="6"/>
        <v>-308424.99999999994</v>
      </c>
      <c r="G34" s="66">
        <f t="shared" ca="1" si="7"/>
        <v>58412.597222222481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3.3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>
        <f t="shared" ca="1" si="2"/>
        <v>45999</v>
      </c>
      <c r="B35" s="38">
        <f t="shared" ca="1" si="3"/>
        <v>56.767000000000003</v>
      </c>
      <c r="C35" s="30">
        <f t="shared" ca="1" si="8"/>
        <v>221158.87499999977</v>
      </c>
      <c r="D35" s="31">
        <f t="shared" ca="1" si="4"/>
        <v>107638.88888888889</v>
      </c>
      <c r="E35" s="38">
        <f t="shared" ca="1" si="5"/>
        <v>2.5499999999999998</v>
      </c>
      <c r="F35" s="30">
        <f t="shared" ca="1" si="6"/>
        <v>-323212.5</v>
      </c>
      <c r="G35" s="66">
        <f t="shared" ca="1" si="7"/>
        <v>5585.2638888886431</v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3.65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>
        <f t="shared" ca="1" si="2"/>
        <v>46000</v>
      </c>
      <c r="B36" s="38">
        <f t="shared" ca="1" si="3"/>
        <v>56.39</v>
      </c>
      <c r="C36" s="30">
        <f t="shared" ca="1" si="8"/>
        <v>244108.74999999985</v>
      </c>
      <c r="D36" s="31">
        <f t="shared" ca="1" si="4"/>
        <v>111111.11111111111</v>
      </c>
      <c r="E36" s="38">
        <f t="shared" ca="1" si="5"/>
        <v>2.0499999999999998</v>
      </c>
      <c r="F36" s="30">
        <f t="shared" ca="1" si="6"/>
        <v>-344337.49999999994</v>
      </c>
      <c r="G36" s="66">
        <f t="shared" ca="1" si="7"/>
        <v>10882.361111111008</v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2.8</v>
      </c>
      <c r="N36" s="42">
        <f t="shared" ca="1" si="0"/>
        <v>45967</v>
      </c>
      <c r="O36" s="42" t="str">
        <f t="shared" ca="1" si="1"/>
        <v/>
      </c>
    </row>
    <row r="37" spans="1:15">
      <c r="A37" s="166">
        <f t="shared" ca="1" si="2"/>
        <v>46001</v>
      </c>
      <c r="B37" s="38">
        <f t="shared" ca="1" si="3"/>
        <v>56.15</v>
      </c>
      <c r="C37" s="30">
        <f t="shared" ca="1" si="8"/>
        <v>258718.75</v>
      </c>
      <c r="D37" s="31">
        <f t="shared" ca="1" si="4"/>
        <v>114583.33333333333</v>
      </c>
      <c r="E37" s="38">
        <f t="shared" ca="1" si="5"/>
        <v>2.0499999999999998</v>
      </c>
      <c r="F37" s="30">
        <f t="shared" ca="1" si="6"/>
        <v>-344337.49999999994</v>
      </c>
      <c r="G37" s="66">
        <f t="shared" ca="1" si="7"/>
        <v>28964.583333333372</v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2.9</v>
      </c>
      <c r="N37" s="42">
        <f t="shared" ca="1" si="0"/>
        <v>45968</v>
      </c>
      <c r="O37" s="42" t="str">
        <f t="shared" ca="1" si="1"/>
        <v/>
      </c>
    </row>
    <row r="38" spans="1:15">
      <c r="A38" s="166">
        <f t="shared" ca="1" si="2"/>
        <v>46002.652504398146</v>
      </c>
      <c r="B38" s="38">
        <f t="shared" ca="1" si="3"/>
        <v>54.935339999999997</v>
      </c>
      <c r="C38" s="30">
        <f t="shared" ca="1" si="8"/>
        <v>332661.17750000017</v>
      </c>
      <c r="D38" s="31">
        <f t="shared" ca="1" si="4"/>
        <v>118055.55555555556</v>
      </c>
      <c r="E38" s="38">
        <f t="shared" ca="1" si="5"/>
        <v>1.35</v>
      </c>
      <c r="F38" s="30">
        <f t="shared" ca="1" si="6"/>
        <v>-373912.5</v>
      </c>
      <c r="G38" s="66">
        <f t="shared" ca="1" si="7"/>
        <v>76804.233055555727</v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2.5499999999999998</v>
      </c>
      <c r="N38" s="42">
        <f t="shared" ca="1" si="0"/>
        <v>45971</v>
      </c>
      <c r="O38" s="42">
        <f t="shared" ca="1" si="1"/>
        <v>45971</v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8"/>
        <v/>
      </c>
      <c r="D39" s="31" t="str">
        <f t="shared" ca="1" si="4"/>
        <v/>
      </c>
      <c r="E39" s="38" t="str">
        <f t="shared" ca="1" si="5"/>
        <v/>
      </c>
      <c r="F39" s="30" t="str">
        <f t="shared" ca="1" si="6"/>
        <v/>
      </c>
      <c r="G39" s="66" t="str">
        <f t="shared" ca="1" si="7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2.0499999999999998</v>
      </c>
      <c r="N39" s="42">
        <f t="shared" ca="1" si="0"/>
        <v>45972</v>
      </c>
      <c r="O39" s="42">
        <f t="shared" ca="1" si="1"/>
        <v>45972</v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8"/>
        <v/>
      </c>
      <c r="D40" s="31" t="str">
        <f t="shared" ca="1" si="4"/>
        <v/>
      </c>
      <c r="E40" s="38" t="str">
        <f t="shared" ca="1" si="5"/>
        <v/>
      </c>
      <c r="F40" s="30" t="str">
        <f t="shared" ca="1" si="6"/>
        <v/>
      </c>
      <c r="G40" s="66" t="str">
        <f t="shared" ca="1" si="7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2.0499999999999998</v>
      </c>
      <c r="N40" s="42">
        <f t="shared" ca="1" si="0"/>
        <v>45973</v>
      </c>
      <c r="O40" s="42">
        <f t="shared" ca="1" si="1"/>
        <v>45973</v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8"/>
        <v/>
      </c>
      <c r="D41" s="31" t="str">
        <f t="shared" ca="1" si="4"/>
        <v/>
      </c>
      <c r="E41" s="38" t="str">
        <f t="shared" ca="1" si="5"/>
        <v/>
      </c>
      <c r="F41" s="30" t="str">
        <f t="shared" ca="1" si="6"/>
        <v/>
      </c>
      <c r="G41" s="66" t="str">
        <f t="shared" ca="1" si="7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>
        <f t="shared" ca="1" si="1"/>
        <v>45974</v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8"/>
        <v/>
      </c>
      <c r="D42" s="31" t="str">
        <f t="shared" ca="1" si="4"/>
        <v/>
      </c>
      <c r="E42" s="38" t="str">
        <f t="shared" ca="1" si="5"/>
        <v/>
      </c>
      <c r="F42" s="30" t="str">
        <f t="shared" ca="1" si="6"/>
        <v/>
      </c>
      <c r="G42" s="66" t="str">
        <f t="shared" ca="1" si="7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8"/>
        <v/>
      </c>
      <c r="D43" s="31" t="str">
        <f t="shared" ca="1" si="4"/>
        <v/>
      </c>
      <c r="E43" s="38" t="str">
        <f t="shared" ca="1" si="5"/>
        <v/>
      </c>
      <c r="F43" s="30" t="str">
        <f t="shared" ca="1" si="6"/>
        <v/>
      </c>
      <c r="G43" s="66" t="str">
        <f t="shared" ca="1" si="7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8"/>
        <v/>
      </c>
      <c r="D44" s="31" t="str">
        <f t="shared" ca="1" si="4"/>
        <v/>
      </c>
      <c r="E44" s="38" t="str">
        <f t="shared" ca="1" si="5"/>
        <v/>
      </c>
      <c r="F44" s="30" t="str">
        <f t="shared" ca="1" si="6"/>
        <v/>
      </c>
      <c r="G44" s="66" t="str">
        <f t="shared" ca="1" si="7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8"/>
        <v/>
      </c>
      <c r="D45" s="31" t="str">
        <f t="shared" ca="1" si="4"/>
        <v/>
      </c>
      <c r="E45" s="38" t="str">
        <f t="shared" ca="1" si="5"/>
        <v/>
      </c>
      <c r="F45" s="30" t="str">
        <f t="shared" ca="1" si="6"/>
        <v/>
      </c>
      <c r="G45" s="66" t="str">
        <f t="shared" ca="1" si="7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8"/>
        <v/>
      </c>
      <c r="D46" s="31" t="str">
        <f t="shared" ca="1" si="4"/>
        <v/>
      </c>
      <c r="E46" s="38" t="str">
        <f t="shared" ca="1" si="5"/>
        <v/>
      </c>
      <c r="F46" s="30" t="str">
        <f t="shared" ca="1" si="6"/>
        <v/>
      </c>
      <c r="G46" s="66" t="str">
        <f t="shared" ca="1" si="7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8"/>
        <v/>
      </c>
      <c r="D47" s="31" t="str">
        <f t="shared" ca="1" si="4"/>
        <v/>
      </c>
      <c r="E47" s="38" t="str">
        <f t="shared" ca="1" si="5"/>
        <v/>
      </c>
      <c r="F47" s="30" t="str">
        <f t="shared" ca="1" si="6"/>
        <v/>
      </c>
      <c r="G47" s="66" t="str">
        <f t="shared" ca="1" si="7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8"/>
        <v/>
      </c>
      <c r="D48" s="31" t="str">
        <f t="shared" ca="1" si="4"/>
        <v/>
      </c>
      <c r="E48" s="38" t="str">
        <f t="shared" ca="1" si="5"/>
        <v/>
      </c>
      <c r="F48" s="30" t="str">
        <f t="shared" ca="1" si="6"/>
        <v/>
      </c>
      <c r="G48" s="66" t="str">
        <f t="shared" ca="1" si="7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8"/>
        <v/>
      </c>
      <c r="D49" s="31" t="str">
        <f t="shared" ca="1" si="4"/>
        <v/>
      </c>
      <c r="E49" s="38" t="str">
        <f t="shared" ca="1" si="5"/>
        <v/>
      </c>
      <c r="F49" s="30" t="str">
        <f t="shared" ca="1" si="6"/>
        <v/>
      </c>
      <c r="G49" s="66" t="str">
        <f t="shared" ca="1" si="7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8"/>
        <v/>
      </c>
      <c r="D50" s="31" t="str">
        <f t="shared" ca="1" si="4"/>
        <v/>
      </c>
      <c r="E50" s="38" t="str">
        <f t="shared" ca="1" si="5"/>
        <v/>
      </c>
      <c r="F50" s="30" t="str">
        <f t="shared" ca="1" si="6"/>
        <v/>
      </c>
      <c r="G50" s="66" t="str">
        <f t="shared" ca="1" si="7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8"/>
        <v/>
      </c>
      <c r="D51" s="31" t="str">
        <f t="shared" ca="1" si="4"/>
        <v/>
      </c>
      <c r="E51" s="38" t="str">
        <f t="shared" ca="1" si="5"/>
        <v/>
      </c>
      <c r="F51" s="30" t="str">
        <f t="shared" ca="1" si="6"/>
        <v/>
      </c>
      <c r="G51" s="66" t="str">
        <f t="shared" ca="1" si="7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8"/>
        <v/>
      </c>
      <c r="D52" s="31" t="str">
        <f t="shared" ca="1" si="4"/>
        <v/>
      </c>
      <c r="E52" s="38" t="str">
        <f t="shared" ca="1" si="5"/>
        <v/>
      </c>
      <c r="F52" s="30" t="str">
        <f t="shared" ca="1" si="6"/>
        <v/>
      </c>
      <c r="G52" s="66" t="str">
        <f t="shared" ca="1" si="7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8"/>
        <v/>
      </c>
      <c r="D53" s="31" t="str">
        <f t="shared" ca="1" si="4"/>
        <v/>
      </c>
      <c r="E53" s="38" t="str">
        <f t="shared" ca="1" si="5"/>
        <v/>
      </c>
      <c r="F53" s="30" t="str">
        <f t="shared" ca="1" si="6"/>
        <v/>
      </c>
      <c r="G53" s="66" t="str">
        <f t="shared" ca="1" si="7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8"/>
        <v/>
      </c>
      <c r="D54" s="31" t="str">
        <f t="shared" ca="1" si="4"/>
        <v/>
      </c>
      <c r="E54" s="38" t="str">
        <f t="shared" ca="1" si="5"/>
        <v/>
      </c>
      <c r="F54" s="30" t="str">
        <f t="shared" ca="1" si="6"/>
        <v/>
      </c>
      <c r="G54" s="66" t="str">
        <f t="shared" ca="1" si="7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8"/>
        <v/>
      </c>
      <c r="D55" s="31" t="str">
        <f t="shared" ca="1" si="4"/>
        <v/>
      </c>
      <c r="E55" s="38" t="str">
        <f t="shared" ca="1" si="5"/>
        <v/>
      </c>
      <c r="F55" s="30" t="str">
        <f t="shared" ca="1" si="6"/>
        <v/>
      </c>
      <c r="G55" s="66" t="str">
        <f t="shared" ca="1" si="7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8"/>
        <v/>
      </c>
      <c r="D56" s="31" t="str">
        <f t="shared" ca="1" si="4"/>
        <v/>
      </c>
      <c r="E56" s="38" t="str">
        <f t="shared" ca="1" si="5"/>
        <v/>
      </c>
      <c r="F56" s="30" t="str">
        <f t="shared" ca="1" si="6"/>
        <v/>
      </c>
      <c r="G56" s="66" t="str">
        <f t="shared" ca="1" si="7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8"/>
        <v/>
      </c>
      <c r="D57" s="31" t="str">
        <f t="shared" ca="1" si="4"/>
        <v/>
      </c>
      <c r="E57" s="38" t="str">
        <f t="shared" ca="1" si="5"/>
        <v/>
      </c>
      <c r="F57" s="30" t="str">
        <f t="shared" ca="1" si="6"/>
        <v/>
      </c>
      <c r="G57" s="66" t="str">
        <f t="shared" ca="1" si="7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8"/>
        <v/>
      </c>
      <c r="D58" s="31" t="str">
        <f t="shared" ca="1" si="4"/>
        <v/>
      </c>
      <c r="E58" s="38" t="str">
        <f t="shared" ca="1" si="5"/>
        <v/>
      </c>
      <c r="F58" s="30" t="str">
        <f t="shared" ca="1" si="6"/>
        <v/>
      </c>
      <c r="G58" s="66" t="str">
        <f t="shared" ca="1" si="7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8"/>
        <v/>
      </c>
      <c r="D59" s="31" t="str">
        <f t="shared" ca="1" si="4"/>
        <v/>
      </c>
      <c r="E59" s="38" t="str">
        <f t="shared" ca="1" si="5"/>
        <v/>
      </c>
      <c r="F59" s="30" t="str">
        <f t="shared" ca="1" si="6"/>
        <v/>
      </c>
      <c r="G59" s="66" t="str">
        <f t="shared" ca="1" si="7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8"/>
        <v/>
      </c>
      <c r="D60" s="31" t="str">
        <f t="shared" ca="1" si="4"/>
        <v/>
      </c>
      <c r="E60" s="38" t="str">
        <f t="shared" ca="1" si="5"/>
        <v/>
      </c>
      <c r="F60" s="30" t="str">
        <f t="shared" ca="1" si="6"/>
        <v/>
      </c>
      <c r="G60" s="66" t="str">
        <f t="shared" ca="1" si="7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8"/>
        <v/>
      </c>
      <c r="D61" s="31" t="str">
        <f t="shared" ca="1" si="4"/>
        <v/>
      </c>
      <c r="E61" s="38" t="str">
        <f t="shared" ca="1" si="5"/>
        <v/>
      </c>
      <c r="F61" s="30" t="str">
        <f t="shared" ca="1" si="6"/>
        <v/>
      </c>
      <c r="G61" s="66" t="str">
        <f t="shared" ca="1" si="7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8"/>
        <v/>
      </c>
      <c r="D62" s="31" t="str">
        <f t="shared" ca="1" si="4"/>
        <v/>
      </c>
      <c r="E62" s="38" t="str">
        <f t="shared" ca="1" si="5"/>
        <v/>
      </c>
      <c r="F62" s="30" t="str">
        <f t="shared" ca="1" si="6"/>
        <v/>
      </c>
      <c r="G62" s="66" t="str">
        <f t="shared" ca="1" si="7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8"/>
        <v/>
      </c>
      <c r="D63" s="31" t="str">
        <f t="shared" ca="1" si="4"/>
        <v/>
      </c>
      <c r="E63" s="38" t="str">
        <f t="shared" ca="1" si="5"/>
        <v/>
      </c>
      <c r="F63" s="30" t="str">
        <f t="shared" ca="1" si="6"/>
        <v/>
      </c>
      <c r="G63" s="66" t="str">
        <f t="shared" ca="1" si="7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8"/>
        <v/>
      </c>
      <c r="D64" s="31" t="str">
        <f t="shared" ca="1" si="4"/>
        <v/>
      </c>
      <c r="E64" s="38" t="str">
        <f t="shared" ca="1" si="5"/>
        <v/>
      </c>
      <c r="F64" s="30" t="str">
        <f t="shared" ca="1" si="6"/>
        <v/>
      </c>
      <c r="G64" s="66" t="str">
        <f t="shared" ca="1" si="7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8"/>
        <v/>
      </c>
      <c r="D65" s="31" t="str">
        <f t="shared" ca="1" si="4"/>
        <v/>
      </c>
      <c r="E65" s="38" t="str">
        <f t="shared" ca="1" si="5"/>
        <v/>
      </c>
      <c r="F65" s="30" t="str">
        <f t="shared" ca="1" si="6"/>
        <v/>
      </c>
      <c r="G65" s="66" t="str">
        <f t="shared" ca="1" si="7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8"/>
        <v/>
      </c>
      <c r="D66" s="31" t="str">
        <f t="shared" ca="1" si="4"/>
        <v/>
      </c>
      <c r="E66" s="38" t="str">
        <f t="shared" ca="1" si="5"/>
        <v/>
      </c>
      <c r="F66" s="30" t="str">
        <f t="shared" ca="1" si="6"/>
        <v/>
      </c>
      <c r="G66" s="66" t="str">
        <f t="shared" ca="1" si="7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8"/>
        <v/>
      </c>
      <c r="D67" s="31" t="str">
        <f t="shared" ca="1" si="4"/>
        <v/>
      </c>
      <c r="E67" s="38" t="str">
        <f t="shared" ca="1" si="5"/>
        <v/>
      </c>
      <c r="F67" s="30" t="str">
        <f t="shared" ca="1" si="6"/>
        <v/>
      </c>
      <c r="G67" s="66" t="str">
        <f t="shared" ca="1" si="7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8"/>
        <v/>
      </c>
      <c r="D68" s="31" t="str">
        <f t="shared" ca="1" si="4"/>
        <v/>
      </c>
      <c r="E68" s="38" t="str">
        <f t="shared" ca="1" si="5"/>
        <v/>
      </c>
      <c r="F68" s="30" t="str">
        <f t="shared" ca="1" si="6"/>
        <v/>
      </c>
      <c r="G68" s="66" t="str">
        <f t="shared" ca="1" si="7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8"/>
        <v/>
      </c>
      <c r="D69" s="31" t="str">
        <f t="shared" ca="1" si="4"/>
        <v/>
      </c>
      <c r="E69" s="38" t="str">
        <f t="shared" ca="1" si="5"/>
        <v/>
      </c>
      <c r="F69" s="30" t="str">
        <f t="shared" ca="1" si="6"/>
        <v/>
      </c>
      <c r="G69" s="66" t="str">
        <f t="shared" ca="1" si="7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8"/>
        <v/>
      </c>
      <c r="D70" s="31" t="str">
        <f t="shared" ca="1" si="4"/>
        <v/>
      </c>
      <c r="E70" s="38" t="str">
        <f t="shared" ca="1" si="5"/>
        <v/>
      </c>
      <c r="F70" s="30" t="str">
        <f t="shared" ca="1" si="6"/>
        <v/>
      </c>
      <c r="G70" s="66" t="str">
        <f t="shared" ca="1" si="7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8"/>
        <v/>
      </c>
      <c r="D71" s="31" t="str">
        <f t="shared" ca="1" si="4"/>
        <v/>
      </c>
      <c r="E71" s="38" t="str">
        <f t="shared" ca="1" si="5"/>
        <v/>
      </c>
      <c r="F71" s="30" t="str">
        <f t="shared" ca="1" si="6"/>
        <v/>
      </c>
      <c r="G71" s="66" t="str">
        <f t="shared" ca="1" si="7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8"/>
        <v/>
      </c>
      <c r="D72" s="31" t="str">
        <f t="shared" ca="1" si="4"/>
        <v/>
      </c>
      <c r="E72" s="38" t="str">
        <f t="shared" ca="1" si="5"/>
        <v/>
      </c>
      <c r="F72" s="30" t="str">
        <f t="shared" ca="1" si="6"/>
        <v/>
      </c>
      <c r="G72" s="66" t="str">
        <f t="shared" ca="1" si="7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8"/>
        <v/>
      </c>
      <c r="D73" s="31" t="str">
        <f t="shared" ca="1" si="4"/>
        <v/>
      </c>
      <c r="E73" s="38" t="str">
        <f t="shared" ca="1" si="5"/>
        <v/>
      </c>
      <c r="F73" s="30" t="str">
        <f t="shared" ca="1" si="6"/>
        <v/>
      </c>
      <c r="G73" s="66" t="str">
        <f t="shared" ca="1" si="7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8"/>
        <v/>
      </c>
      <c r="D74" s="31" t="str">
        <f t="shared" ca="1" si="4"/>
        <v/>
      </c>
      <c r="E74" s="38" t="str">
        <f t="shared" ca="1" si="5"/>
        <v/>
      </c>
      <c r="F74" s="30" t="str">
        <f t="shared" ca="1" si="6"/>
        <v/>
      </c>
      <c r="G74" s="66" t="str">
        <f t="shared" ca="1" si="7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8"/>
        <v/>
      </c>
      <c r="D75" s="31" t="str">
        <f t="shared" ca="1" si="4"/>
        <v/>
      </c>
      <c r="E75" s="38" t="str">
        <f t="shared" ca="1" si="5"/>
        <v/>
      </c>
      <c r="F75" s="30" t="str">
        <f t="shared" ca="1" si="6"/>
        <v/>
      </c>
      <c r="G75" s="66" t="str">
        <f t="shared" ca="1" si="7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8"/>
        <v/>
      </c>
      <c r="D76" s="31" t="str">
        <f t="shared" ca="1" si="4"/>
        <v/>
      </c>
      <c r="E76" s="38" t="str">
        <f t="shared" ca="1" si="5"/>
        <v/>
      </c>
      <c r="F76" s="30" t="str">
        <f t="shared" ca="1" si="6"/>
        <v/>
      </c>
      <c r="G76" s="66" t="str">
        <f t="shared" ca="1" si="7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8"/>
        <v/>
      </c>
      <c r="D77" s="31" t="str">
        <f t="shared" ca="1" si="4"/>
        <v/>
      </c>
      <c r="E77" s="38" t="str">
        <f t="shared" ca="1" si="5"/>
        <v/>
      </c>
      <c r="F77" s="30" t="str">
        <f t="shared" ca="1" si="6"/>
        <v/>
      </c>
      <c r="G77" s="66" t="str">
        <f t="shared" ca="1" si="7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8"/>
        <v/>
      </c>
      <c r="D78" s="31" t="str">
        <f t="shared" ca="1" si="4"/>
        <v/>
      </c>
      <c r="E78" s="38" t="str">
        <f t="shared" ca="1" si="5"/>
        <v/>
      </c>
      <c r="F78" s="30" t="str">
        <f t="shared" ca="1" si="6"/>
        <v/>
      </c>
      <c r="G78" s="66" t="str">
        <f t="shared" ca="1" si="7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8"/>
        <v/>
      </c>
      <c r="D79" s="31" t="str">
        <f t="shared" ca="1" si="4"/>
        <v/>
      </c>
      <c r="E79" s="38" t="str">
        <f t="shared" ca="1" si="5"/>
        <v/>
      </c>
      <c r="F79" s="30" t="str">
        <f t="shared" ca="1" si="6"/>
        <v/>
      </c>
      <c r="G79" s="66" t="str">
        <f t="shared" ca="1" si="7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2F12-5DA0-4DE4-BF0B-C777D88B0C25}">
  <dimension ref="A1:R945"/>
  <sheetViews>
    <sheetView zoomScale="80" zoomScaleNormal="80" workbookViewId="0">
      <selection activeCell="E8" sqref="E8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3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45852</v>
      </c>
      <c r="P1" s="42" cm="1">
        <f t="array" aca="1" ref="P1" ca="1">LOOKUP(2,1/(P:P&lt;&gt;""),P:P)</f>
        <v>46001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2" ca="1">_xlfn.UNIQUE(O:O)</f>
        <v>0</v>
      </c>
    </row>
    <row r="3" spans="1:16">
      <c r="A3" s="13" t="s">
        <v>32</v>
      </c>
      <c r="B3" s="14" t="s">
        <v>199</v>
      </c>
      <c r="C3" s="5" t="s">
        <v>200</v>
      </c>
      <c r="D3" s="30"/>
      <c r="J3" s="42" cm="1">
        <f t="array" aca="1" ref="J3:K60" ca="1">_xll.BDH($B$4, "PX_LAST, ", TODAY()-300, TODAY()-1)</f>
        <v>45922</v>
      </c>
      <c r="K3" s="47">
        <f ca="1"/>
        <v>59.945</v>
      </c>
      <c r="L3" s="42" cm="1">
        <f t="array" aca="1" ref="L3:M40" ca="1">_xll.BDH($C$4, "PX_LAST, ", TODAY()-300, TODAY()-1)</f>
        <v>45950</v>
      </c>
      <c r="M3" s="47">
        <f ca="1"/>
        <v>25.75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201</v>
      </c>
      <c r="C4" s="6" t="s">
        <v>205</v>
      </c>
      <c r="D4" s="30"/>
      <c r="J4" s="42">
        <f ca="1"/>
        <v>45923</v>
      </c>
      <c r="K4" s="47">
        <f ca="1"/>
        <v>59.384</v>
      </c>
      <c r="L4" s="42">
        <f ca="1"/>
        <v>45951</v>
      </c>
      <c r="M4" s="47">
        <f ca="1"/>
        <v>26.55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>
      <c r="A5" s="14" t="s">
        <v>8</v>
      </c>
      <c r="B5" s="17">
        <v>125000000</v>
      </c>
      <c r="C5" s="31">
        <v>845</v>
      </c>
      <c r="D5" s="30"/>
      <c r="E5" s="131" t="s">
        <v>203</v>
      </c>
      <c r="F5" s="3">
        <v>50</v>
      </c>
      <c r="J5" s="42">
        <f ca="1"/>
        <v>45924</v>
      </c>
      <c r="K5" s="47">
        <f ca="1"/>
        <v>60.057000000000002</v>
      </c>
      <c r="L5" s="42">
        <f ca="1"/>
        <v>45952</v>
      </c>
      <c r="M5" s="47">
        <f ca="1"/>
        <v>27.2</v>
      </c>
      <c r="N5" s="42" t="str">
        <f t="shared" ca="1" si="0"/>
        <v/>
      </c>
      <c r="O5" s="42" t="str">
        <f t="shared" ca="1" si="1"/>
        <v/>
      </c>
      <c r="P5" s="42">
        <f ca="1"/>
        <v>45978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45925</v>
      </c>
      <c r="K6" s="47">
        <f ca="1"/>
        <v>60.883000000000003</v>
      </c>
      <c r="L6" s="42">
        <f ca="1"/>
        <v>45953</v>
      </c>
      <c r="M6" s="47">
        <f ca="1"/>
        <v>26.85</v>
      </c>
      <c r="N6" s="42" t="str">
        <f t="shared" ca="1" si="0"/>
        <v/>
      </c>
      <c r="O6" s="42" t="str">
        <f t="shared" ca="1" si="1"/>
        <v/>
      </c>
      <c r="P6" s="42">
        <f ca="1"/>
        <v>45979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45926</v>
      </c>
      <c r="K7" s="47">
        <f ca="1"/>
        <v>60.338999999999999</v>
      </c>
      <c r="L7" s="42">
        <f ca="1"/>
        <v>45954</v>
      </c>
      <c r="M7" s="47">
        <f ca="1"/>
        <v>27</v>
      </c>
      <c r="N7" s="42" t="str">
        <f t="shared" ca="1" si="0"/>
        <v/>
      </c>
      <c r="O7" s="42" t="str">
        <f t="shared" ca="1" si="1"/>
        <v/>
      </c>
      <c r="P7" s="42">
        <f ca="1"/>
        <v>45980</v>
      </c>
    </row>
    <row r="8" spans="1:16">
      <c r="A8" s="14" t="s">
        <v>14</v>
      </c>
      <c r="B8" s="14">
        <v>4.8650000000000002</v>
      </c>
      <c r="C8" s="5"/>
      <c r="D8" s="30"/>
      <c r="E8" s="43"/>
      <c r="G8" s="42"/>
      <c r="H8" s="42"/>
      <c r="J8" s="42">
        <f ca="1"/>
        <v>45929</v>
      </c>
      <c r="K8" s="47">
        <f ca="1"/>
        <v>59.947000000000003</v>
      </c>
      <c r="L8" s="42">
        <f ca="1"/>
        <v>45957</v>
      </c>
      <c r="M8" s="47">
        <f ca="1"/>
        <v>24.55</v>
      </c>
      <c r="N8" s="42" t="str">
        <f t="shared" ca="1" si="0"/>
        <v/>
      </c>
      <c r="O8" s="42" t="str">
        <f t="shared" ca="1" si="1"/>
        <v/>
      </c>
      <c r="P8" s="42">
        <f ca="1"/>
        <v>45981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45930</v>
      </c>
      <c r="K9" s="47">
        <f ca="1"/>
        <v>60.215000000000003</v>
      </c>
      <c r="L9" s="42">
        <f ca="1"/>
        <v>45958</v>
      </c>
      <c r="M9" s="47">
        <f ca="1"/>
        <v>24.15</v>
      </c>
      <c r="N9" s="42" t="str">
        <f t="shared" ca="1" si="0"/>
        <v/>
      </c>
      <c r="O9" s="42" t="str">
        <f t="shared" ca="1" si="1"/>
        <v/>
      </c>
      <c r="P9" s="42">
        <f ca="1"/>
        <v>45982</v>
      </c>
    </row>
    <row r="10" spans="1:16" ht="15" thickBot="1">
      <c r="A10" s="15" t="s">
        <v>28</v>
      </c>
      <c r="B10" s="19" cm="1">
        <f t="array" ref="B10">_xll.BDP(B4,"PX_LAST")</f>
        <v>54.935339999999997</v>
      </c>
      <c r="C10" s="12" cm="1">
        <f t="array" ref="C10">_xll.BDP(C4,"OPT_PX")</f>
        <v>4.1500000000000004</v>
      </c>
      <c r="D10" s="30"/>
      <c r="E10" s="1"/>
      <c r="G10" s="42"/>
      <c r="H10" s="42"/>
      <c r="J10" s="42">
        <f ca="1"/>
        <v>45931</v>
      </c>
      <c r="K10" s="47">
        <f ca="1"/>
        <v>59.188000000000002</v>
      </c>
      <c r="L10" s="42">
        <f ca="1"/>
        <v>45959</v>
      </c>
      <c r="M10" s="47">
        <f ca="1"/>
        <v>20.45</v>
      </c>
      <c r="N10" s="42" t="str">
        <f t="shared" ca="1" si="0"/>
        <v/>
      </c>
      <c r="O10" s="42" t="str">
        <f t="shared" ca="1" si="1"/>
        <v/>
      </c>
      <c r="P10" s="42">
        <f ca="1"/>
        <v>45985</v>
      </c>
    </row>
    <row r="11" spans="1:16" ht="15" thickBot="1">
      <c r="A11" s="1"/>
      <c r="B11" s="1"/>
      <c r="C11" s="1"/>
      <c r="D11" s="30"/>
      <c r="E11" s="1"/>
      <c r="J11" s="42">
        <f ca="1"/>
        <v>45932</v>
      </c>
      <c r="K11" s="47">
        <f ca="1"/>
        <v>58.594000000000001</v>
      </c>
      <c r="L11" s="42">
        <f ca="1"/>
        <v>45960</v>
      </c>
      <c r="M11" s="47">
        <f ca="1"/>
        <v>21</v>
      </c>
      <c r="N11" s="42" t="str">
        <f t="shared" ca="1" si="0"/>
        <v/>
      </c>
      <c r="O11" s="42" t="str">
        <f t="shared" ca="1" si="1"/>
        <v/>
      </c>
      <c r="P11" s="42">
        <f ca="1"/>
        <v>45986</v>
      </c>
    </row>
    <row r="12" spans="1:16" ht="15" thickBot="1">
      <c r="A12" s="32" t="s">
        <v>22</v>
      </c>
      <c r="B12" s="181" t="s">
        <v>0</v>
      </c>
      <c r="C12" s="182"/>
      <c r="D12" s="198"/>
      <c r="E12" s="186" t="s">
        <v>1</v>
      </c>
      <c r="F12" s="188"/>
      <c r="G12" s="32" t="s">
        <v>16</v>
      </c>
      <c r="H12" s="1"/>
      <c r="J12" s="113">
        <f ca="1"/>
        <v>45933</v>
      </c>
      <c r="K12" s="39">
        <f ca="1"/>
        <v>58.512</v>
      </c>
      <c r="L12" s="42">
        <f ca="1"/>
        <v>45961</v>
      </c>
      <c r="M12" s="47">
        <f ca="1"/>
        <v>20.2</v>
      </c>
      <c r="N12" s="42" t="str">
        <f t="shared" ca="1" si="0"/>
        <v/>
      </c>
      <c r="O12" s="42" t="str">
        <f t="shared" ca="1" si="1"/>
        <v/>
      </c>
      <c r="P12" s="42">
        <f ca="1"/>
        <v>45987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45936</v>
      </c>
      <c r="K13" s="39">
        <f ca="1"/>
        <v>59.841999999999999</v>
      </c>
      <c r="L13" s="42">
        <f ca="1"/>
        <v>45964</v>
      </c>
      <c r="M13" s="47">
        <f ca="1"/>
        <v>19.649999999999999</v>
      </c>
      <c r="N13" s="42" t="str">
        <f t="shared" ca="1" si="0"/>
        <v/>
      </c>
      <c r="O13" s="42" t="str">
        <f t="shared" ca="1" si="1"/>
        <v/>
      </c>
      <c r="P13" s="42">
        <f ca="1"/>
        <v>45988</v>
      </c>
    </row>
    <row r="14" spans="1:16">
      <c r="A14" s="166">
        <v>45974.625</v>
      </c>
      <c r="B14" s="38">
        <v>58.08</v>
      </c>
      <c r="C14" s="30"/>
      <c r="D14" s="5"/>
      <c r="E14" s="38">
        <v>9.25</v>
      </c>
      <c r="F14" s="1"/>
      <c r="G14" s="66">
        <v>0</v>
      </c>
      <c r="H14" s="125"/>
      <c r="J14" s="113">
        <f ca="1"/>
        <v>45937</v>
      </c>
      <c r="K14" s="39">
        <f ca="1"/>
        <v>60.826999999999998</v>
      </c>
      <c r="L14" s="42">
        <f ca="1"/>
        <v>45965</v>
      </c>
      <c r="M14" s="47">
        <f ca="1"/>
        <v>19.3</v>
      </c>
      <c r="N14" s="42" t="str">
        <f t="shared" ca="1" si="0"/>
        <v/>
      </c>
      <c r="O14" s="42" t="str">
        <f t="shared" ca="1" si="1"/>
        <v/>
      </c>
      <c r="P14" s="42">
        <f ca="1"/>
        <v>45989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58.575000000000003</v>
      </c>
      <c r="C15" s="30">
        <f ca="1">IF(ISERROR(B15-2),"",-1*(B15-$B$14)*$B$8*$B$5*10^(-4))</f>
        <v>-30102.187500000276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13.2</v>
      </c>
      <c r="F15" s="30">
        <f ca="1">IF(ISERROR(B15-2),"",(E15-$E$14)*$C$5*$F$5)</f>
        <v>166887.49999999997</v>
      </c>
      <c r="G15" s="66">
        <f ca="1">IF(ISERROR(B15-2),"",C15+D15+F15)</f>
        <v>140257.53472222193</v>
      </c>
      <c r="H15" s="125"/>
      <c r="J15" s="113">
        <f ca="1"/>
        <v>45938</v>
      </c>
      <c r="K15" s="39">
        <f ca="1"/>
        <v>60.331000000000003</v>
      </c>
      <c r="L15" s="42">
        <f ca="1"/>
        <v>45966</v>
      </c>
      <c r="M15" s="47">
        <f ca="1"/>
        <v>18.399999999999999</v>
      </c>
      <c r="N15" s="42" t="str">
        <f t="shared" ca="1" si="0"/>
        <v/>
      </c>
      <c r="O15" s="42" t="str">
        <f t="shared" ca="1" si="1"/>
        <v/>
      </c>
      <c r="P15" s="42">
        <f ca="1"/>
        <v>45992</v>
      </c>
    </row>
    <row r="16" spans="1:16">
      <c r="A16" s="166">
        <f t="shared" ref="A16:A79" ca="1" si="2">IF(AND(ISBLANK(P5), A15 = $P$1),NOW(),IF(ISBLANK(P5),IF(ISBLANK(C15),NOW(),""),P5))</f>
        <v>45978</v>
      </c>
      <c r="B16" s="38">
        <f t="shared" ref="B16:B79" ca="1" si="3">IF(COUNTIF(J:J,A16)=1,VLOOKUP(A16,J:K,2), IF(COUNTIF(J:J,A16)=0,$B$10,""))</f>
        <v>59.225000000000001</v>
      </c>
      <c r="C16" s="30">
        <f t="shared" ref="C16:C79" ca="1" si="4">IF(ISERROR(B16-2),"",-1*(B16-$B$14)*$B$8*$B$5*10^(-4))</f>
        <v>-69630.312500000189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15.25</v>
      </c>
      <c r="F16" s="30">
        <f t="shared" ref="F16:F79" ca="1" si="7">IF(ISERROR(B16-2),"",(E16-$E$14)*$C$5*$F$5)</f>
        <v>253500</v>
      </c>
      <c r="G16" s="66">
        <f t="shared" ref="G16:G79" ca="1" si="8">IF(ISERROR(B16-2),"",C16+D16+F16)</f>
        <v>197758.5763888887</v>
      </c>
      <c r="H16" s="125"/>
      <c r="J16" s="113">
        <f ca="1"/>
        <v>45939</v>
      </c>
      <c r="K16" s="39">
        <f ca="1"/>
        <v>60.914000000000001</v>
      </c>
      <c r="L16" s="42">
        <f ca="1"/>
        <v>45967</v>
      </c>
      <c r="M16" s="47">
        <f ca="1"/>
        <v>18.149999999999999</v>
      </c>
      <c r="N16" s="42" t="str">
        <f t="shared" ca="1" si="0"/>
        <v/>
      </c>
      <c r="O16" s="42" t="str">
        <f t="shared" ca="1" si="1"/>
        <v/>
      </c>
      <c r="P16" s="42">
        <f ca="1"/>
        <v>45993</v>
      </c>
    </row>
    <row r="17" spans="1:16">
      <c r="A17" s="166">
        <f t="shared" ca="1" si="2"/>
        <v>45979</v>
      </c>
      <c r="B17" s="38">
        <f t="shared" ca="1" si="3"/>
        <v>60.552999999999997</v>
      </c>
      <c r="C17" s="30">
        <f t="shared" ca="1" si="4"/>
        <v>-150389.31249999994</v>
      </c>
      <c r="D17" s="31">
        <f t="shared" ca="1" si="5"/>
        <v>17361.111111111109</v>
      </c>
      <c r="E17" s="38">
        <f t="shared" ca="1" si="6"/>
        <v>20.45</v>
      </c>
      <c r="F17" s="30">
        <f t="shared" ca="1" si="7"/>
        <v>473200</v>
      </c>
      <c r="G17" s="66">
        <f t="shared" ca="1" si="8"/>
        <v>340171.79861111118</v>
      </c>
      <c r="H17" s="125"/>
      <c r="J17" s="113">
        <f ca="1"/>
        <v>45940</v>
      </c>
      <c r="K17" s="39">
        <f ca="1"/>
        <v>63.279000000000003</v>
      </c>
      <c r="L17" s="42">
        <f ca="1"/>
        <v>45968</v>
      </c>
      <c r="M17" s="47">
        <f ca="1"/>
        <v>19.850000000000001</v>
      </c>
      <c r="N17" s="42" t="str">
        <f t="shared" ca="1" si="0"/>
        <v/>
      </c>
      <c r="O17" s="42" t="str">
        <f t="shared" ca="1" si="1"/>
        <v/>
      </c>
      <c r="P17" s="42">
        <f ca="1"/>
        <v>45994</v>
      </c>
    </row>
    <row r="18" spans="1:16">
      <c r="A18" s="166">
        <f t="shared" ca="1" si="2"/>
        <v>45980</v>
      </c>
      <c r="B18" s="38">
        <f t="shared" ca="1" si="3"/>
        <v>59.515000000000001</v>
      </c>
      <c r="C18" s="30">
        <f t="shared" ca="1" si="4"/>
        <v>-87265.937500000146</v>
      </c>
      <c r="D18" s="31">
        <f t="shared" ca="1" si="5"/>
        <v>20833.333333333332</v>
      </c>
      <c r="E18" s="38">
        <f t="shared" ca="1" si="6"/>
        <v>19.149999999999999</v>
      </c>
      <c r="F18" s="30">
        <f t="shared" ca="1" si="7"/>
        <v>418274.99999999988</v>
      </c>
      <c r="G18" s="66">
        <f t="shared" ca="1" si="8"/>
        <v>351842.39583333308</v>
      </c>
      <c r="H18" s="125"/>
      <c r="J18" s="113">
        <f ca="1"/>
        <v>45943</v>
      </c>
      <c r="K18" s="39">
        <f ca="1"/>
        <v>62.716000000000001</v>
      </c>
      <c r="L18" s="42">
        <f ca="1"/>
        <v>45971</v>
      </c>
      <c r="M18" s="47">
        <f ca="1"/>
        <v>13.95</v>
      </c>
      <c r="N18" s="42" t="str">
        <f t="shared" ca="1" si="0"/>
        <v/>
      </c>
      <c r="O18" s="42" t="str">
        <f t="shared" ca="1" si="1"/>
        <v/>
      </c>
      <c r="P18" s="42">
        <f ca="1"/>
        <v>45995</v>
      </c>
    </row>
    <row r="19" spans="1:16">
      <c r="A19" s="166">
        <f t="shared" ca="1" si="2"/>
        <v>45981</v>
      </c>
      <c r="B19" s="38">
        <f t="shared" ca="1" si="3"/>
        <v>59.154000000000003</v>
      </c>
      <c r="C19" s="30">
        <f t="shared" ca="1" si="4"/>
        <v>-65312.625000000313</v>
      </c>
      <c r="D19" s="31">
        <f t="shared" ca="1" si="5"/>
        <v>24305.555555555558</v>
      </c>
      <c r="E19" s="38">
        <f t="shared" ca="1" si="6"/>
        <v>17.05</v>
      </c>
      <c r="F19" s="30">
        <f t="shared" ca="1" si="7"/>
        <v>329550.00000000006</v>
      </c>
      <c r="G19" s="66">
        <f t="shared" ca="1" si="8"/>
        <v>288542.93055555527</v>
      </c>
      <c r="H19" s="125"/>
      <c r="J19" s="113">
        <f ca="1"/>
        <v>45944</v>
      </c>
      <c r="K19" s="39">
        <f ca="1"/>
        <v>61.036000000000001</v>
      </c>
      <c r="L19" s="42">
        <f ca="1"/>
        <v>45972</v>
      </c>
      <c r="M19" s="47">
        <f ca="1"/>
        <v>12.25</v>
      </c>
      <c r="N19" s="42" t="str">
        <f t="shared" ca="1" si="0"/>
        <v/>
      </c>
      <c r="O19" s="42" t="str">
        <f t="shared" ca="1" si="1"/>
        <v/>
      </c>
      <c r="P19" s="42">
        <f ca="1"/>
        <v>45996</v>
      </c>
    </row>
    <row r="20" spans="1:16">
      <c r="A20" s="166">
        <f t="shared" ca="1" si="2"/>
        <v>45982</v>
      </c>
      <c r="B20" s="38">
        <f t="shared" ca="1" si="3"/>
        <v>59.552999999999997</v>
      </c>
      <c r="C20" s="30">
        <f t="shared" ca="1" si="4"/>
        <v>-89576.812499999956</v>
      </c>
      <c r="D20" s="31">
        <f t="shared" ca="1" si="5"/>
        <v>27777.777777777777</v>
      </c>
      <c r="E20" s="38">
        <f t="shared" ca="1" si="6"/>
        <v>18.600000000000001</v>
      </c>
      <c r="F20" s="30">
        <f t="shared" ca="1" si="7"/>
        <v>395037.50000000006</v>
      </c>
      <c r="G20" s="66">
        <f t="shared" ca="1" si="8"/>
        <v>333238.46527777787</v>
      </c>
      <c r="H20" s="125"/>
      <c r="J20" s="113">
        <f ca="1"/>
        <v>45945</v>
      </c>
      <c r="K20" s="39">
        <f ca="1"/>
        <v>59.906999999999996</v>
      </c>
      <c r="L20" s="42">
        <f ca="1"/>
        <v>45973</v>
      </c>
      <c r="M20" s="47">
        <f ca="1"/>
        <v>9.85</v>
      </c>
      <c r="N20" s="42" t="str">
        <f t="shared" ca="1" si="0"/>
        <v/>
      </c>
      <c r="O20" s="42" t="str">
        <f t="shared" ca="1" si="1"/>
        <v/>
      </c>
      <c r="P20" s="42">
        <f ca="1"/>
        <v>45999</v>
      </c>
    </row>
    <row r="21" spans="1:16">
      <c r="A21" s="166">
        <f t="shared" ca="1" si="2"/>
        <v>45985</v>
      </c>
      <c r="B21" s="38">
        <f t="shared" ca="1" si="3"/>
        <v>58.904000000000003</v>
      </c>
      <c r="C21" s="30">
        <f t="shared" ca="1" si="4"/>
        <v>-50109.50000000032</v>
      </c>
      <c r="D21" s="31">
        <f t="shared" ca="1" si="5"/>
        <v>38194.444444444445</v>
      </c>
      <c r="E21" s="38">
        <f t="shared" ca="1" si="6"/>
        <v>16.45</v>
      </c>
      <c r="F21" s="30">
        <f t="shared" ca="1" si="7"/>
        <v>304199.99999999994</v>
      </c>
      <c r="G21" s="66">
        <f t="shared" ca="1" si="8"/>
        <v>292284.94444444409</v>
      </c>
      <c r="H21" s="125"/>
      <c r="J21" s="113">
        <f ca="1"/>
        <v>45946</v>
      </c>
      <c r="K21" s="39">
        <f ca="1"/>
        <v>61.011000000000003</v>
      </c>
      <c r="L21" s="42">
        <f ca="1"/>
        <v>45974</v>
      </c>
      <c r="M21" s="47">
        <f ca="1"/>
        <v>9.85</v>
      </c>
      <c r="N21" s="42" t="str">
        <f t="shared" ca="1" si="0"/>
        <v/>
      </c>
      <c r="O21" s="42" t="str">
        <f t="shared" ca="1" si="1"/>
        <v/>
      </c>
      <c r="P21" s="42">
        <f ca="1"/>
        <v>46000</v>
      </c>
    </row>
    <row r="22" spans="1:16">
      <c r="A22" s="166">
        <f t="shared" ca="1" si="2"/>
        <v>45986</v>
      </c>
      <c r="B22" s="38">
        <f t="shared" ca="1" si="3"/>
        <v>57.76</v>
      </c>
      <c r="C22" s="30">
        <f t="shared" ca="1" si="4"/>
        <v>19460.000000000018</v>
      </c>
      <c r="D22" s="31">
        <f t="shared" ca="1" si="5"/>
        <v>41666.666666666664</v>
      </c>
      <c r="E22" s="38">
        <f t="shared" ca="1" si="6"/>
        <v>13.75</v>
      </c>
      <c r="F22" s="30">
        <f t="shared" ca="1" si="7"/>
        <v>190125</v>
      </c>
      <c r="G22" s="66">
        <f t="shared" ca="1" si="8"/>
        <v>251251.66666666669</v>
      </c>
      <c r="H22" s="125"/>
      <c r="J22" s="113">
        <f ca="1"/>
        <v>45947</v>
      </c>
      <c r="K22" s="39">
        <f ca="1"/>
        <v>62.363999999999997</v>
      </c>
      <c r="L22" s="42">
        <f ca="1"/>
        <v>45975</v>
      </c>
      <c r="M22" s="47">
        <f ca="1"/>
        <v>13.2</v>
      </c>
      <c r="N22" s="42" t="str">
        <f t="shared" ca="1" si="0"/>
        <v/>
      </c>
      <c r="O22" s="42" t="str">
        <f t="shared" ca="1" si="1"/>
        <v/>
      </c>
      <c r="P22" s="42">
        <f ca="1"/>
        <v>46001</v>
      </c>
    </row>
    <row r="23" spans="1:16" ht="14.4" customHeight="1">
      <c r="A23" s="166">
        <f t="shared" ca="1" si="2"/>
        <v>45987</v>
      </c>
      <c r="B23" s="38">
        <f t="shared" ca="1" si="3"/>
        <v>57.118000000000002</v>
      </c>
      <c r="C23" s="30">
        <f t="shared" ca="1" si="4"/>
        <v>58501.624999999774</v>
      </c>
      <c r="D23" s="31">
        <f t="shared" ca="1" si="5"/>
        <v>45138.888888888883</v>
      </c>
      <c r="E23" s="38">
        <f t="shared" ca="1" si="6"/>
        <v>11.2</v>
      </c>
      <c r="F23" s="30">
        <f t="shared" ca="1" si="7"/>
        <v>82387.499999999971</v>
      </c>
      <c r="G23" s="66">
        <f t="shared" ca="1" si="8"/>
        <v>186028.01388888864</v>
      </c>
      <c r="H23" s="125"/>
      <c r="J23" s="113">
        <f ca="1"/>
        <v>45950</v>
      </c>
      <c r="K23" s="39">
        <f ca="1"/>
        <v>60.289000000000001</v>
      </c>
      <c r="L23" s="42">
        <f ca="1"/>
        <v>45978</v>
      </c>
      <c r="M23" s="47">
        <f ca="1"/>
        <v>15.25</v>
      </c>
      <c r="N23" s="42">
        <f t="shared" ca="1" si="0"/>
        <v>45950</v>
      </c>
      <c r="O23" s="42" t="str">
        <f t="shared" ca="1" si="1"/>
        <v/>
      </c>
    </row>
    <row r="24" spans="1:16" ht="14.4" customHeight="1">
      <c r="A24" s="166">
        <f t="shared" ca="1" si="2"/>
        <v>45988</v>
      </c>
      <c r="B24" s="38">
        <f t="shared" ca="1" si="3"/>
        <v>56.945</v>
      </c>
      <c r="C24" s="30">
        <f t="shared" ca="1" si="4"/>
        <v>69022.187499999898</v>
      </c>
      <c r="D24" s="31">
        <f t="shared" ca="1" si="5"/>
        <v>48611.111111111117</v>
      </c>
      <c r="E24" s="38">
        <f t="shared" ca="1" si="6"/>
        <v>10.9</v>
      </c>
      <c r="F24" s="30">
        <f t="shared" ca="1" si="7"/>
        <v>69712.500000000015</v>
      </c>
      <c r="G24" s="66">
        <f t="shared" ca="1" si="8"/>
        <v>187345.79861111101</v>
      </c>
      <c r="H24" s="125"/>
      <c r="J24" s="113">
        <f ca="1"/>
        <v>45951</v>
      </c>
      <c r="K24" s="39">
        <f ca="1"/>
        <v>59.908000000000001</v>
      </c>
      <c r="L24" s="42">
        <f ca="1"/>
        <v>45979</v>
      </c>
      <c r="M24" s="47">
        <f ca="1"/>
        <v>20.45</v>
      </c>
      <c r="N24" s="42">
        <f t="shared" ca="1" si="0"/>
        <v>45951</v>
      </c>
      <c r="O24" s="42" t="str">
        <f t="shared" ca="1" si="1"/>
        <v/>
      </c>
    </row>
    <row r="25" spans="1:16" ht="14.4" customHeight="1">
      <c r="A25" s="166">
        <f t="shared" ca="1" si="2"/>
        <v>45989</v>
      </c>
      <c r="B25" s="38">
        <f t="shared" ca="1" si="3"/>
        <v>56.603000000000002</v>
      </c>
      <c r="C25" s="30">
        <f t="shared" ca="1" si="4"/>
        <v>89820.062499999811</v>
      </c>
      <c r="D25" s="31">
        <f t="shared" ca="1" si="5"/>
        <v>52083.333333333328</v>
      </c>
      <c r="E25" s="38">
        <f t="shared" ca="1" si="6"/>
        <v>10.7</v>
      </c>
      <c r="F25" s="30">
        <f t="shared" ca="1" si="7"/>
        <v>61262.499999999964</v>
      </c>
      <c r="G25" s="66">
        <f t="shared" ca="1" si="8"/>
        <v>203165.89583333311</v>
      </c>
      <c r="H25" s="125"/>
      <c r="J25" s="113">
        <f ca="1"/>
        <v>45952</v>
      </c>
      <c r="K25" s="39">
        <f ca="1"/>
        <v>60.210999999999999</v>
      </c>
      <c r="L25" s="42">
        <f ca="1"/>
        <v>45980</v>
      </c>
      <c r="M25" s="47">
        <f ca="1"/>
        <v>19.149999999999999</v>
      </c>
      <c r="N25" s="42">
        <f t="shared" ca="1" si="0"/>
        <v>45952</v>
      </c>
      <c r="O25" s="42" t="str">
        <f t="shared" ca="1" si="1"/>
        <v/>
      </c>
    </row>
    <row r="26" spans="1:16" ht="14.4" customHeight="1">
      <c r="A26" s="166">
        <f t="shared" ca="1" si="2"/>
        <v>45992</v>
      </c>
      <c r="B26" s="38">
        <f t="shared" ca="1" si="3"/>
        <v>56.695999999999998</v>
      </c>
      <c r="C26" s="30">
        <f t="shared" ca="1" si="4"/>
        <v>84164.500000000029</v>
      </c>
      <c r="D26" s="31">
        <f t="shared" ca="1" si="5"/>
        <v>62500</v>
      </c>
      <c r="E26" s="38">
        <f t="shared" ca="1" si="6"/>
        <v>10.199999999999999</v>
      </c>
      <c r="F26" s="30">
        <f t="shared" ca="1" si="7"/>
        <v>40137.499999999971</v>
      </c>
      <c r="G26" s="66">
        <f t="shared" ca="1" si="8"/>
        <v>186802</v>
      </c>
      <c r="H26" s="125"/>
      <c r="J26" s="113">
        <f ca="1"/>
        <v>45953</v>
      </c>
      <c r="K26" s="39">
        <f ca="1"/>
        <v>59.768000000000001</v>
      </c>
      <c r="L26" s="42">
        <f ca="1"/>
        <v>45981</v>
      </c>
      <c r="M26" s="47">
        <f ca="1"/>
        <v>17.05</v>
      </c>
      <c r="N26" s="42">
        <f t="shared" ca="1" si="0"/>
        <v>45953</v>
      </c>
      <c r="O26" s="42" t="str">
        <f t="shared" ca="1" si="1"/>
        <v/>
      </c>
    </row>
    <row r="27" spans="1:16" ht="14.4" customHeight="1">
      <c r="A27" s="166">
        <f t="shared" ca="1" si="2"/>
        <v>45993</v>
      </c>
      <c r="B27" s="38">
        <f t="shared" ca="1" si="3"/>
        <v>56.557000000000002</v>
      </c>
      <c r="C27" s="30">
        <f t="shared" ca="1" si="4"/>
        <v>92617.437499999767</v>
      </c>
      <c r="D27" s="31">
        <f t="shared" ca="1" si="5"/>
        <v>65972.222222222234</v>
      </c>
      <c r="E27" s="38">
        <f t="shared" ca="1" si="6"/>
        <v>8.4499999999999993</v>
      </c>
      <c r="F27" s="30">
        <f t="shared" ca="1" si="7"/>
        <v>-33800.000000000029</v>
      </c>
      <c r="G27" s="66">
        <f t="shared" ca="1" si="8"/>
        <v>124789.65972222199</v>
      </c>
      <c r="H27" s="125"/>
      <c r="J27" s="113">
        <f ca="1"/>
        <v>45954</v>
      </c>
      <c r="K27" s="39">
        <f ca="1"/>
        <v>59.366</v>
      </c>
      <c r="L27" s="42">
        <f ca="1"/>
        <v>45982</v>
      </c>
      <c r="M27" s="47">
        <f ca="1"/>
        <v>18.600000000000001</v>
      </c>
      <c r="N27" s="42">
        <f t="shared" ca="1" si="0"/>
        <v>45954</v>
      </c>
      <c r="O27" s="42" t="str">
        <f t="shared" ca="1" si="1"/>
        <v/>
      </c>
    </row>
    <row r="28" spans="1:16" ht="14.4" customHeight="1">
      <c r="A28" s="166">
        <f t="shared" ca="1" si="2"/>
        <v>45994</v>
      </c>
      <c r="B28" s="38">
        <f t="shared" ca="1" si="3"/>
        <v>56.524999999999999</v>
      </c>
      <c r="C28" s="30">
        <f t="shared" ca="1" si="4"/>
        <v>94563.437499999985</v>
      </c>
      <c r="D28" s="31">
        <f t="shared" ca="1" si="5"/>
        <v>69444.444444444438</v>
      </c>
      <c r="E28" s="38">
        <f t="shared" ca="1" si="6"/>
        <v>9.5500000000000007</v>
      </c>
      <c r="F28" s="30">
        <f t="shared" ca="1" si="7"/>
        <v>12675.000000000029</v>
      </c>
      <c r="G28" s="66">
        <f t="shared" ca="1" si="8"/>
        <v>176682.88194444447</v>
      </c>
      <c r="H28" s="125"/>
      <c r="J28" s="113">
        <f ca="1"/>
        <v>45957</v>
      </c>
      <c r="K28" s="39">
        <f ca="1"/>
        <v>57.482999999999997</v>
      </c>
      <c r="L28" s="42">
        <f ca="1"/>
        <v>45985</v>
      </c>
      <c r="M28" s="47">
        <f ca="1"/>
        <v>16.45</v>
      </c>
      <c r="N28" s="42">
        <f t="shared" ca="1" si="0"/>
        <v>45957</v>
      </c>
      <c r="O28" s="42" t="str">
        <f t="shared" ca="1" si="1"/>
        <v/>
      </c>
    </row>
    <row r="29" spans="1:16" ht="14.4" customHeight="1">
      <c r="A29" s="166">
        <f t="shared" ca="1" si="2"/>
        <v>45995</v>
      </c>
      <c r="B29" s="38">
        <f t="shared" ca="1" si="3"/>
        <v>56.462000000000003</v>
      </c>
      <c r="C29" s="30">
        <f t="shared" ca="1" si="4"/>
        <v>98394.624999999709</v>
      </c>
      <c r="D29" s="31">
        <f t="shared" ca="1" si="5"/>
        <v>72916.666666666672</v>
      </c>
      <c r="E29" s="38">
        <f t="shared" ca="1" si="6"/>
        <v>7.75</v>
      </c>
      <c r="F29" s="30">
        <f t="shared" ca="1" si="7"/>
        <v>-63375</v>
      </c>
      <c r="G29" s="66">
        <f t="shared" ca="1" si="8"/>
        <v>107936.2916666664</v>
      </c>
      <c r="H29" s="125"/>
      <c r="J29" s="113">
        <f ca="1"/>
        <v>45958</v>
      </c>
      <c r="K29" s="39">
        <f ca="1"/>
        <v>57.584000000000003</v>
      </c>
      <c r="L29" s="42">
        <f ca="1"/>
        <v>45986</v>
      </c>
      <c r="M29" s="47">
        <f ca="1"/>
        <v>13.75</v>
      </c>
      <c r="N29" s="42">
        <f t="shared" ca="1" si="0"/>
        <v>45958</v>
      </c>
      <c r="O29" s="42" t="str">
        <f t="shared" ca="1" si="1"/>
        <v/>
      </c>
    </row>
    <row r="30" spans="1:16" ht="14.4" customHeight="1">
      <c r="A30" s="166">
        <f t="shared" ca="1" si="2"/>
        <v>45996</v>
      </c>
      <c r="B30" s="38">
        <f t="shared" ca="1" si="3"/>
        <v>55.970999999999997</v>
      </c>
      <c r="C30" s="30">
        <f t="shared" ca="1" si="4"/>
        <v>128253.5625000001</v>
      </c>
      <c r="D30" s="31">
        <f t="shared" ca="1" si="5"/>
        <v>76388.888888888891</v>
      </c>
      <c r="E30" s="38">
        <f t="shared" ca="1" si="6"/>
        <v>8.15</v>
      </c>
      <c r="F30" s="30">
        <f t="shared" ca="1" si="7"/>
        <v>-46474.999999999985</v>
      </c>
      <c r="G30" s="66">
        <f t="shared" ca="1" si="8"/>
        <v>158167.45138888899</v>
      </c>
      <c r="H30" s="125"/>
      <c r="J30" s="113">
        <f ca="1"/>
        <v>45959</v>
      </c>
      <c r="K30" s="39">
        <f ca="1"/>
        <v>57.017000000000003</v>
      </c>
      <c r="L30" s="42">
        <f ca="1"/>
        <v>45987</v>
      </c>
      <c r="M30" s="47">
        <f ca="1"/>
        <v>11.2</v>
      </c>
      <c r="N30" s="42">
        <f t="shared" ca="1" si="0"/>
        <v>45959</v>
      </c>
      <c r="O30" s="42" t="str">
        <f t="shared" ca="1" si="1"/>
        <v/>
      </c>
    </row>
    <row r="31" spans="1:16" ht="14.4" customHeight="1">
      <c r="A31" s="166">
        <f t="shared" ca="1" si="2"/>
        <v>45999</v>
      </c>
      <c r="B31" s="38">
        <f t="shared" ca="1" si="3"/>
        <v>56.767000000000003</v>
      </c>
      <c r="C31" s="30">
        <f t="shared" ca="1" si="4"/>
        <v>79846.812499999724</v>
      </c>
      <c r="D31" s="31">
        <f t="shared" ca="1" si="5"/>
        <v>86805.555555555562</v>
      </c>
      <c r="E31" s="38">
        <f t="shared" ca="1" si="6"/>
        <v>7.3</v>
      </c>
      <c r="F31" s="30">
        <f t="shared" ca="1" si="7"/>
        <v>-82387.500000000015</v>
      </c>
      <c r="G31" s="66">
        <f t="shared" ca="1" si="8"/>
        <v>84264.868055555256</v>
      </c>
      <c r="H31" s="125"/>
      <c r="J31" s="113">
        <f ca="1"/>
        <v>45960</v>
      </c>
      <c r="K31" s="39">
        <f ca="1"/>
        <v>57.942999999999998</v>
      </c>
      <c r="L31" s="42">
        <f ca="1"/>
        <v>45988</v>
      </c>
      <c r="M31" s="47">
        <f ca="1"/>
        <v>10.9</v>
      </c>
      <c r="N31" s="42">
        <f t="shared" ca="1" si="0"/>
        <v>45960</v>
      </c>
      <c r="O31" s="42" t="str">
        <f t="shared" ca="1" si="1"/>
        <v/>
      </c>
    </row>
    <row r="32" spans="1:16" ht="14.4" customHeight="1">
      <c r="A32" s="166">
        <f t="shared" ca="1" si="2"/>
        <v>46000</v>
      </c>
      <c r="B32" s="38">
        <f t="shared" ca="1" si="3"/>
        <v>56.39</v>
      </c>
      <c r="C32" s="30">
        <f t="shared" ca="1" si="4"/>
        <v>102773.12499999987</v>
      </c>
      <c r="D32" s="31">
        <f t="shared" ca="1" si="5"/>
        <v>90277.777777777766</v>
      </c>
      <c r="E32" s="38">
        <f t="shared" ca="1" si="6"/>
        <v>6.05</v>
      </c>
      <c r="F32" s="30">
        <f t="shared" ca="1" si="7"/>
        <v>-135200</v>
      </c>
      <c r="G32" s="66">
        <f t="shared" ca="1" si="8"/>
        <v>57850.902777777635</v>
      </c>
      <c r="H32" s="125"/>
      <c r="J32" s="113">
        <f ca="1"/>
        <v>45961</v>
      </c>
      <c r="K32" s="39">
        <f ca="1"/>
        <v>58.847999999999999</v>
      </c>
      <c r="L32" s="42">
        <f ca="1"/>
        <v>45989</v>
      </c>
      <c r="M32" s="47">
        <f ca="1"/>
        <v>10.7</v>
      </c>
      <c r="N32" s="42">
        <f t="shared" ca="1" si="0"/>
        <v>45961</v>
      </c>
      <c r="O32" s="42" t="str">
        <f t="shared" ca="1" si="1"/>
        <v/>
      </c>
    </row>
    <row r="33" spans="1:15" ht="14.4" customHeight="1">
      <c r="A33" s="166">
        <f t="shared" ca="1" si="2"/>
        <v>46001</v>
      </c>
      <c r="B33" s="38">
        <f t="shared" ca="1" si="3"/>
        <v>56.15</v>
      </c>
      <c r="C33" s="30">
        <f t="shared" ca="1" si="4"/>
        <v>117368.12499999999</v>
      </c>
      <c r="D33" s="31">
        <f t="shared" ca="1" si="5"/>
        <v>93750</v>
      </c>
      <c r="E33" s="38">
        <f t="shared" ca="1" si="6"/>
        <v>5.95</v>
      </c>
      <c r="F33" s="30">
        <f t="shared" ca="1" si="7"/>
        <v>-139425</v>
      </c>
      <c r="G33" s="66">
        <f t="shared" ca="1" si="8"/>
        <v>71693.125</v>
      </c>
      <c r="H33" s="125"/>
      <c r="J33" s="113">
        <f ca="1"/>
        <v>45964</v>
      </c>
      <c r="K33" s="39">
        <f ca="1"/>
        <v>59.274999999999999</v>
      </c>
      <c r="L33" s="42">
        <f ca="1"/>
        <v>45992</v>
      </c>
      <c r="M33" s="47">
        <f ca="1"/>
        <v>10.199999999999999</v>
      </c>
      <c r="N33" s="42">
        <f t="shared" ca="1" si="0"/>
        <v>45964</v>
      </c>
      <c r="O33" s="42" t="str">
        <f t="shared" ca="1" si="1"/>
        <v/>
      </c>
    </row>
    <row r="34" spans="1:15" ht="14.4" customHeight="1">
      <c r="A34" s="166">
        <f t="shared" ca="1" si="2"/>
        <v>46002.652504398146</v>
      </c>
      <c r="B34" s="38">
        <f t="shared" ca="1" si="3"/>
        <v>54.935339999999997</v>
      </c>
      <c r="C34" s="30">
        <f t="shared" ca="1" si="4"/>
        <v>191234.63625000013</v>
      </c>
      <c r="D34" s="31">
        <f t="shared" ca="1" si="5"/>
        <v>97222.222222222234</v>
      </c>
      <c r="E34" s="38">
        <f t="shared" ca="1" si="6"/>
        <v>4.1500000000000004</v>
      </c>
      <c r="F34" s="30">
        <f t="shared" ca="1" si="7"/>
        <v>-215475</v>
      </c>
      <c r="G34" s="66">
        <f t="shared" ca="1" si="8"/>
        <v>72981.858472222346</v>
      </c>
      <c r="H34" s="125"/>
      <c r="J34" s="113">
        <f ca="1"/>
        <v>45965</v>
      </c>
      <c r="K34" s="39">
        <f ca="1"/>
        <v>59.228999999999999</v>
      </c>
      <c r="L34" s="42">
        <f ca="1"/>
        <v>45993</v>
      </c>
      <c r="M34" s="47">
        <f ca="1"/>
        <v>8.4499999999999993</v>
      </c>
      <c r="N34" s="42">
        <f t="shared" ca="1" si="0"/>
        <v>45965</v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45966</v>
      </c>
      <c r="K35" s="39">
        <f ca="1"/>
        <v>58.496000000000002</v>
      </c>
      <c r="L35" s="42">
        <f ca="1"/>
        <v>45994</v>
      </c>
      <c r="M35" s="47">
        <f ca="1"/>
        <v>9.5500000000000007</v>
      </c>
      <c r="N35" s="42">
        <f t="shared" ca="1" si="0"/>
        <v>45966</v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45967</v>
      </c>
      <c r="K36" s="39">
        <f ca="1"/>
        <v>60.066000000000003</v>
      </c>
      <c r="L36" s="42">
        <f ca="1"/>
        <v>45995</v>
      </c>
      <c r="M36" s="47">
        <f ca="1"/>
        <v>7.75</v>
      </c>
      <c r="N36" s="42">
        <f t="shared" ca="1" si="0"/>
        <v>45967</v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45968</v>
      </c>
      <c r="K37" s="39">
        <f ca="1"/>
        <v>60.494999999999997</v>
      </c>
      <c r="L37" s="42">
        <f ca="1"/>
        <v>45996</v>
      </c>
      <c r="M37" s="47">
        <f ca="1"/>
        <v>8.15</v>
      </c>
      <c r="N37" s="42">
        <f t="shared" ca="1" si="0"/>
        <v>45968</v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45971</v>
      </c>
      <c r="K38" s="39">
        <f ca="1"/>
        <v>58.152999999999999</v>
      </c>
      <c r="L38" s="42">
        <f ca="1"/>
        <v>45999</v>
      </c>
      <c r="M38" s="47">
        <f ca="1"/>
        <v>7.3</v>
      </c>
      <c r="N38" s="42">
        <f t="shared" ca="1" si="0"/>
        <v>45971</v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45972</v>
      </c>
      <c r="K39" s="39">
        <f ca="1"/>
        <v>57.768000000000001</v>
      </c>
      <c r="L39" s="42">
        <f ca="1"/>
        <v>46000</v>
      </c>
      <c r="M39" s="47">
        <f ca="1"/>
        <v>6.05</v>
      </c>
      <c r="N39" s="42">
        <f t="shared" ca="1" si="0"/>
        <v>45972</v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45973</v>
      </c>
      <c r="K40" s="39">
        <f ca="1"/>
        <v>57.664999999999999</v>
      </c>
      <c r="L40" s="42">
        <f ca="1"/>
        <v>46001</v>
      </c>
      <c r="M40" s="47">
        <f ca="1"/>
        <v>5.95</v>
      </c>
      <c r="N40" s="42">
        <f t="shared" ca="1" si="0"/>
        <v>45973</v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45974</v>
      </c>
      <c r="K41" s="39">
        <f ca="1"/>
        <v>58.771999999999998</v>
      </c>
      <c r="N41" s="42">
        <f t="shared" ca="1" si="0"/>
        <v>45974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45975</v>
      </c>
      <c r="K42" s="39">
        <f ca="1"/>
        <v>58.575000000000003</v>
      </c>
      <c r="N42" s="42">
        <f t="shared" ca="1" si="0"/>
        <v>45975</v>
      </c>
      <c r="O42" s="42">
        <f t="shared" ca="1" si="1"/>
        <v>45975</v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45978</v>
      </c>
      <c r="K43" s="39">
        <f ca="1"/>
        <v>59.225000000000001</v>
      </c>
      <c r="N43" s="42">
        <f t="shared" ca="1" si="0"/>
        <v>45978</v>
      </c>
      <c r="O43" s="42">
        <f t="shared" ca="1" si="1"/>
        <v>45978</v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45979</v>
      </c>
      <c r="K44" s="39">
        <f ca="1"/>
        <v>60.552999999999997</v>
      </c>
      <c r="N44" s="42">
        <f t="shared" ca="1" si="0"/>
        <v>45979</v>
      </c>
      <c r="O44" s="42">
        <f t="shared" ca="1" si="1"/>
        <v>45979</v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45980</v>
      </c>
      <c r="K45" s="39">
        <f ca="1"/>
        <v>59.515000000000001</v>
      </c>
      <c r="N45" s="42">
        <f t="shared" ca="1" si="0"/>
        <v>45980</v>
      </c>
      <c r="O45" s="42">
        <f t="shared" ca="1" si="1"/>
        <v>45980</v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45981</v>
      </c>
      <c r="K46" s="39">
        <f ca="1"/>
        <v>59.154000000000003</v>
      </c>
      <c r="N46" s="42">
        <f t="shared" ca="1" si="0"/>
        <v>45981</v>
      </c>
      <c r="O46" s="42">
        <f t="shared" ca="1" si="1"/>
        <v>45981</v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45982</v>
      </c>
      <c r="K47" s="39">
        <f ca="1"/>
        <v>59.552999999999997</v>
      </c>
      <c r="N47" s="42">
        <f t="shared" ca="1" si="0"/>
        <v>45982</v>
      </c>
      <c r="O47" s="42">
        <f t="shared" ca="1" si="1"/>
        <v>45982</v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45985</v>
      </c>
      <c r="K48" s="39">
        <f ca="1"/>
        <v>58.904000000000003</v>
      </c>
      <c r="N48" s="42">
        <f t="shared" ca="1" si="0"/>
        <v>45985</v>
      </c>
      <c r="O48" s="42">
        <f t="shared" ca="1" si="1"/>
        <v>45985</v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45986</v>
      </c>
      <c r="K49" s="39">
        <f ca="1"/>
        <v>57.76</v>
      </c>
      <c r="N49" s="42">
        <f t="shared" ca="1" si="0"/>
        <v>45986</v>
      </c>
      <c r="O49" s="42">
        <f t="shared" ca="1" si="1"/>
        <v>45986</v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45987</v>
      </c>
      <c r="K50" s="39">
        <f ca="1"/>
        <v>57.118000000000002</v>
      </c>
      <c r="N50" s="42">
        <f t="shared" ca="1" si="0"/>
        <v>45987</v>
      </c>
      <c r="O50" s="42">
        <f t="shared" ca="1" si="1"/>
        <v>45987</v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45988</v>
      </c>
      <c r="K51" s="39">
        <f ca="1"/>
        <v>56.945</v>
      </c>
      <c r="N51" s="42">
        <f t="shared" ca="1" si="0"/>
        <v>45988</v>
      </c>
      <c r="O51" s="42">
        <f t="shared" ca="1" si="1"/>
        <v>45988</v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45989</v>
      </c>
      <c r="K52" s="39">
        <f ca="1"/>
        <v>56.603000000000002</v>
      </c>
      <c r="N52" s="42">
        <f t="shared" ca="1" si="0"/>
        <v>45989</v>
      </c>
      <c r="O52" s="42">
        <f t="shared" ca="1" si="1"/>
        <v>45989</v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45992</v>
      </c>
      <c r="K53" s="39">
        <f ca="1"/>
        <v>56.695999999999998</v>
      </c>
      <c r="N53" s="42">
        <f t="shared" ca="1" si="0"/>
        <v>45992</v>
      </c>
      <c r="O53" s="42">
        <f t="shared" ca="1" si="1"/>
        <v>45992</v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45993</v>
      </c>
      <c r="K54" s="39">
        <f ca="1"/>
        <v>56.557000000000002</v>
      </c>
      <c r="N54" s="42">
        <f t="shared" ca="1" si="0"/>
        <v>45993</v>
      </c>
      <c r="O54" s="42">
        <f t="shared" ca="1" si="1"/>
        <v>45993</v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45994</v>
      </c>
      <c r="K55" s="39">
        <f ca="1"/>
        <v>56.524999999999999</v>
      </c>
      <c r="N55" s="42">
        <f t="shared" ca="1" si="0"/>
        <v>45994</v>
      </c>
      <c r="O55" s="42">
        <f t="shared" ca="1" si="1"/>
        <v>45994</v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45995</v>
      </c>
      <c r="K56" s="47">
        <f ca="1"/>
        <v>56.462000000000003</v>
      </c>
      <c r="N56" s="42">
        <f t="shared" ca="1" si="0"/>
        <v>45995</v>
      </c>
      <c r="O56" s="42">
        <f t="shared" ca="1" si="1"/>
        <v>45995</v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45996</v>
      </c>
      <c r="K57" s="47">
        <f ca="1"/>
        <v>55.970999999999997</v>
      </c>
      <c r="N57" s="42">
        <f t="shared" ca="1" si="0"/>
        <v>45996</v>
      </c>
      <c r="O57" s="42">
        <f t="shared" ca="1" si="1"/>
        <v>45996</v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45999</v>
      </c>
      <c r="K58" s="47">
        <f ca="1"/>
        <v>56.767000000000003</v>
      </c>
      <c r="N58" s="42">
        <f t="shared" ca="1" si="0"/>
        <v>45999</v>
      </c>
      <c r="O58" s="42">
        <f t="shared" ca="1" si="1"/>
        <v>45999</v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46000</v>
      </c>
      <c r="K59" s="47">
        <f ca="1"/>
        <v>56.39</v>
      </c>
      <c r="N59" s="42">
        <f t="shared" ca="1" si="0"/>
        <v>46000</v>
      </c>
      <c r="O59" s="42">
        <f t="shared" ca="1" si="1"/>
        <v>46000</v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46001</v>
      </c>
      <c r="K60" s="47">
        <f ca="1"/>
        <v>56.15</v>
      </c>
      <c r="N60" s="42">
        <f t="shared" ca="1" si="0"/>
        <v>46001</v>
      </c>
      <c r="O60" s="42">
        <f t="shared" ca="1" si="1"/>
        <v>46001</v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$P$1),NOW(),IF(ISBLANK(P69),IF(ISBLANK(C79),NOW(),""),P69))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IF(ISERROR(B80-2),"",(E80-$E$14)*$C$5*$F$5)</f>
        <v/>
      </c>
      <c r="G80" s="66" t="str">
        <f t="shared" ref="G80:G117" ca="1" si="17">IF(ISERROR(B80-2),"",C80+D80+F80)</f>
        <v/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N119" s="42" t="str">
        <f t="shared" ca="1" si="9"/>
        <v/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1"/>
      <c r="E207" s="38"/>
      <c r="F207" s="30"/>
      <c r="G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1"/>
      <c r="E208" s="38"/>
      <c r="F208" s="30"/>
      <c r="G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4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D30" sqref="D30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3" bestFit="1" customWidth="1"/>
    <col min="5" max="5" width="17.88671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s="42" customFormat="1" ht="15" thickBot="1">
      <c r="A1" s="1"/>
      <c r="B1" s="1"/>
      <c r="C1" s="1"/>
      <c r="D1" s="30"/>
      <c r="E1" s="3"/>
      <c r="F1" s="3"/>
      <c r="G1" s="3"/>
      <c r="H1" s="3"/>
      <c r="I1" s="3"/>
      <c r="J1" s="42">
        <f ca="1">TODAY()-150</f>
        <v>45852</v>
      </c>
      <c r="K1" s="47"/>
      <c r="M1" s="47"/>
      <c r="P1" s="42" cm="1">
        <f t="array" aca="1" ref="P1" ca="1">LOOKUP(2,1/(P:P&lt;&gt;""),P:P)</f>
        <v>46001</v>
      </c>
    </row>
    <row r="2" spans="1:16" s="42" customFormat="1" ht="15" thickBot="1">
      <c r="A2" s="13"/>
      <c r="B2" s="26" t="s">
        <v>0</v>
      </c>
      <c r="C2" s="27" t="s">
        <v>1</v>
      </c>
      <c r="D2" s="30"/>
      <c r="E2" s="3"/>
      <c r="F2" s="3"/>
      <c r="G2" s="3"/>
      <c r="H2" s="3"/>
      <c r="I2" s="3"/>
      <c r="J2" s="84" t="s">
        <v>0</v>
      </c>
      <c r="K2" s="47"/>
      <c r="L2" s="86" t="s">
        <v>1</v>
      </c>
      <c r="M2" s="47"/>
      <c r="P2" s="3" cm="1">
        <f t="array" aca="1" ref="P2:P18" ca="1">_xlfn.UNIQUE(O:O)</f>
        <v>0</v>
      </c>
    </row>
    <row r="3" spans="1:16" s="42" customFormat="1">
      <c r="A3" s="13" t="s">
        <v>32</v>
      </c>
      <c r="B3" s="14" t="s">
        <v>90</v>
      </c>
      <c r="C3" s="5" t="s">
        <v>64</v>
      </c>
      <c r="D3" s="30"/>
      <c r="E3" s="3"/>
      <c r="F3" s="3"/>
      <c r="G3" s="3"/>
      <c r="H3" s="3"/>
      <c r="I3" s="3"/>
      <c r="J3" s="42" cm="1">
        <f t="array" aca="1" ref="J3:K148" ca="1">_xll.BDH($B$4, "PX_LAST, ", TODAY()-300, TODAY()-1)</f>
        <v>45702</v>
      </c>
      <c r="K3" s="47">
        <f ca="1"/>
        <v>66.400000000000006</v>
      </c>
      <c r="L3" s="42" cm="1">
        <f t="array" aca="1" ref="L3:M26" ca="1">_xll.BDH($C$4, "PX_LAST, ", TODAY()-300, TODAY()-1)</f>
        <v>45933</v>
      </c>
      <c r="M3" s="47">
        <f ca="1"/>
        <v>0.74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s="42" customFormat="1" ht="30" customHeight="1">
      <c r="A4" s="14" t="s">
        <v>33</v>
      </c>
      <c r="B4" s="16" t="s">
        <v>209</v>
      </c>
      <c r="C4" s="6" t="s">
        <v>210</v>
      </c>
      <c r="D4" s="30"/>
      <c r="E4" s="131" t="s">
        <v>207</v>
      </c>
      <c r="F4" s="3">
        <v>100</v>
      </c>
      <c r="G4" s="3"/>
      <c r="H4" s="3"/>
      <c r="I4" s="3"/>
      <c r="J4" s="42">
        <f ca="1"/>
        <v>45706</v>
      </c>
      <c r="K4" s="47">
        <f ca="1"/>
        <v>70.48</v>
      </c>
      <c r="L4" s="42">
        <f ca="1"/>
        <v>45943</v>
      </c>
      <c r="M4" s="47">
        <f ca="1"/>
        <v>0.56000000000000005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45975</v>
      </c>
    </row>
    <row r="5" spans="1:16" s="42" customFormat="1">
      <c r="A5" s="14" t="s">
        <v>8</v>
      </c>
      <c r="B5" s="17">
        <v>10000000</v>
      </c>
      <c r="C5" s="17">
        <f>B5*3</f>
        <v>30000000</v>
      </c>
      <c r="D5" s="30"/>
      <c r="E5" s="131" t="s">
        <v>208</v>
      </c>
      <c r="F5" s="3">
        <v>100</v>
      </c>
      <c r="G5" s="3"/>
      <c r="H5" s="3"/>
      <c r="I5" s="3"/>
      <c r="J5" s="42">
        <f ca="1"/>
        <v>45708</v>
      </c>
      <c r="K5" s="47">
        <f ca="1"/>
        <v>61.61</v>
      </c>
      <c r="L5" s="42">
        <f ca="1"/>
        <v>45957</v>
      </c>
      <c r="M5" s="47">
        <f ca="1"/>
        <v>0.74</v>
      </c>
      <c r="N5" s="42" t="str">
        <f t="shared" ca="1" si="0"/>
        <v/>
      </c>
      <c r="O5" s="42" t="str">
        <f t="shared" ca="1" si="1"/>
        <v/>
      </c>
      <c r="P5" s="42">
        <f ca="1"/>
        <v>45979</v>
      </c>
    </row>
    <row r="6" spans="1:16" s="42" customFormat="1">
      <c r="A6" s="14" t="s">
        <v>212</v>
      </c>
      <c r="B6" s="31">
        <v>6850.92</v>
      </c>
      <c r="C6" s="31">
        <v>80.53</v>
      </c>
      <c r="D6" s="30"/>
      <c r="E6" s="3"/>
      <c r="F6" s="3"/>
      <c r="G6" s="3"/>
      <c r="H6" s="3"/>
      <c r="I6" s="3"/>
      <c r="J6" s="42">
        <f ca="1"/>
        <v>45709</v>
      </c>
      <c r="K6" s="47">
        <f ca="1"/>
        <v>55.2</v>
      </c>
      <c r="L6" s="42">
        <f ca="1"/>
        <v>45961</v>
      </c>
      <c r="M6" s="47">
        <f ca="1"/>
        <v>0.77</v>
      </c>
      <c r="N6" s="42" t="str">
        <f t="shared" ca="1" si="0"/>
        <v/>
      </c>
      <c r="O6" s="42" t="str">
        <f t="shared" ca="1" si="1"/>
        <v/>
      </c>
      <c r="P6" s="42">
        <f ca="1"/>
        <v>45980</v>
      </c>
    </row>
    <row r="7" spans="1:16" s="42" customFormat="1">
      <c r="A7" s="14" t="s">
        <v>211</v>
      </c>
      <c r="B7" s="31">
        <f>B5/(B6*F4)</f>
        <v>14.596579729437797</v>
      </c>
      <c r="C7" s="31">
        <f>C5/(C6*F5)</f>
        <v>3725.3197566124427</v>
      </c>
      <c r="D7" s="30"/>
      <c r="E7" s="3"/>
      <c r="F7" s="3"/>
      <c r="G7" s="3"/>
      <c r="H7" s="3"/>
      <c r="I7" s="3"/>
      <c r="J7" s="43">
        <f ca="1"/>
        <v>45712</v>
      </c>
      <c r="K7" s="47">
        <f ca="1"/>
        <v>50.61</v>
      </c>
      <c r="L7" s="42">
        <f ca="1"/>
        <v>45964</v>
      </c>
      <c r="M7" s="47">
        <f ca="1"/>
        <v>0.39</v>
      </c>
      <c r="N7" s="42" t="str">
        <f t="shared" ca="1" si="0"/>
        <v/>
      </c>
      <c r="O7" s="42" t="str">
        <f t="shared" ca="1" si="1"/>
        <v/>
      </c>
      <c r="P7" s="42">
        <f ca="1"/>
        <v>45982</v>
      </c>
    </row>
    <row r="8" spans="1:16" s="42" customFormat="1">
      <c r="A8" s="14" t="s">
        <v>10</v>
      </c>
      <c r="B8" s="18" t="s">
        <v>23</v>
      </c>
      <c r="C8" s="10" t="s">
        <v>23</v>
      </c>
      <c r="D8" s="30"/>
      <c r="E8" s="3"/>
      <c r="F8" s="3"/>
      <c r="I8" s="3"/>
      <c r="J8" s="42">
        <f ca="1"/>
        <v>45713</v>
      </c>
      <c r="K8" s="47">
        <f ca="1"/>
        <v>42.53</v>
      </c>
      <c r="L8" s="42">
        <f ca="1"/>
        <v>45965</v>
      </c>
      <c r="M8" s="47">
        <f ca="1"/>
        <v>0.35</v>
      </c>
      <c r="N8" s="42" t="str">
        <f t="shared" ca="1" si="0"/>
        <v/>
      </c>
      <c r="O8" s="42" t="str">
        <f t="shared" ca="1" si="1"/>
        <v/>
      </c>
      <c r="P8" s="42">
        <f ca="1"/>
        <v>45985</v>
      </c>
    </row>
    <row r="9" spans="1:16" s="42" customFormat="1">
      <c r="A9" s="14" t="s">
        <v>12</v>
      </c>
      <c r="B9" s="18" t="s">
        <v>23</v>
      </c>
      <c r="C9" s="10" t="s">
        <v>23</v>
      </c>
      <c r="D9" s="30"/>
      <c r="E9" s="43"/>
      <c r="F9" s="3"/>
      <c r="I9" s="3"/>
      <c r="J9" s="42">
        <f ca="1"/>
        <v>45714</v>
      </c>
      <c r="K9" s="47">
        <f ca="1"/>
        <v>37.06</v>
      </c>
      <c r="L9" s="42">
        <f ca="1"/>
        <v>45966</v>
      </c>
      <c r="M9" s="47">
        <f ca="1"/>
        <v>0.35</v>
      </c>
      <c r="N9" s="42" t="str">
        <f t="shared" ca="1" si="0"/>
        <v/>
      </c>
      <c r="O9" s="42" t="str">
        <f t="shared" ca="1" si="1"/>
        <v/>
      </c>
      <c r="P9" s="42">
        <f ca="1"/>
        <v>45987</v>
      </c>
    </row>
    <row r="10" spans="1:16" s="42" customFormat="1" ht="15" thickBot="1">
      <c r="A10" s="15" t="s">
        <v>28</v>
      </c>
      <c r="B10" s="19" cm="1">
        <f t="array" ref="B10">_xll.BDP(B4,"OPT_PX")</f>
        <v>85.3</v>
      </c>
      <c r="C10" s="19" cm="1">
        <f t="array" ref="C10">_xll.BDP(C4,"OPT_PX")</f>
        <v>0.32</v>
      </c>
      <c r="D10" s="30"/>
      <c r="E10" s="1"/>
      <c r="F10" s="3"/>
      <c r="I10" s="3"/>
      <c r="J10" s="42">
        <f ca="1"/>
        <v>45715</v>
      </c>
      <c r="K10" s="47">
        <f ca="1"/>
        <v>30.53</v>
      </c>
      <c r="L10" s="42">
        <f ca="1"/>
        <v>45971</v>
      </c>
      <c r="M10" s="47">
        <f ca="1"/>
        <v>0.45</v>
      </c>
      <c r="N10" s="42" t="str">
        <f t="shared" ca="1" si="0"/>
        <v/>
      </c>
      <c r="O10" s="42" t="str">
        <f t="shared" ca="1" si="1"/>
        <v/>
      </c>
      <c r="P10" s="42">
        <f ca="1"/>
        <v>45989</v>
      </c>
    </row>
    <row r="11" spans="1:16" s="42" customFormat="1" ht="15" thickBot="1">
      <c r="A11" s="1"/>
      <c r="B11" s="1"/>
      <c r="C11" s="1"/>
      <c r="D11" s="30"/>
      <c r="E11" s="1"/>
      <c r="F11" s="3"/>
      <c r="G11" s="3"/>
      <c r="H11" s="3"/>
      <c r="I11" s="3"/>
      <c r="J11" s="42">
        <f ca="1"/>
        <v>45716</v>
      </c>
      <c r="K11" s="47">
        <f ca="1"/>
        <v>32.6</v>
      </c>
      <c r="L11" s="42">
        <f ca="1"/>
        <v>45972</v>
      </c>
      <c r="M11" s="47">
        <f ca="1"/>
        <v>0.48</v>
      </c>
      <c r="N11" s="42" t="str">
        <f t="shared" ca="1" si="0"/>
        <v/>
      </c>
      <c r="O11" s="42" t="str">
        <f t="shared" ca="1" si="1"/>
        <v/>
      </c>
      <c r="P11" s="42">
        <f ca="1"/>
        <v>45992</v>
      </c>
    </row>
    <row r="12" spans="1:16" ht="15" thickBot="1">
      <c r="A12" s="32" t="s">
        <v>22</v>
      </c>
      <c r="B12" s="181" t="s">
        <v>0</v>
      </c>
      <c r="C12" s="198"/>
      <c r="D12" s="186" t="s">
        <v>1</v>
      </c>
      <c r="E12" s="188"/>
      <c r="F12" s="32" t="s">
        <v>16</v>
      </c>
      <c r="H12" s="1"/>
      <c r="J12" s="113">
        <f ca="1"/>
        <v>45719</v>
      </c>
      <c r="K12" s="39">
        <f ca="1"/>
        <v>28.02</v>
      </c>
      <c r="L12" s="42">
        <f ca="1"/>
        <v>45975</v>
      </c>
      <c r="M12" s="47">
        <f ca="1"/>
        <v>0.34</v>
      </c>
      <c r="N12" s="42" t="str">
        <f t="shared" ca="1" si="0"/>
        <v/>
      </c>
      <c r="O12" s="42" t="str">
        <f t="shared" ca="1" si="1"/>
        <v/>
      </c>
      <c r="P12" s="42">
        <f ca="1"/>
        <v>45993</v>
      </c>
    </row>
    <row r="13" spans="1:16" ht="15" thickBot="1">
      <c r="A13" s="15"/>
      <c r="B13" s="11" t="s">
        <v>17</v>
      </c>
      <c r="C13" s="20" t="s">
        <v>21</v>
      </c>
      <c r="D13" s="11" t="s">
        <v>17</v>
      </c>
      <c r="E13" s="20" t="s">
        <v>21</v>
      </c>
      <c r="F13" s="81"/>
      <c r="H13" s="125"/>
      <c r="J13" s="113">
        <f ca="1"/>
        <v>45721</v>
      </c>
      <c r="K13" s="39">
        <f ca="1"/>
        <v>24.46</v>
      </c>
      <c r="L13" s="42">
        <f ca="1"/>
        <v>45979</v>
      </c>
      <c r="M13" s="47">
        <f ca="1"/>
        <v>0.32</v>
      </c>
      <c r="N13" s="42" t="str">
        <f t="shared" ca="1" si="0"/>
        <v/>
      </c>
      <c r="O13" s="42" t="str">
        <f t="shared" ca="1" si="1"/>
        <v/>
      </c>
      <c r="P13" s="42">
        <f ca="1"/>
        <v>45994</v>
      </c>
    </row>
    <row r="14" spans="1:16">
      <c r="A14" s="166">
        <v>45973</v>
      </c>
      <c r="B14" s="38">
        <v>129.33000000000001</v>
      </c>
      <c r="C14" s="30"/>
      <c r="D14" s="38">
        <v>0.48</v>
      </c>
      <c r="E14" s="1"/>
      <c r="F14" s="66">
        <v>0</v>
      </c>
      <c r="H14" s="125"/>
      <c r="J14" s="113">
        <f ca="1"/>
        <v>45722</v>
      </c>
      <c r="K14" s="39">
        <f ca="1"/>
        <v>23.37</v>
      </c>
      <c r="L14" s="42">
        <f ca="1"/>
        <v>45980</v>
      </c>
      <c r="M14" s="47">
        <f ca="1"/>
        <v>0.28000000000000003</v>
      </c>
      <c r="N14" s="42" t="str">
        <f t="shared" ca="1" si="0"/>
        <v/>
      </c>
      <c r="O14" s="42" t="str">
        <f t="shared" ca="1" si="1"/>
        <v/>
      </c>
      <c r="P14" s="42">
        <f ca="1"/>
        <v>45995</v>
      </c>
    </row>
    <row r="15" spans="1:16">
      <c r="A15" s="166">
        <f ca="1">IF(AND(ISBLANK(P4), A14 = $P$1),NOW(),IF(ISBLANK(P4),IF(ISBLANK(C14),NOW(),""),P4))</f>
        <v>45975</v>
      </c>
      <c r="B15" s="38">
        <f ca="1">IF(COUNTIF(J:J,A15)=1,VLOOKUP(A15,J:K,2), IF(COUNTIF(J:J,A15)=0,$B$10,""))</f>
        <v>91.2</v>
      </c>
      <c r="C15" s="30">
        <f ca="1">IF(ISERROR(B15-2),"",(B15-$B$14)*$B$7*$F$4)</f>
        <v>-55656.758508346335</v>
      </c>
      <c r="D15" s="38">
        <f t="shared" ref="D15:D46" ca="1" si="2">IF(COUNTIF(J:J,A15)=1,VLOOKUP(A15,L:M,2), IF(COUNTIF(J:J,A15)=0,$C$10,""))</f>
        <v>0.34</v>
      </c>
      <c r="E15" s="30">
        <f ca="1">IF(ISERROR(B15-2),"",(D15-$D$14)*$C$7*$F$5)</f>
        <v>-52154.476592574181</v>
      </c>
      <c r="F15" s="66">
        <f ca="1">IF(ISERROR(B15-2),"",C15-E15)</f>
        <v>-3502.2819157721533</v>
      </c>
      <c r="H15" s="125"/>
      <c r="J15" s="113">
        <f ca="1"/>
        <v>45726</v>
      </c>
      <c r="K15" s="39">
        <f ca="1"/>
        <v>14.61</v>
      </c>
      <c r="L15" s="42">
        <f ca="1"/>
        <v>45982</v>
      </c>
      <c r="M15" s="47">
        <f ca="1"/>
        <v>0.33</v>
      </c>
      <c r="N15" s="42" t="str">
        <f t="shared" ca="1" si="0"/>
        <v/>
      </c>
      <c r="O15" s="42" t="str">
        <f t="shared" ca="1" si="1"/>
        <v/>
      </c>
      <c r="P15" s="42">
        <f ca="1"/>
        <v>45996</v>
      </c>
    </row>
    <row r="16" spans="1:16">
      <c r="A16" s="166">
        <f t="shared" ref="A16:A79" ca="1" si="3">IF(AND(ISBLANK(P5), A15 = $P$1),NOW(),IF(ISBLANK(P5),IF(ISBLANK(C15),NOW(),""),P5))</f>
        <v>45979</v>
      </c>
      <c r="B16" s="38">
        <f t="shared" ref="B16:B79" ca="1" si="4">IF(COUNTIF(J:J,A16)=1,VLOOKUP(A16,J:K,2), IF(COUNTIF(J:J,A16)=0,$B$10,""))</f>
        <v>60.72</v>
      </c>
      <c r="C16" s="30">
        <f t="shared" ref="C16:C79" ca="1" si="5">IF(ISERROR(B16-2),"",(B16-$B$14)*$B$7*$F$4)</f>
        <v>-100147.13352367275</v>
      </c>
      <c r="D16" s="38">
        <f t="shared" ca="1" si="2"/>
        <v>0.32</v>
      </c>
      <c r="E16" s="30">
        <f t="shared" ref="E16:E79" ca="1" si="6">IF(ISERROR(B16-2),"",(D16-$D$14)*$C$7*$F$5)</f>
        <v>-59605.116105799076</v>
      </c>
      <c r="F16" s="66">
        <f ca="1">IF(ISERROR(B16-2),"",C16-E16)</f>
        <v>-40542.017417873671</v>
      </c>
      <c r="H16" s="125"/>
      <c r="J16" s="113">
        <f ca="1"/>
        <v>45727</v>
      </c>
      <c r="K16" s="39">
        <f ca="1"/>
        <v>14.49</v>
      </c>
      <c r="L16" s="42">
        <f ca="1"/>
        <v>45985</v>
      </c>
      <c r="M16" s="47">
        <f ca="1"/>
        <v>0.33</v>
      </c>
      <c r="N16" s="42" t="str">
        <f t="shared" ca="1" si="0"/>
        <v/>
      </c>
      <c r="O16" s="42" t="str">
        <f t="shared" ca="1" si="1"/>
        <v/>
      </c>
      <c r="P16" s="42">
        <f ca="1"/>
        <v>45999</v>
      </c>
    </row>
    <row r="17" spans="1:16">
      <c r="A17" s="166">
        <f t="shared" ca="1" si="3"/>
        <v>45980</v>
      </c>
      <c r="B17" s="38">
        <f t="shared" ca="1" si="4"/>
        <v>58.08</v>
      </c>
      <c r="C17" s="30">
        <f t="shared" ca="1" si="5"/>
        <v>-104000.63057224434</v>
      </c>
      <c r="D17" s="38">
        <f t="shared" ca="1" si="2"/>
        <v>0.28000000000000003</v>
      </c>
      <c r="E17" s="30">
        <f t="shared" ca="1" si="6"/>
        <v>-74506.395132248843</v>
      </c>
      <c r="F17" s="66">
        <f t="shared" ref="F17:F79" ca="1" si="7">IF(ISERROR(B17-2),"",C17-E17)</f>
        <v>-29494.235439995493</v>
      </c>
      <c r="H17" s="125"/>
      <c r="J17" s="113">
        <f ca="1"/>
        <v>45733</v>
      </c>
      <c r="K17" s="39">
        <f ca="1"/>
        <v>14.89</v>
      </c>
      <c r="L17" s="42">
        <f ca="1"/>
        <v>45987</v>
      </c>
      <c r="M17" s="47">
        <f ca="1"/>
        <v>0.47</v>
      </c>
      <c r="N17" s="42" t="str">
        <f t="shared" ca="1" si="0"/>
        <v/>
      </c>
      <c r="O17" s="42" t="str">
        <f t="shared" ca="1" si="1"/>
        <v/>
      </c>
      <c r="P17" s="42">
        <f ca="1"/>
        <v>46000</v>
      </c>
    </row>
    <row r="18" spans="1:16">
      <c r="A18" s="166">
        <f t="shared" ca="1" si="3"/>
        <v>45982</v>
      </c>
      <c r="B18" s="38">
        <f t="shared" ca="1" si="4"/>
        <v>62.47</v>
      </c>
      <c r="C18" s="30">
        <f t="shared" ca="1" si="5"/>
        <v>-97592.732071021135</v>
      </c>
      <c r="D18" s="38">
        <f t="shared" ca="1" si="2"/>
        <v>0.33</v>
      </c>
      <c r="E18" s="30">
        <f t="shared" ca="1" si="6"/>
        <v>-55879.796349186632</v>
      </c>
      <c r="F18" s="66">
        <f t="shared" ca="1" si="7"/>
        <v>-41712.935721834503</v>
      </c>
      <c r="H18" s="125"/>
      <c r="J18" s="113">
        <f ca="1"/>
        <v>45734</v>
      </c>
      <c r="K18" s="39">
        <f ca="1"/>
        <v>11.91</v>
      </c>
      <c r="L18" s="42">
        <f ca="1"/>
        <v>45989</v>
      </c>
      <c r="M18" s="47">
        <f ca="1"/>
        <v>0.48</v>
      </c>
      <c r="N18" s="42" t="str">
        <f t="shared" ca="1" si="0"/>
        <v/>
      </c>
      <c r="O18" s="42" t="str">
        <f t="shared" ca="1" si="1"/>
        <v/>
      </c>
      <c r="P18" s="42">
        <f ca="1"/>
        <v>46001</v>
      </c>
    </row>
    <row r="19" spans="1:16">
      <c r="A19" s="166">
        <f t="shared" ca="1" si="3"/>
        <v>45985</v>
      </c>
      <c r="B19" s="38">
        <f t="shared" ca="1" si="4"/>
        <v>64.900000000000006</v>
      </c>
      <c r="C19" s="30">
        <f t="shared" ca="1" si="5"/>
        <v>-94045.76319676773</v>
      </c>
      <c r="D19" s="38">
        <f t="shared" ca="1" si="2"/>
        <v>0.33</v>
      </c>
      <c r="E19" s="30">
        <f t="shared" ca="1" si="6"/>
        <v>-55879.796349186632</v>
      </c>
      <c r="F19" s="66">
        <f t="shared" ca="1" si="7"/>
        <v>-38165.966847581098</v>
      </c>
      <c r="H19" s="125"/>
      <c r="J19" s="113">
        <f ca="1"/>
        <v>45735</v>
      </c>
      <c r="K19" s="39">
        <f ca="1"/>
        <v>12.8</v>
      </c>
      <c r="L19" s="42">
        <f ca="1"/>
        <v>45992</v>
      </c>
      <c r="M19" s="47">
        <f ca="1"/>
        <v>0.4</v>
      </c>
      <c r="N19" s="42" t="str">
        <f t="shared" ca="1" si="0"/>
        <v/>
      </c>
      <c r="O19" s="42" t="str">
        <f t="shared" ca="1" si="1"/>
        <v/>
      </c>
    </row>
    <row r="20" spans="1:16">
      <c r="A20" s="166">
        <f t="shared" ca="1" si="3"/>
        <v>45987</v>
      </c>
      <c r="B20" s="38">
        <f t="shared" ca="1" si="4"/>
        <v>90.4</v>
      </c>
      <c r="C20" s="30">
        <f t="shared" ca="1" si="5"/>
        <v>-56824.48488670135</v>
      </c>
      <c r="D20" s="38">
        <f t="shared" ca="1" si="2"/>
        <v>0.47</v>
      </c>
      <c r="E20" s="30">
        <f t="shared" ca="1" si="6"/>
        <v>-3725.3197566124463</v>
      </c>
      <c r="F20" s="66">
        <f t="shared" ca="1" si="7"/>
        <v>-53099.165130088906</v>
      </c>
      <c r="H20" s="125"/>
      <c r="J20" s="113">
        <f ca="1"/>
        <v>45740</v>
      </c>
      <c r="K20" s="39">
        <f ca="1"/>
        <v>14.32</v>
      </c>
      <c r="L20" s="42">
        <f ca="1"/>
        <v>45993</v>
      </c>
      <c r="M20" s="47">
        <f ca="1"/>
        <v>0.38</v>
      </c>
      <c r="N20" s="42" t="str">
        <f t="shared" ca="1" si="0"/>
        <v/>
      </c>
      <c r="O20" s="42" t="str">
        <f t="shared" ca="1" si="1"/>
        <v/>
      </c>
    </row>
    <row r="21" spans="1:16">
      <c r="A21" s="166">
        <f t="shared" ca="1" si="3"/>
        <v>45989</v>
      </c>
      <c r="B21" s="38">
        <f t="shared" ca="1" si="4"/>
        <v>92.6</v>
      </c>
      <c r="C21" s="30">
        <f t="shared" ca="1" si="5"/>
        <v>-53613.237346225062</v>
      </c>
      <c r="D21" s="38">
        <f t="shared" ca="1" si="2"/>
        <v>0.48</v>
      </c>
      <c r="E21" s="30">
        <f t="shared" ca="1" si="6"/>
        <v>0</v>
      </c>
      <c r="F21" s="66">
        <f t="shared" ca="1" si="7"/>
        <v>-53613.237346225062</v>
      </c>
      <c r="H21" s="125"/>
      <c r="J21" s="113">
        <f ca="1"/>
        <v>45747</v>
      </c>
      <c r="K21" s="39">
        <f ca="1"/>
        <v>7.44</v>
      </c>
      <c r="L21" s="42">
        <f ca="1"/>
        <v>45994</v>
      </c>
      <c r="M21" s="47">
        <f ca="1"/>
        <v>0.41</v>
      </c>
      <c r="N21" s="42" t="str">
        <f t="shared" ca="1" si="0"/>
        <v/>
      </c>
      <c r="O21" s="42" t="str">
        <f t="shared" ca="1" si="1"/>
        <v/>
      </c>
    </row>
    <row r="22" spans="1:16">
      <c r="A22" s="166">
        <f t="shared" ca="1" si="3"/>
        <v>45992</v>
      </c>
      <c r="B22" s="38">
        <f t="shared" ca="1" si="4"/>
        <v>81</v>
      </c>
      <c r="C22" s="30">
        <f t="shared" ca="1" si="5"/>
        <v>-70545.269832372884</v>
      </c>
      <c r="D22" s="38">
        <f t="shared" ca="1" si="2"/>
        <v>0.4</v>
      </c>
      <c r="E22" s="30">
        <f t="shared" ca="1" si="6"/>
        <v>-29802.558052899523</v>
      </c>
      <c r="F22" s="66">
        <f t="shared" ca="1" si="7"/>
        <v>-40742.711779473364</v>
      </c>
      <c r="H22" s="125"/>
      <c r="J22" s="113">
        <f ca="1"/>
        <v>45749</v>
      </c>
      <c r="K22" s="39">
        <f ca="1"/>
        <v>10.98</v>
      </c>
      <c r="L22" s="42">
        <f ca="1"/>
        <v>45995</v>
      </c>
      <c r="M22" s="47">
        <f ca="1"/>
        <v>0.32</v>
      </c>
      <c r="N22" s="42" t="str">
        <f t="shared" ca="1" si="0"/>
        <v/>
      </c>
      <c r="O22" s="42" t="str">
        <f t="shared" ca="1" si="1"/>
        <v/>
      </c>
    </row>
    <row r="23" spans="1:16" ht="14.4" customHeight="1">
      <c r="A23" s="166">
        <f t="shared" ca="1" si="3"/>
        <v>45993</v>
      </c>
      <c r="B23" s="38">
        <f t="shared" ca="1" si="4"/>
        <v>78.84</v>
      </c>
      <c r="C23" s="30">
        <f t="shared" ca="1" si="5"/>
        <v>-73698.131053931458</v>
      </c>
      <c r="D23" s="38">
        <f t="shared" ca="1" si="2"/>
        <v>0.38</v>
      </c>
      <c r="E23" s="30">
        <f t="shared" ca="1" si="6"/>
        <v>-37253.197566124421</v>
      </c>
      <c r="F23" s="66">
        <f t="shared" ca="1" si="7"/>
        <v>-36444.933487807037</v>
      </c>
      <c r="H23" s="125"/>
      <c r="J23" s="113">
        <f ca="1"/>
        <v>45751</v>
      </c>
      <c r="K23" s="39">
        <f ca="1"/>
        <v>5.5</v>
      </c>
      <c r="L23" s="42">
        <f ca="1"/>
        <v>45996</v>
      </c>
      <c r="M23" s="47">
        <f ca="1"/>
        <v>0.34</v>
      </c>
      <c r="N23" s="42" t="str">
        <f t="shared" ca="1" si="0"/>
        <v/>
      </c>
      <c r="O23" s="42" t="str">
        <f t="shared" ca="1" si="1"/>
        <v/>
      </c>
    </row>
    <row r="24" spans="1:16" ht="14.4" customHeight="1">
      <c r="A24" s="166">
        <f t="shared" ca="1" si="3"/>
        <v>45994</v>
      </c>
      <c r="B24" s="38">
        <f t="shared" ca="1" si="4"/>
        <v>89.66</v>
      </c>
      <c r="C24" s="30">
        <f t="shared" ca="1" si="5"/>
        <v>-57904.631786679762</v>
      </c>
      <c r="D24" s="38">
        <f t="shared" ca="1" si="2"/>
        <v>0.41</v>
      </c>
      <c r="E24" s="30">
        <f t="shared" ca="1" si="6"/>
        <v>-26077.238296287102</v>
      </c>
      <c r="F24" s="66">
        <f t="shared" ca="1" si="7"/>
        <v>-31827.39349039266</v>
      </c>
      <c r="H24" s="125"/>
      <c r="J24" s="113">
        <f ca="1"/>
        <v>45754</v>
      </c>
      <c r="K24" s="39">
        <f ca="1"/>
        <v>5.3</v>
      </c>
      <c r="L24" s="42">
        <f ca="1"/>
        <v>45999</v>
      </c>
      <c r="M24" s="47">
        <f ca="1"/>
        <v>0.26</v>
      </c>
      <c r="N24" s="42" t="str">
        <f t="shared" ca="1" si="0"/>
        <v/>
      </c>
      <c r="O24" s="42" t="str">
        <f t="shared" ca="1" si="1"/>
        <v/>
      </c>
    </row>
    <row r="25" spans="1:16" ht="14.4" customHeight="1">
      <c r="A25" s="166">
        <f t="shared" ca="1" si="3"/>
        <v>45995</v>
      </c>
      <c r="B25" s="38">
        <f t="shared" ca="1" si="4"/>
        <v>81.599999999999994</v>
      </c>
      <c r="C25" s="30">
        <f t="shared" ca="1" si="5"/>
        <v>-69669.475048606633</v>
      </c>
      <c r="D25" s="38">
        <f t="shared" ca="1" si="2"/>
        <v>0.32</v>
      </c>
      <c r="E25" s="30">
        <f t="shared" ca="1" si="6"/>
        <v>-59605.116105799076</v>
      </c>
      <c r="F25" s="66">
        <f t="shared" ca="1" si="7"/>
        <v>-10064.358942807557</v>
      </c>
      <c r="H25" s="125"/>
      <c r="J25" s="113">
        <f ca="1"/>
        <v>45755</v>
      </c>
      <c r="K25" s="39">
        <f ca="1"/>
        <v>5.38</v>
      </c>
      <c r="L25" s="42">
        <f ca="1"/>
        <v>46000</v>
      </c>
      <c r="M25" s="47">
        <f ca="1"/>
        <v>0.25</v>
      </c>
      <c r="N25" s="42" t="str">
        <f t="shared" ca="1" si="0"/>
        <v/>
      </c>
      <c r="O25" s="42" t="str">
        <f t="shared" ca="1" si="1"/>
        <v/>
      </c>
    </row>
    <row r="26" spans="1:16" ht="14.4" customHeight="1">
      <c r="A26" s="166">
        <f t="shared" ca="1" si="3"/>
        <v>45996</v>
      </c>
      <c r="B26" s="38">
        <f t="shared" ca="1" si="4"/>
        <v>85.3</v>
      </c>
      <c r="C26" s="30">
        <f t="shared" ca="1" si="5"/>
        <v>-64268.740548714639</v>
      </c>
      <c r="D26" s="38">
        <f t="shared" ca="1" si="2"/>
        <v>0.34</v>
      </c>
      <c r="E26" s="30">
        <f t="shared" ca="1" si="6"/>
        <v>-52154.476592574181</v>
      </c>
      <c r="F26" s="66">
        <f t="shared" ca="1" si="7"/>
        <v>-12114.263956140458</v>
      </c>
      <c r="H26" s="125"/>
      <c r="J26" s="113">
        <f ca="1"/>
        <v>45756</v>
      </c>
      <c r="K26" s="39">
        <f ca="1"/>
        <v>6.7</v>
      </c>
      <c r="L26" s="42">
        <f ca="1"/>
        <v>46001</v>
      </c>
      <c r="M26" s="47">
        <f ca="1"/>
        <v>0.34</v>
      </c>
      <c r="N26" s="42" t="str">
        <f t="shared" ca="1" si="0"/>
        <v/>
      </c>
      <c r="O26" s="42" t="str">
        <f t="shared" ca="1" si="1"/>
        <v/>
      </c>
    </row>
    <row r="27" spans="1:16" ht="14.4" customHeight="1">
      <c r="A27" s="166">
        <f t="shared" ca="1" si="3"/>
        <v>45999</v>
      </c>
      <c r="B27" s="38">
        <f t="shared" ca="1" si="4"/>
        <v>75</v>
      </c>
      <c r="C27" s="30">
        <f t="shared" ca="1" si="5"/>
        <v>-79303.217670035578</v>
      </c>
      <c r="D27" s="38">
        <f t="shared" ca="1" si="2"/>
        <v>0.26</v>
      </c>
      <c r="E27" s="30">
        <f t="shared" ca="1" si="6"/>
        <v>-81957.03464547373</v>
      </c>
      <c r="F27" s="66">
        <f t="shared" ca="1" si="7"/>
        <v>2653.8169754381524</v>
      </c>
      <c r="H27" s="125"/>
      <c r="J27" s="113">
        <f ca="1"/>
        <v>45764</v>
      </c>
      <c r="K27" s="39">
        <f ca="1"/>
        <v>7.09</v>
      </c>
      <c r="N27" s="42" t="str">
        <f t="shared" ca="1" si="0"/>
        <v/>
      </c>
      <c r="O27" s="42" t="str">
        <f t="shared" ca="1" si="1"/>
        <v/>
      </c>
    </row>
    <row r="28" spans="1:16" ht="14.4" customHeight="1">
      <c r="A28" s="166">
        <f t="shared" ca="1" si="3"/>
        <v>46000</v>
      </c>
      <c r="B28" s="38">
        <f t="shared" ca="1" si="4"/>
        <v>76.3</v>
      </c>
      <c r="C28" s="30">
        <f t="shared" ca="1" si="5"/>
        <v>-77405.662305208665</v>
      </c>
      <c r="D28" s="38">
        <f t="shared" ca="1" si="2"/>
        <v>0.25</v>
      </c>
      <c r="E28" s="30">
        <f t="shared" ca="1" si="6"/>
        <v>-85682.354402086174</v>
      </c>
      <c r="F28" s="66">
        <f t="shared" ca="1" si="7"/>
        <v>8276.6920968775084</v>
      </c>
      <c r="H28" s="125"/>
      <c r="J28" s="113">
        <f ca="1"/>
        <v>45769</v>
      </c>
      <c r="K28" s="39">
        <f ca="1"/>
        <v>7.24</v>
      </c>
      <c r="N28" s="42" t="str">
        <f t="shared" ca="1" si="0"/>
        <v/>
      </c>
      <c r="O28" s="42" t="str">
        <f t="shared" ca="1" si="1"/>
        <v/>
      </c>
    </row>
    <row r="29" spans="1:16" ht="14.4" customHeight="1">
      <c r="A29" s="166">
        <f t="shared" ca="1" si="3"/>
        <v>46001</v>
      </c>
      <c r="B29" s="38">
        <f t="shared" ca="1" si="4"/>
        <v>84.8</v>
      </c>
      <c r="C29" s="30">
        <f t="shared" ca="1" si="5"/>
        <v>-64998.569535186536</v>
      </c>
      <c r="D29" s="38">
        <f t="shared" ca="1" si="2"/>
        <v>0.34</v>
      </c>
      <c r="E29" s="30">
        <f t="shared" ca="1" si="6"/>
        <v>-52154.476592574181</v>
      </c>
      <c r="F29" s="66">
        <f t="shared" ca="1" si="7"/>
        <v>-12844.092942612355</v>
      </c>
      <c r="H29" s="125"/>
      <c r="J29" s="113">
        <f ca="1"/>
        <v>45771</v>
      </c>
      <c r="K29" s="39">
        <f ca="1"/>
        <v>8.6999999999999993</v>
      </c>
      <c r="N29" s="42" t="str">
        <f t="shared" ca="1" si="0"/>
        <v/>
      </c>
      <c r="O29" s="42" t="str">
        <f t="shared" ca="1" si="1"/>
        <v/>
      </c>
    </row>
    <row r="30" spans="1:16" ht="14.4" customHeight="1">
      <c r="A30" s="166">
        <f t="shared" ca="1" si="3"/>
        <v>46002.652501851851</v>
      </c>
      <c r="B30" s="38">
        <f t="shared" ca="1" si="4"/>
        <v>85.3</v>
      </c>
      <c r="C30" s="30">
        <f t="shared" ca="1" si="5"/>
        <v>-64268.740548714639</v>
      </c>
      <c r="D30" s="38">
        <f t="shared" ca="1" si="2"/>
        <v>0.32</v>
      </c>
      <c r="E30" s="30">
        <f t="shared" ca="1" si="6"/>
        <v>-59605.116105799076</v>
      </c>
      <c r="F30" s="66">
        <f t="shared" ca="1" si="7"/>
        <v>-4663.6244429155631</v>
      </c>
      <c r="H30" s="125"/>
      <c r="J30" s="113">
        <f ca="1"/>
        <v>45779</v>
      </c>
      <c r="K30" s="39">
        <f ca="1"/>
        <v>15.12</v>
      </c>
      <c r="N30" s="42" t="str">
        <f t="shared" ca="1" si="0"/>
        <v/>
      </c>
      <c r="O30" s="42" t="str">
        <f t="shared" ca="1" si="1"/>
        <v/>
      </c>
    </row>
    <row r="31" spans="1:16" ht="14.4" customHeight="1">
      <c r="A31" s="166" t="str">
        <f t="shared" ca="1" si="3"/>
        <v/>
      </c>
      <c r="B31" s="38" t="str">
        <f t="shared" ca="1" si="4"/>
        <v/>
      </c>
      <c r="C31" s="30" t="str">
        <f t="shared" ca="1" si="5"/>
        <v/>
      </c>
      <c r="D31" s="38" t="str">
        <f t="shared" ca="1" si="2"/>
        <v/>
      </c>
      <c r="E31" s="30" t="str">
        <f t="shared" ca="1" si="6"/>
        <v/>
      </c>
      <c r="F31" s="66" t="str">
        <f t="shared" ca="1" si="7"/>
        <v/>
      </c>
      <c r="H31" s="125"/>
      <c r="J31" s="113">
        <f ca="1"/>
        <v>45782</v>
      </c>
      <c r="K31" s="39">
        <f ca="1"/>
        <v>14.53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 t="str">
        <f t="shared" ca="1" si="3"/>
        <v/>
      </c>
      <c r="B32" s="38" t="str">
        <f t="shared" ca="1" si="4"/>
        <v/>
      </c>
      <c r="C32" s="30" t="str">
        <f t="shared" ca="1" si="5"/>
        <v/>
      </c>
      <c r="D32" s="38" t="str">
        <f t="shared" ca="1" si="2"/>
        <v/>
      </c>
      <c r="E32" s="30" t="str">
        <f t="shared" ca="1" si="6"/>
        <v/>
      </c>
      <c r="F32" s="66" t="str">
        <f t="shared" ca="1" si="7"/>
        <v/>
      </c>
      <c r="H32" s="125"/>
      <c r="J32" s="113">
        <f ca="1"/>
        <v>45786</v>
      </c>
      <c r="K32" s="39">
        <f ca="1"/>
        <v>13.2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3"/>
        <v/>
      </c>
      <c r="B33" s="38" t="str">
        <f t="shared" ca="1" si="4"/>
        <v/>
      </c>
      <c r="C33" s="30" t="str">
        <f t="shared" ca="1" si="5"/>
        <v/>
      </c>
      <c r="D33" s="38" t="str">
        <f t="shared" ca="1" si="2"/>
        <v/>
      </c>
      <c r="E33" s="30" t="str">
        <f t="shared" ca="1" si="6"/>
        <v/>
      </c>
      <c r="F33" s="66" t="str">
        <f t="shared" ca="1" si="7"/>
        <v/>
      </c>
      <c r="H33" s="125"/>
      <c r="J33" s="113">
        <f ca="1"/>
        <v>45789</v>
      </c>
      <c r="K33" s="39">
        <f ca="1"/>
        <v>17.57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3"/>
        <v/>
      </c>
      <c r="B34" s="38" t="str">
        <f t="shared" ca="1" si="4"/>
        <v/>
      </c>
      <c r="C34" s="30" t="str">
        <f t="shared" ca="1" si="5"/>
        <v/>
      </c>
      <c r="D34" s="38" t="str">
        <f t="shared" ca="1" si="2"/>
        <v/>
      </c>
      <c r="E34" s="30" t="str">
        <f t="shared" ca="1" si="6"/>
        <v/>
      </c>
      <c r="F34" s="66" t="str">
        <f t="shared" ca="1" si="7"/>
        <v/>
      </c>
      <c r="H34" s="125"/>
      <c r="J34" s="113">
        <f ca="1"/>
        <v>45790</v>
      </c>
      <c r="K34" s="39">
        <f ca="1"/>
        <v>19.84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3"/>
        <v/>
      </c>
      <c r="B35" s="38" t="str">
        <f t="shared" ca="1" si="4"/>
        <v/>
      </c>
      <c r="C35" s="30" t="str">
        <f t="shared" ca="1" si="5"/>
        <v/>
      </c>
      <c r="D35" s="38" t="str">
        <f t="shared" ca="1" si="2"/>
        <v/>
      </c>
      <c r="E35" s="30" t="str">
        <f t="shared" ca="1" si="6"/>
        <v/>
      </c>
      <c r="F35" s="66" t="str">
        <f t="shared" ca="1" si="7"/>
        <v/>
      </c>
      <c r="H35" s="125"/>
      <c r="J35" s="113">
        <f ca="1"/>
        <v>45792</v>
      </c>
      <c r="K35" s="39">
        <f ca="1"/>
        <v>20.399999999999999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3"/>
        <v/>
      </c>
      <c r="B36" s="38" t="str">
        <f t="shared" ca="1" si="4"/>
        <v/>
      </c>
      <c r="C36" s="30" t="str">
        <f t="shared" ca="1" si="5"/>
        <v/>
      </c>
      <c r="D36" s="38" t="str">
        <f t="shared" ca="1" si="2"/>
        <v/>
      </c>
      <c r="E36" s="30" t="str">
        <f t="shared" ca="1" si="6"/>
        <v/>
      </c>
      <c r="F36" s="66" t="str">
        <f t="shared" ca="1" si="7"/>
        <v/>
      </c>
      <c r="H36" s="125"/>
      <c r="J36" s="113">
        <f ca="1"/>
        <v>45798</v>
      </c>
      <c r="K36" s="39">
        <f ca="1"/>
        <v>16.64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3"/>
        <v/>
      </c>
      <c r="B37" s="38" t="str">
        <f t="shared" ca="1" si="4"/>
        <v/>
      </c>
      <c r="C37" s="30" t="str">
        <f t="shared" ca="1" si="5"/>
        <v/>
      </c>
      <c r="D37" s="38" t="str">
        <f t="shared" ca="1" si="2"/>
        <v/>
      </c>
      <c r="E37" s="30" t="str">
        <f t="shared" ca="1" si="6"/>
        <v/>
      </c>
      <c r="F37" s="66" t="str">
        <f t="shared" ca="1" si="7"/>
        <v/>
      </c>
      <c r="H37" s="125"/>
      <c r="J37" s="113">
        <f ca="1"/>
        <v>45799</v>
      </c>
      <c r="K37" s="39">
        <f ca="1"/>
        <v>17.850000000000001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3"/>
        <v/>
      </c>
      <c r="B38" s="38" t="str">
        <f t="shared" ca="1" si="4"/>
        <v/>
      </c>
      <c r="C38" s="30" t="str">
        <f t="shared" ca="1" si="5"/>
        <v/>
      </c>
      <c r="D38" s="38" t="str">
        <f t="shared" ca="1" si="2"/>
        <v/>
      </c>
      <c r="E38" s="30" t="str">
        <f t="shared" ca="1" si="6"/>
        <v/>
      </c>
      <c r="F38" s="66" t="str">
        <f t="shared" ca="1" si="7"/>
        <v/>
      </c>
      <c r="H38" s="125"/>
      <c r="J38" s="113">
        <f ca="1"/>
        <v>45805</v>
      </c>
      <c r="K38" s="39">
        <f ca="1"/>
        <v>19.38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3"/>
        <v/>
      </c>
      <c r="B39" s="38" t="str">
        <f t="shared" ca="1" si="4"/>
        <v/>
      </c>
      <c r="C39" s="30" t="str">
        <f t="shared" ca="1" si="5"/>
        <v/>
      </c>
      <c r="D39" s="38" t="str">
        <f t="shared" ca="1" si="2"/>
        <v/>
      </c>
      <c r="E39" s="30" t="str">
        <f t="shared" ca="1" si="6"/>
        <v/>
      </c>
      <c r="F39" s="66" t="str">
        <f t="shared" ca="1" si="7"/>
        <v/>
      </c>
      <c r="H39" s="126"/>
      <c r="J39" s="113">
        <f ca="1"/>
        <v>45810</v>
      </c>
      <c r="K39" s="39">
        <f ca="1"/>
        <v>16.25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3"/>
        <v/>
      </c>
      <c r="B40" s="38" t="str">
        <f t="shared" ca="1" si="4"/>
        <v/>
      </c>
      <c r="C40" s="30" t="str">
        <f t="shared" ca="1" si="5"/>
        <v/>
      </c>
      <c r="D40" s="38" t="str">
        <f t="shared" ca="1" si="2"/>
        <v/>
      </c>
      <c r="E40" s="30" t="str">
        <f t="shared" ca="1" si="6"/>
        <v/>
      </c>
      <c r="F40" s="66" t="str">
        <f t="shared" ca="1" si="7"/>
        <v/>
      </c>
      <c r="H40" s="126"/>
      <c r="J40" s="113">
        <f ca="1"/>
        <v>45811</v>
      </c>
      <c r="K40" s="39">
        <f ca="1"/>
        <v>19.690000000000001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3"/>
        <v/>
      </c>
      <c r="B41" s="38" t="str">
        <f t="shared" ca="1" si="4"/>
        <v/>
      </c>
      <c r="C41" s="30" t="str">
        <f t="shared" ca="1" si="5"/>
        <v/>
      </c>
      <c r="D41" s="38" t="str">
        <f t="shared" ca="1" si="2"/>
        <v/>
      </c>
      <c r="E41" s="30" t="str">
        <f t="shared" ca="1" si="6"/>
        <v/>
      </c>
      <c r="F41" s="66" t="str">
        <f t="shared" ca="1" si="7"/>
        <v/>
      </c>
      <c r="H41" s="126"/>
      <c r="J41" s="113">
        <f ca="1"/>
        <v>45813</v>
      </c>
      <c r="K41" s="39">
        <f ca="1"/>
        <v>21.52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3"/>
        <v/>
      </c>
      <c r="B42" s="38" t="str">
        <f t="shared" ca="1" si="4"/>
        <v/>
      </c>
      <c r="C42" s="30" t="str">
        <f t="shared" ca="1" si="5"/>
        <v/>
      </c>
      <c r="D42" s="38" t="str">
        <f t="shared" ca="1" si="2"/>
        <v/>
      </c>
      <c r="E42" s="30" t="str">
        <f t="shared" ca="1" si="6"/>
        <v/>
      </c>
      <c r="F42" s="66" t="str">
        <f t="shared" ca="1" si="7"/>
        <v/>
      </c>
      <c r="H42" s="126"/>
      <c r="J42" s="113">
        <f ca="1"/>
        <v>45814</v>
      </c>
      <c r="K42" s="39">
        <f ca="1"/>
        <v>22.13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3"/>
        <v/>
      </c>
      <c r="B43" s="38" t="str">
        <f t="shared" ca="1" si="4"/>
        <v/>
      </c>
      <c r="C43" s="30" t="str">
        <f t="shared" ca="1" si="5"/>
        <v/>
      </c>
      <c r="D43" s="38" t="str">
        <f t="shared" ca="1" si="2"/>
        <v/>
      </c>
      <c r="E43" s="30" t="str">
        <f t="shared" ca="1" si="6"/>
        <v/>
      </c>
      <c r="F43" s="66" t="str">
        <f t="shared" ca="1" si="7"/>
        <v/>
      </c>
      <c r="H43" s="126"/>
      <c r="J43" s="113">
        <f ca="1"/>
        <v>45817</v>
      </c>
      <c r="K43" s="39">
        <f ca="1"/>
        <v>22.65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3"/>
        <v/>
      </c>
      <c r="B44" s="38" t="str">
        <f t="shared" ca="1" si="4"/>
        <v/>
      </c>
      <c r="C44" s="30" t="str">
        <f t="shared" ca="1" si="5"/>
        <v/>
      </c>
      <c r="D44" s="38" t="str">
        <f t="shared" ca="1" si="2"/>
        <v/>
      </c>
      <c r="E44" s="30" t="str">
        <f t="shared" ca="1" si="6"/>
        <v/>
      </c>
      <c r="F44" s="66" t="str">
        <f t="shared" ca="1" si="7"/>
        <v/>
      </c>
      <c r="H44" s="126"/>
      <c r="J44" s="113">
        <f ca="1"/>
        <v>45818</v>
      </c>
      <c r="K44" s="39">
        <f ca="1"/>
        <v>24.7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3"/>
        <v/>
      </c>
      <c r="B45" s="38" t="str">
        <f t="shared" ca="1" si="4"/>
        <v/>
      </c>
      <c r="C45" s="30" t="str">
        <f t="shared" ca="1" si="5"/>
        <v/>
      </c>
      <c r="D45" s="38" t="str">
        <f t="shared" ca="1" si="2"/>
        <v/>
      </c>
      <c r="E45" s="30" t="str">
        <f t="shared" ca="1" si="6"/>
        <v/>
      </c>
      <c r="F45" s="66" t="str">
        <f t="shared" ca="1" si="7"/>
        <v/>
      </c>
      <c r="H45" s="126"/>
      <c r="J45" s="113">
        <f ca="1"/>
        <v>45821</v>
      </c>
      <c r="K45" s="39">
        <f ca="1"/>
        <v>22.25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3"/>
        <v/>
      </c>
      <c r="B46" s="38" t="str">
        <f t="shared" ca="1" si="4"/>
        <v/>
      </c>
      <c r="C46" s="30" t="str">
        <f t="shared" ca="1" si="5"/>
        <v/>
      </c>
      <c r="D46" s="38" t="str">
        <f t="shared" ca="1" si="2"/>
        <v/>
      </c>
      <c r="E46" s="30" t="str">
        <f t="shared" ca="1" si="6"/>
        <v/>
      </c>
      <c r="F46" s="66" t="str">
        <f t="shared" ca="1" si="7"/>
        <v/>
      </c>
      <c r="H46" s="126"/>
      <c r="J46" s="113">
        <f ca="1"/>
        <v>45825</v>
      </c>
      <c r="K46" s="39">
        <f ca="1"/>
        <v>19.8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3"/>
        <v/>
      </c>
      <c r="B47" s="38" t="str">
        <f t="shared" ca="1" si="4"/>
        <v/>
      </c>
      <c r="C47" s="30" t="str">
        <f t="shared" ca="1" si="5"/>
        <v/>
      </c>
      <c r="D47" s="38" t="str">
        <f t="shared" ref="D47:D78" ca="1" si="8">IF(COUNTIF(J:J,A47)=1,VLOOKUP(A47,L:M,2), IF(COUNTIF(J:J,A47)=0,$C$10,""))</f>
        <v/>
      </c>
      <c r="E47" s="30" t="str">
        <f t="shared" ca="1" si="6"/>
        <v/>
      </c>
      <c r="F47" s="66" t="str">
        <f t="shared" ca="1" si="7"/>
        <v/>
      </c>
      <c r="H47" s="126"/>
      <c r="J47" s="113">
        <f ca="1"/>
        <v>45826</v>
      </c>
      <c r="K47" s="39">
        <f ca="1"/>
        <v>19.7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3"/>
        <v/>
      </c>
      <c r="B48" s="38" t="str">
        <f t="shared" ca="1" si="4"/>
        <v/>
      </c>
      <c r="C48" s="30" t="str">
        <f t="shared" ca="1" si="5"/>
        <v/>
      </c>
      <c r="D48" s="38" t="str">
        <f t="shared" ca="1" si="8"/>
        <v/>
      </c>
      <c r="E48" s="30" t="str">
        <f t="shared" ca="1" si="6"/>
        <v/>
      </c>
      <c r="F48" s="66" t="str">
        <f t="shared" ca="1" si="7"/>
        <v/>
      </c>
      <c r="H48" s="126"/>
      <c r="J48" s="113">
        <f ca="1"/>
        <v>45828</v>
      </c>
      <c r="K48" s="39">
        <f ca="1"/>
        <v>16.45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3"/>
        <v/>
      </c>
      <c r="B49" s="38" t="str">
        <f t="shared" ca="1" si="4"/>
        <v/>
      </c>
      <c r="C49" s="30" t="str">
        <f t="shared" ca="1" si="5"/>
        <v/>
      </c>
      <c r="D49" s="38" t="str">
        <f t="shared" ca="1" si="8"/>
        <v/>
      </c>
      <c r="E49" s="30" t="str">
        <f t="shared" ca="1" si="6"/>
        <v/>
      </c>
      <c r="F49" s="66" t="str">
        <f t="shared" ca="1" si="7"/>
        <v/>
      </c>
      <c r="H49" s="126"/>
      <c r="J49" s="113">
        <f ca="1"/>
        <v>45831</v>
      </c>
      <c r="K49" s="39">
        <f ca="1"/>
        <v>18.25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3"/>
        <v/>
      </c>
      <c r="B50" s="38" t="str">
        <f t="shared" ca="1" si="4"/>
        <v/>
      </c>
      <c r="C50" s="30" t="str">
        <f t="shared" ca="1" si="5"/>
        <v/>
      </c>
      <c r="D50" s="38" t="str">
        <f t="shared" ca="1" si="8"/>
        <v/>
      </c>
      <c r="E50" s="30" t="str">
        <f t="shared" ca="1" si="6"/>
        <v/>
      </c>
      <c r="F50" s="66" t="str">
        <f t="shared" ca="1" si="7"/>
        <v/>
      </c>
      <c r="H50" s="126"/>
      <c r="J50" s="113">
        <f ca="1"/>
        <v>45834</v>
      </c>
      <c r="K50" s="39">
        <f ca="1"/>
        <v>26.65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3"/>
        <v/>
      </c>
      <c r="B51" s="38" t="str">
        <f t="shared" ca="1" si="4"/>
        <v/>
      </c>
      <c r="C51" s="30" t="str">
        <f t="shared" ca="1" si="5"/>
        <v/>
      </c>
      <c r="D51" s="38" t="str">
        <f t="shared" ca="1" si="8"/>
        <v/>
      </c>
      <c r="E51" s="30" t="str">
        <f t="shared" ca="1" si="6"/>
        <v/>
      </c>
      <c r="F51" s="66" t="str">
        <f t="shared" ca="1" si="7"/>
        <v/>
      </c>
      <c r="H51" s="126"/>
      <c r="J51" s="113">
        <f ca="1"/>
        <v>45835</v>
      </c>
      <c r="K51" s="39">
        <f ca="1"/>
        <v>35.6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3"/>
        <v/>
      </c>
      <c r="B52" s="38" t="str">
        <f t="shared" ca="1" si="4"/>
        <v/>
      </c>
      <c r="C52" s="30" t="str">
        <f t="shared" ca="1" si="5"/>
        <v/>
      </c>
      <c r="D52" s="38" t="str">
        <f t="shared" ca="1" si="8"/>
        <v/>
      </c>
      <c r="E52" s="30" t="str">
        <f t="shared" ca="1" si="6"/>
        <v/>
      </c>
      <c r="F52" s="66" t="str">
        <f t="shared" ca="1" si="7"/>
        <v/>
      </c>
      <c r="H52" s="126"/>
      <c r="J52" s="113">
        <f ca="1"/>
        <v>45838</v>
      </c>
      <c r="K52" s="39">
        <f ca="1"/>
        <v>36.700000000000003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3"/>
        <v/>
      </c>
      <c r="B53" s="38" t="str">
        <f t="shared" ca="1" si="4"/>
        <v/>
      </c>
      <c r="C53" s="30" t="str">
        <f t="shared" ca="1" si="5"/>
        <v/>
      </c>
      <c r="D53" s="38" t="str">
        <f t="shared" ca="1" si="8"/>
        <v/>
      </c>
      <c r="E53" s="30" t="str">
        <f t="shared" ca="1" si="6"/>
        <v/>
      </c>
      <c r="F53" s="66" t="str">
        <f t="shared" ca="1" si="7"/>
        <v/>
      </c>
      <c r="H53" s="126"/>
      <c r="J53" s="113">
        <f ca="1"/>
        <v>45840</v>
      </c>
      <c r="K53" s="39">
        <f ca="1"/>
        <v>40.21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3"/>
        <v/>
      </c>
      <c r="B54" s="38" t="str">
        <f t="shared" ca="1" si="4"/>
        <v/>
      </c>
      <c r="C54" s="30" t="str">
        <f t="shared" ca="1" si="5"/>
        <v/>
      </c>
      <c r="D54" s="38" t="str">
        <f t="shared" ca="1" si="8"/>
        <v/>
      </c>
      <c r="E54" s="30" t="str">
        <f t="shared" ca="1" si="6"/>
        <v/>
      </c>
      <c r="F54" s="66" t="str">
        <f t="shared" ca="1" si="7"/>
        <v/>
      </c>
      <c r="H54" s="126"/>
      <c r="J54" s="113">
        <f ca="1"/>
        <v>45841</v>
      </c>
      <c r="K54" s="39">
        <f ca="1"/>
        <v>47.8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3"/>
        <v/>
      </c>
      <c r="B55" s="38" t="str">
        <f t="shared" ca="1" si="4"/>
        <v/>
      </c>
      <c r="C55" s="30" t="str">
        <f t="shared" ca="1" si="5"/>
        <v/>
      </c>
      <c r="D55" s="38" t="str">
        <f t="shared" ca="1" si="8"/>
        <v/>
      </c>
      <c r="E55" s="30" t="str">
        <f t="shared" ca="1" si="6"/>
        <v/>
      </c>
      <c r="F55" s="66" t="str">
        <f t="shared" ca="1" si="7"/>
        <v/>
      </c>
      <c r="H55" s="126"/>
      <c r="J55" s="113">
        <f ca="1"/>
        <v>45845</v>
      </c>
      <c r="K55" s="39">
        <f ca="1"/>
        <v>42.08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3"/>
        <v/>
      </c>
      <c r="B56" s="38" t="str">
        <f t="shared" ca="1" si="4"/>
        <v/>
      </c>
      <c r="C56" s="30" t="str">
        <f t="shared" ca="1" si="5"/>
        <v/>
      </c>
      <c r="D56" s="38" t="str">
        <f t="shared" ca="1" si="8"/>
        <v/>
      </c>
      <c r="E56" s="30" t="str">
        <f t="shared" ca="1" si="6"/>
        <v/>
      </c>
      <c r="F56" s="66" t="str">
        <f t="shared" ca="1" si="7"/>
        <v/>
      </c>
      <c r="H56" s="127"/>
      <c r="J56" s="113">
        <f ca="1"/>
        <v>45846</v>
      </c>
      <c r="K56" s="47">
        <f ca="1"/>
        <v>40.5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3"/>
        <v/>
      </c>
      <c r="B57" s="38" t="str">
        <f t="shared" ca="1" si="4"/>
        <v/>
      </c>
      <c r="C57" s="30" t="str">
        <f t="shared" ca="1" si="5"/>
        <v/>
      </c>
      <c r="D57" s="38" t="str">
        <f t="shared" ca="1" si="8"/>
        <v/>
      </c>
      <c r="E57" s="30" t="str">
        <f t="shared" ca="1" si="6"/>
        <v/>
      </c>
      <c r="F57" s="66" t="str">
        <f t="shared" ca="1" si="7"/>
        <v/>
      </c>
      <c r="H57" s="127"/>
      <c r="J57" s="113">
        <f ca="1"/>
        <v>45848</v>
      </c>
      <c r="K57" s="47">
        <f ca="1"/>
        <v>47.38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3"/>
        <v/>
      </c>
      <c r="B58" s="38" t="str">
        <f t="shared" ca="1" si="4"/>
        <v/>
      </c>
      <c r="C58" s="30" t="str">
        <f t="shared" ca="1" si="5"/>
        <v/>
      </c>
      <c r="D58" s="38" t="str">
        <f t="shared" ca="1" si="8"/>
        <v/>
      </c>
      <c r="E58" s="30" t="str">
        <f t="shared" ca="1" si="6"/>
        <v/>
      </c>
      <c r="F58" s="66" t="str">
        <f t="shared" ca="1" si="7"/>
        <v/>
      </c>
      <c r="J58" s="113">
        <f ca="1"/>
        <v>45849</v>
      </c>
      <c r="K58" s="47">
        <f ca="1"/>
        <v>43.5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3"/>
        <v/>
      </c>
      <c r="B59" s="38" t="str">
        <f t="shared" ca="1" si="4"/>
        <v/>
      </c>
      <c r="C59" s="30" t="str">
        <f t="shared" ca="1" si="5"/>
        <v/>
      </c>
      <c r="D59" s="38" t="str">
        <f t="shared" ca="1" si="8"/>
        <v/>
      </c>
      <c r="E59" s="30" t="str">
        <f t="shared" ca="1" si="6"/>
        <v/>
      </c>
      <c r="F59" s="66" t="str">
        <f t="shared" ca="1" si="7"/>
        <v/>
      </c>
      <c r="J59" s="113">
        <f ca="1"/>
        <v>45852</v>
      </c>
      <c r="K59" s="47">
        <f ca="1"/>
        <v>43.53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3"/>
        <v/>
      </c>
      <c r="B60" s="38" t="str">
        <f t="shared" ca="1" si="4"/>
        <v/>
      </c>
      <c r="C60" s="30" t="str">
        <f t="shared" ca="1" si="5"/>
        <v/>
      </c>
      <c r="D60" s="38" t="str">
        <f t="shared" ca="1" si="8"/>
        <v/>
      </c>
      <c r="E60" s="30" t="str">
        <f t="shared" ca="1" si="6"/>
        <v/>
      </c>
      <c r="F60" s="66" t="str">
        <f t="shared" ca="1" si="7"/>
        <v/>
      </c>
      <c r="J60" s="113">
        <f ca="1"/>
        <v>45853</v>
      </c>
      <c r="K60" s="47">
        <f ca="1"/>
        <v>40.6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3"/>
        <v/>
      </c>
      <c r="B61" s="38" t="str">
        <f t="shared" ca="1" si="4"/>
        <v/>
      </c>
      <c r="C61" s="30" t="str">
        <f t="shared" ca="1" si="5"/>
        <v/>
      </c>
      <c r="D61" s="38" t="str">
        <f t="shared" ca="1" si="8"/>
        <v/>
      </c>
      <c r="E61" s="30" t="str">
        <f t="shared" ca="1" si="6"/>
        <v/>
      </c>
      <c r="F61" s="66" t="str">
        <f t="shared" ca="1" si="7"/>
        <v/>
      </c>
      <c r="J61" s="113">
        <f ca="1"/>
        <v>45859</v>
      </c>
      <c r="K61" s="47">
        <f ca="1"/>
        <v>48.8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3"/>
        <v/>
      </c>
      <c r="B62" s="38" t="str">
        <f t="shared" ca="1" si="4"/>
        <v/>
      </c>
      <c r="C62" s="30" t="str">
        <f t="shared" ca="1" si="5"/>
        <v/>
      </c>
      <c r="D62" s="38" t="str">
        <f t="shared" ca="1" si="8"/>
        <v/>
      </c>
      <c r="E62" s="30" t="str">
        <f t="shared" ca="1" si="6"/>
        <v/>
      </c>
      <c r="F62" s="66" t="str">
        <f t="shared" ca="1" si="7"/>
        <v/>
      </c>
      <c r="J62" s="113">
        <f ca="1"/>
        <v>45862</v>
      </c>
      <c r="K62" s="47">
        <f ca="1"/>
        <v>55.3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3"/>
        <v/>
      </c>
      <c r="B63" s="38" t="str">
        <f t="shared" ca="1" si="4"/>
        <v/>
      </c>
      <c r="C63" s="30" t="str">
        <f t="shared" ca="1" si="5"/>
        <v/>
      </c>
      <c r="D63" s="38" t="str">
        <f t="shared" ca="1" si="8"/>
        <v/>
      </c>
      <c r="E63" s="30" t="str">
        <f t="shared" ca="1" si="6"/>
        <v/>
      </c>
      <c r="F63" s="66" t="str">
        <f t="shared" ca="1" si="7"/>
        <v/>
      </c>
      <c r="J63" s="113">
        <f ca="1"/>
        <v>45866</v>
      </c>
      <c r="K63" s="47">
        <f ca="1"/>
        <v>51.2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3"/>
        <v/>
      </c>
      <c r="B64" s="38" t="str">
        <f t="shared" ca="1" si="4"/>
        <v/>
      </c>
      <c r="C64" s="30" t="str">
        <f t="shared" ca="1" si="5"/>
        <v/>
      </c>
      <c r="D64" s="38" t="str">
        <f t="shared" ca="1" si="8"/>
        <v/>
      </c>
      <c r="E64" s="30" t="str">
        <f t="shared" ca="1" si="6"/>
        <v/>
      </c>
      <c r="F64" s="66" t="str">
        <f t="shared" ca="1" si="7"/>
        <v/>
      </c>
      <c r="J64" s="113">
        <f ca="1"/>
        <v>45867</v>
      </c>
      <c r="K64" s="47">
        <f ca="1"/>
        <v>50.1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3"/>
        <v/>
      </c>
      <c r="B65" s="38" t="str">
        <f t="shared" ca="1" si="4"/>
        <v/>
      </c>
      <c r="C65" s="30" t="str">
        <f t="shared" ca="1" si="5"/>
        <v/>
      </c>
      <c r="D65" s="38" t="str">
        <f t="shared" ca="1" si="8"/>
        <v/>
      </c>
      <c r="E65" s="30" t="str">
        <f t="shared" ca="1" si="6"/>
        <v/>
      </c>
      <c r="F65" s="66" t="str">
        <f t="shared" ca="1" si="7"/>
        <v/>
      </c>
      <c r="J65" s="113">
        <f ca="1"/>
        <v>45869</v>
      </c>
      <c r="K65" s="47">
        <f ca="1"/>
        <v>42.4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3"/>
        <v/>
      </c>
      <c r="B66" s="38" t="str">
        <f t="shared" ca="1" si="4"/>
        <v/>
      </c>
      <c r="C66" s="30" t="str">
        <f t="shared" ca="1" si="5"/>
        <v/>
      </c>
      <c r="D66" s="38" t="str">
        <f t="shared" ca="1" si="8"/>
        <v/>
      </c>
      <c r="E66" s="30" t="str">
        <f t="shared" ca="1" si="6"/>
        <v/>
      </c>
      <c r="F66" s="66" t="str">
        <f t="shared" ca="1" si="7"/>
        <v/>
      </c>
      <c r="J66" s="113">
        <f ca="1"/>
        <v>45870</v>
      </c>
      <c r="K66" s="47">
        <f ca="1"/>
        <v>30.97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3"/>
        <v/>
      </c>
      <c r="B67" s="38" t="str">
        <f t="shared" ca="1" si="4"/>
        <v/>
      </c>
      <c r="C67" s="30" t="str">
        <f t="shared" ca="1" si="5"/>
        <v/>
      </c>
      <c r="D67" s="38" t="str">
        <f t="shared" ca="1" si="8"/>
        <v/>
      </c>
      <c r="E67" s="30" t="str">
        <f t="shared" ca="1" si="6"/>
        <v/>
      </c>
      <c r="F67" s="66" t="str">
        <f t="shared" ca="1" si="7"/>
        <v/>
      </c>
      <c r="J67" s="113">
        <f ca="1"/>
        <v>45873</v>
      </c>
      <c r="K67" s="47">
        <f ca="1"/>
        <v>37.42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3"/>
        <v/>
      </c>
      <c r="B68" s="38" t="str">
        <f t="shared" ca="1" si="4"/>
        <v/>
      </c>
      <c r="C68" s="30" t="str">
        <f t="shared" ca="1" si="5"/>
        <v/>
      </c>
      <c r="D68" s="38" t="str">
        <f t="shared" ca="1" si="8"/>
        <v/>
      </c>
      <c r="E68" s="30" t="str">
        <f t="shared" ca="1" si="6"/>
        <v/>
      </c>
      <c r="F68" s="66" t="str">
        <f t="shared" ca="1" si="7"/>
        <v/>
      </c>
      <c r="J68" s="113">
        <f ca="1"/>
        <v>45874</v>
      </c>
      <c r="K68" s="47">
        <f ca="1"/>
        <v>35.799999999999997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3"/>
        <v/>
      </c>
      <c r="B69" s="38" t="str">
        <f t="shared" ca="1" si="4"/>
        <v/>
      </c>
      <c r="C69" s="30" t="str">
        <f t="shared" ca="1" si="5"/>
        <v/>
      </c>
      <c r="D69" s="38" t="str">
        <f t="shared" ca="1" si="8"/>
        <v/>
      </c>
      <c r="E69" s="30" t="str">
        <f t="shared" ca="1" si="6"/>
        <v/>
      </c>
      <c r="F69" s="66" t="str">
        <f t="shared" ca="1" si="7"/>
        <v/>
      </c>
      <c r="J69" s="113">
        <f ca="1"/>
        <v>45876</v>
      </c>
      <c r="K69" s="47">
        <f ca="1"/>
        <v>38.5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3"/>
        <v/>
      </c>
      <c r="B70" s="38" t="str">
        <f t="shared" ca="1" si="4"/>
        <v/>
      </c>
      <c r="C70" s="30" t="str">
        <f t="shared" ca="1" si="5"/>
        <v/>
      </c>
      <c r="D70" s="38" t="str">
        <f t="shared" ca="1" si="8"/>
        <v/>
      </c>
      <c r="E70" s="30" t="str">
        <f t="shared" ca="1" si="6"/>
        <v/>
      </c>
      <c r="F70" s="66" t="str">
        <f t="shared" ca="1" si="7"/>
        <v/>
      </c>
      <c r="J70" s="113">
        <f ca="1"/>
        <v>45877</v>
      </c>
      <c r="K70" s="47">
        <f ca="1"/>
        <v>44.81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3"/>
        <v/>
      </c>
      <c r="B71" s="38" t="str">
        <f t="shared" ca="1" si="4"/>
        <v/>
      </c>
      <c r="C71" s="30" t="str">
        <f t="shared" ca="1" si="5"/>
        <v/>
      </c>
      <c r="D71" s="38" t="str">
        <f t="shared" ca="1" si="8"/>
        <v/>
      </c>
      <c r="E71" s="30" t="str">
        <f t="shared" ca="1" si="6"/>
        <v/>
      </c>
      <c r="F71" s="66" t="str">
        <f t="shared" ca="1" si="7"/>
        <v/>
      </c>
      <c r="J71" s="113">
        <f ca="1"/>
        <v>45882</v>
      </c>
      <c r="K71" s="47">
        <f ca="1"/>
        <v>58.86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3"/>
        <v/>
      </c>
      <c r="B72" s="38" t="str">
        <f t="shared" ca="1" si="4"/>
        <v/>
      </c>
      <c r="C72" s="30" t="str">
        <f t="shared" ca="1" si="5"/>
        <v/>
      </c>
      <c r="D72" s="38" t="str">
        <f t="shared" ca="1" si="8"/>
        <v/>
      </c>
      <c r="E72" s="30" t="str">
        <f t="shared" ca="1" si="6"/>
        <v/>
      </c>
      <c r="F72" s="66" t="str">
        <f t="shared" ca="1" si="7"/>
        <v/>
      </c>
      <c r="J72" s="113">
        <f ca="1"/>
        <v>45883</v>
      </c>
      <c r="K72" s="47">
        <f ca="1"/>
        <v>56.98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3"/>
        <v/>
      </c>
      <c r="B73" s="38" t="str">
        <f t="shared" ca="1" si="4"/>
        <v/>
      </c>
      <c r="C73" s="30" t="str">
        <f t="shared" ca="1" si="5"/>
        <v/>
      </c>
      <c r="D73" s="38" t="str">
        <f t="shared" ca="1" si="8"/>
        <v/>
      </c>
      <c r="E73" s="30" t="str">
        <f t="shared" ca="1" si="6"/>
        <v/>
      </c>
      <c r="F73" s="66" t="str">
        <f t="shared" ca="1" si="7"/>
        <v/>
      </c>
      <c r="J73" s="113">
        <f ca="1"/>
        <v>45884</v>
      </c>
      <c r="K73" s="47">
        <f ca="1"/>
        <v>55.87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3"/>
        <v/>
      </c>
      <c r="B74" s="38" t="str">
        <f t="shared" ca="1" si="4"/>
        <v/>
      </c>
      <c r="C74" s="30" t="str">
        <f t="shared" ca="1" si="5"/>
        <v/>
      </c>
      <c r="D74" s="38" t="str">
        <f t="shared" ca="1" si="8"/>
        <v/>
      </c>
      <c r="E74" s="30" t="str">
        <f t="shared" ca="1" si="6"/>
        <v/>
      </c>
      <c r="F74" s="66" t="str">
        <f t="shared" ca="1" si="7"/>
        <v/>
      </c>
      <c r="J74" s="113">
        <f ca="1"/>
        <v>45887</v>
      </c>
      <c r="K74" s="47">
        <f ca="1"/>
        <v>50.36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3"/>
        <v/>
      </c>
      <c r="B75" s="38" t="str">
        <f t="shared" ca="1" si="4"/>
        <v/>
      </c>
      <c r="C75" s="30" t="str">
        <f t="shared" ca="1" si="5"/>
        <v/>
      </c>
      <c r="D75" s="38" t="str">
        <f t="shared" ca="1" si="8"/>
        <v/>
      </c>
      <c r="E75" s="30" t="str">
        <f t="shared" ca="1" si="6"/>
        <v/>
      </c>
      <c r="F75" s="66" t="str">
        <f t="shared" ca="1" si="7"/>
        <v/>
      </c>
      <c r="J75" s="113">
        <f ca="1"/>
        <v>45888</v>
      </c>
      <c r="K75" s="47">
        <f ca="1"/>
        <v>49.61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3"/>
        <v/>
      </c>
      <c r="B76" s="38" t="str">
        <f t="shared" ca="1" si="4"/>
        <v/>
      </c>
      <c r="C76" s="30" t="str">
        <f t="shared" ca="1" si="5"/>
        <v/>
      </c>
      <c r="D76" s="38" t="str">
        <f t="shared" ca="1" si="8"/>
        <v/>
      </c>
      <c r="E76" s="30" t="str">
        <f t="shared" ca="1" si="6"/>
        <v/>
      </c>
      <c r="F76" s="66" t="str">
        <f t="shared" ca="1" si="7"/>
        <v/>
      </c>
      <c r="J76" s="113">
        <f ca="1"/>
        <v>45889</v>
      </c>
      <c r="K76" s="47">
        <f ca="1"/>
        <v>35.58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3"/>
        <v/>
      </c>
      <c r="B77" s="38" t="str">
        <f t="shared" ca="1" si="4"/>
        <v/>
      </c>
      <c r="C77" s="30" t="str">
        <f t="shared" ca="1" si="5"/>
        <v/>
      </c>
      <c r="D77" s="38" t="str">
        <f t="shared" ca="1" si="8"/>
        <v/>
      </c>
      <c r="E77" s="30" t="str">
        <f t="shared" ca="1" si="6"/>
        <v/>
      </c>
      <c r="F77" s="66" t="str">
        <f t="shared" ca="1" si="7"/>
        <v/>
      </c>
      <c r="J77" s="113">
        <f ca="1"/>
        <v>45890</v>
      </c>
      <c r="K77" s="47">
        <f ca="1"/>
        <v>37.799999999999997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3"/>
        <v/>
      </c>
      <c r="B78" s="38" t="str">
        <f t="shared" ca="1" si="4"/>
        <v/>
      </c>
      <c r="C78" s="30" t="str">
        <f t="shared" ca="1" si="5"/>
        <v/>
      </c>
      <c r="D78" s="38" t="str">
        <f t="shared" ca="1" si="8"/>
        <v/>
      </c>
      <c r="E78" s="30" t="str">
        <f t="shared" ca="1" si="6"/>
        <v/>
      </c>
      <c r="F78" s="66" t="str">
        <f t="shared" ca="1" si="7"/>
        <v/>
      </c>
      <c r="J78" s="113">
        <f ca="1"/>
        <v>45891</v>
      </c>
      <c r="K78" s="47">
        <f ca="1"/>
        <v>49.75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3"/>
        <v/>
      </c>
      <c r="B79" s="38" t="str">
        <f t="shared" ca="1" si="4"/>
        <v/>
      </c>
      <c r="C79" s="30" t="str">
        <f t="shared" ca="1" si="5"/>
        <v/>
      </c>
      <c r="D79" s="38" t="str">
        <f t="shared" ref="D79:D110" ca="1" si="11">IF(COUNTIF(J:J,A79)=1,VLOOKUP(A79,L:M,2), IF(COUNTIF(J:J,A79)=0,$C$10,""))</f>
        <v/>
      </c>
      <c r="E79" s="30" t="str">
        <f t="shared" ca="1" si="6"/>
        <v/>
      </c>
      <c r="F79" s="66" t="str">
        <f t="shared" ca="1" si="7"/>
        <v/>
      </c>
      <c r="J79" s="113">
        <f ca="1"/>
        <v>45894</v>
      </c>
      <c r="K79" s="47">
        <f ca="1"/>
        <v>46.5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2">IF(AND(ISBLANK(P69), A79 = $P$1),NOW(),IF(ISBLANK(P69),IF(ISBLANK(C79),NOW(),""),P69))</f>
        <v/>
      </c>
      <c r="B80" s="38" t="str">
        <f t="shared" ref="B80:B117" ca="1" si="13">IF(COUNTIF(J:J,A80)=1,VLOOKUP(A80,J:K,2), IF(COUNTIF(J:J,A80)=0,$B$10,""))</f>
        <v/>
      </c>
      <c r="C80" s="30" t="str">
        <f t="shared" ref="C80:C117" ca="1" si="14">IF(ISERROR(B80-2),"",(B80-$B$14)*$B$7*$F$4)</f>
        <v/>
      </c>
      <c r="D80" s="38" t="str">
        <f t="shared" ca="1" si="11"/>
        <v/>
      </c>
      <c r="E80" s="30" t="str">
        <f t="shared" ref="E80:E117" ca="1" si="15">IF(ISERROR(B80-2),"",(D80-$D$14)*$C$7*$F$5)</f>
        <v/>
      </c>
      <c r="F80" s="66" t="str">
        <f t="shared" ref="F80:F117" ca="1" si="16">IF(ISERROR(B80-2),"",C80-E80)</f>
        <v/>
      </c>
      <c r="J80" s="113">
        <f ca="1"/>
        <v>45895</v>
      </c>
      <c r="K80" s="47">
        <f ca="1"/>
        <v>47.09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8" t="str">
        <f t="shared" ca="1" si="11"/>
        <v/>
      </c>
      <c r="E81" s="30" t="str">
        <f t="shared" ca="1" si="15"/>
        <v/>
      </c>
      <c r="F81" s="66" t="str">
        <f t="shared" ca="1" si="16"/>
        <v/>
      </c>
      <c r="J81" s="113">
        <f ca="1"/>
        <v>45896</v>
      </c>
      <c r="K81" s="47">
        <f ca="1"/>
        <v>50.8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8" t="str">
        <f t="shared" ca="1" si="11"/>
        <v/>
      </c>
      <c r="E82" s="30" t="str">
        <f t="shared" ca="1" si="15"/>
        <v/>
      </c>
      <c r="F82" s="66" t="str">
        <f t="shared" ca="1" si="16"/>
        <v/>
      </c>
      <c r="J82" s="113">
        <f ca="1"/>
        <v>45898</v>
      </c>
      <c r="K82" s="47">
        <f ca="1"/>
        <v>47.9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8" t="str">
        <f t="shared" ca="1" si="11"/>
        <v/>
      </c>
      <c r="E83" s="30" t="str">
        <f t="shared" ca="1" si="15"/>
        <v/>
      </c>
      <c r="F83" s="66" t="str">
        <f t="shared" ca="1" si="16"/>
        <v/>
      </c>
      <c r="J83" s="113">
        <f ca="1"/>
        <v>45902</v>
      </c>
      <c r="K83" s="47">
        <f ca="1"/>
        <v>36.200000000000003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8" t="str">
        <f t="shared" ca="1" si="11"/>
        <v/>
      </c>
      <c r="E84" s="30" t="str">
        <f t="shared" ca="1" si="15"/>
        <v/>
      </c>
      <c r="F84" s="66" t="str">
        <f t="shared" ca="1" si="16"/>
        <v/>
      </c>
      <c r="J84" s="113">
        <f ca="1"/>
        <v>45903</v>
      </c>
      <c r="K84" s="47">
        <f ca="1"/>
        <v>41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8" t="str">
        <f t="shared" ca="1" si="11"/>
        <v/>
      </c>
      <c r="E85" s="30" t="str">
        <f t="shared" ca="1" si="15"/>
        <v/>
      </c>
      <c r="F85" s="66" t="str">
        <f t="shared" ca="1" si="16"/>
        <v/>
      </c>
      <c r="J85" s="113">
        <f ca="1"/>
        <v>45904</v>
      </c>
      <c r="K85" s="47">
        <f ca="1"/>
        <v>42.63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8" t="str">
        <f t="shared" ca="1" si="11"/>
        <v/>
      </c>
      <c r="E86" s="30" t="str">
        <f t="shared" ca="1" si="15"/>
        <v/>
      </c>
      <c r="F86" s="66" t="str">
        <f t="shared" ca="1" si="16"/>
        <v/>
      </c>
      <c r="J86" s="113">
        <f ca="1"/>
        <v>45905</v>
      </c>
      <c r="K86" s="47">
        <f ca="1"/>
        <v>43.8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8" t="str">
        <f t="shared" ca="1" si="11"/>
        <v/>
      </c>
      <c r="E87" s="30" t="str">
        <f t="shared" ca="1" si="15"/>
        <v/>
      </c>
      <c r="F87" s="66" t="str">
        <f t="shared" ca="1" si="16"/>
        <v/>
      </c>
      <c r="J87" s="113">
        <f ca="1"/>
        <v>45909</v>
      </c>
      <c r="K87" s="47">
        <f ca="1"/>
        <v>49.8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8" t="str">
        <f t="shared" ca="1" si="11"/>
        <v/>
      </c>
      <c r="E88" s="30" t="str">
        <f t="shared" ca="1" si="15"/>
        <v/>
      </c>
      <c r="F88" s="66" t="str">
        <f t="shared" ca="1" si="16"/>
        <v/>
      </c>
      <c r="J88" s="113">
        <f ca="1"/>
        <v>45910</v>
      </c>
      <c r="K88" s="47">
        <f ca="1"/>
        <v>55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8" t="str">
        <f t="shared" ca="1" si="11"/>
        <v/>
      </c>
      <c r="E89" s="30" t="str">
        <f t="shared" ca="1" si="15"/>
        <v/>
      </c>
      <c r="F89" s="66" t="str">
        <f t="shared" ca="1" si="16"/>
        <v/>
      </c>
      <c r="J89" s="113">
        <f ca="1"/>
        <v>45911</v>
      </c>
      <c r="K89" s="47">
        <f ca="1"/>
        <v>65.849999999999994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8" t="str">
        <f t="shared" ca="1" si="11"/>
        <v/>
      </c>
      <c r="E90" s="30" t="str">
        <f t="shared" ca="1" si="15"/>
        <v/>
      </c>
      <c r="F90" s="66" t="str">
        <f t="shared" ca="1" si="16"/>
        <v/>
      </c>
      <c r="J90" s="113">
        <f ca="1"/>
        <v>45915</v>
      </c>
      <c r="K90" s="47">
        <f ca="1"/>
        <v>75.53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8" t="str">
        <f t="shared" ca="1" si="11"/>
        <v/>
      </c>
      <c r="E91" s="30" t="str">
        <f t="shared" ca="1" si="15"/>
        <v/>
      </c>
      <c r="F91" s="66" t="str">
        <f t="shared" ca="1" si="16"/>
        <v/>
      </c>
      <c r="J91" s="113">
        <f ca="1"/>
        <v>45916</v>
      </c>
      <c r="K91" s="47">
        <f ca="1"/>
        <v>78.400000000000006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8" t="str">
        <f t="shared" ca="1" si="11"/>
        <v/>
      </c>
      <c r="E92" s="30" t="str">
        <f t="shared" ca="1" si="15"/>
        <v/>
      </c>
      <c r="F92" s="66" t="str">
        <f t="shared" ca="1" si="16"/>
        <v/>
      </c>
      <c r="J92" s="113">
        <f ca="1"/>
        <v>45917</v>
      </c>
      <c r="K92" s="47">
        <f ca="1"/>
        <v>71.84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8" t="str">
        <f t="shared" ca="1" si="11"/>
        <v/>
      </c>
      <c r="E93" s="30" t="str">
        <f t="shared" ca="1" si="15"/>
        <v/>
      </c>
      <c r="F93" s="66" t="str">
        <f t="shared" ca="1" si="16"/>
        <v/>
      </c>
      <c r="J93" s="113">
        <f ca="1"/>
        <v>45918</v>
      </c>
      <c r="K93" s="47">
        <f ca="1"/>
        <v>83.1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8" t="str">
        <f t="shared" ca="1" si="11"/>
        <v/>
      </c>
      <c r="E94" s="30" t="str">
        <f t="shared" ca="1" si="15"/>
        <v/>
      </c>
      <c r="F94" s="66" t="str">
        <f t="shared" ca="1" si="16"/>
        <v/>
      </c>
      <c r="J94" s="113">
        <f ca="1"/>
        <v>45919</v>
      </c>
      <c r="K94" s="47">
        <f ca="1"/>
        <v>91.4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8" t="str">
        <f t="shared" ca="1" si="11"/>
        <v/>
      </c>
      <c r="E95" s="30" t="str">
        <f t="shared" ca="1" si="15"/>
        <v/>
      </c>
      <c r="F95" s="66" t="str">
        <f t="shared" ca="1" si="16"/>
        <v/>
      </c>
      <c r="J95" s="113">
        <f ca="1"/>
        <v>45922</v>
      </c>
      <c r="K95" s="47">
        <f ca="1"/>
        <v>106.02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8" t="str">
        <f t="shared" ca="1" si="11"/>
        <v/>
      </c>
      <c r="E96" s="30" t="str">
        <f t="shared" ca="1" si="15"/>
        <v/>
      </c>
      <c r="F96" s="66" t="str">
        <f t="shared" ca="1" si="16"/>
        <v/>
      </c>
      <c r="J96" s="113">
        <f ca="1"/>
        <v>45923</v>
      </c>
      <c r="K96" s="47">
        <f ca="1"/>
        <v>100.58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8" t="str">
        <f t="shared" ca="1" si="11"/>
        <v/>
      </c>
      <c r="E97" s="30" t="str">
        <f t="shared" ca="1" si="15"/>
        <v/>
      </c>
      <c r="F97" s="66" t="str">
        <f t="shared" ca="1" si="16"/>
        <v/>
      </c>
      <c r="J97" s="113">
        <f ca="1"/>
        <v>45924</v>
      </c>
      <c r="K97" s="47">
        <f ca="1"/>
        <v>86.06</v>
      </c>
      <c r="N97" s="42" t="str">
        <f t="shared" ca="1" si="9"/>
        <v/>
      </c>
      <c r="O97" s="42" t="str">
        <f t="shared" ca="1" si="10"/>
        <v/>
      </c>
    </row>
    <row r="98" spans="1:15">
      <c r="A98" s="166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8" t="str">
        <f t="shared" ca="1" si="11"/>
        <v/>
      </c>
      <c r="E98" s="30" t="str">
        <f t="shared" ca="1" si="15"/>
        <v/>
      </c>
      <c r="F98" s="66" t="str">
        <f t="shared" ca="1" si="16"/>
        <v/>
      </c>
      <c r="J98" s="113">
        <f ca="1"/>
        <v>45925</v>
      </c>
      <c r="K98" s="47">
        <f ca="1"/>
        <v>75.27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8" t="str">
        <f t="shared" ca="1" si="11"/>
        <v/>
      </c>
      <c r="E99" s="30" t="str">
        <f t="shared" ca="1" si="15"/>
        <v/>
      </c>
      <c r="F99" s="66" t="str">
        <f t="shared" ca="1" si="16"/>
        <v/>
      </c>
      <c r="J99" s="113">
        <f ca="1"/>
        <v>45929</v>
      </c>
      <c r="K99" s="47">
        <f ca="1"/>
        <v>84.79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8" t="str">
        <f t="shared" ca="1" si="11"/>
        <v/>
      </c>
      <c r="E100" s="30" t="str">
        <f t="shared" ca="1" si="15"/>
        <v/>
      </c>
      <c r="F100" s="66" t="str">
        <f t="shared" ca="1" si="16"/>
        <v/>
      </c>
      <c r="J100" s="113">
        <f ca="1"/>
        <v>45930</v>
      </c>
      <c r="K100" s="47">
        <f ca="1"/>
        <v>79.569999999999993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8" t="str">
        <f t="shared" ca="1" si="11"/>
        <v/>
      </c>
      <c r="E101" s="30" t="str">
        <f t="shared" ca="1" si="15"/>
        <v/>
      </c>
      <c r="F101" s="66" t="str">
        <f t="shared" ca="1" si="16"/>
        <v/>
      </c>
      <c r="J101" s="113">
        <f ca="1"/>
        <v>45931</v>
      </c>
      <c r="K101" s="47">
        <f ca="1"/>
        <v>101.4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8" t="str">
        <f t="shared" ca="1" si="11"/>
        <v/>
      </c>
      <c r="E102" s="30" t="str">
        <f t="shared" ca="1" si="15"/>
        <v/>
      </c>
      <c r="F102" s="66" t="str">
        <f t="shared" ca="1" si="16"/>
        <v/>
      </c>
      <c r="J102" s="113">
        <f ca="1"/>
        <v>45932</v>
      </c>
      <c r="K102" s="47">
        <f ca="1"/>
        <v>101.09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8" t="str">
        <f t="shared" ca="1" si="11"/>
        <v/>
      </c>
      <c r="E103" s="30" t="str">
        <f t="shared" ca="1" si="15"/>
        <v/>
      </c>
      <c r="F103" s="66" t="str">
        <f t="shared" ca="1" si="16"/>
        <v/>
      </c>
      <c r="J103" s="113">
        <f ca="1"/>
        <v>45933</v>
      </c>
      <c r="K103" s="47">
        <f ca="1"/>
        <v>104.6</v>
      </c>
      <c r="N103" s="42">
        <f t="shared" ca="1" si="9"/>
        <v>45933</v>
      </c>
      <c r="O103" s="42" t="str">
        <f t="shared" ca="1" si="10"/>
        <v/>
      </c>
    </row>
    <row r="104" spans="1:15">
      <c r="A104" s="166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8" t="str">
        <f t="shared" ca="1" si="11"/>
        <v/>
      </c>
      <c r="E104" s="30" t="str">
        <f t="shared" ca="1" si="15"/>
        <v/>
      </c>
      <c r="F104" s="66" t="str">
        <f t="shared" ca="1" si="16"/>
        <v/>
      </c>
      <c r="J104" s="113">
        <f ca="1"/>
        <v>45936</v>
      </c>
      <c r="K104" s="47">
        <f ca="1"/>
        <v>113.2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8" t="str">
        <f t="shared" ca="1" si="11"/>
        <v/>
      </c>
      <c r="E105" s="30" t="str">
        <f t="shared" ca="1" si="15"/>
        <v/>
      </c>
      <c r="F105" s="66" t="str">
        <f t="shared" ca="1" si="16"/>
        <v/>
      </c>
      <c r="J105" s="113">
        <f ca="1"/>
        <v>45937</v>
      </c>
      <c r="K105" s="47">
        <f ca="1"/>
        <v>107.8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8" t="str">
        <f t="shared" ca="1" si="11"/>
        <v/>
      </c>
      <c r="E106" s="30" t="str">
        <f t="shared" ca="1" si="15"/>
        <v/>
      </c>
      <c r="F106" s="66" t="str">
        <f t="shared" ca="1" si="16"/>
        <v/>
      </c>
      <c r="J106" s="113">
        <f ca="1"/>
        <v>45938</v>
      </c>
      <c r="K106" s="47">
        <f ca="1"/>
        <v>115.93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8" t="str">
        <f t="shared" ca="1" si="11"/>
        <v/>
      </c>
      <c r="E107" s="30" t="str">
        <f t="shared" ca="1" si="15"/>
        <v/>
      </c>
      <c r="F107" s="66" t="str">
        <f t="shared" ca="1" si="16"/>
        <v/>
      </c>
      <c r="J107" s="113">
        <f ca="1"/>
        <v>45939</v>
      </c>
      <c r="K107" s="47">
        <f ca="1"/>
        <v>105.7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8" t="str">
        <f t="shared" ca="1" si="11"/>
        <v/>
      </c>
      <c r="E108" s="30" t="str">
        <f t="shared" ca="1" si="15"/>
        <v/>
      </c>
      <c r="F108" s="66" t="str">
        <f t="shared" ca="1" si="16"/>
        <v/>
      </c>
      <c r="J108" s="113">
        <f ca="1"/>
        <v>45940</v>
      </c>
      <c r="K108" s="47">
        <f ca="1"/>
        <v>76.760000000000005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8" t="str">
        <f t="shared" ca="1" si="11"/>
        <v/>
      </c>
      <c r="E109" s="30" t="str">
        <f t="shared" ca="1" si="15"/>
        <v/>
      </c>
      <c r="F109" s="66" t="str">
        <f t="shared" ca="1" si="16"/>
        <v/>
      </c>
      <c r="J109" s="113">
        <f ca="1"/>
        <v>45943</v>
      </c>
      <c r="K109" s="47">
        <f ca="1"/>
        <v>87.3</v>
      </c>
      <c r="N109" s="42">
        <f t="shared" ca="1" si="9"/>
        <v>45943</v>
      </c>
      <c r="O109" s="42" t="str">
        <f t="shared" ca="1" si="10"/>
        <v/>
      </c>
    </row>
    <row r="110" spans="1:15">
      <c r="A110" s="166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8" t="str">
        <f t="shared" ca="1" si="11"/>
        <v/>
      </c>
      <c r="E110" s="30" t="str">
        <f t="shared" ca="1" si="15"/>
        <v/>
      </c>
      <c r="F110" s="66" t="str">
        <f t="shared" ca="1" si="16"/>
        <v/>
      </c>
      <c r="J110" s="113">
        <f ca="1"/>
        <v>45944</v>
      </c>
      <c r="K110" s="47">
        <f ca="1"/>
        <v>74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8" t="str">
        <f t="shared" ref="D111:D117" ca="1" si="17">IF(COUNTIF(J:J,A111)=1,VLOOKUP(A111,L:M,2), IF(COUNTIF(J:J,A111)=0,$C$10,""))</f>
        <v/>
      </c>
      <c r="E111" s="30" t="str">
        <f t="shared" ca="1" si="15"/>
        <v/>
      </c>
      <c r="F111" s="66" t="str">
        <f t="shared" ca="1" si="16"/>
        <v/>
      </c>
      <c r="J111" s="113">
        <f ca="1"/>
        <v>45945</v>
      </c>
      <c r="K111" s="47">
        <f ca="1"/>
        <v>83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8" t="str">
        <f t="shared" ca="1" si="17"/>
        <v/>
      </c>
      <c r="E112" s="30" t="str">
        <f t="shared" ca="1" si="15"/>
        <v/>
      </c>
      <c r="F112" s="66" t="str">
        <f t="shared" ca="1" si="16"/>
        <v/>
      </c>
      <c r="J112" s="113">
        <f ca="1"/>
        <v>45946</v>
      </c>
      <c r="K112" s="47">
        <f ca="1"/>
        <v>88.83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8" t="str">
        <f t="shared" ca="1" si="17"/>
        <v/>
      </c>
      <c r="E113" s="30" t="str">
        <f t="shared" ca="1" si="15"/>
        <v/>
      </c>
      <c r="F113" s="66" t="str">
        <f t="shared" ca="1" si="16"/>
        <v/>
      </c>
      <c r="J113" s="113">
        <f ca="1"/>
        <v>45947</v>
      </c>
      <c r="K113" s="47">
        <f ca="1"/>
        <v>85.7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8" t="str">
        <f t="shared" ca="1" si="17"/>
        <v/>
      </c>
      <c r="E114" s="30" t="str">
        <f t="shared" ca="1" si="15"/>
        <v/>
      </c>
      <c r="F114" s="66" t="str">
        <f t="shared" ca="1" si="16"/>
        <v/>
      </c>
      <c r="J114" s="113">
        <f ca="1"/>
        <v>45950</v>
      </c>
      <c r="K114" s="47">
        <f ca="1"/>
        <v>100.32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8" t="str">
        <f t="shared" ca="1" si="17"/>
        <v/>
      </c>
      <c r="E115" s="30" t="str">
        <f t="shared" ca="1" si="15"/>
        <v/>
      </c>
      <c r="F115" s="66" t="str">
        <f t="shared" ca="1" si="16"/>
        <v/>
      </c>
      <c r="J115" s="113">
        <f ca="1"/>
        <v>45951</v>
      </c>
      <c r="K115" s="47">
        <f ca="1"/>
        <v>97.7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8" t="str">
        <f t="shared" ca="1" si="17"/>
        <v/>
      </c>
      <c r="E116" s="30" t="str">
        <f t="shared" ca="1" si="15"/>
        <v/>
      </c>
      <c r="F116" s="66" t="str">
        <f t="shared" ca="1" si="16"/>
        <v/>
      </c>
      <c r="J116" s="113">
        <f ca="1"/>
        <v>45952</v>
      </c>
      <c r="K116" s="47">
        <f ca="1"/>
        <v>87.4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8" t="str">
        <f t="shared" ca="1" si="17"/>
        <v/>
      </c>
      <c r="E117" s="30" t="str">
        <f t="shared" ca="1" si="15"/>
        <v/>
      </c>
      <c r="F117" s="66" t="str">
        <f t="shared" ca="1" si="16"/>
        <v/>
      </c>
      <c r="J117" s="113">
        <f ca="1"/>
        <v>45953</v>
      </c>
      <c r="K117" s="47">
        <f ca="1"/>
        <v>89.7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8"/>
      <c r="E118" s="30"/>
      <c r="F118" s="66"/>
      <c r="J118" s="113">
        <f ca="1"/>
        <v>45954</v>
      </c>
      <c r="K118" s="47">
        <f ca="1"/>
        <v>112.19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8"/>
      <c r="E119" s="30"/>
      <c r="F119" s="66"/>
      <c r="J119" s="113">
        <f ca="1"/>
        <v>45957</v>
      </c>
      <c r="K119" s="47">
        <f ca="1"/>
        <v>142.58000000000001</v>
      </c>
      <c r="N119" s="42">
        <f t="shared" ca="1" si="9"/>
        <v>45957</v>
      </c>
      <c r="O119" s="42" t="str">
        <f t="shared" ca="1" si="10"/>
        <v/>
      </c>
    </row>
    <row r="120" spans="1:15">
      <c r="A120" s="166"/>
      <c r="B120" s="38"/>
      <c r="C120" s="30"/>
      <c r="D120" s="38"/>
      <c r="E120" s="30"/>
      <c r="F120" s="66"/>
      <c r="J120" s="113">
        <f ca="1"/>
        <v>45958</v>
      </c>
      <c r="K120" s="47">
        <f ca="1"/>
        <v>164.7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8"/>
      <c r="E121" s="30"/>
      <c r="F121" s="66"/>
      <c r="J121" s="113">
        <f ca="1"/>
        <v>45959</v>
      </c>
      <c r="K121" s="47">
        <f ca="1"/>
        <v>177.01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8"/>
      <c r="E122" s="30"/>
      <c r="F122" s="66"/>
      <c r="J122" s="113">
        <f ca="1"/>
        <v>45960</v>
      </c>
      <c r="K122" s="47">
        <f ca="1"/>
        <v>147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8"/>
      <c r="E123" s="30"/>
      <c r="F123" s="66"/>
      <c r="J123" s="113">
        <f ca="1"/>
        <v>45961</v>
      </c>
      <c r="K123" s="47">
        <f ca="1"/>
        <v>153.56</v>
      </c>
      <c r="N123" s="42">
        <f t="shared" ca="1" si="9"/>
        <v>45961</v>
      </c>
      <c r="O123" s="42" t="str">
        <f t="shared" ca="1" si="10"/>
        <v/>
      </c>
    </row>
    <row r="124" spans="1:15">
      <c r="A124" s="166"/>
      <c r="B124" s="38"/>
      <c r="C124" s="30"/>
      <c r="D124" s="38"/>
      <c r="E124" s="30"/>
      <c r="F124" s="66"/>
      <c r="J124" s="113">
        <f ca="1"/>
        <v>45964</v>
      </c>
      <c r="K124" s="47">
        <f ca="1"/>
        <v>144.63</v>
      </c>
      <c r="N124" s="42">
        <f t="shared" ca="1" si="9"/>
        <v>45964</v>
      </c>
      <c r="O124" s="42" t="str">
        <f t="shared" ca="1" si="10"/>
        <v/>
      </c>
    </row>
    <row r="125" spans="1:15">
      <c r="A125" s="166"/>
      <c r="B125" s="38"/>
      <c r="C125" s="30"/>
      <c r="D125" s="38"/>
      <c r="E125" s="30"/>
      <c r="F125" s="66"/>
      <c r="J125" s="113">
        <f ca="1"/>
        <v>45966</v>
      </c>
      <c r="K125" s="47">
        <f ca="1"/>
        <v>112.62</v>
      </c>
      <c r="N125" s="42">
        <f t="shared" ca="1" si="9"/>
        <v>45966</v>
      </c>
      <c r="O125" s="42" t="str">
        <f t="shared" ca="1" si="10"/>
        <v/>
      </c>
    </row>
    <row r="126" spans="1:15">
      <c r="A126" s="166"/>
      <c r="B126" s="38"/>
      <c r="C126" s="30"/>
      <c r="D126" s="38"/>
      <c r="E126" s="30"/>
      <c r="F126" s="66"/>
      <c r="J126" s="113">
        <f ca="1"/>
        <v>45968</v>
      </c>
      <c r="K126" s="47">
        <f ca="1"/>
        <v>85.2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8"/>
      <c r="E127" s="30"/>
      <c r="F127" s="66"/>
      <c r="J127" s="113">
        <f ca="1"/>
        <v>45971</v>
      </c>
      <c r="K127" s="47">
        <f ca="1"/>
        <v>103.51</v>
      </c>
      <c r="N127" s="42">
        <f t="shared" ca="1" si="9"/>
        <v>45971</v>
      </c>
      <c r="O127" s="42" t="str">
        <f t="shared" ca="1" si="10"/>
        <v/>
      </c>
    </row>
    <row r="128" spans="1:15">
      <c r="A128" s="166"/>
      <c r="B128" s="38"/>
      <c r="C128" s="30"/>
      <c r="D128" s="38"/>
      <c r="E128" s="30"/>
      <c r="F128" s="66"/>
      <c r="J128" s="113">
        <f ca="1"/>
        <v>45972</v>
      </c>
      <c r="K128" s="47">
        <f ca="1"/>
        <v>127.61</v>
      </c>
      <c r="N128" s="42">
        <f t="shared" ca="1" si="9"/>
        <v>45972</v>
      </c>
      <c r="O128" s="42" t="str">
        <f t="shared" ca="1" si="10"/>
        <v/>
      </c>
    </row>
    <row r="129" spans="1:15">
      <c r="A129" s="166"/>
      <c r="B129" s="38"/>
      <c r="C129" s="30"/>
      <c r="D129" s="38"/>
      <c r="E129" s="30"/>
      <c r="F129" s="66"/>
      <c r="J129" s="113">
        <f ca="1"/>
        <v>45973</v>
      </c>
      <c r="K129" s="47">
        <f ca="1"/>
        <v>129.33000000000001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8"/>
      <c r="E130" s="30"/>
      <c r="F130" s="66"/>
      <c r="J130" s="113">
        <f ca="1"/>
        <v>45974</v>
      </c>
      <c r="K130" s="47">
        <f ca="1"/>
        <v>91.55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8"/>
      <c r="E131" s="30"/>
      <c r="F131" s="66"/>
      <c r="J131" s="113">
        <f ca="1"/>
        <v>45975</v>
      </c>
      <c r="K131" s="47">
        <f ca="1"/>
        <v>91.2</v>
      </c>
      <c r="N131" s="42">
        <f t="shared" ca="1" si="9"/>
        <v>45975</v>
      </c>
      <c r="O131" s="42">
        <f t="shared" ca="1" si="10"/>
        <v>45975</v>
      </c>
    </row>
    <row r="132" spans="1:15">
      <c r="A132" s="166"/>
      <c r="B132" s="38"/>
      <c r="C132" s="30"/>
      <c r="D132" s="38"/>
      <c r="E132" s="30"/>
      <c r="F132" s="66"/>
      <c r="J132" s="113">
        <f ca="1"/>
        <v>45978</v>
      </c>
      <c r="K132" s="47">
        <f ca="1"/>
        <v>68.3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8"/>
      <c r="E133" s="30"/>
      <c r="F133" s="66"/>
      <c r="J133" s="113">
        <f ca="1"/>
        <v>45979</v>
      </c>
      <c r="K133" s="47">
        <f ca="1"/>
        <v>60.72</v>
      </c>
      <c r="N133" s="42">
        <f t="shared" ca="1" si="18"/>
        <v>45979</v>
      </c>
      <c r="O133" s="42">
        <f t="shared" ca="1" si="19"/>
        <v>45979</v>
      </c>
    </row>
    <row r="134" spans="1:15">
      <c r="A134" s="166"/>
      <c r="B134" s="38"/>
      <c r="C134" s="30"/>
      <c r="D134" s="38"/>
      <c r="E134" s="30"/>
      <c r="F134" s="66"/>
      <c r="J134" s="113">
        <f ca="1"/>
        <v>45980</v>
      </c>
      <c r="K134" s="47">
        <f ca="1"/>
        <v>58.08</v>
      </c>
      <c r="N134" s="42">
        <f t="shared" ca="1" si="18"/>
        <v>45980</v>
      </c>
      <c r="O134" s="42">
        <f t="shared" ca="1" si="19"/>
        <v>45980</v>
      </c>
    </row>
    <row r="135" spans="1:15">
      <c r="A135" s="166"/>
      <c r="B135" s="38"/>
      <c r="C135" s="30"/>
      <c r="D135" s="38"/>
      <c r="E135" s="30"/>
      <c r="F135" s="66"/>
      <c r="J135" s="113">
        <f ca="1"/>
        <v>45981</v>
      </c>
      <c r="K135" s="47">
        <f ca="1"/>
        <v>50.79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8"/>
      <c r="E136" s="30"/>
      <c r="F136" s="66"/>
      <c r="J136" s="113">
        <f ca="1"/>
        <v>45982</v>
      </c>
      <c r="K136" s="47">
        <f ca="1"/>
        <v>62.47</v>
      </c>
      <c r="N136" s="42">
        <f t="shared" ca="1" si="18"/>
        <v>45982</v>
      </c>
      <c r="O136" s="42">
        <f t="shared" ca="1" si="19"/>
        <v>45982</v>
      </c>
    </row>
    <row r="137" spans="1:15">
      <c r="A137" s="166"/>
      <c r="B137" s="38"/>
      <c r="C137" s="30"/>
      <c r="D137" s="38"/>
      <c r="E137" s="30"/>
      <c r="F137" s="66"/>
      <c r="J137" s="113">
        <f ca="1"/>
        <v>45985</v>
      </c>
      <c r="K137" s="47">
        <f ca="1"/>
        <v>64.900000000000006</v>
      </c>
      <c r="N137" s="42">
        <f t="shared" ca="1" si="18"/>
        <v>45985</v>
      </c>
      <c r="O137" s="42">
        <f t="shared" ca="1" si="19"/>
        <v>45985</v>
      </c>
    </row>
    <row r="138" spans="1:15">
      <c r="A138" s="166"/>
      <c r="B138" s="38"/>
      <c r="C138" s="30"/>
      <c r="D138" s="38"/>
      <c r="E138" s="30"/>
      <c r="F138" s="66"/>
      <c r="J138" s="113">
        <f ca="1"/>
        <v>45986</v>
      </c>
      <c r="K138" s="47">
        <f ca="1"/>
        <v>70.97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8"/>
      <c r="E139" s="30"/>
      <c r="F139" s="66"/>
      <c r="J139" s="113">
        <f ca="1"/>
        <v>45987</v>
      </c>
      <c r="K139" s="47">
        <f ca="1"/>
        <v>90.4</v>
      </c>
      <c r="N139" s="42">
        <f t="shared" ca="1" si="18"/>
        <v>45987</v>
      </c>
      <c r="O139" s="42">
        <f t="shared" ca="1" si="19"/>
        <v>45987</v>
      </c>
    </row>
    <row r="140" spans="1:15">
      <c r="A140" s="166"/>
      <c r="B140" s="38"/>
      <c r="C140" s="30"/>
      <c r="D140" s="38"/>
      <c r="E140" s="30"/>
      <c r="F140" s="66"/>
      <c r="J140" s="113">
        <f ca="1"/>
        <v>45989</v>
      </c>
      <c r="K140" s="47">
        <f ca="1"/>
        <v>92.6</v>
      </c>
      <c r="N140" s="42">
        <f t="shared" ca="1" si="18"/>
        <v>45989</v>
      </c>
      <c r="O140" s="42">
        <f t="shared" ca="1" si="19"/>
        <v>45989</v>
      </c>
    </row>
    <row r="141" spans="1:15">
      <c r="A141" s="166"/>
      <c r="B141" s="38"/>
      <c r="C141" s="30"/>
      <c r="D141" s="38"/>
      <c r="E141" s="30"/>
      <c r="F141" s="66"/>
      <c r="J141" s="113">
        <f ca="1"/>
        <v>45992</v>
      </c>
      <c r="K141" s="47">
        <f ca="1"/>
        <v>81</v>
      </c>
      <c r="N141" s="42">
        <f t="shared" ca="1" si="18"/>
        <v>45992</v>
      </c>
      <c r="O141" s="42">
        <f t="shared" ca="1" si="19"/>
        <v>45992</v>
      </c>
    </row>
    <row r="142" spans="1:15">
      <c r="A142" s="166"/>
      <c r="B142" s="38"/>
      <c r="C142" s="30"/>
      <c r="D142" s="38"/>
      <c r="E142" s="30"/>
      <c r="F142" s="66"/>
      <c r="J142" s="113">
        <f ca="1"/>
        <v>45993</v>
      </c>
      <c r="K142" s="47">
        <f ca="1"/>
        <v>78.84</v>
      </c>
      <c r="N142" s="42">
        <f t="shared" ca="1" si="18"/>
        <v>45993</v>
      </c>
      <c r="O142" s="42">
        <f t="shared" ca="1" si="19"/>
        <v>45993</v>
      </c>
    </row>
    <row r="143" spans="1:15">
      <c r="A143" s="166"/>
      <c r="B143" s="38"/>
      <c r="C143" s="30"/>
      <c r="D143" s="38"/>
      <c r="E143" s="30"/>
      <c r="F143" s="66"/>
      <c r="J143" s="113">
        <f ca="1"/>
        <v>45994</v>
      </c>
      <c r="K143" s="47">
        <f ca="1"/>
        <v>89.66</v>
      </c>
      <c r="N143" s="42">
        <f t="shared" ca="1" si="18"/>
        <v>45994</v>
      </c>
      <c r="O143" s="42">
        <f t="shared" ca="1" si="19"/>
        <v>45994</v>
      </c>
    </row>
    <row r="144" spans="1:15">
      <c r="A144" s="166"/>
      <c r="B144" s="38"/>
      <c r="C144" s="30"/>
      <c r="D144" s="38"/>
      <c r="E144" s="30"/>
      <c r="F144" s="66"/>
      <c r="J144" s="113">
        <f ca="1"/>
        <v>45995</v>
      </c>
      <c r="K144" s="47">
        <f ca="1"/>
        <v>81.599999999999994</v>
      </c>
      <c r="N144" s="42">
        <f t="shared" ca="1" si="18"/>
        <v>45995</v>
      </c>
      <c r="O144" s="42">
        <f t="shared" ca="1" si="19"/>
        <v>45995</v>
      </c>
    </row>
    <row r="145" spans="1:15">
      <c r="A145" s="166"/>
      <c r="B145" s="38"/>
      <c r="C145" s="30"/>
      <c r="D145" s="38"/>
      <c r="E145" s="30"/>
      <c r="F145" s="66"/>
      <c r="J145" s="113">
        <f ca="1"/>
        <v>45996</v>
      </c>
      <c r="K145" s="47">
        <f ca="1"/>
        <v>85.3</v>
      </c>
      <c r="N145" s="42">
        <f t="shared" ca="1" si="18"/>
        <v>45996</v>
      </c>
      <c r="O145" s="42">
        <f t="shared" ca="1" si="19"/>
        <v>45996</v>
      </c>
    </row>
    <row r="146" spans="1:15">
      <c r="A146" s="166"/>
      <c r="B146" s="38"/>
      <c r="C146" s="30"/>
      <c r="D146" s="38"/>
      <c r="E146" s="30"/>
      <c r="F146" s="66"/>
      <c r="J146" s="113">
        <f ca="1"/>
        <v>45999</v>
      </c>
      <c r="K146" s="47">
        <f ca="1"/>
        <v>75</v>
      </c>
      <c r="N146" s="42">
        <f t="shared" ca="1" si="18"/>
        <v>45999</v>
      </c>
      <c r="O146" s="42">
        <f t="shared" ca="1" si="19"/>
        <v>45999</v>
      </c>
    </row>
    <row r="147" spans="1:15">
      <c r="A147" s="166"/>
      <c r="B147" s="38"/>
      <c r="C147" s="30"/>
      <c r="D147" s="38"/>
      <c r="E147" s="30"/>
      <c r="F147" s="66"/>
      <c r="J147" s="113">
        <f ca="1"/>
        <v>46000</v>
      </c>
      <c r="K147" s="47">
        <f ca="1"/>
        <v>76.3</v>
      </c>
      <c r="N147" s="42">
        <f t="shared" ca="1" si="18"/>
        <v>46000</v>
      </c>
      <c r="O147" s="42">
        <f t="shared" ca="1" si="19"/>
        <v>46000</v>
      </c>
    </row>
    <row r="148" spans="1:15">
      <c r="A148" s="166"/>
      <c r="B148" s="38"/>
      <c r="C148" s="30"/>
      <c r="D148" s="38"/>
      <c r="E148" s="30"/>
      <c r="F148" s="66"/>
      <c r="J148" s="113">
        <f ca="1"/>
        <v>46001</v>
      </c>
      <c r="K148" s="47">
        <f ca="1"/>
        <v>84.8</v>
      </c>
      <c r="N148" s="42">
        <f t="shared" ca="1" si="18"/>
        <v>46001</v>
      </c>
      <c r="O148" s="42">
        <f t="shared" ca="1" si="19"/>
        <v>46001</v>
      </c>
    </row>
    <row r="149" spans="1:15">
      <c r="A149" s="166"/>
      <c r="B149" s="38"/>
      <c r="C149" s="30"/>
      <c r="D149" s="38"/>
      <c r="E149" s="30"/>
      <c r="F149" s="66"/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8"/>
      <c r="E150" s="30"/>
      <c r="F150" s="66"/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8"/>
      <c r="E151" s="30"/>
      <c r="F151" s="66"/>
      <c r="N151" s="42" t="str">
        <f t="shared" ca="1" si="18"/>
        <v/>
      </c>
      <c r="O151" s="42" t="str">
        <f t="shared" ca="1" si="19"/>
        <v/>
      </c>
    </row>
    <row r="152" spans="1:15">
      <c r="A152" s="166"/>
      <c r="B152" s="38"/>
      <c r="C152" s="30"/>
      <c r="D152" s="38"/>
      <c r="E152" s="30"/>
      <c r="F152" s="66"/>
      <c r="N152" s="42" t="str">
        <f t="shared" ca="1" si="18"/>
        <v/>
      </c>
      <c r="O152" s="42" t="str">
        <f t="shared" ca="1" si="19"/>
        <v/>
      </c>
    </row>
    <row r="153" spans="1:15">
      <c r="A153" s="166"/>
      <c r="B153" s="38"/>
      <c r="C153" s="30"/>
      <c r="D153" s="38"/>
      <c r="E153" s="30"/>
      <c r="F153" s="66"/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8"/>
      <c r="E154" s="30"/>
      <c r="F154" s="66"/>
      <c r="N154" s="42" t="str">
        <f t="shared" ca="1" si="18"/>
        <v/>
      </c>
      <c r="O154" s="42" t="str">
        <f t="shared" ca="1" si="19"/>
        <v/>
      </c>
    </row>
    <row r="155" spans="1:15">
      <c r="A155" s="166"/>
      <c r="B155" s="38"/>
      <c r="C155" s="30"/>
      <c r="D155" s="38"/>
      <c r="E155" s="30"/>
      <c r="F155" s="66"/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8"/>
      <c r="E156" s="30"/>
      <c r="F156" s="66"/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8"/>
      <c r="E157" s="30"/>
      <c r="F157" s="66"/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8"/>
      <c r="E158" s="30"/>
      <c r="F158" s="66"/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8"/>
      <c r="E159" s="30"/>
      <c r="F159" s="66"/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8"/>
      <c r="E160" s="30"/>
      <c r="F160" s="66"/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8"/>
      <c r="E161" s="30"/>
      <c r="F161" s="66"/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8"/>
      <c r="E162" s="30"/>
      <c r="F162" s="66"/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8"/>
      <c r="E163" s="30"/>
      <c r="F163" s="66"/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8"/>
      <c r="E164" s="30"/>
      <c r="F164" s="66"/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8"/>
      <c r="E165" s="30"/>
      <c r="F165" s="66"/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8"/>
      <c r="E166" s="30"/>
      <c r="F166" s="66"/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8"/>
      <c r="E167" s="30"/>
      <c r="F167" s="66"/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8"/>
      <c r="E168" s="30"/>
      <c r="F168" s="66"/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8"/>
      <c r="E169" s="30"/>
      <c r="F169" s="66"/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8"/>
      <c r="E170" s="30"/>
      <c r="F170" s="66"/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8"/>
      <c r="E171" s="30"/>
      <c r="F171" s="66"/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8"/>
      <c r="E172" s="30"/>
      <c r="F172" s="66"/>
      <c r="N172" s="42" t="str">
        <f t="shared" ca="1" si="18"/>
        <v/>
      </c>
      <c r="O172" s="42" t="str">
        <f t="shared" ca="1" si="19"/>
        <v/>
      </c>
    </row>
    <row r="173" spans="1:15">
      <c r="A173" s="166"/>
      <c r="B173" s="38"/>
      <c r="C173" s="30"/>
      <c r="D173" s="38"/>
      <c r="E173" s="30"/>
      <c r="F173" s="66"/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8"/>
      <c r="E174" s="30"/>
      <c r="F174" s="66"/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8"/>
      <c r="E175" s="30"/>
      <c r="F175" s="66"/>
      <c r="N175" s="42" t="str">
        <f t="shared" ca="1" si="18"/>
        <v/>
      </c>
      <c r="O175" s="42" t="str">
        <f t="shared" ca="1" si="19"/>
        <v/>
      </c>
    </row>
    <row r="176" spans="1:15">
      <c r="A176" s="166"/>
      <c r="B176" s="38"/>
      <c r="C176" s="30"/>
      <c r="D176" s="38"/>
      <c r="E176" s="30"/>
      <c r="F176" s="66"/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8"/>
      <c r="E177" s="30"/>
      <c r="F177" s="66"/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8"/>
      <c r="E178" s="30"/>
      <c r="F178" s="66"/>
      <c r="N178" s="42" t="str">
        <f t="shared" ca="1" si="18"/>
        <v/>
      </c>
      <c r="O178" s="42" t="str">
        <f t="shared" ca="1" si="19"/>
        <v/>
      </c>
    </row>
    <row r="179" spans="1:15">
      <c r="A179" s="166"/>
      <c r="B179" s="38"/>
      <c r="C179" s="30"/>
      <c r="D179" s="38"/>
      <c r="E179" s="30"/>
      <c r="F179" s="66"/>
      <c r="N179" s="42" t="str">
        <f t="shared" ca="1" si="18"/>
        <v/>
      </c>
      <c r="O179" s="42" t="str">
        <f t="shared" ca="1" si="19"/>
        <v/>
      </c>
    </row>
    <row r="180" spans="1:15">
      <c r="A180" s="166"/>
      <c r="B180" s="38"/>
      <c r="C180" s="30"/>
      <c r="D180" s="38"/>
      <c r="E180" s="30"/>
      <c r="F180" s="66"/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8"/>
      <c r="E181" s="30"/>
      <c r="F181" s="66"/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8"/>
      <c r="E182" s="30"/>
      <c r="F182" s="66"/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8"/>
      <c r="E183" s="30"/>
      <c r="F183" s="66"/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8"/>
      <c r="E184" s="30"/>
      <c r="F184" s="66"/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8"/>
      <c r="E185" s="30"/>
      <c r="F185" s="66"/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8"/>
      <c r="E186" s="30"/>
      <c r="F186" s="66"/>
      <c r="N186" s="42" t="str">
        <f t="shared" ca="1" si="18"/>
        <v/>
      </c>
      <c r="O186" s="42" t="str">
        <f t="shared" ca="1" si="19"/>
        <v/>
      </c>
    </row>
    <row r="187" spans="1:15">
      <c r="A187" s="166"/>
      <c r="B187" s="38"/>
      <c r="C187" s="30"/>
      <c r="D187" s="38"/>
      <c r="E187" s="30"/>
      <c r="F187" s="66"/>
      <c r="N187" s="42" t="str">
        <f t="shared" ca="1" si="18"/>
        <v/>
      </c>
      <c r="O187" s="42" t="str">
        <f t="shared" ca="1" si="19"/>
        <v/>
      </c>
    </row>
    <row r="188" spans="1:15">
      <c r="A188" s="166"/>
      <c r="B188" s="38"/>
      <c r="C188" s="30"/>
      <c r="D188" s="38"/>
      <c r="E188" s="30"/>
      <c r="F188" s="66"/>
      <c r="N188" s="42" t="str">
        <f t="shared" ca="1" si="18"/>
        <v/>
      </c>
      <c r="O188" s="42" t="str">
        <f t="shared" ca="1" si="19"/>
        <v/>
      </c>
    </row>
    <row r="189" spans="1:15">
      <c r="A189" s="166"/>
      <c r="B189" s="38"/>
      <c r="C189" s="30"/>
      <c r="D189" s="38"/>
      <c r="E189" s="30"/>
      <c r="F189" s="66"/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8"/>
      <c r="E190" s="30"/>
      <c r="F190" s="66"/>
      <c r="N190" s="42" t="str">
        <f t="shared" ca="1" si="18"/>
        <v/>
      </c>
      <c r="O190" s="42" t="str">
        <f t="shared" ca="1" si="19"/>
        <v/>
      </c>
    </row>
    <row r="191" spans="1:15">
      <c r="A191" s="166"/>
      <c r="B191" s="38"/>
      <c r="C191" s="30"/>
      <c r="D191" s="38"/>
      <c r="E191" s="30"/>
      <c r="F191" s="66"/>
      <c r="N191" s="42" t="str">
        <f t="shared" ca="1" si="18"/>
        <v/>
      </c>
      <c r="O191" s="42" t="str">
        <f t="shared" ca="1" si="19"/>
        <v/>
      </c>
    </row>
    <row r="192" spans="1:15">
      <c r="A192" s="166"/>
      <c r="B192" s="38"/>
      <c r="C192" s="30"/>
      <c r="D192" s="38"/>
      <c r="E192" s="30"/>
      <c r="F192" s="66"/>
      <c r="N192" s="42" t="str">
        <f t="shared" ca="1" si="18"/>
        <v/>
      </c>
      <c r="O192" s="42" t="str">
        <f t="shared" ca="1" si="19"/>
        <v/>
      </c>
    </row>
    <row r="193" spans="1:15">
      <c r="A193" s="166"/>
      <c r="B193" s="38"/>
      <c r="C193" s="30"/>
      <c r="D193" s="38"/>
      <c r="E193" s="30"/>
      <c r="F193" s="66"/>
      <c r="N193" s="42" t="str">
        <f t="shared" ca="1" si="18"/>
        <v/>
      </c>
      <c r="O193" s="42" t="str">
        <f t="shared" ca="1" si="19"/>
        <v/>
      </c>
    </row>
    <row r="194" spans="1:15">
      <c r="A194" s="166"/>
      <c r="B194" s="38"/>
      <c r="C194" s="30"/>
      <c r="D194" s="38"/>
      <c r="E194" s="30"/>
      <c r="F194" s="66"/>
      <c r="N194" s="42" t="str">
        <f t="shared" ca="1" si="18"/>
        <v/>
      </c>
      <c r="O194" s="42" t="str">
        <f t="shared" ca="1" si="19"/>
        <v/>
      </c>
    </row>
    <row r="195" spans="1:15">
      <c r="A195" s="166"/>
      <c r="B195" s="38"/>
      <c r="C195" s="30"/>
      <c r="D195" s="38"/>
      <c r="E195" s="30"/>
      <c r="F195" s="66"/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8"/>
      <c r="E196" s="30"/>
      <c r="F196" s="66"/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8"/>
      <c r="E197" s="30"/>
      <c r="F197" s="66"/>
      <c r="N197" s="42" t="str">
        <f t="shared" ca="1" si="20"/>
        <v/>
      </c>
      <c r="O197" s="42" t="str">
        <f t="shared" ca="1" si="21"/>
        <v/>
      </c>
    </row>
    <row r="198" spans="1:15">
      <c r="A198" s="166"/>
      <c r="B198" s="38"/>
      <c r="C198" s="30"/>
      <c r="D198" s="38"/>
      <c r="E198" s="30"/>
      <c r="F198" s="66"/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8"/>
      <c r="E199" s="30"/>
      <c r="F199" s="66"/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8"/>
      <c r="E200" s="30"/>
      <c r="F200" s="66"/>
      <c r="N200" s="42" t="str">
        <f t="shared" ca="1" si="20"/>
        <v/>
      </c>
      <c r="O200" s="42" t="str">
        <f t="shared" ca="1" si="21"/>
        <v/>
      </c>
    </row>
    <row r="201" spans="1:15">
      <c r="A201" s="166"/>
      <c r="B201" s="38"/>
      <c r="C201" s="30"/>
      <c r="D201" s="38"/>
      <c r="E201" s="30"/>
      <c r="F201" s="66"/>
      <c r="N201" s="42" t="str">
        <f t="shared" ca="1" si="20"/>
        <v/>
      </c>
      <c r="O201" s="42" t="str">
        <f t="shared" ca="1" si="21"/>
        <v/>
      </c>
    </row>
    <row r="202" spans="1:15">
      <c r="A202" s="166"/>
      <c r="B202" s="38"/>
      <c r="C202" s="30"/>
      <c r="D202" s="38"/>
      <c r="E202" s="30"/>
      <c r="F202" s="66"/>
      <c r="N202" s="42" t="str">
        <f t="shared" ca="1" si="20"/>
        <v/>
      </c>
      <c r="O202" s="42" t="str">
        <f t="shared" ca="1" si="21"/>
        <v/>
      </c>
    </row>
    <row r="203" spans="1:15">
      <c r="A203" s="166"/>
      <c r="B203" s="38"/>
      <c r="C203" s="30"/>
      <c r="D203" s="38"/>
      <c r="E203" s="30"/>
      <c r="F203" s="66"/>
      <c r="N203" s="42" t="str">
        <f t="shared" ca="1" si="20"/>
        <v/>
      </c>
      <c r="O203" s="42" t="str">
        <f t="shared" ca="1" si="21"/>
        <v/>
      </c>
    </row>
    <row r="204" spans="1:15">
      <c r="A204" s="166"/>
      <c r="B204" s="38"/>
      <c r="C204" s="30"/>
      <c r="D204" s="38"/>
      <c r="E204" s="30"/>
      <c r="F204" s="66"/>
      <c r="N204" s="42" t="str">
        <f t="shared" ca="1" si="20"/>
        <v/>
      </c>
      <c r="O204" s="42" t="str">
        <f t="shared" ca="1" si="21"/>
        <v/>
      </c>
    </row>
    <row r="205" spans="1:15">
      <c r="A205" s="166"/>
      <c r="B205" s="38"/>
      <c r="C205" s="30"/>
      <c r="D205" s="38"/>
      <c r="E205" s="30"/>
      <c r="F205" s="66"/>
      <c r="N205" s="42" t="str">
        <f t="shared" ca="1" si="20"/>
        <v/>
      </c>
      <c r="O205" s="42" t="str">
        <f t="shared" ca="1" si="21"/>
        <v/>
      </c>
    </row>
    <row r="206" spans="1:15">
      <c r="A206" s="166"/>
      <c r="B206" s="38"/>
      <c r="C206" s="30"/>
      <c r="D206" s="38"/>
      <c r="E206" s="30"/>
      <c r="F206" s="66"/>
      <c r="N206" s="42" t="str">
        <f t="shared" ca="1" si="20"/>
        <v/>
      </c>
      <c r="O206" s="42" t="str">
        <f t="shared" ca="1" si="21"/>
        <v/>
      </c>
    </row>
    <row r="207" spans="1:15">
      <c r="A207" s="166"/>
      <c r="B207" s="38"/>
      <c r="C207" s="30"/>
      <c r="D207" s="38"/>
      <c r="E207" s="30"/>
      <c r="F207" s="66"/>
      <c r="N207" s="42" t="str">
        <f t="shared" ca="1" si="20"/>
        <v/>
      </c>
      <c r="O207" s="42" t="str">
        <f t="shared" ca="1" si="21"/>
        <v/>
      </c>
    </row>
    <row r="208" spans="1:15">
      <c r="A208" s="166"/>
      <c r="B208" s="38"/>
      <c r="C208" s="30"/>
      <c r="D208" s="38"/>
      <c r="E208" s="30"/>
      <c r="F208" s="66"/>
      <c r="N208" s="42" t="str">
        <f t="shared" ca="1" si="20"/>
        <v/>
      </c>
      <c r="O208" s="42" t="str">
        <f t="shared" ca="1" si="21"/>
        <v/>
      </c>
    </row>
    <row r="209" spans="1:15">
      <c r="A209" s="166"/>
      <c r="B209" s="38"/>
      <c r="C209" s="30"/>
      <c r="D209" s="38"/>
      <c r="E209" s="30"/>
      <c r="F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8"/>
      <c r="E210" s="30"/>
      <c r="F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8"/>
      <c r="E211" s="30"/>
      <c r="F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8"/>
      <c r="E212" s="30"/>
      <c r="F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8"/>
      <c r="E213" s="30"/>
      <c r="F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8"/>
      <c r="E214" s="30"/>
      <c r="F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8"/>
      <c r="E215" s="30"/>
      <c r="F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8"/>
      <c r="E216" s="30"/>
      <c r="F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8"/>
      <c r="E217" s="30"/>
      <c r="F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8"/>
      <c r="E218" s="30"/>
      <c r="F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8"/>
      <c r="E219" s="30"/>
      <c r="F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8"/>
      <c r="E220" s="30"/>
      <c r="F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8"/>
      <c r="E221" s="30"/>
      <c r="F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8"/>
      <c r="E222" s="30"/>
      <c r="F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8"/>
      <c r="E223" s="30"/>
      <c r="F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8"/>
      <c r="E224" s="30"/>
      <c r="F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8"/>
      <c r="E225" s="30"/>
      <c r="F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8"/>
      <c r="E226" s="30"/>
      <c r="F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8"/>
      <c r="E227" s="30"/>
      <c r="F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8"/>
      <c r="E228" s="30"/>
      <c r="F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8"/>
      <c r="E229" s="30"/>
      <c r="F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8"/>
      <c r="E230" s="30"/>
      <c r="F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8"/>
      <c r="E231" s="30"/>
      <c r="F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8"/>
      <c r="E232" s="30"/>
      <c r="F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8"/>
      <c r="E233" s="30"/>
      <c r="F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8"/>
      <c r="E234" s="30"/>
      <c r="F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8"/>
      <c r="E235" s="30"/>
      <c r="F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8"/>
      <c r="E236" s="30"/>
      <c r="F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8"/>
      <c r="E237" s="30"/>
      <c r="F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8"/>
      <c r="E238" s="30"/>
      <c r="F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8"/>
      <c r="E239" s="30"/>
      <c r="F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8"/>
      <c r="E240" s="30"/>
      <c r="F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8"/>
      <c r="E241" s="30"/>
      <c r="F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8"/>
      <c r="E242" s="30"/>
      <c r="F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8"/>
      <c r="E243" s="30"/>
      <c r="F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8"/>
      <c r="E244" s="30"/>
      <c r="F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8"/>
      <c r="E245" s="30"/>
      <c r="F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8"/>
      <c r="E246" s="30"/>
      <c r="F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8"/>
      <c r="E247" s="30"/>
      <c r="F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8"/>
      <c r="E248" s="30"/>
      <c r="F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8"/>
      <c r="E249" s="30"/>
      <c r="F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8"/>
      <c r="E250" s="30"/>
      <c r="F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8"/>
      <c r="E251" s="30"/>
      <c r="F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8"/>
      <c r="E252" s="30"/>
      <c r="F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8"/>
      <c r="E253" s="30"/>
      <c r="F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8"/>
      <c r="E254" s="30"/>
      <c r="F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8"/>
      <c r="E255" s="30"/>
      <c r="F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8"/>
      <c r="E256" s="30"/>
      <c r="F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8"/>
      <c r="E257" s="30"/>
      <c r="F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8"/>
      <c r="E258" s="30"/>
      <c r="F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8"/>
      <c r="E259" s="30"/>
      <c r="F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8"/>
      <c r="E260" s="30"/>
      <c r="F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8"/>
      <c r="E261" s="30"/>
      <c r="F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8"/>
      <c r="E262" s="30"/>
      <c r="F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8"/>
      <c r="E263" s="30"/>
      <c r="F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8"/>
      <c r="E264" s="30"/>
      <c r="F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8"/>
      <c r="E265" s="30"/>
      <c r="F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8"/>
      <c r="E266" s="30"/>
      <c r="F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8"/>
      <c r="E267" s="30"/>
      <c r="F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8"/>
      <c r="E268" s="30"/>
      <c r="F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8"/>
      <c r="E269" s="30"/>
      <c r="F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8"/>
      <c r="E270" s="30"/>
      <c r="F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8"/>
      <c r="E271" s="30"/>
      <c r="F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8"/>
      <c r="E272" s="30"/>
      <c r="F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8"/>
      <c r="E273" s="30"/>
      <c r="F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8"/>
      <c r="E274" s="30"/>
      <c r="F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8"/>
      <c r="E275" s="30"/>
      <c r="F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8"/>
      <c r="E276" s="30"/>
      <c r="F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8"/>
      <c r="E277" s="30"/>
      <c r="F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8"/>
      <c r="E278" s="30"/>
      <c r="F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8"/>
      <c r="E279" s="30"/>
      <c r="F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8"/>
      <c r="E280" s="30"/>
      <c r="F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8"/>
      <c r="E281" s="30"/>
      <c r="F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8"/>
      <c r="E282" s="30"/>
      <c r="F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8"/>
      <c r="E283" s="30"/>
      <c r="F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8"/>
      <c r="E284" s="30"/>
      <c r="F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8"/>
      <c r="E285" s="30"/>
      <c r="F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8"/>
      <c r="E286" s="30"/>
      <c r="F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8"/>
      <c r="E287" s="30"/>
      <c r="F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8"/>
      <c r="E288" s="30"/>
      <c r="F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8"/>
      <c r="E289" s="30"/>
      <c r="F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8"/>
      <c r="E290" s="30"/>
      <c r="F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8"/>
      <c r="E291" s="30"/>
      <c r="F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8"/>
      <c r="E292" s="30"/>
      <c r="F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8"/>
      <c r="E293" s="30"/>
      <c r="F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8"/>
      <c r="E294" s="30"/>
      <c r="F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8"/>
      <c r="E295" s="30"/>
      <c r="F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8"/>
      <c r="E296" s="30"/>
      <c r="F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8"/>
      <c r="E297" s="30"/>
      <c r="F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8"/>
      <c r="E298" s="30"/>
      <c r="F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8"/>
      <c r="E299" s="30"/>
      <c r="F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8"/>
      <c r="E300" s="30"/>
      <c r="F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8"/>
      <c r="E301" s="30"/>
      <c r="F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8"/>
      <c r="E302" s="30"/>
      <c r="F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8"/>
      <c r="E303" s="30"/>
      <c r="F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8"/>
      <c r="E304" s="30"/>
      <c r="F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8"/>
      <c r="E305" s="30"/>
      <c r="F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8"/>
      <c r="E306" s="30"/>
      <c r="F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8"/>
      <c r="E307" s="30"/>
      <c r="F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8"/>
      <c r="E308" s="30"/>
      <c r="F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8"/>
      <c r="E309" s="30"/>
      <c r="F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8"/>
      <c r="E310" s="30"/>
      <c r="F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8"/>
      <c r="E311" s="30"/>
      <c r="F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8"/>
      <c r="E312" s="30"/>
      <c r="F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8"/>
      <c r="E313" s="30"/>
      <c r="F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8"/>
      <c r="E314" s="30"/>
      <c r="F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8"/>
      <c r="E315" s="30"/>
      <c r="F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8"/>
      <c r="E316" s="30"/>
      <c r="F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8"/>
      <c r="E317" s="30"/>
      <c r="F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8"/>
      <c r="E318" s="30"/>
      <c r="F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8"/>
      <c r="E319" s="30"/>
      <c r="F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8"/>
      <c r="E320" s="30"/>
      <c r="F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8"/>
      <c r="E321" s="30"/>
      <c r="F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8"/>
      <c r="E322" s="30"/>
      <c r="F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8"/>
      <c r="E323" s="30"/>
      <c r="F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8"/>
      <c r="E324" s="30"/>
      <c r="F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8"/>
      <c r="E325" s="30"/>
      <c r="F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8"/>
      <c r="E326" s="30"/>
      <c r="F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8"/>
      <c r="E327" s="30"/>
      <c r="F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8"/>
      <c r="E328" s="30"/>
      <c r="F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8"/>
      <c r="E329" s="30"/>
      <c r="F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8"/>
      <c r="E330" s="30"/>
      <c r="F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8"/>
      <c r="E331" s="30"/>
      <c r="F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8"/>
      <c r="E332" s="30"/>
      <c r="F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8"/>
      <c r="E333" s="30"/>
      <c r="F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8"/>
      <c r="E334" s="30"/>
      <c r="F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8"/>
      <c r="E335" s="30"/>
      <c r="F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8"/>
      <c r="E336" s="30"/>
      <c r="F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8"/>
      <c r="E337" s="30"/>
      <c r="F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8"/>
      <c r="E338" s="30"/>
      <c r="F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8"/>
      <c r="E339" s="30"/>
      <c r="F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8"/>
      <c r="E340" s="30"/>
      <c r="F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8"/>
      <c r="E341" s="30"/>
      <c r="F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8"/>
      <c r="E342" s="30"/>
      <c r="F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8"/>
      <c r="E343" s="30"/>
      <c r="F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8"/>
      <c r="E344" s="30"/>
      <c r="F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8"/>
      <c r="E345" s="30"/>
      <c r="F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8"/>
      <c r="E346" s="30"/>
      <c r="F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8"/>
      <c r="E347" s="30"/>
      <c r="F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8"/>
      <c r="E348" s="30"/>
      <c r="F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8"/>
      <c r="E349" s="30"/>
      <c r="F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8"/>
      <c r="E350" s="30"/>
      <c r="F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8"/>
      <c r="E351" s="30"/>
      <c r="F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8"/>
      <c r="E352" s="30"/>
      <c r="F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8"/>
      <c r="E353" s="30"/>
      <c r="F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8"/>
      <c r="E354" s="30"/>
      <c r="F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8"/>
      <c r="E355" s="30"/>
      <c r="F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8"/>
      <c r="E356" s="30"/>
      <c r="F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8"/>
      <c r="E357" s="30"/>
      <c r="F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8"/>
      <c r="E358" s="30"/>
      <c r="F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8"/>
      <c r="E359" s="30"/>
      <c r="F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8"/>
      <c r="E360" s="30"/>
      <c r="F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8"/>
      <c r="E361" s="30"/>
      <c r="F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8"/>
      <c r="E362" s="30"/>
      <c r="F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8"/>
      <c r="E363" s="30"/>
      <c r="F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8"/>
      <c r="E364" s="30"/>
      <c r="F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8"/>
      <c r="E365" s="30"/>
      <c r="F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8"/>
      <c r="E366" s="30"/>
      <c r="F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8"/>
      <c r="E367" s="30"/>
      <c r="F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8"/>
      <c r="E368" s="30"/>
      <c r="F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8"/>
      <c r="E369" s="30"/>
      <c r="F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8"/>
      <c r="E370" s="30"/>
      <c r="F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8"/>
      <c r="E371" s="30"/>
      <c r="F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8"/>
      <c r="E372" s="30"/>
      <c r="F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8"/>
      <c r="E373" s="30"/>
      <c r="F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8"/>
      <c r="E374" s="30"/>
      <c r="F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8"/>
      <c r="E375" s="30"/>
      <c r="F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8"/>
      <c r="E376" s="30"/>
      <c r="F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8"/>
      <c r="E377" s="30"/>
      <c r="F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8"/>
      <c r="E378" s="30"/>
      <c r="F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8"/>
      <c r="E379" s="30"/>
      <c r="F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8"/>
      <c r="E380" s="30"/>
      <c r="F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8"/>
      <c r="E381" s="30"/>
      <c r="F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8"/>
      <c r="E382" s="30"/>
      <c r="F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8"/>
      <c r="E383" s="30"/>
      <c r="F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8"/>
      <c r="E384" s="30"/>
      <c r="F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8"/>
      <c r="E385" s="30"/>
      <c r="F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8"/>
      <c r="E386" s="30"/>
      <c r="F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8"/>
      <c r="E387" s="30"/>
      <c r="F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8"/>
      <c r="E388" s="30"/>
      <c r="F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8"/>
      <c r="E389" s="30"/>
      <c r="F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8"/>
      <c r="E390" s="30"/>
      <c r="F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8"/>
      <c r="E391" s="30"/>
      <c r="F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8"/>
      <c r="E392" s="30"/>
      <c r="F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8"/>
      <c r="E393" s="30"/>
      <c r="F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8"/>
      <c r="E394" s="30"/>
      <c r="F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8"/>
      <c r="E395" s="30"/>
      <c r="F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8"/>
      <c r="E396" s="30"/>
      <c r="F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8"/>
      <c r="E397" s="30"/>
      <c r="F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8"/>
      <c r="E398" s="30"/>
      <c r="F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8"/>
      <c r="E399" s="30"/>
      <c r="F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8"/>
      <c r="E400" s="30"/>
      <c r="F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8"/>
      <c r="E401" s="30"/>
      <c r="F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8"/>
      <c r="E402" s="30"/>
      <c r="F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8"/>
      <c r="E403" s="30"/>
      <c r="F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8"/>
      <c r="E404" s="30"/>
      <c r="F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8"/>
      <c r="E405" s="30"/>
      <c r="F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8"/>
      <c r="E406" s="30"/>
      <c r="F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8"/>
      <c r="E407" s="30"/>
      <c r="F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8"/>
      <c r="E408" s="30"/>
      <c r="F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8"/>
      <c r="E409" s="30"/>
      <c r="F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8"/>
      <c r="E410" s="30"/>
      <c r="F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8"/>
      <c r="E411" s="30"/>
      <c r="F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8"/>
      <c r="E412" s="30"/>
      <c r="F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8"/>
      <c r="E413" s="30"/>
      <c r="F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8"/>
      <c r="E414" s="30"/>
      <c r="F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8"/>
      <c r="E415" s="30"/>
      <c r="F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8"/>
      <c r="E416" s="30"/>
      <c r="F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8"/>
      <c r="E417" s="30"/>
      <c r="F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8"/>
      <c r="E418" s="30"/>
      <c r="F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8"/>
      <c r="E419" s="30"/>
      <c r="F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8"/>
      <c r="E420" s="30"/>
      <c r="F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8"/>
      <c r="E421" s="30"/>
      <c r="F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8"/>
      <c r="E422" s="30"/>
      <c r="F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8"/>
      <c r="E423" s="30"/>
      <c r="F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8"/>
      <c r="E424" s="30"/>
      <c r="F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8"/>
      <c r="E425" s="30"/>
      <c r="F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8"/>
      <c r="E426" s="30"/>
      <c r="F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8"/>
      <c r="E427" s="30"/>
      <c r="F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8"/>
      <c r="E428" s="30"/>
      <c r="F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8"/>
      <c r="E429" s="30"/>
      <c r="F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8"/>
      <c r="E430" s="30"/>
      <c r="F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8"/>
      <c r="E431" s="30"/>
      <c r="F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8"/>
      <c r="E432" s="30"/>
      <c r="F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8"/>
      <c r="E433" s="30"/>
      <c r="F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8"/>
      <c r="E434" s="30"/>
      <c r="F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8"/>
      <c r="E435" s="30"/>
      <c r="F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8"/>
      <c r="E436" s="30"/>
      <c r="F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8"/>
      <c r="E437" s="30"/>
      <c r="F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8"/>
      <c r="E438" s="30"/>
      <c r="F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8"/>
      <c r="E439" s="30"/>
      <c r="F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8"/>
      <c r="E440" s="30"/>
      <c r="F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8"/>
      <c r="E441" s="30"/>
      <c r="F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8"/>
      <c r="E442" s="30"/>
      <c r="F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8"/>
      <c r="E443" s="30"/>
      <c r="F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8"/>
      <c r="E444" s="30"/>
      <c r="F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8"/>
      <c r="E445" s="30"/>
      <c r="F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8"/>
      <c r="E446" s="30"/>
      <c r="F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8"/>
      <c r="E447" s="30"/>
      <c r="F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8"/>
      <c r="E448" s="30"/>
      <c r="F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8"/>
      <c r="E449" s="30"/>
      <c r="F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8"/>
      <c r="E450" s="30"/>
      <c r="F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8"/>
      <c r="E451" s="30"/>
      <c r="F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8"/>
      <c r="E452" s="30"/>
      <c r="F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8"/>
      <c r="E453" s="30"/>
      <c r="F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8"/>
      <c r="E454" s="30"/>
      <c r="F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8"/>
      <c r="E455" s="30"/>
      <c r="F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8"/>
      <c r="E456" s="30"/>
      <c r="F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8"/>
      <c r="E457" s="30"/>
      <c r="F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8"/>
      <c r="E458" s="30"/>
      <c r="F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8"/>
      <c r="E459" s="30"/>
      <c r="F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8"/>
      <c r="E460" s="30"/>
      <c r="F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8"/>
      <c r="E461" s="30"/>
      <c r="F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8"/>
      <c r="E462" s="30"/>
      <c r="F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8"/>
      <c r="E463" s="30"/>
      <c r="F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8"/>
      <c r="E464" s="30"/>
      <c r="F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8"/>
      <c r="E465" s="30"/>
      <c r="F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8"/>
      <c r="E466" s="30"/>
      <c r="F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8"/>
      <c r="E467" s="30"/>
      <c r="F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8"/>
      <c r="E468" s="30"/>
      <c r="F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8"/>
      <c r="E469" s="30"/>
      <c r="F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8"/>
      <c r="E470" s="30"/>
      <c r="F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8"/>
      <c r="E471" s="30"/>
      <c r="F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8"/>
      <c r="E472" s="30"/>
      <c r="F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8"/>
      <c r="E473" s="30"/>
      <c r="F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8"/>
      <c r="E474" s="30"/>
      <c r="F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8"/>
      <c r="E475" s="30"/>
      <c r="F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8"/>
      <c r="E476" s="30"/>
      <c r="F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8"/>
      <c r="E477" s="30"/>
      <c r="F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8"/>
      <c r="E478" s="30"/>
      <c r="F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8"/>
      <c r="E479" s="30"/>
      <c r="F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8"/>
      <c r="E480" s="30"/>
      <c r="F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8"/>
      <c r="E481" s="30"/>
      <c r="F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8"/>
      <c r="E482" s="30"/>
      <c r="F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8"/>
      <c r="E483" s="30"/>
      <c r="F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8"/>
      <c r="E484" s="30"/>
      <c r="F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8"/>
      <c r="E485" s="30"/>
      <c r="F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8"/>
      <c r="E486" s="30"/>
      <c r="F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8"/>
      <c r="E487" s="30"/>
      <c r="F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8"/>
      <c r="E488" s="30"/>
      <c r="F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8"/>
      <c r="E489" s="30"/>
      <c r="F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8"/>
      <c r="E490" s="30"/>
      <c r="F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8"/>
      <c r="E491" s="30"/>
      <c r="F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8"/>
      <c r="E492" s="30"/>
      <c r="F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8"/>
      <c r="E493" s="30"/>
      <c r="F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8"/>
      <c r="E494" s="30"/>
      <c r="F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8"/>
      <c r="E495" s="30"/>
      <c r="F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8"/>
      <c r="E496" s="30"/>
      <c r="F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8"/>
      <c r="E497" s="30"/>
      <c r="F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8"/>
      <c r="E498" s="30"/>
      <c r="F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8"/>
      <c r="E499" s="30"/>
      <c r="F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8"/>
      <c r="E500" s="30"/>
      <c r="F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8"/>
      <c r="E501" s="30"/>
      <c r="F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8"/>
      <c r="E502" s="30"/>
      <c r="F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8"/>
      <c r="E503" s="30"/>
      <c r="F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8"/>
      <c r="E504" s="30"/>
      <c r="F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8"/>
      <c r="E505" s="30"/>
      <c r="F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8"/>
      <c r="E506" s="30"/>
      <c r="F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8"/>
      <c r="E507" s="30"/>
      <c r="F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8"/>
      <c r="E508" s="30"/>
      <c r="F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8"/>
      <c r="E509" s="30"/>
      <c r="F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8"/>
      <c r="E510" s="30"/>
      <c r="F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8"/>
      <c r="E511" s="30"/>
      <c r="F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8"/>
      <c r="E512" s="30"/>
      <c r="F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8"/>
      <c r="E513" s="30"/>
      <c r="F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8"/>
      <c r="E514" s="30"/>
      <c r="F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8"/>
      <c r="E515" s="30"/>
      <c r="F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8"/>
      <c r="E516" s="30"/>
      <c r="F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8"/>
      <c r="E517" s="30"/>
      <c r="F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8"/>
      <c r="E518" s="30"/>
      <c r="F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8"/>
      <c r="E519" s="30"/>
      <c r="F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8"/>
      <c r="E520" s="30"/>
      <c r="F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8"/>
      <c r="E521" s="30"/>
      <c r="F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8"/>
      <c r="E522" s="30"/>
      <c r="F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8"/>
      <c r="E523" s="30"/>
      <c r="F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8"/>
      <c r="E524" s="30"/>
      <c r="F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8"/>
      <c r="E525" s="30"/>
      <c r="F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8"/>
      <c r="E526" s="30"/>
      <c r="F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8"/>
      <c r="E527" s="30"/>
      <c r="F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8"/>
      <c r="E528" s="30"/>
      <c r="F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8"/>
      <c r="E529" s="30"/>
      <c r="F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8"/>
      <c r="E530" s="30"/>
      <c r="F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8"/>
      <c r="E531" s="30"/>
      <c r="F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8"/>
      <c r="E532" s="30"/>
      <c r="F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8"/>
      <c r="E533" s="30"/>
      <c r="F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8"/>
      <c r="E534" s="30"/>
      <c r="F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8"/>
      <c r="E535" s="30"/>
      <c r="F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8"/>
      <c r="E536" s="30"/>
      <c r="F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8"/>
      <c r="E537" s="30"/>
      <c r="F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8"/>
      <c r="E538" s="30"/>
      <c r="F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8"/>
      <c r="E539" s="30"/>
      <c r="F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8"/>
      <c r="E540" s="30"/>
      <c r="F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8"/>
      <c r="E541" s="30"/>
      <c r="F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8"/>
      <c r="E542" s="30"/>
      <c r="F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8"/>
      <c r="E543" s="30"/>
      <c r="F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8"/>
      <c r="E544" s="30"/>
      <c r="F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8"/>
      <c r="E545" s="30"/>
      <c r="F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8"/>
      <c r="E546" s="30"/>
      <c r="F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8"/>
      <c r="E547" s="30"/>
      <c r="F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8"/>
      <c r="E548" s="30"/>
      <c r="F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8"/>
      <c r="E549" s="30"/>
      <c r="F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8"/>
      <c r="E550" s="30"/>
      <c r="F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8"/>
      <c r="E551" s="30"/>
      <c r="F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8"/>
      <c r="E552" s="30"/>
      <c r="F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8"/>
      <c r="E553" s="30"/>
      <c r="F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8"/>
      <c r="E554" s="30"/>
      <c r="F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8"/>
      <c r="E555" s="30"/>
      <c r="F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8"/>
      <c r="E556" s="30"/>
      <c r="F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8"/>
      <c r="E557" s="30"/>
      <c r="F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8"/>
      <c r="E558" s="30"/>
      <c r="F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8"/>
      <c r="E559" s="30"/>
      <c r="F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8"/>
      <c r="E560" s="30"/>
      <c r="F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8"/>
      <c r="E561" s="30"/>
      <c r="F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8"/>
      <c r="E562" s="30"/>
      <c r="F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8"/>
      <c r="E563" s="30"/>
      <c r="F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8"/>
      <c r="E564" s="30"/>
      <c r="F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8"/>
      <c r="E565" s="30"/>
      <c r="F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8"/>
      <c r="E566" s="30"/>
      <c r="F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8"/>
      <c r="E567" s="30"/>
      <c r="F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8"/>
      <c r="E568" s="30"/>
      <c r="F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8"/>
      <c r="E569" s="30"/>
      <c r="F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8"/>
      <c r="E570" s="30"/>
      <c r="F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8"/>
      <c r="E571" s="30"/>
      <c r="F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8"/>
      <c r="E572" s="30"/>
      <c r="F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8"/>
      <c r="E573" s="30"/>
      <c r="F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8"/>
      <c r="E574" s="30"/>
      <c r="F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8"/>
      <c r="E575" s="30"/>
      <c r="F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8"/>
      <c r="E576" s="30"/>
      <c r="F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8"/>
      <c r="E577" s="30"/>
      <c r="F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8"/>
      <c r="E578" s="30"/>
      <c r="F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8"/>
      <c r="E579" s="30"/>
      <c r="F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8"/>
      <c r="E580" s="30"/>
      <c r="F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8"/>
      <c r="E581" s="30"/>
      <c r="F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8"/>
      <c r="E582" s="30"/>
      <c r="F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8"/>
      <c r="E583" s="30"/>
      <c r="F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8"/>
      <c r="E584" s="30"/>
      <c r="F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8"/>
      <c r="E585" s="30"/>
      <c r="F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8"/>
      <c r="E586" s="30"/>
      <c r="F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8"/>
      <c r="E587" s="30"/>
      <c r="F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8"/>
      <c r="E588" s="30"/>
      <c r="F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8"/>
      <c r="E589" s="30"/>
      <c r="F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8"/>
      <c r="E590" s="30"/>
      <c r="F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8"/>
      <c r="E591" s="30"/>
      <c r="F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8"/>
      <c r="E592" s="30"/>
      <c r="F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8"/>
      <c r="E593" s="30"/>
      <c r="F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8"/>
      <c r="E594" s="30"/>
      <c r="F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8"/>
      <c r="E595" s="30"/>
      <c r="F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8"/>
      <c r="E596" s="30"/>
      <c r="F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8"/>
      <c r="E597" s="30"/>
      <c r="F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8"/>
      <c r="E598" s="30"/>
      <c r="F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8"/>
      <c r="E599" s="30"/>
      <c r="F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8"/>
      <c r="E600" s="30"/>
      <c r="F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8"/>
      <c r="E601" s="30"/>
      <c r="F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8"/>
      <c r="E602" s="30"/>
      <c r="F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8"/>
      <c r="E603" s="30"/>
      <c r="F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8"/>
      <c r="E604" s="30"/>
      <c r="F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8"/>
      <c r="E605" s="30"/>
      <c r="F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8"/>
      <c r="E606" s="30"/>
      <c r="F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8"/>
      <c r="E607" s="30"/>
      <c r="F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8"/>
      <c r="E608" s="30"/>
      <c r="F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8"/>
      <c r="E609" s="30"/>
      <c r="F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8"/>
      <c r="E610" s="30"/>
      <c r="F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8"/>
      <c r="E611" s="30"/>
      <c r="F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8"/>
      <c r="E612" s="30"/>
      <c r="F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8"/>
      <c r="E613" s="30"/>
      <c r="F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8"/>
      <c r="E614" s="30"/>
      <c r="F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8"/>
      <c r="E615" s="30"/>
      <c r="F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8"/>
      <c r="E616" s="30"/>
      <c r="F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8"/>
      <c r="E617" s="30"/>
      <c r="F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8"/>
      <c r="E618" s="30"/>
      <c r="F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8"/>
      <c r="E619" s="30"/>
      <c r="F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8"/>
      <c r="E620" s="30"/>
      <c r="F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8"/>
      <c r="E621" s="30"/>
      <c r="F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8"/>
      <c r="E622" s="30"/>
      <c r="F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8"/>
      <c r="E623" s="30"/>
      <c r="F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8"/>
      <c r="E624" s="30"/>
      <c r="F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8"/>
      <c r="E625" s="30"/>
      <c r="F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8"/>
      <c r="E626" s="30"/>
      <c r="F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8"/>
      <c r="E627" s="30"/>
      <c r="F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8"/>
      <c r="E628" s="30"/>
      <c r="F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8"/>
      <c r="E629" s="30"/>
      <c r="F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8"/>
      <c r="E630" s="30"/>
      <c r="F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8"/>
      <c r="E631" s="30"/>
      <c r="F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8"/>
      <c r="E632" s="30"/>
      <c r="F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8"/>
      <c r="E633" s="30"/>
      <c r="F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8"/>
      <c r="E634" s="30"/>
      <c r="F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8"/>
      <c r="E635" s="30"/>
      <c r="F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8"/>
      <c r="E636" s="30"/>
      <c r="F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8"/>
      <c r="E637" s="30"/>
      <c r="F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8"/>
      <c r="E638" s="30"/>
      <c r="F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8"/>
      <c r="E639" s="30"/>
      <c r="F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8"/>
      <c r="E640" s="30"/>
      <c r="F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8"/>
      <c r="E641" s="30"/>
      <c r="F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8"/>
      <c r="E642" s="30"/>
      <c r="F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8"/>
      <c r="E643" s="30"/>
      <c r="F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8"/>
      <c r="E644" s="30"/>
      <c r="F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8"/>
      <c r="E645" s="30"/>
      <c r="F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8"/>
      <c r="E646" s="30"/>
      <c r="F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8"/>
      <c r="E647" s="30"/>
      <c r="F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8"/>
      <c r="E648" s="30"/>
      <c r="F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8"/>
      <c r="E649" s="30"/>
      <c r="F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8"/>
      <c r="E650" s="30"/>
      <c r="F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8"/>
      <c r="E651" s="30"/>
      <c r="F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8"/>
      <c r="E652" s="30"/>
      <c r="F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8"/>
      <c r="E653" s="30"/>
      <c r="F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8"/>
      <c r="E654" s="30"/>
      <c r="F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8"/>
      <c r="E655" s="30"/>
      <c r="F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8"/>
      <c r="E656" s="30"/>
      <c r="F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8"/>
      <c r="E657" s="30"/>
      <c r="F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8"/>
      <c r="E658" s="30"/>
      <c r="F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8"/>
      <c r="E659" s="30"/>
      <c r="F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8"/>
      <c r="E660" s="30"/>
      <c r="F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8"/>
      <c r="E661" s="30"/>
      <c r="F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8"/>
      <c r="E662" s="30"/>
      <c r="F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8"/>
      <c r="E663" s="30"/>
      <c r="F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8"/>
      <c r="E664" s="30"/>
      <c r="F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8"/>
      <c r="E665" s="30"/>
      <c r="F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8"/>
      <c r="E666" s="30"/>
      <c r="F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8"/>
      <c r="E667" s="30"/>
      <c r="F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8"/>
      <c r="E668" s="30"/>
      <c r="F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8"/>
      <c r="E669" s="30"/>
      <c r="F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8"/>
      <c r="E670" s="30"/>
      <c r="F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8"/>
      <c r="E671" s="30"/>
      <c r="F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8"/>
      <c r="E672" s="30"/>
      <c r="F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8"/>
      <c r="E673" s="30"/>
      <c r="F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8"/>
      <c r="E674" s="30"/>
      <c r="F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8"/>
      <c r="E675" s="30"/>
      <c r="F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8"/>
      <c r="E676" s="30"/>
      <c r="F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8"/>
      <c r="E677" s="30"/>
      <c r="F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8"/>
      <c r="E678" s="30"/>
      <c r="F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8"/>
      <c r="E679" s="30"/>
      <c r="F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8"/>
      <c r="E680" s="30"/>
      <c r="F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8"/>
      <c r="E681" s="30"/>
      <c r="F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8"/>
      <c r="E682" s="30"/>
      <c r="F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8"/>
      <c r="E683" s="30"/>
      <c r="F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8"/>
      <c r="E684" s="30"/>
      <c r="F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8"/>
      <c r="E685" s="30"/>
      <c r="F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8"/>
      <c r="E686" s="30"/>
      <c r="F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8"/>
      <c r="E687" s="30"/>
      <c r="F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8"/>
      <c r="E688" s="30"/>
      <c r="F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8"/>
      <c r="E689" s="30"/>
      <c r="F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8"/>
      <c r="E690" s="30"/>
      <c r="F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8"/>
      <c r="E691" s="30"/>
      <c r="F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8"/>
      <c r="E692" s="30"/>
      <c r="F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8"/>
      <c r="E693" s="30"/>
      <c r="F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8"/>
      <c r="E694" s="30"/>
      <c r="F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8"/>
      <c r="E695" s="30"/>
      <c r="F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8"/>
      <c r="E696" s="30"/>
      <c r="F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8"/>
      <c r="E697" s="30"/>
      <c r="F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8"/>
      <c r="E698" s="30"/>
      <c r="F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8"/>
      <c r="E699" s="30"/>
      <c r="F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8"/>
      <c r="E700" s="30"/>
      <c r="F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8"/>
      <c r="E701" s="30"/>
      <c r="F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8"/>
      <c r="E702" s="30"/>
      <c r="F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8"/>
      <c r="E703" s="30"/>
      <c r="F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8"/>
      <c r="E704" s="30"/>
      <c r="F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8"/>
      <c r="E705" s="30"/>
      <c r="F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8"/>
      <c r="E706" s="30"/>
      <c r="F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8"/>
      <c r="E707" s="30"/>
      <c r="F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8"/>
      <c r="E708" s="30"/>
      <c r="F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8"/>
      <c r="E709" s="30"/>
      <c r="F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8"/>
      <c r="E710" s="30"/>
      <c r="F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8"/>
      <c r="E711" s="30"/>
      <c r="F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8"/>
      <c r="E712" s="30"/>
      <c r="F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8"/>
      <c r="E713" s="30"/>
      <c r="F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8"/>
      <c r="E714" s="30"/>
      <c r="F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8"/>
      <c r="E715" s="30"/>
      <c r="F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8"/>
      <c r="E716" s="30"/>
      <c r="F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8"/>
      <c r="E717" s="30"/>
      <c r="F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8"/>
      <c r="E718" s="30"/>
      <c r="F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8"/>
      <c r="E719" s="30"/>
      <c r="F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8"/>
      <c r="E720" s="30"/>
      <c r="F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8"/>
      <c r="E721" s="30"/>
      <c r="F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8"/>
      <c r="E722" s="30"/>
      <c r="F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8"/>
      <c r="E723" s="30"/>
      <c r="F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8"/>
      <c r="E724" s="30"/>
      <c r="F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8"/>
      <c r="E725" s="30"/>
      <c r="F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8"/>
      <c r="E726" s="30"/>
      <c r="F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8"/>
      <c r="E727" s="30"/>
      <c r="F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8"/>
      <c r="E728" s="30"/>
      <c r="F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8"/>
      <c r="E729" s="30"/>
      <c r="F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8"/>
      <c r="E730" s="30"/>
      <c r="F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8"/>
      <c r="E731" s="30"/>
      <c r="F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8"/>
      <c r="E732" s="30"/>
      <c r="F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8"/>
      <c r="E733" s="30"/>
      <c r="F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8"/>
      <c r="E734" s="30"/>
      <c r="F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8"/>
      <c r="E735" s="30"/>
      <c r="F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8"/>
      <c r="E736" s="30"/>
      <c r="F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8"/>
      <c r="E737" s="30"/>
      <c r="F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8"/>
      <c r="E738" s="30"/>
      <c r="F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8"/>
      <c r="E739" s="30"/>
      <c r="F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8"/>
      <c r="E740" s="30"/>
      <c r="F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8"/>
      <c r="E741" s="30"/>
      <c r="F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8"/>
      <c r="E742" s="30"/>
      <c r="F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8"/>
      <c r="E743" s="30"/>
      <c r="F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8"/>
      <c r="E744" s="30"/>
      <c r="F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8"/>
      <c r="E745" s="30"/>
      <c r="F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8"/>
      <c r="E746" s="30"/>
      <c r="F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8"/>
      <c r="E747" s="30"/>
      <c r="F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8"/>
      <c r="E748" s="30"/>
      <c r="F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8"/>
      <c r="E749" s="30"/>
      <c r="F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8"/>
      <c r="E750" s="30"/>
      <c r="F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8"/>
      <c r="E751" s="30"/>
      <c r="F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8"/>
      <c r="E752" s="30"/>
      <c r="F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8"/>
      <c r="E753" s="30"/>
      <c r="F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8"/>
      <c r="E754" s="30"/>
      <c r="F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8"/>
      <c r="E755" s="30"/>
      <c r="F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3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3D45-CAAC-43BF-B430-8C8244D008F7}">
  <dimension ref="A1:AG569"/>
  <sheetViews>
    <sheetView zoomScale="80" zoomScaleNormal="80" workbookViewId="0"/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46002.625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6">_xlfn.UNIQUE(T:T)</f>
        <v>0</v>
      </c>
    </row>
    <row r="3" spans="1:21" ht="15" thickBot="1">
      <c r="A3" s="13" t="s">
        <v>32</v>
      </c>
      <c r="B3" s="14" t="s">
        <v>215</v>
      </c>
      <c r="C3" s="5" t="s">
        <v>217</v>
      </c>
      <c r="D3" s="13" t="s">
        <v>68</v>
      </c>
      <c r="L3" s="3"/>
      <c r="M3" s="146" cm="1">
        <f t="array" ref="M3:N143">_xll.BDH(B4, "LAST_PRICE", "01/01/2025 15:00:00", "01/01/2035 16:00:00", "BarSize=60", "BarType=T", "RecurDaily=True", "TZ=London")</f>
        <v>45806.625</v>
      </c>
      <c r="N3" s="3">
        <v>139.12100000000001</v>
      </c>
      <c r="O3" s="146" cm="1">
        <f t="array" ref="O3:P137">_xll.BDH(C4, "LAST_PRICE", "01/01/2025 15:00:00", "01/01/2035 16:00:00", "BarSize=60", "BarType=T", "RecurDaily=True", "TZ=London")</f>
        <v>45806.625</v>
      </c>
      <c r="P3" s="3">
        <v>100.065</v>
      </c>
      <c r="Q3" s="146" cm="1">
        <f t="array" ref="Q3:R23">_xll.BDH(D4, "LAST_PRICE", "01/01/2025 15:00:00", "01/01/2035 16:00:00", "BarSize=60", "BarType=T", "RecurDaily=True", "TZ=London")</f>
        <v>45974.625</v>
      </c>
      <c r="R3" s="3">
        <v>99.1875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216</v>
      </c>
      <c r="C4" s="129" t="s">
        <v>217</v>
      </c>
      <c r="D4" s="16" t="s">
        <v>218</v>
      </c>
      <c r="F4" s="174"/>
      <c r="G4" s="175" t="s">
        <v>219</v>
      </c>
      <c r="H4" s="176" t="s">
        <v>224</v>
      </c>
      <c r="L4" s="3"/>
      <c r="M4" s="146">
        <v>45807.625</v>
      </c>
      <c r="N4" s="3">
        <v>140.81399999999999</v>
      </c>
      <c r="O4" s="146">
        <v>45807.625</v>
      </c>
      <c r="P4" s="3">
        <v>100.128</v>
      </c>
      <c r="Q4" s="146">
        <v>45975.625</v>
      </c>
      <c r="R4" s="3">
        <v>99.046875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46000.625</v>
      </c>
    </row>
    <row r="5" spans="1:21">
      <c r="A5" s="14" t="s">
        <v>8</v>
      </c>
      <c r="B5" s="17">
        <v>14500000</v>
      </c>
      <c r="C5" s="8">
        <v>12500000</v>
      </c>
      <c r="D5" s="17">
        <v>10781250</v>
      </c>
      <c r="F5" s="177" t="s">
        <v>220</v>
      </c>
      <c r="G5" s="3" t="s">
        <v>223</v>
      </c>
      <c r="H5" s="178" t="s">
        <v>226</v>
      </c>
      <c r="L5" s="3"/>
      <c r="M5" s="146">
        <v>45810.625</v>
      </c>
      <c r="N5" s="3">
        <v>141.589</v>
      </c>
      <c r="O5" s="146">
        <v>45810.625</v>
      </c>
      <c r="P5" s="3">
        <v>100.03</v>
      </c>
      <c r="Q5" s="146">
        <v>45978.625</v>
      </c>
      <c r="R5" s="3">
        <v>98.921875</v>
      </c>
      <c r="S5" s="146" t="str">
        <f t="shared" si="1"/>
        <v/>
      </c>
      <c r="T5" s="146" t="str">
        <f t="shared" si="0"/>
        <v/>
      </c>
      <c r="U5" s="146">
        <v>46001.625</v>
      </c>
    </row>
    <row r="6" spans="1:21" ht="15" thickBot="1">
      <c r="A6" s="14" t="s">
        <v>10</v>
      </c>
      <c r="B6" s="18">
        <v>0.05</v>
      </c>
      <c r="C6" s="10">
        <v>6.1499999999999999E-2</v>
      </c>
      <c r="D6" s="93">
        <v>0.04</v>
      </c>
      <c r="F6" s="179" t="s">
        <v>221</v>
      </c>
      <c r="G6" s="180" t="s">
        <v>222</v>
      </c>
      <c r="H6" s="12" t="s">
        <v>225</v>
      </c>
      <c r="L6" s="3"/>
      <c r="M6" s="146">
        <v>45811.625</v>
      </c>
      <c r="N6" s="3">
        <v>139.602</v>
      </c>
      <c r="O6" s="146">
        <v>45811.625</v>
      </c>
      <c r="P6" s="3">
        <v>100.026</v>
      </c>
      <c r="Q6" s="146">
        <v>45979.625</v>
      </c>
      <c r="R6" s="3">
        <v>99.171875</v>
      </c>
      <c r="S6" s="146" t="str">
        <f t="shared" si="1"/>
        <v/>
      </c>
      <c r="T6" s="146" t="str">
        <f t="shared" si="0"/>
        <v/>
      </c>
      <c r="U6" s="146">
        <v>46002.625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45812.625</v>
      </c>
      <c r="N7" s="3">
        <v>139.22200000000001</v>
      </c>
      <c r="O7" s="146">
        <v>45812.625</v>
      </c>
      <c r="P7" s="3">
        <v>100.629</v>
      </c>
      <c r="Q7" s="146">
        <v>45980.625</v>
      </c>
      <c r="R7" s="3">
        <v>99.0625</v>
      </c>
      <c r="S7" s="146" t="str">
        <f t="shared" si="1"/>
        <v/>
      </c>
      <c r="T7" s="146" t="str">
        <f t="shared" si="0"/>
        <v/>
      </c>
    </row>
    <row r="8" spans="1:21">
      <c r="A8" s="14" t="s">
        <v>14</v>
      </c>
      <c r="B8" s="14">
        <v>5.1890000000000001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138.72499999999999</v>
      </c>
      <c r="O8" s="146">
        <v>45813.625</v>
      </c>
      <c r="P8" s="3">
        <v>100.31699999999999</v>
      </c>
      <c r="Q8" s="146">
        <v>45981.625</v>
      </c>
      <c r="R8" s="3">
        <v>99.109375</v>
      </c>
      <c r="S8" s="146" t="str">
        <f t="shared" si="1"/>
        <v/>
      </c>
      <c r="T8" s="146" t="str">
        <f t="shared" si="0"/>
        <v/>
      </c>
    </row>
    <row r="9" spans="1:21">
      <c r="A9" s="14" t="s">
        <v>135</v>
      </c>
      <c r="B9" s="130" cm="1">
        <f t="array" ref="B9">_xll.BDP(B4,"PX_LAST")</f>
        <v>98.882040000000003</v>
      </c>
      <c r="C9" s="130" cm="1">
        <f t="array" ref="C9">_xll.BDP(C4,"PX_LAST")</f>
        <v>105.538</v>
      </c>
      <c r="D9" s="130" cm="1">
        <f t="array" ref="D9">_xll.BDP(D4,"PX_LAST")</f>
        <v>98.890625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136.97399999999999</v>
      </c>
      <c r="O9" s="146">
        <v>45814.625</v>
      </c>
      <c r="P9" s="3">
        <v>100.188</v>
      </c>
      <c r="Q9" s="146">
        <v>45982.625</v>
      </c>
      <c r="R9" s="3">
        <v>99.46875</v>
      </c>
      <c r="S9" s="146" t="str">
        <f t="shared" si="1"/>
        <v/>
      </c>
      <c r="T9" s="146" t="str">
        <f t="shared" si="0"/>
        <v/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135.006</v>
      </c>
      <c r="O10" s="146">
        <v>45817.625</v>
      </c>
      <c r="P10" s="3">
        <v>99.942999999999998</v>
      </c>
      <c r="Q10" s="146">
        <v>45985.625</v>
      </c>
      <c r="R10" s="3">
        <v>99.578125</v>
      </c>
      <c r="S10" s="146" t="str">
        <f t="shared" si="1"/>
        <v/>
      </c>
      <c r="T10" s="146" t="str">
        <f t="shared" si="0"/>
        <v/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135.029</v>
      </c>
      <c r="O11" s="146">
        <v>45818.625</v>
      </c>
      <c r="P11" s="3">
        <v>100.369</v>
      </c>
      <c r="Q11" s="146">
        <v>45986.625</v>
      </c>
      <c r="R11" s="3">
        <v>99.859375</v>
      </c>
      <c r="S11" s="146" t="str">
        <f t="shared" si="1"/>
        <v/>
      </c>
      <c r="T11" s="146" t="str">
        <f t="shared" si="0"/>
        <v/>
      </c>
    </row>
    <row r="12" spans="1:21" ht="15" thickBot="1">
      <c r="A12" s="32" t="s">
        <v>22</v>
      </c>
      <c r="B12" s="181" t="s">
        <v>0</v>
      </c>
      <c r="C12" s="182"/>
      <c r="D12" s="198"/>
      <c r="E12" s="186" t="s">
        <v>1</v>
      </c>
      <c r="F12" s="195"/>
      <c r="G12" s="188"/>
      <c r="H12" s="199" t="s">
        <v>0</v>
      </c>
      <c r="I12" s="190"/>
      <c r="J12" s="200"/>
      <c r="K12" s="32" t="s">
        <v>16</v>
      </c>
      <c r="M12" s="146">
        <v>45819.625</v>
      </c>
      <c r="N12" s="3">
        <v>130.54400000000001</v>
      </c>
      <c r="O12" s="146">
        <v>45819.625</v>
      </c>
      <c r="P12" s="3">
        <v>100.633</v>
      </c>
      <c r="Q12" s="146">
        <v>45987.625</v>
      </c>
      <c r="R12" s="3">
        <v>99.859375</v>
      </c>
      <c r="S12" s="146" t="str">
        <f t="shared" si="1"/>
        <v/>
      </c>
      <c r="T12" s="146" t="str">
        <f t="shared" si="0"/>
        <v/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45820.625</v>
      </c>
      <c r="N13" s="3">
        <v>131.494</v>
      </c>
      <c r="O13" s="146">
        <v>45820.625</v>
      </c>
      <c r="P13" s="3">
        <v>101.126</v>
      </c>
      <c r="Q13" s="146">
        <v>45988.625</v>
      </c>
      <c r="R13" s="3">
        <v>100.046875</v>
      </c>
      <c r="S13" s="146" t="str">
        <f t="shared" si="1"/>
        <v/>
      </c>
      <c r="T13" s="146" t="str">
        <f t="shared" si="0"/>
        <v/>
      </c>
    </row>
    <row r="14" spans="1:21">
      <c r="A14" s="151">
        <v>45999.625</v>
      </c>
      <c r="B14" s="38">
        <v>101.44</v>
      </c>
      <c r="C14" s="30"/>
      <c r="D14" s="5"/>
      <c r="E14" s="38">
        <v>105.319</v>
      </c>
      <c r="F14" s="1"/>
      <c r="G14" s="5"/>
      <c r="H14" s="38">
        <v>98.53125</v>
      </c>
      <c r="I14" s="1"/>
      <c r="J14" s="5"/>
      <c r="K14" s="65">
        <v>0</v>
      </c>
      <c r="M14" s="146">
        <v>45821.625</v>
      </c>
      <c r="N14" s="3">
        <v>133.667</v>
      </c>
      <c r="O14" s="146">
        <v>45821.625</v>
      </c>
      <c r="P14" s="3">
        <v>100.82299999999999</v>
      </c>
      <c r="Q14" s="146">
        <v>45989.625</v>
      </c>
      <c r="R14" s="3">
        <v>99.75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46000.625</v>
      </c>
      <c r="B15" s="38">
        <f ca="1">IF(COUNTIF($U$2:U1000,A15)=1,VLOOKUP(A15,M:N,2), IF(COUNTIF($U$2:U1000,A15)=0,$B$9,""))</f>
        <v>101.699</v>
      </c>
      <c r="C15" s="30">
        <f ca="1">IF(ISERROR(B15-2),"",-1*(B15-$B$14)*10^(-4)*$B$5*$B$8)</f>
        <v>-1948.7289500000027</v>
      </c>
      <c r="D15" s="31">
        <f ca="1">IF(ISERROR(B15-2),"",(INT(A15)-INT($A$14))/360*$B$5*$B$6)</f>
        <v>2013.8888888888891</v>
      </c>
      <c r="E15" s="38">
        <f ca="1">IF(COUNTIF($U$2:U1000,A15)=1,VLOOKUP(A15,O:P,2), IF(COUNTIF($U$2:U1000,A15)=0,$C$9,""))</f>
        <v>105.212</v>
      </c>
      <c r="F15" s="30">
        <f ca="1">IF(ISERROR(B15-2),"",(E15-$E$14)/100*$C$5)</f>
        <v>-13374.999999999916</v>
      </c>
      <c r="G15" s="31">
        <f ca="1">IF(ISERROR(B15-2),"",(INT(A15)-INT($A$14))/360*$C$6*$C$5-(INT(A15)-INT($A$14))/360*$C$7*$C$5*$E$14/100)</f>
        <v>683.62350694444399</v>
      </c>
      <c r="H15" s="38">
        <f ca="1">IF(COUNTIF($U$2:U1000,A15)=1,VLOOKUP(A15,Q:R,2), IF(COUNTIF($U$2:U1000,A15)=0,$D$9,""))</f>
        <v>98.5625</v>
      </c>
      <c r="I15" s="30">
        <f ca="1">IF(ISERROR(B15-2),"",(H15-$H$14)/100*$D$5)</f>
        <v>3369.140625</v>
      </c>
      <c r="J15" s="31">
        <f ca="1">IF(ISERROR(B15-2),"",(INT(A15)-INT($A$14))/360*$D$6*$D$5 - (INT(A15)-INT($A$14))/360*$D$7*$D$5*$H$14/100)</f>
        <v>26.446818033854015</v>
      </c>
      <c r="K15" s="66">
        <f ca="1">IF(ISERROR(B15-2),"",C15+D15-F15-G15+I15+J15)</f>
        <v>16152.123874978211</v>
      </c>
      <c r="M15" s="146">
        <v>45824.625</v>
      </c>
      <c r="N15" s="3">
        <v>132.73500000000001</v>
      </c>
      <c r="O15" s="146">
        <v>45824.625</v>
      </c>
      <c r="P15" s="3">
        <v>100.96</v>
      </c>
      <c r="Q15" s="146">
        <v>45992.625</v>
      </c>
      <c r="R15" s="3">
        <v>99.296875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46001.625</v>
      </c>
      <c r="B16" s="38">
        <f ca="1">IF(COUNTIF($U$2:U1001,A16)=1,VLOOKUP(A16,M:N,2), IF(COUNTIF($U$2:U1001,A16)=0,$B$9,""))</f>
        <v>101.032</v>
      </c>
      <c r="C16" s="30">
        <f t="shared" ref="C16:C79" ca="1" si="3">IF(ISERROR(B16-2),"",-1*(B16-$B$14)*10^(-4)*$B$5*$B$8)</f>
        <v>3069.8124000000098</v>
      </c>
      <c r="D16" s="31">
        <f t="shared" ref="D16:D79" ca="1" si="4">IF(ISERROR(B16-2),"",(INT(A16)-INT($A$14))/360*$B$5*$B$6)</f>
        <v>4027.7777777777783</v>
      </c>
      <c r="E16" s="38">
        <f ca="1">IF(COUNTIF($U$2:U1001,A16)=1,VLOOKUP(A16,O:P,2), IF(COUNTIF($U$2:U1001,A16)=0,$C$9,""))</f>
        <v>105.327</v>
      </c>
      <c r="F16" s="30">
        <f t="shared" ref="F16:F79" ca="1" si="5">IF(ISERROR(B16-2),"",(E16-$E$14)/100*$C$5)</f>
        <v>999.99999999944578</v>
      </c>
      <c r="G16" s="31">
        <f t="shared" ref="G16:G79" ca="1" si="6">IF(ISERROR(B16-2),"",(INT(A16)-INT($A$14))/360*$C$6*$C$5-(INT(A16)-INT($A$14))/360*$C$7*$C$5*$E$14/100)</f>
        <v>1367.247013888888</v>
      </c>
      <c r="H16" s="38">
        <f ca="1">IF(COUNTIF($U$2:U1001,A16)=1,VLOOKUP(A16,Q:R,2), IF(COUNTIF($U$2:U1001,A16)=0,$D$9,""))</f>
        <v>98.65625</v>
      </c>
      <c r="I16" s="30">
        <f t="shared" ref="I16:I79" ca="1" si="7">IF(ISERROR(B16-2),"",(H16-$H$14)/100*$D$5)</f>
        <v>13476.5625</v>
      </c>
      <c r="J16" s="31">
        <f t="shared" ref="J16:J79" ca="1" si="8">IF(ISERROR(B16-2),"",(INT(A16)-INT($A$14))/360*$D$6*$D$5 - (INT(A16)-INT($A$14))/360*$D$7*$D$5*$H$14/100)</f>
        <v>52.89363606770803</v>
      </c>
      <c r="K16" s="66">
        <f t="shared" ref="K16:K79" ca="1" si="9">IF(ISERROR(B16-2),"",C16+D16-F16-G16+I16+J16)</f>
        <v>18259.799299957162</v>
      </c>
      <c r="M16" s="146">
        <v>45825.625</v>
      </c>
      <c r="N16" s="3">
        <v>132.16900000000001</v>
      </c>
      <c r="O16" s="146">
        <v>45825.625</v>
      </c>
      <c r="P16" s="3">
        <v>100.911</v>
      </c>
      <c r="Q16" s="146">
        <v>45993.625</v>
      </c>
      <c r="R16" s="3">
        <v>99.1875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46002.625</v>
      </c>
      <c r="B17" s="38">
        <f ca="1">IF(COUNTIF($U$2:U1002,A17)=1,VLOOKUP(A17,M:N,2), IF(COUNTIF($U$2:U1002,A17)=0,$B$9,""))</f>
        <v>99.067999999999998</v>
      </c>
      <c r="C17" s="30">
        <f t="shared" ca="1" si="3"/>
        <v>17847.046600000001</v>
      </c>
      <c r="D17" s="31">
        <f t="shared" ca="1" si="4"/>
        <v>6041.666666666667</v>
      </c>
      <c r="E17" s="38">
        <f ca="1">IF(COUNTIF($U$2:U1002,A17)=1,VLOOKUP(A17,O:P,2), IF(COUNTIF($U$2:U1002,A17)=0,$C$9,""))</f>
        <v>105.752</v>
      </c>
      <c r="F17" s="30">
        <f t="shared" ca="1" si="5"/>
        <v>54124.999999999098</v>
      </c>
      <c r="G17" s="31">
        <f t="shared" ca="1" si="6"/>
        <v>2050.8705208333331</v>
      </c>
      <c r="H17" s="38">
        <f ca="1">IF(COUNTIF($U$2:U1002,A17)=1,VLOOKUP(A17,Q:R,2), IF(COUNTIF($U$2:U1002,A17)=0,$D$9,""))</f>
        <v>99.015625</v>
      </c>
      <c r="I17" s="30">
        <f t="shared" ca="1" si="7"/>
        <v>52221.6796875</v>
      </c>
      <c r="J17" s="31">
        <f t="shared" ca="1" si="8"/>
        <v>79.3404541015625</v>
      </c>
      <c r="K17" s="66">
        <f t="shared" ca="1" si="9"/>
        <v>20013.8628874358</v>
      </c>
      <c r="M17" s="146">
        <v>45826.625</v>
      </c>
      <c r="N17" s="3">
        <v>135.71</v>
      </c>
      <c r="O17" s="146">
        <v>45826.625</v>
      </c>
      <c r="P17" s="3">
        <v>101.343</v>
      </c>
      <c r="Q17" s="146">
        <v>45994.625</v>
      </c>
      <c r="R17" s="3">
        <v>99.359375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46002.652497453702</v>
      </c>
      <c r="B18" s="38">
        <f ca="1">IF(COUNTIF($U$2:U1003,A18)=1,VLOOKUP(A18,M:N,2), IF(COUNTIF($U$2:U1003,A18)=0,$B$9,""))</f>
        <v>98.882040000000003</v>
      </c>
      <c r="C18" s="30">
        <f t="shared" ca="1" si="3"/>
        <v>19246.218937999958</v>
      </c>
      <c r="D18" s="31">
        <f t="shared" ca="1" si="4"/>
        <v>6041.666666666667</v>
      </c>
      <c r="E18" s="38">
        <f ca="1">IF(COUNTIF($U$2:U1003,A18)=1,VLOOKUP(A18,O:P,2), IF(COUNTIF($U$2:U1003,A18)=0,$C$9,""))</f>
        <v>105.538</v>
      </c>
      <c r="F18" s="30">
        <f ca="1">IF(ISERROR(B18-2),"",(E18-$E$14)/100*$C$5)</f>
        <v>27374.999999999258</v>
      </c>
      <c r="G18" s="31">
        <f ca="1">IF(ISERROR(B18-2),"",(INT(A18)-INT($A$14))/360*$C$6*$C$5-(INT(A18)-INT($A$14))/360*$C$7*$C$5*$E$14/100)</f>
        <v>2050.8705208333331</v>
      </c>
      <c r="H18" s="38">
        <f ca="1">IF(COUNTIF($U$2:U1003,A18)=1,VLOOKUP(A18,Q:R,2), IF(COUNTIF($U$2:U1003,A18)=0,$D$9,""))</f>
        <v>98.890625</v>
      </c>
      <c r="I18" s="30">
        <f t="shared" ca="1" si="7"/>
        <v>38745.1171875</v>
      </c>
      <c r="J18" s="31">
        <f t="shared" ca="1" si="8"/>
        <v>79.3404541015625</v>
      </c>
      <c r="K18" s="66">
        <f t="shared" ca="1" si="9"/>
        <v>34686.472725435597</v>
      </c>
      <c r="M18" s="146">
        <v>45827.625</v>
      </c>
      <c r="N18" s="3">
        <v>135.5</v>
      </c>
      <c r="O18" s="146">
        <v>45828.625</v>
      </c>
      <c r="P18" s="3">
        <v>100.955</v>
      </c>
      <c r="Q18" s="146">
        <v>45995.625</v>
      </c>
      <c r="R18" s="3">
        <v>99.203125</v>
      </c>
      <c r="S18" s="146" t="str">
        <f t="shared" si="1"/>
        <v/>
      </c>
      <c r="T18" s="146" t="str">
        <f t="shared" si="0"/>
        <v/>
      </c>
    </row>
    <row r="19" spans="1:20">
      <c r="A19" s="151" t="str">
        <f t="shared" ca="1" si="2"/>
        <v/>
      </c>
      <c r="B19" s="38" t="str">
        <f ca="1">IF(COUNTIF($U$2:U1004,A19)=1,VLOOKUP(A19,M:N,2), IF(COUNTIF($U$2:U1004,A19)=0,$B$9,""))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IF(COUNTIF($U$2:U1004,A19)=1,VLOOKUP(A19,O:P,2), IF(COUNTIF($U$2:U1004,A19)=0,$C$9,""))</f>
        <v/>
      </c>
      <c r="F19" s="30" t="str">
        <f t="shared" ca="1" si="5"/>
        <v/>
      </c>
      <c r="G19" s="31" t="str">
        <f t="shared" ca="1" si="6"/>
        <v/>
      </c>
      <c r="H19" s="38" t="str">
        <f ca="1">IF(COUNTIF($U$2:U1004,A19)=1,VLOOKUP(A19,Q:R,2), IF(COUNTIF($U$2:U1004,A19)=0,$D$9,""))</f>
        <v/>
      </c>
      <c r="I19" s="30" t="str">
        <f t="shared" ca="1" si="7"/>
        <v/>
      </c>
      <c r="J19" s="31" t="str">
        <f t="shared" ca="1" si="8"/>
        <v/>
      </c>
      <c r="K19" s="66" t="str">
        <f t="shared" ca="1" si="9"/>
        <v/>
      </c>
      <c r="M19" s="146">
        <v>45828.625</v>
      </c>
      <c r="N19" s="3">
        <v>133.41399999999999</v>
      </c>
      <c r="O19" s="146">
        <v>45831.625</v>
      </c>
      <c r="P19" s="3">
        <v>101.562</v>
      </c>
      <c r="Q19" s="146">
        <v>45996.625</v>
      </c>
      <c r="R19" s="3">
        <v>98.984375</v>
      </c>
      <c r="S19" s="146" t="str">
        <f t="shared" si="1"/>
        <v/>
      </c>
      <c r="T19" s="146" t="str">
        <f t="shared" si="0"/>
        <v/>
      </c>
    </row>
    <row r="20" spans="1:20">
      <c r="A20" s="151" t="str">
        <f t="shared" ca="1" si="2"/>
        <v/>
      </c>
      <c r="B20" s="38" t="str">
        <f ca="1">IF(COUNTIF($U$2:U1005,A20)=1,VLOOKUP(A20,M:N,2), IF(COUNTIF($U$2:U1005,A20)=0,$B$9,""))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IF(COUNTIF($U$2:U1005,A20)=1,VLOOKUP(A20,O:P,2), IF(COUNTIF($U$2:U1005,A20)=0,$C$9,""))</f>
        <v/>
      </c>
      <c r="F20" s="30" t="str">
        <f t="shared" ca="1" si="5"/>
        <v/>
      </c>
      <c r="G20" s="31" t="str">
        <f t="shared" ca="1" si="6"/>
        <v/>
      </c>
      <c r="H20" s="38" t="str">
        <f ca="1">IF(COUNTIF($U$2:U1005,A20)=1,VLOOKUP(A20,Q:R,2), IF(COUNTIF($U$2:U1005,A20)=0,$D$9,""))</f>
        <v/>
      </c>
      <c r="I20" s="30" t="str">
        <f t="shared" ca="1" si="7"/>
        <v/>
      </c>
      <c r="J20" s="31" t="str">
        <f t="shared" ca="1" si="8"/>
        <v/>
      </c>
      <c r="K20" s="66" t="str">
        <f t="shared" ca="1" si="9"/>
        <v/>
      </c>
      <c r="M20" s="146">
        <v>45831.625</v>
      </c>
      <c r="N20" s="3">
        <v>133.37200000000001</v>
      </c>
      <c r="O20" s="146">
        <v>45832.625</v>
      </c>
      <c r="P20" s="3">
        <v>101.762</v>
      </c>
      <c r="Q20" s="146">
        <v>45999.625</v>
      </c>
      <c r="R20" s="3">
        <v>98.5</v>
      </c>
      <c r="S20" s="146" t="str">
        <f t="shared" si="1"/>
        <v/>
      </c>
      <c r="T20" s="146" t="str">
        <f t="shared" si="0"/>
        <v/>
      </c>
    </row>
    <row r="21" spans="1:20">
      <c r="A21" s="151" t="str">
        <f t="shared" ca="1" si="2"/>
        <v/>
      </c>
      <c r="B21" s="38" t="str">
        <f ca="1">IF(COUNTIF($U$2:U1006,A21)=1,VLOOKUP(A21,M:N,2), IF(COUNTIF($U$2:U1006,A21)=0,$B$9,""))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IF(COUNTIF($U$2:U1006,A21)=1,VLOOKUP(A21,O:P,2), IF(COUNTIF($U$2:U1006,A21)=0,$C$9,""))</f>
        <v/>
      </c>
      <c r="F21" s="30" t="str">
        <f t="shared" ca="1" si="5"/>
        <v/>
      </c>
      <c r="G21" s="31" t="str">
        <f t="shared" ca="1" si="6"/>
        <v/>
      </c>
      <c r="H21" s="38" t="str">
        <f ca="1">IF(COUNTIF($U$2:U1006,A21)=1,VLOOKUP(A21,Q:R,2), IF(COUNTIF($U$2:U1006,A21)=0,$D$9,""))</f>
        <v/>
      </c>
      <c r="I21" s="30" t="str">
        <f t="shared" ca="1" si="7"/>
        <v/>
      </c>
      <c r="J21" s="31" t="str">
        <f t="shared" ca="1" si="8"/>
        <v/>
      </c>
      <c r="K21" s="66" t="str">
        <f t="shared" ca="1" si="9"/>
        <v/>
      </c>
      <c r="M21" s="146">
        <v>45832.625</v>
      </c>
      <c r="N21" s="3">
        <v>130.27600000000001</v>
      </c>
      <c r="O21" s="146">
        <v>45833.625</v>
      </c>
      <c r="P21" s="3">
        <v>101.602</v>
      </c>
      <c r="Q21" s="146">
        <v>46000.625</v>
      </c>
      <c r="R21" s="3">
        <v>98.5625</v>
      </c>
      <c r="S21" s="146" t="str">
        <f t="shared" si="1"/>
        <v/>
      </c>
      <c r="T21" s="146" t="str">
        <f t="shared" si="0"/>
        <v/>
      </c>
    </row>
    <row r="22" spans="1:20">
      <c r="A22" s="151" t="str">
        <f t="shared" ca="1" si="2"/>
        <v/>
      </c>
      <c r="B22" s="38" t="str">
        <f ca="1">IF(COUNTIF($U$2:U1007,A22)=1,VLOOKUP(A22,M:N,2), IF(COUNTIF($U$2:U1007,A22)=0,$B$9,""))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IF(COUNTIF($U$2:U1007,A22)=1,VLOOKUP(A22,O:P,2), IF(COUNTIF($U$2:U1007,A22)=0,$C$9,""))</f>
        <v/>
      </c>
      <c r="F22" s="30" t="str">
        <f t="shared" ca="1" si="5"/>
        <v/>
      </c>
      <c r="G22" s="31" t="str">
        <f t="shared" ca="1" si="6"/>
        <v/>
      </c>
      <c r="H22" s="38" t="str">
        <f ca="1">IF(COUNTIF($U$2:U1007,A22)=1,VLOOKUP(A22,Q:R,2), IF(COUNTIF($U$2:U1007,A22)=0,$D$9,""))</f>
        <v/>
      </c>
      <c r="I22" s="30" t="str">
        <f t="shared" ca="1" si="7"/>
        <v/>
      </c>
      <c r="J22" s="31" t="str">
        <f t="shared" ca="1" si="8"/>
        <v/>
      </c>
      <c r="K22" s="66" t="str">
        <f t="shared" ca="1" si="9"/>
        <v/>
      </c>
      <c r="M22" s="146">
        <v>45833.625</v>
      </c>
      <c r="N22" s="3">
        <v>128.28100000000001</v>
      </c>
      <c r="O22" s="146">
        <v>45834.625</v>
      </c>
      <c r="P22" s="3">
        <v>101.556</v>
      </c>
      <c r="Q22" s="146">
        <v>46001.625</v>
      </c>
      <c r="R22" s="3">
        <v>98.65625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 t="str">
        <f t="shared" ca="1" si="2"/>
        <v/>
      </c>
      <c r="B23" s="38" t="str">
        <f ca="1">IF(COUNTIF($U$2:U1008,A23)=1,VLOOKUP(A23,M:N,2), IF(COUNTIF($U$2:U1008,A23)=0,$B$9,""))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IF(COUNTIF($U$2:U1008,A23)=1,VLOOKUP(A23,O:P,2), IF(COUNTIF($U$2:U1008,A23)=0,$C$9,""))</f>
        <v/>
      </c>
      <c r="F23" s="30" t="str">
        <f t="shared" ca="1" si="5"/>
        <v/>
      </c>
      <c r="G23" s="31" t="str">
        <f t="shared" ca="1" si="6"/>
        <v/>
      </c>
      <c r="H23" s="38" t="str">
        <f ca="1">IF(COUNTIF($U$2:U1008,A23)=1,VLOOKUP(A23,Q:R,2), IF(COUNTIF($U$2:U1008,A23)=0,$D$9,""))</f>
        <v/>
      </c>
      <c r="I23" s="30" t="str">
        <f t="shared" ca="1" si="7"/>
        <v/>
      </c>
      <c r="J23" s="31" t="str">
        <f t="shared" ca="1" si="8"/>
        <v/>
      </c>
      <c r="K23" s="66" t="str">
        <f t="shared" ca="1" si="9"/>
        <v/>
      </c>
      <c r="M23" s="146">
        <v>45834.625</v>
      </c>
      <c r="N23" s="3">
        <v>129.589</v>
      </c>
      <c r="O23" s="146">
        <v>45835.625</v>
      </c>
      <c r="P23" s="3">
        <v>101.733</v>
      </c>
      <c r="Q23" s="146">
        <v>46002.625</v>
      </c>
      <c r="R23" s="3">
        <v>99.015625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 t="str">
        <f t="shared" ca="1" si="2"/>
        <v/>
      </c>
      <c r="B24" s="38" t="str">
        <f ca="1">IF(COUNTIF($U$2:U1009,A24)=1,VLOOKUP(A24,M:N,2), IF(COUNTIF($U$2:U1009,A24)=0,$B$9,""))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IF(COUNTIF($U$2:U1009,A24)=1,VLOOKUP(A24,O:P,2), IF(COUNTIF($U$2:U1009,A24)=0,$C$9,""))</f>
        <v/>
      </c>
      <c r="F24" s="30" t="str">
        <f t="shared" ca="1" si="5"/>
        <v/>
      </c>
      <c r="G24" s="31" t="str">
        <f t="shared" ca="1" si="6"/>
        <v/>
      </c>
      <c r="H24" s="38" t="str">
        <f ca="1">IF(COUNTIF($U$2:U1009,A24)=1,VLOOKUP(A24,Q:R,2), IF(COUNTIF($U$2:U1009,A24)=0,$D$9,""))</f>
        <v/>
      </c>
      <c r="I24" s="30" t="str">
        <f t="shared" ca="1" si="7"/>
        <v/>
      </c>
      <c r="J24" s="31" t="str">
        <f t="shared" ca="1" si="8"/>
        <v/>
      </c>
      <c r="K24" s="66" t="str">
        <f t="shared" ca="1" si="9"/>
        <v/>
      </c>
      <c r="M24" s="146">
        <v>45835.625</v>
      </c>
      <c r="N24" s="3">
        <v>123.877</v>
      </c>
      <c r="O24" s="146">
        <v>45838.625</v>
      </c>
      <c r="P24" s="3">
        <v>101.93600000000001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 t="str">
        <f t="shared" ca="1" si="2"/>
        <v/>
      </c>
      <c r="B25" s="38" t="str">
        <f ca="1">IF(COUNTIF($U$2:U1010,A25)=1,VLOOKUP(A25,M:N,2), IF(COUNTIF($U$2:U1010,A25)=0,$B$9,""))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IF(COUNTIF($U$2:U1010,A25)=1,VLOOKUP(A25,O:P,2), IF(COUNTIF($U$2:U1010,A25)=0,$C$9,""))</f>
        <v/>
      </c>
      <c r="F25" s="30" t="str">
        <f t="shared" ca="1" si="5"/>
        <v/>
      </c>
      <c r="G25" s="31" t="str">
        <f t="shared" ca="1" si="6"/>
        <v/>
      </c>
      <c r="H25" s="38" t="str">
        <f ca="1">IF(COUNTIF($U$2:U1010,A25)=1,VLOOKUP(A25,Q:R,2), IF(COUNTIF($U$2:U1010,A25)=0,$D$9,""))</f>
        <v/>
      </c>
      <c r="I25" s="30" t="str">
        <f t="shared" ca="1" si="7"/>
        <v/>
      </c>
      <c r="J25" s="31" t="str">
        <f t="shared" ca="1" si="8"/>
        <v/>
      </c>
      <c r="K25" s="66" t="str">
        <f t="shared" ca="1" si="9"/>
        <v/>
      </c>
      <c r="M25" s="146">
        <v>45838.625</v>
      </c>
      <c r="N25" s="3">
        <v>120.44799999999999</v>
      </c>
      <c r="O25" s="146">
        <v>45839.625</v>
      </c>
      <c r="P25" s="3">
        <v>102.193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45839.625</v>
      </c>
      <c r="N26" s="3">
        <v>116.349</v>
      </c>
      <c r="O26" s="146">
        <v>45840.625</v>
      </c>
      <c r="P26" s="3">
        <v>102.29600000000001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45840.625</v>
      </c>
      <c r="N27" s="3">
        <v>112.18899999999999</v>
      </c>
      <c r="O27" s="146">
        <v>45841.625</v>
      </c>
      <c r="P27" s="3">
        <v>102.515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45841.625</v>
      </c>
      <c r="N28" s="3">
        <v>110.80800000000001</v>
      </c>
      <c r="O28" s="146">
        <v>45845.625</v>
      </c>
      <c r="P28" s="3">
        <v>102.205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45842.625</v>
      </c>
      <c r="N29" s="3">
        <v>106.238</v>
      </c>
      <c r="O29" s="146">
        <v>45846.625</v>
      </c>
      <c r="P29" s="3">
        <v>101.67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45845.625</v>
      </c>
      <c r="N30" s="3">
        <v>106.42100000000001</v>
      </c>
      <c r="O30" s="146">
        <v>45847.625</v>
      </c>
      <c r="P30" s="3">
        <v>101.91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45846.625</v>
      </c>
      <c r="N31" s="3">
        <v>109.651</v>
      </c>
      <c r="O31" s="146">
        <v>45848.625</v>
      </c>
      <c r="P31" s="3">
        <v>102.001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45847.625</v>
      </c>
      <c r="N32" s="3">
        <v>111.21899999999999</v>
      </c>
      <c r="O32" s="146">
        <v>45849.625</v>
      </c>
      <c r="P32" s="3">
        <v>101.616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45848.625</v>
      </c>
      <c r="N33" s="3">
        <v>109.422</v>
      </c>
      <c r="O33" s="146">
        <v>45852.625</v>
      </c>
      <c r="P33" s="3">
        <v>101.319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45849.625</v>
      </c>
      <c r="N34" s="3">
        <v>110.14100000000001</v>
      </c>
      <c r="O34" s="146">
        <v>45853.625</v>
      </c>
      <c r="P34" s="3">
        <v>101.175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45852.625</v>
      </c>
      <c r="N35" s="3">
        <v>114.181</v>
      </c>
      <c r="O35" s="146">
        <v>45854.625</v>
      </c>
      <c r="P35" s="3">
        <v>101.286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45853.625</v>
      </c>
      <c r="N36" s="3">
        <v>113.768</v>
      </c>
      <c r="O36" s="146">
        <v>45855.625</v>
      </c>
      <c r="P36" s="3">
        <v>101.39700000000001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45854.625</v>
      </c>
      <c r="N37" s="3">
        <v>118.96299999999999</v>
      </c>
      <c r="O37" s="146">
        <v>45856.625</v>
      </c>
      <c r="P37" s="3">
        <v>101.39400000000001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45855.625</v>
      </c>
      <c r="N38" s="3">
        <v>120.21899999999999</v>
      </c>
      <c r="O38" s="146">
        <v>45859.625</v>
      </c>
      <c r="P38" s="3">
        <v>101.843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45856.625</v>
      </c>
      <c r="N39" s="3">
        <v>118.97</v>
      </c>
      <c r="O39" s="146">
        <v>45860.625</v>
      </c>
      <c r="P39" s="3">
        <v>101.788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45859.625</v>
      </c>
      <c r="N40" s="3">
        <v>119.342</v>
      </c>
      <c r="O40" s="146">
        <v>45861.625</v>
      </c>
      <c r="P40" s="3">
        <v>101.69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45860.625</v>
      </c>
      <c r="N41" s="3">
        <v>121.316</v>
      </c>
      <c r="O41" s="146">
        <v>45862.625</v>
      </c>
      <c r="P41" s="3">
        <v>101.58199999999999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45861.625</v>
      </c>
      <c r="N42" s="3">
        <v>122.021</v>
      </c>
      <c r="O42" s="146">
        <v>45863.625</v>
      </c>
      <c r="P42" s="3">
        <v>101.774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45862.625</v>
      </c>
      <c r="N43" s="3">
        <v>119.96</v>
      </c>
      <c r="O43" s="146">
        <v>45866.625</v>
      </c>
      <c r="P43" s="3">
        <v>102.03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45863.625</v>
      </c>
      <c r="N44" s="3">
        <v>119.34</v>
      </c>
      <c r="O44" s="146">
        <v>45867.625</v>
      </c>
      <c r="P44" s="3">
        <v>102.46899999999999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45866.625</v>
      </c>
      <c r="N45" s="3">
        <v>116.447</v>
      </c>
      <c r="O45" s="146">
        <v>45868.625</v>
      </c>
      <c r="P45" s="3">
        <v>102.30200000000001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45867.625</v>
      </c>
      <c r="N46" s="3">
        <v>116.294</v>
      </c>
      <c r="O46" s="146">
        <v>45869.625</v>
      </c>
      <c r="P46" s="3">
        <v>102.75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45868.625</v>
      </c>
      <c r="N47" s="3">
        <v>117.255</v>
      </c>
      <c r="O47" s="146">
        <v>45870.625</v>
      </c>
      <c r="P47" s="3">
        <v>103.214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45869.625</v>
      </c>
      <c r="N48" s="3">
        <v>116.77500000000001</v>
      </c>
      <c r="O48" s="146">
        <v>45873.625</v>
      </c>
      <c r="P48" s="3">
        <v>103.261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45870.625</v>
      </c>
      <c r="N49" s="3">
        <v>118.08799999999999</v>
      </c>
      <c r="O49" s="146">
        <v>45874.625</v>
      </c>
      <c r="P49" s="3">
        <v>103.295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45873.625</v>
      </c>
      <c r="N50" s="3">
        <v>118.4</v>
      </c>
      <c r="O50" s="146">
        <v>45875.625</v>
      </c>
      <c r="P50" s="3">
        <v>103.196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45874.625</v>
      </c>
      <c r="N51" s="3">
        <v>115.938</v>
      </c>
      <c r="O51" s="146">
        <v>45876.625</v>
      </c>
      <c r="P51" s="3">
        <v>103.386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45875.625</v>
      </c>
      <c r="N52" s="3">
        <v>116.601</v>
      </c>
      <c r="O52" s="146">
        <v>45877.625</v>
      </c>
      <c r="P52" s="3">
        <v>102.833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45876.625</v>
      </c>
      <c r="N53" s="3">
        <v>114.544</v>
      </c>
      <c r="O53" s="146">
        <v>45880.625</v>
      </c>
      <c r="P53" s="3">
        <v>102.78400000000001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45877.625</v>
      </c>
      <c r="N54" s="3">
        <v>113.126</v>
      </c>
      <c r="O54" s="146">
        <v>45881.625</v>
      </c>
      <c r="P54" s="3">
        <v>102.7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45880.625</v>
      </c>
      <c r="N55" s="3">
        <v>112.64700000000001</v>
      </c>
      <c r="O55" s="146">
        <v>45882.625</v>
      </c>
      <c r="P55" s="3">
        <v>103.313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45881.625</v>
      </c>
      <c r="N56" s="3">
        <v>111.89100000000001</v>
      </c>
      <c r="O56" s="146">
        <v>45883.625</v>
      </c>
      <c r="P56" s="3">
        <v>103.22799999999999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45882.625</v>
      </c>
      <c r="N57" s="3">
        <v>108.785</v>
      </c>
      <c r="O57" s="146">
        <v>45884.625</v>
      </c>
      <c r="P57" s="3">
        <v>103.194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45883.625</v>
      </c>
      <c r="N58" s="3">
        <v>108.68</v>
      </c>
      <c r="O58" s="146">
        <v>45887.625</v>
      </c>
      <c r="P58" s="3">
        <v>102.97799999999999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45884.625</v>
      </c>
      <c r="N59" s="3">
        <v>109.643</v>
      </c>
      <c r="O59" s="146">
        <v>45888.625</v>
      </c>
      <c r="P59" s="3">
        <v>103.056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45887.625</v>
      </c>
      <c r="N60" s="3">
        <v>109.77</v>
      </c>
      <c r="O60" s="146">
        <v>45889.625</v>
      </c>
      <c r="P60" s="3">
        <v>102.87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45888.625</v>
      </c>
      <c r="N61" s="3">
        <v>108.321</v>
      </c>
      <c r="O61" s="146">
        <v>45890.625</v>
      </c>
      <c r="P61" s="3">
        <v>102.53700000000001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45889.625</v>
      </c>
      <c r="N62" s="3">
        <v>108.354</v>
      </c>
      <c r="O62" s="146">
        <v>45891.625</v>
      </c>
      <c r="P62" s="3">
        <v>103.23699999999999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45890.625</v>
      </c>
      <c r="N63" s="3">
        <v>108.502</v>
      </c>
      <c r="O63" s="146">
        <v>45894.625</v>
      </c>
      <c r="P63" s="3">
        <v>102.85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45891.625</v>
      </c>
      <c r="N64" s="3">
        <v>108.506</v>
      </c>
      <c r="O64" s="146">
        <v>45895.625</v>
      </c>
      <c r="P64" s="3">
        <v>102.72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45894.625</v>
      </c>
      <c r="N65" s="3">
        <v>105.636</v>
      </c>
      <c r="O65" s="146">
        <v>45896.625</v>
      </c>
      <c r="P65" s="3">
        <v>102.699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45895.625</v>
      </c>
      <c r="N66" s="3">
        <v>105.876</v>
      </c>
      <c r="O66" s="146">
        <v>45897.625</v>
      </c>
      <c r="P66" s="3">
        <v>103.08799999999999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45896.625</v>
      </c>
      <c r="N67" s="3">
        <v>105.39700000000001</v>
      </c>
      <c r="O67" s="146">
        <v>45898.625</v>
      </c>
      <c r="P67" s="3">
        <v>102.72499999999999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45897.625</v>
      </c>
      <c r="N68" s="3">
        <v>106.182</v>
      </c>
      <c r="O68" s="146">
        <v>45902.625</v>
      </c>
      <c r="P68" s="3">
        <v>102.363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45898.625</v>
      </c>
      <c r="N69" s="3">
        <v>107.505</v>
      </c>
      <c r="O69" s="146">
        <v>45903.625</v>
      </c>
      <c r="P69" s="3">
        <v>102.883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45901.625</v>
      </c>
      <c r="N70" s="3">
        <v>108.52500000000001</v>
      </c>
      <c r="O70" s="146">
        <v>45904.625</v>
      </c>
      <c r="P70" s="3">
        <v>103.322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45902.625</v>
      </c>
      <c r="N71" s="3">
        <v>111.252</v>
      </c>
      <c r="O71" s="146">
        <v>45905.625</v>
      </c>
      <c r="P71" s="3">
        <v>104.527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45903.625</v>
      </c>
      <c r="N72" s="3">
        <v>110.655</v>
      </c>
      <c r="O72" s="146">
        <v>45908.625</v>
      </c>
      <c r="P72" s="3">
        <v>104.661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45904.625</v>
      </c>
      <c r="N73" s="3">
        <v>110.01300000000001</v>
      </c>
      <c r="O73" s="146">
        <v>45909.625</v>
      </c>
      <c r="P73" s="3">
        <v>104.45399999999999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45905.625</v>
      </c>
      <c r="N74" s="3">
        <v>107.64</v>
      </c>
      <c r="O74" s="146">
        <v>45910.625</v>
      </c>
      <c r="P74" s="3">
        <v>104.97799999999999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45908.625</v>
      </c>
      <c r="N75" s="3">
        <v>109.354</v>
      </c>
      <c r="O75" s="146">
        <v>45911.625</v>
      </c>
      <c r="P75" s="3">
        <v>105.39400000000001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45909.625</v>
      </c>
      <c r="N76" s="3">
        <v>110.035</v>
      </c>
      <c r="O76" s="146">
        <v>45912.625</v>
      </c>
      <c r="P76" s="3">
        <v>105.223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45910.625</v>
      </c>
      <c r="N77" s="3">
        <v>107.642</v>
      </c>
      <c r="O77" s="146">
        <v>45915.625</v>
      </c>
      <c r="P77" s="3">
        <v>105.614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45911.625</v>
      </c>
      <c r="N78" s="3">
        <v>108.286</v>
      </c>
      <c r="O78" s="146">
        <v>45916.625</v>
      </c>
      <c r="P78" s="3">
        <v>105.785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45912.625</v>
      </c>
      <c r="N79" s="3">
        <v>104.917</v>
      </c>
      <c r="O79" s="146">
        <v>45917.625</v>
      </c>
      <c r="P79" s="3">
        <v>105.765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IF(ISERROR(B80-2),"",C80+D80-F80-G80+I80+J80)</f>
        <v/>
      </c>
      <c r="M80" s="146">
        <v>45915.625</v>
      </c>
      <c r="N80" s="3">
        <v>103.69799999999999</v>
      </c>
      <c r="O80" s="146">
        <v>45918.625</v>
      </c>
      <c r="P80" s="3">
        <v>105.172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45916.625</v>
      </c>
      <c r="N81" s="3">
        <v>103.32899999999999</v>
      </c>
      <c r="O81" s="146">
        <v>45919.625</v>
      </c>
      <c r="P81" s="3">
        <v>105.265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45917.625</v>
      </c>
      <c r="N82" s="3">
        <v>102.054</v>
      </c>
      <c r="O82" s="146">
        <v>45922.625</v>
      </c>
      <c r="P82" s="3">
        <v>105.19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45918.625</v>
      </c>
      <c r="N83" s="3">
        <v>100.35</v>
      </c>
      <c r="O83" s="146">
        <v>45923.625</v>
      </c>
      <c r="P83" s="3">
        <v>104.997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45919.625</v>
      </c>
      <c r="N84" s="3">
        <v>99.525000000000006</v>
      </c>
      <c r="O84" s="146">
        <v>45924.625</v>
      </c>
      <c r="P84" s="3">
        <v>104.89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45922.625</v>
      </c>
      <c r="N85" s="3">
        <v>110.375</v>
      </c>
      <c r="O85" s="146">
        <v>45925.625</v>
      </c>
      <c r="P85" s="3">
        <v>104.10599999999999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45923.625</v>
      </c>
      <c r="N86" s="3">
        <v>108.512</v>
      </c>
      <c r="O86" s="146">
        <v>45926.625</v>
      </c>
      <c r="P86" s="3">
        <v>104.521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45924.625</v>
      </c>
      <c r="N87" s="3">
        <v>109.804</v>
      </c>
      <c r="O87" s="146">
        <v>45929.625</v>
      </c>
      <c r="P87" s="3">
        <v>104.94499999999999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45925.625</v>
      </c>
      <c r="N88" s="3">
        <v>112.657</v>
      </c>
      <c r="O88" s="146">
        <v>45930.625</v>
      </c>
      <c r="P88" s="3">
        <v>105.069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45926.625</v>
      </c>
      <c r="N89" s="3">
        <v>112.223</v>
      </c>
      <c r="O89" s="146">
        <v>45931.625</v>
      </c>
      <c r="P89" s="3">
        <v>104.94799999999999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45929.625</v>
      </c>
      <c r="N90" s="3">
        <v>109.899</v>
      </c>
      <c r="O90" s="146">
        <v>45932.625</v>
      </c>
      <c r="P90" s="3">
        <v>105.318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45930.625</v>
      </c>
      <c r="N91" s="3">
        <v>109.273</v>
      </c>
      <c r="O91" s="146">
        <v>45933.625</v>
      </c>
      <c r="P91" s="3">
        <v>105.298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45931.625</v>
      </c>
      <c r="N92" s="3">
        <v>109.129</v>
      </c>
      <c r="O92" s="146">
        <v>45936.625</v>
      </c>
      <c r="P92" s="3">
        <v>105.295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45932.625</v>
      </c>
      <c r="N93" s="3">
        <v>106.125</v>
      </c>
      <c r="O93" s="146">
        <v>45937.625</v>
      </c>
      <c r="P93" s="3">
        <v>105.313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45933.625</v>
      </c>
      <c r="N94" s="3">
        <v>106.58199999999999</v>
      </c>
      <c r="O94" s="146">
        <v>45938.625</v>
      </c>
      <c r="P94" s="3">
        <v>105.441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45936.625</v>
      </c>
      <c r="N95" s="3">
        <v>102.55200000000001</v>
      </c>
      <c r="O95" s="146">
        <v>45939.625</v>
      </c>
      <c r="P95" s="3">
        <v>104.913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45937.625</v>
      </c>
      <c r="N96" s="3">
        <v>104.852</v>
      </c>
      <c r="O96" s="146">
        <v>45940.625</v>
      </c>
      <c r="P96" s="3">
        <v>104.777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45938.625</v>
      </c>
      <c r="N97" s="3">
        <v>109.47</v>
      </c>
      <c r="O97" s="146">
        <v>45944.625</v>
      </c>
      <c r="P97" s="3">
        <v>104.402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45939.625</v>
      </c>
      <c r="N98" s="3">
        <v>112.578</v>
      </c>
      <c r="O98" s="146">
        <v>45945.625</v>
      </c>
      <c r="P98" s="3">
        <v>105.685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45940.625</v>
      </c>
      <c r="N99" s="3">
        <v>116.197</v>
      </c>
      <c r="O99" s="146">
        <v>45946.625</v>
      </c>
      <c r="P99" s="3">
        <v>105.399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45943.625</v>
      </c>
      <c r="N100" s="3">
        <v>119.51900000000001</v>
      </c>
      <c r="O100" s="146">
        <v>45947.625</v>
      </c>
      <c r="P100" s="3">
        <v>105.455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45944.625</v>
      </c>
      <c r="N101" s="3">
        <v>122.562</v>
      </c>
      <c r="O101" s="146">
        <v>45950.625</v>
      </c>
      <c r="P101" s="3">
        <v>105.84699999999999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45945.625</v>
      </c>
      <c r="N102" s="3">
        <v>111.53</v>
      </c>
      <c r="O102" s="146">
        <v>45951.625</v>
      </c>
      <c r="P102" s="3">
        <v>106.753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45946.625</v>
      </c>
      <c r="N103" s="3">
        <v>111.7</v>
      </c>
      <c r="O103" s="146">
        <v>45952.625</v>
      </c>
      <c r="P103" s="3">
        <v>106.49299999999999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45947.625</v>
      </c>
      <c r="N104" s="3">
        <v>112.66800000000001</v>
      </c>
      <c r="O104" s="146">
        <v>45953.625</v>
      </c>
      <c r="P104" s="3">
        <v>106.60899999999999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45950.625</v>
      </c>
      <c r="N105" s="3">
        <v>113.64400000000001</v>
      </c>
      <c r="O105" s="146">
        <v>45954.625</v>
      </c>
      <c r="P105" s="3">
        <v>106.889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45951.625</v>
      </c>
      <c r="N106" s="3">
        <v>104.252</v>
      </c>
      <c r="O106" s="146">
        <v>45957.625</v>
      </c>
      <c r="P106" s="3">
        <v>106.836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45952.625</v>
      </c>
      <c r="N107" s="3">
        <v>103.727</v>
      </c>
      <c r="O107" s="146">
        <v>45958.625</v>
      </c>
      <c r="P107" s="3">
        <v>106.916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45953.625</v>
      </c>
      <c r="N108" s="3">
        <v>103.733</v>
      </c>
      <c r="O108" s="146">
        <v>45959.625</v>
      </c>
      <c r="P108" s="3">
        <v>106.789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45954.625</v>
      </c>
      <c r="N109" s="3">
        <v>100.932</v>
      </c>
      <c r="O109" s="146">
        <v>45960.625</v>
      </c>
      <c r="P109" s="3">
        <v>106.06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45957.625</v>
      </c>
      <c r="N110" s="3">
        <v>100.206</v>
      </c>
      <c r="O110" s="146">
        <v>45961.625</v>
      </c>
      <c r="P110" s="3">
        <v>105.57299999999999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45958.625</v>
      </c>
      <c r="N111" s="3">
        <v>99.203999999999994</v>
      </c>
      <c r="O111" s="146">
        <v>45964.625</v>
      </c>
      <c r="P111" s="3">
        <v>105.17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45959.625</v>
      </c>
      <c r="N112" s="3">
        <v>99.222999999999999</v>
      </c>
      <c r="O112" s="146">
        <v>45965.625</v>
      </c>
      <c r="P112" s="3">
        <v>105.43300000000001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45960.625</v>
      </c>
      <c r="N113" s="3">
        <v>99.325000000000003</v>
      </c>
      <c r="O113" s="146">
        <v>45966.625</v>
      </c>
      <c r="P113" s="3">
        <v>105.196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45961.625</v>
      </c>
      <c r="N114" s="3">
        <v>100.26900000000001</v>
      </c>
      <c r="O114" s="146">
        <v>45967.625</v>
      </c>
      <c r="P114" s="3">
        <v>105.571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45964.625</v>
      </c>
      <c r="N115" s="3">
        <v>102.31100000000001</v>
      </c>
      <c r="O115" s="146">
        <v>45968.625</v>
      </c>
      <c r="P115" s="3">
        <v>105.557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45965.625</v>
      </c>
      <c r="N116" s="3">
        <v>103.303</v>
      </c>
      <c r="O116" s="146">
        <v>45971.625</v>
      </c>
      <c r="P116" s="3">
        <v>105.544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45966.625</v>
      </c>
      <c r="N117" s="3">
        <v>102.578</v>
      </c>
      <c r="O117" s="146">
        <v>45973.625</v>
      </c>
      <c r="P117" s="3">
        <v>105.85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45967.625</v>
      </c>
      <c r="N118" s="3">
        <v>101.67700000000001</v>
      </c>
      <c r="O118" s="146">
        <v>45974.625</v>
      </c>
      <c r="P118" s="3">
        <v>105.48699999999999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45968.625</v>
      </c>
      <c r="N119" s="3">
        <v>103.97199999999999</v>
      </c>
      <c r="O119" s="146">
        <v>45975.625</v>
      </c>
      <c r="P119" s="3">
        <v>105.164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45971.625</v>
      </c>
      <c r="N120" s="3">
        <v>101.71899999999999</v>
      </c>
      <c r="O120" s="146">
        <v>45978.625</v>
      </c>
      <c r="P120" s="3">
        <v>104.958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45972.625</v>
      </c>
      <c r="N121" s="3">
        <v>101.26300000000001</v>
      </c>
      <c r="O121" s="146">
        <v>45979.625</v>
      </c>
      <c r="P121" s="3">
        <v>104.96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45973.625</v>
      </c>
      <c r="N122" s="3">
        <v>99.93</v>
      </c>
      <c r="O122" s="146">
        <v>45980.625</v>
      </c>
      <c r="P122" s="3">
        <v>104.913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45974.625</v>
      </c>
      <c r="N123" s="3">
        <v>101.462</v>
      </c>
      <c r="O123" s="146">
        <v>45981.625</v>
      </c>
      <c r="P123" s="3">
        <v>105.07299999999999</v>
      </c>
      <c r="S123" s="146">
        <f t="shared" si="11"/>
        <v>45974.625</v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45975.625</v>
      </c>
      <c r="N124" s="3">
        <v>104.428</v>
      </c>
      <c r="O124" s="146">
        <v>45982.625</v>
      </c>
      <c r="P124" s="3">
        <v>105.205</v>
      </c>
      <c r="S124" s="146">
        <f t="shared" si="11"/>
        <v>45975.625</v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104.003</v>
      </c>
      <c r="O125" s="146">
        <v>45985.625</v>
      </c>
      <c r="P125" s="3">
        <v>105.41500000000001</v>
      </c>
      <c r="S125" s="146">
        <f t="shared" si="11"/>
        <v>45978.625</v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108.547</v>
      </c>
      <c r="O126" s="146">
        <v>45986.625</v>
      </c>
      <c r="P126" s="3">
        <v>105.735</v>
      </c>
      <c r="S126" s="146">
        <f t="shared" si="11"/>
        <v>45979.625</v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106.31100000000001</v>
      </c>
      <c r="O127" s="146">
        <v>45987.625</v>
      </c>
      <c r="P127" s="3">
        <v>106.012</v>
      </c>
      <c r="S127" s="146">
        <f t="shared" si="11"/>
        <v>45980.625</v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105.861</v>
      </c>
      <c r="O128" s="146">
        <v>45989.625</v>
      </c>
      <c r="P128" s="3">
        <v>106.099</v>
      </c>
      <c r="S128" s="146">
        <f t="shared" si="11"/>
        <v>45981.625</v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110.235</v>
      </c>
      <c r="O129" s="146">
        <v>45992.625</v>
      </c>
      <c r="P129" s="3">
        <v>105.67100000000001</v>
      </c>
      <c r="S129" s="146">
        <f t="shared" si="11"/>
        <v>45982.625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106.495</v>
      </c>
      <c r="O130" s="146">
        <v>45993.625</v>
      </c>
      <c r="P130" s="3">
        <v>105.801</v>
      </c>
      <c r="S130" s="146">
        <f t="shared" si="11"/>
        <v>45985.625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45986.625</v>
      </c>
      <c r="N131" s="3">
        <v>104.241</v>
      </c>
      <c r="O131" s="146">
        <v>45994.625</v>
      </c>
      <c r="P131" s="3">
        <v>105.94199999999999</v>
      </c>
      <c r="S131" s="146">
        <f t="shared" si="11"/>
        <v>45986.625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45987.625</v>
      </c>
      <c r="N132" s="3">
        <v>103.907</v>
      </c>
      <c r="O132" s="146">
        <v>45995.625</v>
      </c>
      <c r="P132" s="3">
        <v>105.923</v>
      </c>
      <c r="S132" s="146">
        <f t="shared" ref="S132:S195" si="21">IF(COUNTIF(O:O,M132)*COUNTIF(Q:Q,M132),M132,"")</f>
        <v>45987.625</v>
      </c>
      <c r="T132" s="146" t="str">
        <f t="shared" si="20"/>
        <v/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45988.625</v>
      </c>
      <c r="N133" s="3">
        <v>102.48399999999999</v>
      </c>
      <c r="O133" s="146">
        <v>45996.625</v>
      </c>
      <c r="P133" s="3">
        <v>105.79300000000001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45989.625</v>
      </c>
      <c r="N134" s="3">
        <v>102.876</v>
      </c>
      <c r="O134" s="146">
        <v>45999.625</v>
      </c>
      <c r="P134" s="3">
        <v>105.36499999999999</v>
      </c>
      <c r="S134" s="146">
        <f t="shared" si="21"/>
        <v>45989.625</v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45992.625</v>
      </c>
      <c r="N135" s="3">
        <v>103.914</v>
      </c>
      <c r="O135" s="146">
        <v>46000.625</v>
      </c>
      <c r="P135" s="3">
        <v>105.212</v>
      </c>
      <c r="S135" s="146">
        <f t="shared" si="21"/>
        <v>45992.625</v>
      </c>
      <c r="T135" s="146" t="str">
        <f t="shared" si="20"/>
        <v/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45993.625</v>
      </c>
      <c r="N136" s="3">
        <v>102.703</v>
      </c>
      <c r="O136" s="146">
        <v>46001.625</v>
      </c>
      <c r="P136" s="3">
        <v>105.327</v>
      </c>
      <c r="S136" s="146">
        <f t="shared" si="21"/>
        <v>45993.625</v>
      </c>
      <c r="T136" s="146" t="str">
        <f t="shared" si="20"/>
        <v/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45994.625</v>
      </c>
      <c r="N137" s="3">
        <v>102.02200000000001</v>
      </c>
      <c r="O137" s="146">
        <v>46002.625</v>
      </c>
      <c r="P137" s="3">
        <v>105.752</v>
      </c>
      <c r="S137" s="146">
        <f t="shared" si="21"/>
        <v>45994.625</v>
      </c>
      <c r="T137" s="146" t="str">
        <f t="shared" si="20"/>
        <v/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45995.625</v>
      </c>
      <c r="N138" s="3">
        <v>102.223</v>
      </c>
      <c r="S138" s="146">
        <f t="shared" si="21"/>
        <v>45995.625</v>
      </c>
      <c r="T138" s="146" t="str">
        <f t="shared" si="20"/>
        <v/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45996.625</v>
      </c>
      <c r="N139" s="3">
        <v>102.15900000000001</v>
      </c>
      <c r="S139" s="146">
        <f t="shared" si="21"/>
        <v>45996.625</v>
      </c>
      <c r="T139" s="146" t="str">
        <f t="shared" si="20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45999.625</v>
      </c>
      <c r="N140" s="3">
        <v>102.43300000000001</v>
      </c>
      <c r="S140" s="146">
        <f t="shared" si="21"/>
        <v>45999.625</v>
      </c>
      <c r="T140" s="146" t="str">
        <f t="shared" si="20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46000.625</v>
      </c>
      <c r="N141" s="3">
        <v>101.699</v>
      </c>
      <c r="S141" s="146">
        <f t="shared" si="21"/>
        <v>46000.625</v>
      </c>
      <c r="T141" s="146">
        <f t="shared" si="20"/>
        <v>46000.625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46001.625</v>
      </c>
      <c r="N142" s="3">
        <v>101.032</v>
      </c>
      <c r="S142" s="146">
        <f t="shared" si="21"/>
        <v>46001.625</v>
      </c>
      <c r="T142" s="146">
        <f t="shared" si="20"/>
        <v>46001.625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6">
        <v>46002.625</v>
      </c>
      <c r="N143" s="3">
        <v>99.067999999999998</v>
      </c>
      <c r="S143" s="146">
        <f t="shared" si="21"/>
        <v>46002.625</v>
      </c>
      <c r="T143" s="146">
        <f t="shared" si="20"/>
        <v>46002.625</v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2" priority="1" operator="lessThan">
      <formula>0</formula>
    </cfRule>
  </conditionalFormatting>
  <hyperlinks>
    <hyperlink ref="C4" r:id="rId1" display="ZK885444@BGN Corp " xr:uid="{CC5E5B8B-05B0-4C5E-AAE7-CD74397532C8}"/>
  </hyperlinks>
  <pageMargins left="0.7" right="0.7" top="0.75" bottom="0.75" header="0.3" footer="0.3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A61C-E8BB-4835-B613-5F18A2667AD8}">
  <dimension ref="A1:R989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2" width="20.109375" style="44" bestFit="1" customWidth="1"/>
    <col min="3" max="3" width="21" style="44" bestFit="1" customWidth="1"/>
    <col min="4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46002.5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5">_xlfn.UNIQUE(O:O)</f>
        <v>0</v>
      </c>
    </row>
    <row r="3" spans="1:16">
      <c r="A3" s="14" t="s">
        <v>32</v>
      </c>
      <c r="B3" s="49" t="s">
        <v>228</v>
      </c>
      <c r="C3" s="50" t="s">
        <v>229</v>
      </c>
      <c r="J3" s="106" cm="1">
        <f t="array" ref="J3:K142">_xll.BDH(B4, "LAST_PRICE", "01/01/2025 12:00:00", "01/01/2035 13:00:00", "BarSize=60", "BarType=T", "RecurDaily=True", "TZ=New_York")</f>
        <v>45806.5</v>
      </c>
      <c r="K3" s="39">
        <v>106.521</v>
      </c>
      <c r="L3" s="106" cm="1">
        <f t="array" ref="L3:M142">_xll.BDH(C4, "LAST_PRICE", "01/01/2025 12:00:00", "01/01/2035 13:00:00", "BarSize=60", "BarType=T", "RecurDaily=True", "TZ=New_York")</f>
        <v>45806.5</v>
      </c>
      <c r="M3" s="44">
        <v>98.406999999999996</v>
      </c>
      <c r="N3" s="150">
        <f>IF(COUNTIF(L:L,J3),J3,"")</f>
        <v>45806.5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133" t="s">
        <v>230</v>
      </c>
      <c r="C4" s="171" t="s">
        <v>231</v>
      </c>
      <c r="J4" s="109">
        <v>45807.5</v>
      </c>
      <c r="K4" s="1">
        <v>106.56399999999999</v>
      </c>
      <c r="L4" s="110">
        <v>45807.5</v>
      </c>
      <c r="M4" s="44">
        <v>98.408000000000001</v>
      </c>
      <c r="N4" s="150">
        <f t="shared" ref="N4:N67" si="0">IF(COUNTIF(L:L,J4),J4,"")</f>
        <v>45807.5</v>
      </c>
      <c r="O4" s="150" t="str">
        <f t="shared" ref="O4:O67" si="1">IF(N4&gt;$A$14,N4,"")</f>
        <v/>
      </c>
      <c r="P4" s="150">
        <v>46001.5</v>
      </c>
    </row>
    <row r="5" spans="1:16">
      <c r="A5" s="14" t="s">
        <v>8</v>
      </c>
      <c r="B5" s="52">
        <f>12*10^6</f>
        <v>12000000</v>
      </c>
      <c r="C5" s="8">
        <f>8*10^6</f>
        <v>8000000</v>
      </c>
      <c r="J5" s="109">
        <v>45810.5</v>
      </c>
      <c r="K5" s="1">
        <v>106.545</v>
      </c>
      <c r="L5" s="110">
        <v>45810.5</v>
      </c>
      <c r="M5" s="44">
        <v>98.397999999999996</v>
      </c>
      <c r="N5" s="150">
        <f t="shared" si="0"/>
        <v>45810.5</v>
      </c>
      <c r="O5" s="150" t="str">
        <f t="shared" si="1"/>
        <v/>
      </c>
      <c r="P5" s="150">
        <v>46002.5</v>
      </c>
    </row>
    <row r="6" spans="1:16">
      <c r="A6" s="14" t="s">
        <v>10</v>
      </c>
      <c r="B6" s="54">
        <v>9.2499999999999999E-2</v>
      </c>
      <c r="C6" s="10">
        <v>7.4999999999999997E-2</v>
      </c>
      <c r="J6" s="109">
        <v>45811.5</v>
      </c>
      <c r="K6" s="1">
        <v>106.61799999999999</v>
      </c>
      <c r="L6" s="110">
        <v>45811.5</v>
      </c>
      <c r="M6" s="44">
        <v>98.509</v>
      </c>
      <c r="N6" s="150">
        <f t="shared" si="0"/>
        <v>45811.5</v>
      </c>
      <c r="O6" s="150" t="str">
        <f t="shared" si="1"/>
        <v/>
      </c>
    </row>
    <row r="7" spans="1:16">
      <c r="A7" s="14" t="s">
        <v>12</v>
      </c>
      <c r="B7" s="54">
        <v>3.9E-2</v>
      </c>
      <c r="C7" s="10">
        <v>3.9E-2</v>
      </c>
      <c r="J7" s="110">
        <v>45812.5</v>
      </c>
      <c r="K7" s="1">
        <v>106.804</v>
      </c>
      <c r="L7" s="110">
        <v>45812.5</v>
      </c>
      <c r="M7" s="1">
        <v>98.718999999999994</v>
      </c>
      <c r="N7" s="150">
        <f t="shared" si="0"/>
        <v>45812.5</v>
      </c>
      <c r="O7" s="150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45813.5</v>
      </c>
      <c r="K8" s="44">
        <v>106.831</v>
      </c>
      <c r="L8" s="109">
        <v>45813.5</v>
      </c>
      <c r="M8" s="44">
        <v>98.879000000000005</v>
      </c>
      <c r="N8" s="150">
        <f t="shared" si="0"/>
        <v>45813.5</v>
      </c>
      <c r="O8" s="150" t="str">
        <f t="shared" si="1"/>
        <v/>
      </c>
    </row>
    <row r="9" spans="1:16">
      <c r="A9" s="14" t="s">
        <v>232</v>
      </c>
      <c r="B9" s="4" cm="1">
        <f t="array" ref="B9">_xll.BDP("GBPUSD BGN Curncy","PX_LAST")</f>
        <v>1.3393999999999999</v>
      </c>
      <c r="C9" s="5" t="s">
        <v>23</v>
      </c>
      <c r="E9" s="1"/>
      <c r="F9" s="1"/>
      <c r="G9" s="1"/>
      <c r="H9" s="1"/>
      <c r="J9" s="109">
        <v>45814.5</v>
      </c>
      <c r="K9" s="44">
        <v>106.86799999999999</v>
      </c>
      <c r="L9" s="109">
        <v>45814.5</v>
      </c>
      <c r="M9" s="44">
        <v>98.944000000000003</v>
      </c>
      <c r="N9" s="150">
        <f t="shared" si="0"/>
        <v>45814.5</v>
      </c>
      <c r="O9" s="150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107.887</v>
      </c>
      <c r="C10" s="21" cm="1">
        <f t="array" ref="C10">_xll.BDP(C4,"px_last")</f>
        <v>103.672</v>
      </c>
      <c r="E10" s="1"/>
      <c r="F10" s="1"/>
      <c r="G10" s="1"/>
      <c r="H10" s="1"/>
      <c r="J10" s="109">
        <v>45817.5</v>
      </c>
      <c r="K10" s="44">
        <v>106.98</v>
      </c>
      <c r="L10" s="109">
        <v>45817.5</v>
      </c>
      <c r="M10" s="44">
        <v>99.177000000000007</v>
      </c>
      <c r="N10" s="150">
        <f t="shared" si="0"/>
        <v>45817.5</v>
      </c>
      <c r="O10" s="150" t="str">
        <f t="shared" si="1"/>
        <v/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45818.5</v>
      </c>
      <c r="K11" s="44">
        <v>107.226</v>
      </c>
      <c r="L11" s="109">
        <v>45818.5</v>
      </c>
      <c r="M11" s="44">
        <v>99.613</v>
      </c>
      <c r="N11" s="150">
        <f t="shared" si="0"/>
        <v>45818.5</v>
      </c>
      <c r="O11" s="150" t="str">
        <f t="shared" si="1"/>
        <v/>
      </c>
    </row>
    <row r="12" spans="1:16" ht="15" thickBot="1">
      <c r="A12" s="32" t="s">
        <v>22</v>
      </c>
      <c r="B12" s="181" t="s">
        <v>0</v>
      </c>
      <c r="C12" s="182"/>
      <c r="D12" s="182"/>
      <c r="E12" s="201" t="s">
        <v>1</v>
      </c>
      <c r="F12" s="202"/>
      <c r="G12" s="203"/>
      <c r="H12" s="32" t="s">
        <v>16</v>
      </c>
      <c r="J12" s="109">
        <v>45819.5</v>
      </c>
      <c r="K12" s="44">
        <v>107.414</v>
      </c>
      <c r="L12" s="109">
        <v>45819.5</v>
      </c>
      <c r="M12" s="44">
        <v>99.834999999999994</v>
      </c>
      <c r="N12" s="150">
        <f t="shared" si="0"/>
        <v>45819.5</v>
      </c>
      <c r="O12" s="150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45820.5</v>
      </c>
      <c r="K13" s="44">
        <v>107.32299999999999</v>
      </c>
      <c r="L13" s="109">
        <v>45820.5</v>
      </c>
      <c r="M13" s="44">
        <v>99.716999999999999</v>
      </c>
      <c r="N13" s="150">
        <f t="shared" si="0"/>
        <v>45820.5</v>
      </c>
      <c r="O13" s="150" t="str">
        <f t="shared" si="1"/>
        <v/>
      </c>
    </row>
    <row r="14" spans="1:16">
      <c r="A14" s="151">
        <v>46000.5</v>
      </c>
      <c r="B14" s="38">
        <v>108</v>
      </c>
      <c r="C14" s="39"/>
      <c r="D14" s="40"/>
      <c r="E14" s="38">
        <v>103.375</v>
      </c>
      <c r="F14" s="1"/>
      <c r="G14" s="5"/>
      <c r="H14" s="66">
        <v>0</v>
      </c>
      <c r="J14" s="109">
        <v>45821.5</v>
      </c>
      <c r="K14" s="44">
        <v>107.161</v>
      </c>
      <c r="L14" s="109">
        <v>45821.5</v>
      </c>
      <c r="M14" s="44">
        <v>99.566000000000003</v>
      </c>
      <c r="N14" s="150">
        <f t="shared" si="0"/>
        <v>45821.5</v>
      </c>
      <c r="O14" s="150" t="str">
        <f t="shared" si="1"/>
        <v/>
      </c>
    </row>
    <row r="15" spans="1:16">
      <c r="A15" s="151">
        <f ca="1">IF(AND(ISBLANK(P4), A14 = $P$1),NOW(),IF(ISBLANK(P4),"",P4))</f>
        <v>46001.5</v>
      </c>
      <c r="B15" s="38">
        <f ca="1">IF(COUNTIF($P$2:P1000,A15)=1,VLOOKUP(A15,J:K,2), IF(COUNTIF($P$2:P1000,A15)=0,$B$10,""))</f>
        <v>107.916</v>
      </c>
      <c r="C15" s="30">
        <f ca="1">IF(ISERROR(B15-2),"",(B15-$B$14)/100*$B$5)</f>
        <v>-10080.000000000382</v>
      </c>
      <c r="D15" s="31">
        <f ca="1">IF(ISERROR(B15-2),"",(INT(A15)-INT($A$14))/360*$B$6*$B$5-(INT(A15)-INT($A$14))/360*$B$7*$B$5*$B$14/100)</f>
        <v>1679.3333333333335</v>
      </c>
      <c r="E15" s="38">
        <f ca="1">IF(COUNTIF($P$2:P1000,A15)=1,VLOOKUP(A15,L:M,2), IF(COUNTIF($P$2:P1000,A15)=0,$C$10,""))</f>
        <v>103.477</v>
      </c>
      <c r="F15" s="30">
        <f ca="1">IF(ISERROR(B15-2),"",(E15-$E$14)/100*$C$5)</f>
        <v>8160.0000000003092</v>
      </c>
      <c r="G15" s="31">
        <f ca="1">IF(ISERROR(B15-2),"",(INT(A15)-INT($A$14))/360*$C$6*$C$5-(INT(A15)-INT($A$14))/360*$C$7*$C$5*$E$14/100)</f>
        <v>770.75</v>
      </c>
      <c r="H15" s="66">
        <f ca="1">IF(ISERROR(B15-2),"",(C15+D15-F15-G15)*$B$9)</f>
        <v>-23213.699483334254</v>
      </c>
      <c r="J15" s="109">
        <v>45824.5</v>
      </c>
      <c r="K15" s="44">
        <v>107.28100000000001</v>
      </c>
      <c r="L15" s="109">
        <v>45824.5</v>
      </c>
      <c r="M15" s="44">
        <v>99.804000000000002</v>
      </c>
      <c r="N15" s="150">
        <f t="shared" si="0"/>
        <v>45824.5</v>
      </c>
      <c r="O15" s="150" t="str">
        <f t="shared" si="1"/>
        <v/>
      </c>
    </row>
    <row r="16" spans="1:16">
      <c r="A16" s="151">
        <f t="shared" ref="A16:A79" ca="1" si="2">IF(AND(ISBLANK(P5), A15 = $P$1),NOW(),IF(ISBLANK(P5),"",P5))</f>
        <v>46002.5</v>
      </c>
      <c r="B16" s="38">
        <f ca="1">IF(COUNTIF($P$2:P1001,A16)=1,VLOOKUP(A16,J:K,2), IF(COUNTIF($P$2:P1001,A16)=0,$B$10,""))</f>
        <v>107.887</v>
      </c>
      <c r="C16" s="30">
        <f t="shared" ref="C16:C79" ca="1" si="3">IF(ISERROR(B16-2),"",(B16-$B$14)/100*$B$5)</f>
        <v>-13559.999999999944</v>
      </c>
      <c r="D16" s="31">
        <f t="shared" ref="D16:D79" ca="1" si="4">IF(ISERROR(B16-2),"",(INT(A16)-INT($A$14))/360*$B$6*$B$5-(INT(A16)-INT($A$14))/360*$B$7*$B$5*$B$14/100)</f>
        <v>3358.666666666667</v>
      </c>
      <c r="E16" s="38">
        <f ca="1">IF(COUNTIF($P$2:P1001,A16)=1,VLOOKUP(A16,L:M,2), IF(COUNTIF($P$2:P1001,A16)=0,$C$10,""))</f>
        <v>103.672</v>
      </c>
      <c r="F16" s="30">
        <f t="shared" ref="F16:F79" ca="1" si="5">IF(ISERROR(B16-2),"",(E16-$E$14)/100*$C$5)</f>
        <v>23759.999999999764</v>
      </c>
      <c r="G16" s="31">
        <f t="shared" ref="G16:G79" ca="1" si="6">IF(ISERROR(B16-2),"",(INT(A16)-INT($A$14))/360*$C$6*$C$5-(INT(A16)-INT($A$14))/360*$C$7*$C$5*$E$14/100)</f>
        <v>1541.5</v>
      </c>
      <c r="H16" s="66">
        <f t="shared" ref="H16:H79" ca="1" si="7">IF(ISERROR(B16-2),"",(C16+D16-F16-G16)*$B$9)</f>
        <v>-47552.494966666265</v>
      </c>
      <c r="J16" s="109">
        <v>45825.5</v>
      </c>
      <c r="K16" s="44">
        <v>107.276</v>
      </c>
      <c r="L16" s="109">
        <v>45825.5</v>
      </c>
      <c r="M16" s="44">
        <v>99.861000000000004</v>
      </c>
      <c r="N16" s="150">
        <f t="shared" si="0"/>
        <v>45825.5</v>
      </c>
      <c r="O16" s="150" t="str">
        <f t="shared" si="1"/>
        <v/>
      </c>
    </row>
    <row r="17" spans="1:15">
      <c r="A17" s="151">
        <f t="shared" ca="1" si="2"/>
        <v>46002.652497453702</v>
      </c>
      <c r="B17" s="38">
        <f ca="1">IF(COUNTIF($P$2:P1002,A17)=1,VLOOKUP(A17,J:K,2), IF(COUNTIF($P$2:P1002,A17)=0,$B$10,""))</f>
        <v>107.887</v>
      </c>
      <c r="C17" s="30">
        <f t="shared" ca="1" si="3"/>
        <v>-13559.999999999944</v>
      </c>
      <c r="D17" s="31">
        <f t="shared" ca="1" si="4"/>
        <v>3358.666666666667</v>
      </c>
      <c r="E17" s="38">
        <f ca="1">IF(COUNTIF($P$2:P1002,A17)=1,VLOOKUP(A17,L:M,2), IF(COUNTIF($P$2:P1002,A17)=0,$C$10,""))</f>
        <v>103.672</v>
      </c>
      <c r="F17" s="30">
        <f t="shared" ca="1" si="5"/>
        <v>23759.999999999764</v>
      </c>
      <c r="G17" s="31">
        <f t="shared" ca="1" si="6"/>
        <v>1541.5</v>
      </c>
      <c r="H17" s="66">
        <f t="shared" ca="1" si="7"/>
        <v>-47552.494966666265</v>
      </c>
      <c r="J17" s="109">
        <v>45826.5</v>
      </c>
      <c r="K17" s="44">
        <v>107.224</v>
      </c>
      <c r="L17" s="109">
        <v>45826.5</v>
      </c>
      <c r="M17" s="44">
        <v>99.843999999999994</v>
      </c>
      <c r="N17" s="150">
        <f t="shared" si="0"/>
        <v>45826.5</v>
      </c>
      <c r="O17" s="150" t="str">
        <f t="shared" si="1"/>
        <v/>
      </c>
    </row>
    <row r="18" spans="1:15">
      <c r="A18" s="151" t="str">
        <f t="shared" ca="1" si="2"/>
        <v/>
      </c>
      <c r="B18" s="38" t="str">
        <f ca="1">IF(COUNTIF($P$2:P1003,A18)=1,VLOOKUP(A18,J:K,2), IF(COUNTIF($P$2:P1003,A18)=0,$B$10,""))</f>
        <v/>
      </c>
      <c r="C18" s="30" t="str">
        <f t="shared" ca="1" si="3"/>
        <v/>
      </c>
      <c r="D18" s="31" t="str">
        <f t="shared" ca="1" si="4"/>
        <v/>
      </c>
      <c r="E18" s="38" t="str">
        <f ca="1">IF(COUNTIF($P$2:P1003,A18)=1,VLOOKUP(A18,L:M,2), IF(COUNTIF($P$2:P1003,A18)=0,$C$10,""))</f>
        <v/>
      </c>
      <c r="F18" s="30" t="str">
        <f t="shared" ca="1" si="5"/>
        <v/>
      </c>
      <c r="G18" s="31" t="str">
        <f t="shared" ca="1" si="6"/>
        <v/>
      </c>
      <c r="H18" s="66" t="str">
        <f t="shared" ca="1" si="7"/>
        <v/>
      </c>
      <c r="J18" s="109">
        <v>45827.5</v>
      </c>
      <c r="K18" s="44">
        <v>107.078</v>
      </c>
      <c r="L18" s="109">
        <v>45827.5</v>
      </c>
      <c r="M18" s="44">
        <v>99.668999999999997</v>
      </c>
      <c r="N18" s="150">
        <f t="shared" si="0"/>
        <v>45827.5</v>
      </c>
      <c r="O18" s="150" t="str">
        <f t="shared" si="1"/>
        <v/>
      </c>
    </row>
    <row r="19" spans="1:15">
      <c r="A19" s="151" t="str">
        <f t="shared" ca="1" si="2"/>
        <v/>
      </c>
      <c r="B19" s="38" t="str">
        <f ca="1">IF(COUNTIF($P$2:P1004,A19)=1,VLOOKUP(A19,J:K,2), IF(COUNTIF($P$2:P1004,A19)=0,$B$10,""))</f>
        <v/>
      </c>
      <c r="C19" s="30" t="str">
        <f t="shared" ca="1" si="3"/>
        <v/>
      </c>
      <c r="D19" s="31" t="str">
        <f t="shared" ca="1" si="4"/>
        <v/>
      </c>
      <c r="E19" s="38" t="str">
        <f ca="1">IF(COUNTIF($P$2:P1004,A19)=1,VLOOKUP(A19,L:M,2), IF(COUNTIF($P$2:P1004,A19)=0,$C$10,""))</f>
        <v/>
      </c>
      <c r="F19" s="30" t="str">
        <f t="shared" ca="1" si="5"/>
        <v/>
      </c>
      <c r="G19" s="31" t="str">
        <f t="shared" ca="1" si="6"/>
        <v/>
      </c>
      <c r="H19" s="66" t="str">
        <f t="shared" ca="1" si="7"/>
        <v/>
      </c>
      <c r="J19" s="109">
        <v>45828.5</v>
      </c>
      <c r="K19" s="44">
        <v>107.119</v>
      </c>
      <c r="L19" s="109">
        <v>45828.5</v>
      </c>
      <c r="M19" s="44">
        <v>99.766000000000005</v>
      </c>
      <c r="N19" s="150">
        <f t="shared" si="0"/>
        <v>45828.5</v>
      </c>
      <c r="O19" s="150" t="str">
        <f t="shared" si="1"/>
        <v/>
      </c>
    </row>
    <row r="20" spans="1:15">
      <c r="A20" s="151" t="str">
        <f t="shared" ca="1" si="2"/>
        <v/>
      </c>
      <c r="B20" s="38" t="str">
        <f ca="1">IF(COUNTIF($P$2:P1005,A20)=1,VLOOKUP(A20,J:K,2), IF(COUNTIF($P$2:P1005,A20)=0,$B$10,""))</f>
        <v/>
      </c>
      <c r="C20" s="30" t="str">
        <f t="shared" ca="1" si="3"/>
        <v/>
      </c>
      <c r="D20" s="31" t="str">
        <f t="shared" ca="1" si="4"/>
        <v/>
      </c>
      <c r="E20" s="38" t="str">
        <f ca="1">IF(COUNTIF($P$2:P1005,A20)=1,VLOOKUP(A20,L:M,2), IF(COUNTIF($P$2:P1005,A20)=0,$C$10,""))</f>
        <v/>
      </c>
      <c r="F20" s="30" t="str">
        <f t="shared" ca="1" si="5"/>
        <v/>
      </c>
      <c r="G20" s="31" t="str">
        <f t="shared" ca="1" si="6"/>
        <v/>
      </c>
      <c r="H20" s="66" t="str">
        <f t="shared" ca="1" si="7"/>
        <v/>
      </c>
      <c r="J20" s="109">
        <v>45831.5</v>
      </c>
      <c r="K20" s="44">
        <v>107.09399999999999</v>
      </c>
      <c r="L20" s="109">
        <v>45831.5</v>
      </c>
      <c r="M20" s="44">
        <v>99.715000000000003</v>
      </c>
      <c r="N20" s="150">
        <f t="shared" si="0"/>
        <v>45831.5</v>
      </c>
      <c r="O20" s="150" t="str">
        <f t="shared" si="1"/>
        <v/>
      </c>
    </row>
    <row r="21" spans="1:15">
      <c r="A21" s="151" t="str">
        <f t="shared" ca="1" si="2"/>
        <v/>
      </c>
      <c r="B21" s="38" t="str">
        <f ca="1">IF(COUNTIF($P$2:P1006,A21)=1,VLOOKUP(A21,J:K,2), IF(COUNTIF($P$2:P1006,A21)=0,$B$10,""))</f>
        <v/>
      </c>
      <c r="C21" s="30" t="str">
        <f t="shared" ca="1" si="3"/>
        <v/>
      </c>
      <c r="D21" s="31" t="str">
        <f t="shared" ca="1" si="4"/>
        <v/>
      </c>
      <c r="E21" s="38" t="str">
        <f ca="1">IF(COUNTIF($P$2:P1006,A21)=1,VLOOKUP(A21,L:M,2), IF(COUNTIF($P$2:P1006,A21)=0,$C$10,""))</f>
        <v/>
      </c>
      <c r="F21" s="30" t="str">
        <f t="shared" ca="1" si="5"/>
        <v/>
      </c>
      <c r="G21" s="31" t="str">
        <f t="shared" ca="1" si="6"/>
        <v/>
      </c>
      <c r="H21" s="66" t="str">
        <f t="shared" ca="1" si="7"/>
        <v/>
      </c>
      <c r="J21" s="109">
        <v>45832.5</v>
      </c>
      <c r="K21" s="44">
        <v>107.446</v>
      </c>
      <c r="L21" s="109">
        <v>45832.5</v>
      </c>
      <c r="M21" s="44">
        <v>100.143</v>
      </c>
      <c r="N21" s="150">
        <f t="shared" si="0"/>
        <v>45832.5</v>
      </c>
      <c r="O21" s="150" t="str">
        <f t="shared" si="1"/>
        <v/>
      </c>
    </row>
    <row r="22" spans="1:15">
      <c r="A22" s="151" t="str">
        <f t="shared" ca="1" si="2"/>
        <v/>
      </c>
      <c r="B22" s="38" t="str">
        <f ca="1">IF(COUNTIF($P$2:P1007,A22)=1,VLOOKUP(A22,J:K,2), IF(COUNTIF($P$2:P1007,A22)=0,$B$10,""))</f>
        <v/>
      </c>
      <c r="C22" s="30" t="str">
        <f t="shared" ca="1" si="3"/>
        <v/>
      </c>
      <c r="D22" s="31" t="str">
        <f t="shared" ca="1" si="4"/>
        <v/>
      </c>
      <c r="E22" s="38" t="str">
        <f ca="1">IF(COUNTIF($P$2:P1007,A22)=1,VLOOKUP(A22,L:M,2), IF(COUNTIF($P$2:P1007,A22)=0,$C$10,""))</f>
        <v/>
      </c>
      <c r="F22" s="30" t="str">
        <f t="shared" ca="1" si="5"/>
        <v/>
      </c>
      <c r="G22" s="31" t="str">
        <f t="shared" ca="1" si="6"/>
        <v/>
      </c>
      <c r="H22" s="66" t="str">
        <f t="shared" ca="1" si="7"/>
        <v/>
      </c>
      <c r="J22" s="109">
        <v>45833.5</v>
      </c>
      <c r="K22" s="44">
        <v>107.414</v>
      </c>
      <c r="L22" s="109">
        <v>45833.5</v>
      </c>
      <c r="M22" s="44">
        <v>100.175</v>
      </c>
      <c r="N22" s="150">
        <f t="shared" si="0"/>
        <v>45833.5</v>
      </c>
      <c r="O22" s="150" t="str">
        <f t="shared" si="1"/>
        <v/>
      </c>
    </row>
    <row r="23" spans="1:15">
      <c r="A23" s="151" t="str">
        <f t="shared" ca="1" si="2"/>
        <v/>
      </c>
      <c r="B23" s="38" t="str">
        <f ca="1">IF(COUNTIF($P$2:P1008,A23)=1,VLOOKUP(A23,J:K,2), IF(COUNTIF($P$2:P1008,A23)=0,$B$10,""))</f>
        <v/>
      </c>
      <c r="C23" s="30" t="str">
        <f t="shared" ca="1" si="3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5"/>
        <v/>
      </c>
      <c r="G23" s="31" t="str">
        <f t="shared" ca="1" si="6"/>
        <v/>
      </c>
      <c r="H23" s="66" t="str">
        <f t="shared" ca="1" si="7"/>
        <v/>
      </c>
      <c r="J23" s="109">
        <v>45834.5</v>
      </c>
      <c r="K23" s="44">
        <v>107.416</v>
      </c>
      <c r="L23" s="109">
        <v>45834.5</v>
      </c>
      <c r="M23" s="44">
        <v>100.16800000000001</v>
      </c>
      <c r="N23" s="150">
        <f t="shared" si="0"/>
        <v>45834.5</v>
      </c>
      <c r="O23" s="150" t="str">
        <f t="shared" si="1"/>
        <v/>
      </c>
    </row>
    <row r="24" spans="1:15">
      <c r="A24" s="151" t="str">
        <f t="shared" ca="1" si="2"/>
        <v/>
      </c>
      <c r="B24" s="38" t="str">
        <f ca="1">IF(COUNTIF($P$2:P1009,A24)=1,VLOOKUP(A24,J:K,2), IF(COUNTIF($P$2:P1009,A24)=0,$B$10,""))</f>
        <v/>
      </c>
      <c r="C24" s="30" t="str">
        <f t="shared" ca="1" si="3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ca="1" si="5"/>
        <v/>
      </c>
      <c r="G24" s="31" t="str">
        <f t="shared" ca="1" si="6"/>
        <v/>
      </c>
      <c r="H24" s="66" t="str">
        <f t="shared" ca="1" si="7"/>
        <v/>
      </c>
      <c r="J24" s="109">
        <v>45835.5</v>
      </c>
      <c r="K24" s="44">
        <v>107.556</v>
      </c>
      <c r="L24" s="109">
        <v>45835.5</v>
      </c>
      <c r="M24" s="44">
        <v>100.333</v>
      </c>
      <c r="N24" s="150">
        <f t="shared" si="0"/>
        <v>45835.5</v>
      </c>
      <c r="O24" s="150" t="str">
        <f t="shared" si="1"/>
        <v/>
      </c>
    </row>
    <row r="25" spans="1:15">
      <c r="A25" s="151" t="str">
        <f t="shared" ca="1" si="2"/>
        <v/>
      </c>
      <c r="B25" s="38" t="str">
        <f ca="1">IF(COUNTIF($P$2:P1010,A25)=1,VLOOKUP(A25,J:K,2), IF(COUNTIF($P$2:P1010,A25)=0,$B$10,""))</f>
        <v/>
      </c>
      <c r="C25" s="30" t="str">
        <f t="shared" ca="1" si="3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5"/>
        <v/>
      </c>
      <c r="G25" s="31" t="str">
        <f t="shared" ca="1" si="6"/>
        <v/>
      </c>
      <c r="H25" s="66" t="str">
        <f t="shared" ca="1" si="7"/>
        <v/>
      </c>
      <c r="J25" s="109">
        <v>45838.5</v>
      </c>
      <c r="K25" s="44">
        <v>107.765</v>
      </c>
      <c r="L25" s="109">
        <v>45838.5</v>
      </c>
      <c r="M25" s="44">
        <v>100.71899999999999</v>
      </c>
      <c r="N25" s="150">
        <f t="shared" si="0"/>
        <v>45838.5</v>
      </c>
      <c r="O25" s="150" t="str">
        <f t="shared" si="1"/>
        <v/>
      </c>
    </row>
    <row r="26" spans="1:15">
      <c r="A26" s="151" t="str">
        <f t="shared" ca="1" si="2"/>
        <v/>
      </c>
      <c r="B26" s="38" t="str">
        <f ca="1">IF(COUNTIF($P$2:P1011,A26)=1,VLOOKUP(A26,J:K,2), IF(COUNTIF($P$2:P1011,A26)=0,$B$10,""))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5"/>
        <v/>
      </c>
      <c r="G26" s="31" t="str">
        <f t="shared" ca="1" si="6"/>
        <v/>
      </c>
      <c r="H26" s="66" t="str">
        <f t="shared" ca="1" si="7"/>
        <v/>
      </c>
      <c r="J26" s="109">
        <v>45839.5</v>
      </c>
      <c r="K26" s="44">
        <v>107.931</v>
      </c>
      <c r="L26" s="109">
        <v>45839.5</v>
      </c>
      <c r="M26" s="44">
        <v>100.992</v>
      </c>
      <c r="N26" s="150">
        <f t="shared" si="0"/>
        <v>45839.5</v>
      </c>
      <c r="O26" s="150" t="str">
        <f t="shared" si="1"/>
        <v/>
      </c>
    </row>
    <row r="27" spans="1:15">
      <c r="A27" s="151" t="str">
        <f t="shared" ca="1" si="2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5"/>
        <v/>
      </c>
      <c r="G27" s="31" t="str">
        <f t="shared" ca="1" si="6"/>
        <v/>
      </c>
      <c r="H27" s="66" t="str">
        <f t="shared" ca="1" si="7"/>
        <v/>
      </c>
      <c r="J27" s="109">
        <v>45840.5</v>
      </c>
      <c r="K27" s="44">
        <v>107.768</v>
      </c>
      <c r="L27" s="109">
        <v>45840.5</v>
      </c>
      <c r="M27" s="44">
        <v>100.76600000000001</v>
      </c>
      <c r="N27" s="150">
        <f t="shared" si="0"/>
        <v>45840.5</v>
      </c>
      <c r="O27" s="150" t="str">
        <f t="shared" si="1"/>
        <v/>
      </c>
    </row>
    <row r="28" spans="1:15">
      <c r="A28" s="151" t="str">
        <f t="shared" ca="1" si="2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5"/>
        <v/>
      </c>
      <c r="G28" s="31" t="str">
        <f t="shared" ca="1" si="6"/>
        <v/>
      </c>
      <c r="H28" s="66" t="str">
        <f t="shared" ca="1" si="7"/>
        <v/>
      </c>
      <c r="J28" s="109">
        <v>45841.5</v>
      </c>
      <c r="K28" s="44">
        <v>107.848</v>
      </c>
      <c r="L28" s="109">
        <v>45841.5</v>
      </c>
      <c r="M28" s="44">
        <v>100.956</v>
      </c>
      <c r="N28" s="150">
        <f t="shared" si="0"/>
        <v>45841.5</v>
      </c>
      <c r="O28" s="150" t="str">
        <f t="shared" si="1"/>
        <v/>
      </c>
    </row>
    <row r="29" spans="1:15">
      <c r="A29" s="151" t="str">
        <f t="shared" ca="1" si="2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5"/>
        <v/>
      </c>
      <c r="G29" s="31" t="str">
        <f t="shared" ca="1" si="6"/>
        <v/>
      </c>
      <c r="H29" s="66" t="str">
        <f t="shared" ca="1" si="7"/>
        <v/>
      </c>
      <c r="J29" s="109">
        <v>45842.5</v>
      </c>
      <c r="K29" s="44">
        <v>107.90900000000001</v>
      </c>
      <c r="L29" s="109">
        <v>45842.5</v>
      </c>
      <c r="M29" s="44">
        <v>100.98</v>
      </c>
      <c r="N29" s="150">
        <f t="shared" si="0"/>
        <v>45842.5</v>
      </c>
      <c r="O29" s="150" t="str">
        <f t="shared" si="1"/>
        <v/>
      </c>
    </row>
    <row r="30" spans="1:15">
      <c r="A30" s="151" t="str">
        <f t="shared" ca="1" si="2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5"/>
        <v/>
      </c>
      <c r="G30" s="31" t="str">
        <f t="shared" ca="1" si="6"/>
        <v/>
      </c>
      <c r="H30" s="66" t="str">
        <f t="shared" ca="1" si="7"/>
        <v/>
      </c>
      <c r="J30" s="109">
        <v>45845.5</v>
      </c>
      <c r="K30" s="44">
        <v>107.938</v>
      </c>
      <c r="L30" s="109">
        <v>45845.5</v>
      </c>
      <c r="M30" s="44">
        <v>101.098</v>
      </c>
      <c r="N30" s="150">
        <f t="shared" si="0"/>
        <v>45845.5</v>
      </c>
      <c r="O30" s="150" t="str">
        <f t="shared" si="1"/>
        <v/>
      </c>
    </row>
    <row r="31" spans="1:15">
      <c r="A31" s="151" t="str">
        <f t="shared" ca="1" si="2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5"/>
        <v/>
      </c>
      <c r="G31" s="31" t="str">
        <f t="shared" ca="1" si="6"/>
        <v/>
      </c>
      <c r="H31" s="66" t="str">
        <f t="shared" ca="1" si="7"/>
        <v/>
      </c>
      <c r="J31" s="109">
        <v>45846.5</v>
      </c>
      <c r="K31" s="44">
        <v>107.90300000000001</v>
      </c>
      <c r="L31" s="109">
        <v>45846.5</v>
      </c>
      <c r="M31" s="44">
        <v>101.077</v>
      </c>
      <c r="N31" s="150">
        <f t="shared" si="0"/>
        <v>45846.5</v>
      </c>
      <c r="O31" s="150" t="str">
        <f t="shared" si="1"/>
        <v/>
      </c>
    </row>
    <row r="32" spans="1:15">
      <c r="A32" s="151" t="str">
        <f t="shared" ca="1" si="2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5"/>
        <v/>
      </c>
      <c r="G32" s="31" t="str">
        <f t="shared" ca="1" si="6"/>
        <v/>
      </c>
      <c r="H32" s="66" t="str">
        <f t="shared" ca="1" si="7"/>
        <v/>
      </c>
      <c r="J32" s="109">
        <v>45847.5</v>
      </c>
      <c r="K32" s="44">
        <v>107.974</v>
      </c>
      <c r="L32" s="109">
        <v>45847.5</v>
      </c>
      <c r="M32" s="44">
        <v>101.137</v>
      </c>
      <c r="N32" s="150">
        <f t="shared" si="0"/>
        <v>45847.5</v>
      </c>
      <c r="O32" s="150" t="str">
        <f t="shared" si="1"/>
        <v/>
      </c>
    </row>
    <row r="33" spans="1:15">
      <c r="A33" s="151" t="str">
        <f t="shared" ca="1" si="2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5"/>
        <v/>
      </c>
      <c r="G33" s="31" t="str">
        <f t="shared" ca="1" si="6"/>
        <v/>
      </c>
      <c r="H33" s="66" t="str">
        <f t="shared" ca="1" si="7"/>
        <v/>
      </c>
      <c r="J33" s="109">
        <v>45848.5</v>
      </c>
      <c r="K33" s="44">
        <v>108.054</v>
      </c>
      <c r="L33" s="109">
        <v>45848.5</v>
      </c>
      <c r="M33" s="44">
        <v>101.273</v>
      </c>
      <c r="N33" s="150">
        <f t="shared" si="0"/>
        <v>45848.5</v>
      </c>
      <c r="O33" s="150" t="str">
        <f t="shared" si="1"/>
        <v/>
      </c>
    </row>
    <row r="34" spans="1:15">
      <c r="A34" s="151" t="str">
        <f t="shared" ca="1" si="2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5"/>
        <v/>
      </c>
      <c r="G34" s="31" t="str">
        <f t="shared" ca="1" si="6"/>
        <v/>
      </c>
      <c r="H34" s="66" t="str">
        <f t="shared" ca="1" si="7"/>
        <v/>
      </c>
      <c r="J34" s="109">
        <v>45849.5</v>
      </c>
      <c r="K34" s="44">
        <v>108.002</v>
      </c>
      <c r="L34" s="109">
        <v>45849.5</v>
      </c>
      <c r="M34" s="44">
        <v>101.2</v>
      </c>
      <c r="N34" s="150">
        <f t="shared" si="0"/>
        <v>45849.5</v>
      </c>
      <c r="O34" s="150" t="str">
        <f t="shared" si="1"/>
        <v/>
      </c>
    </row>
    <row r="35" spans="1:15">
      <c r="A35" s="151" t="str">
        <f t="shared" ca="1" si="2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5"/>
        <v/>
      </c>
      <c r="G35" s="31" t="str">
        <f t="shared" ca="1" si="6"/>
        <v/>
      </c>
      <c r="H35" s="66" t="str">
        <f t="shared" ca="1" si="7"/>
        <v/>
      </c>
      <c r="J35" s="109">
        <v>45852.5</v>
      </c>
      <c r="K35" s="44">
        <v>107.893</v>
      </c>
      <c r="L35" s="109">
        <v>45852.5</v>
      </c>
      <c r="M35" s="44">
        <v>100.935</v>
      </c>
      <c r="N35" s="150">
        <f t="shared" si="0"/>
        <v>45852.5</v>
      </c>
      <c r="O35" s="150" t="str">
        <f t="shared" si="1"/>
        <v/>
      </c>
    </row>
    <row r="36" spans="1:15">
      <c r="A36" s="151" t="str">
        <f t="shared" ca="1" si="2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5"/>
        <v/>
      </c>
      <c r="G36" s="31" t="str">
        <f t="shared" ca="1" si="6"/>
        <v/>
      </c>
      <c r="H36" s="66" t="str">
        <f t="shared" ca="1" si="7"/>
        <v/>
      </c>
      <c r="J36" s="109">
        <v>45853.5</v>
      </c>
      <c r="K36" s="44">
        <v>107.77500000000001</v>
      </c>
      <c r="L36" s="109">
        <v>45853.5</v>
      </c>
      <c r="M36" s="44">
        <v>100.861</v>
      </c>
      <c r="N36" s="150">
        <f t="shared" si="0"/>
        <v>45853.5</v>
      </c>
      <c r="O36" s="150" t="str">
        <f t="shared" si="1"/>
        <v/>
      </c>
    </row>
    <row r="37" spans="1:15">
      <c r="A37" s="151" t="str">
        <f t="shared" ca="1" si="2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5"/>
        <v/>
      </c>
      <c r="G37" s="31" t="str">
        <f t="shared" ca="1" si="6"/>
        <v/>
      </c>
      <c r="H37" s="66" t="str">
        <f t="shared" ca="1" si="7"/>
        <v/>
      </c>
      <c r="J37" s="109">
        <v>45854.5</v>
      </c>
      <c r="K37" s="44">
        <v>107.53</v>
      </c>
      <c r="L37" s="109">
        <v>45854.5</v>
      </c>
      <c r="M37" s="44">
        <v>100.586</v>
      </c>
      <c r="N37" s="150">
        <f t="shared" si="0"/>
        <v>45854.5</v>
      </c>
      <c r="O37" s="150" t="str">
        <f t="shared" si="1"/>
        <v/>
      </c>
    </row>
    <row r="38" spans="1:15">
      <c r="A38" s="151" t="str">
        <f t="shared" ca="1" si="2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5"/>
        <v/>
      </c>
      <c r="G38" s="31" t="str">
        <f t="shared" ca="1" si="6"/>
        <v/>
      </c>
      <c r="H38" s="66" t="str">
        <f t="shared" ca="1" si="7"/>
        <v/>
      </c>
      <c r="J38" s="109">
        <v>45855.5</v>
      </c>
      <c r="K38" s="44">
        <v>107.57299999999999</v>
      </c>
      <c r="L38" s="109">
        <v>45855.5</v>
      </c>
      <c r="M38" s="44">
        <v>100.607</v>
      </c>
      <c r="N38" s="150">
        <f t="shared" si="0"/>
        <v>45855.5</v>
      </c>
      <c r="O38" s="150" t="str">
        <f t="shared" si="1"/>
        <v/>
      </c>
    </row>
    <row r="39" spans="1:15">
      <c r="A39" s="151" t="str">
        <f t="shared" ca="1" si="2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5"/>
        <v/>
      </c>
      <c r="G39" s="31" t="str">
        <f t="shared" ca="1" si="6"/>
        <v/>
      </c>
      <c r="H39" s="66" t="str">
        <f t="shared" ca="1" si="7"/>
        <v/>
      </c>
      <c r="J39" s="109">
        <v>45856.5</v>
      </c>
      <c r="K39" s="44">
        <v>107.621</v>
      </c>
      <c r="L39" s="109">
        <v>45856.5</v>
      </c>
      <c r="M39" s="44">
        <v>100.62</v>
      </c>
      <c r="N39" s="150">
        <f t="shared" si="0"/>
        <v>45856.5</v>
      </c>
      <c r="O39" s="150" t="str">
        <f t="shared" si="1"/>
        <v/>
      </c>
    </row>
    <row r="40" spans="1:15">
      <c r="A40" s="151" t="str">
        <f t="shared" ca="1" si="2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5"/>
        <v/>
      </c>
      <c r="G40" s="31" t="str">
        <f t="shared" ca="1" si="6"/>
        <v/>
      </c>
      <c r="H40" s="66" t="str">
        <f t="shared" ca="1" si="7"/>
        <v/>
      </c>
      <c r="J40" s="109">
        <v>45859.5</v>
      </c>
      <c r="K40" s="44">
        <v>107.771</v>
      </c>
      <c r="L40" s="109">
        <v>45859.5</v>
      </c>
      <c r="M40" s="44">
        <v>100.776</v>
      </c>
      <c r="N40" s="150">
        <f t="shared" si="0"/>
        <v>45859.5</v>
      </c>
      <c r="O40" s="150" t="str">
        <f t="shared" si="1"/>
        <v/>
      </c>
    </row>
    <row r="41" spans="1:15">
      <c r="A41" s="151" t="str">
        <f t="shared" ca="1" si="2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5"/>
        <v/>
      </c>
      <c r="G41" s="31" t="str">
        <f t="shared" ca="1" si="6"/>
        <v/>
      </c>
      <c r="H41" s="66" t="str">
        <f t="shared" ca="1" si="7"/>
        <v/>
      </c>
      <c r="J41" s="109">
        <v>45860.5</v>
      </c>
      <c r="K41" s="44">
        <v>107.815</v>
      </c>
      <c r="L41" s="109">
        <v>45860.5</v>
      </c>
      <c r="M41" s="44">
        <v>100.84699999999999</v>
      </c>
      <c r="N41" s="150">
        <f t="shared" si="0"/>
        <v>45860.5</v>
      </c>
      <c r="O41" s="150" t="str">
        <f t="shared" si="1"/>
        <v/>
      </c>
    </row>
    <row r="42" spans="1:15">
      <c r="A42" s="151" t="str">
        <f t="shared" ca="1" si="2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5"/>
        <v/>
      </c>
      <c r="G42" s="31" t="str">
        <f t="shared" ca="1" si="6"/>
        <v/>
      </c>
      <c r="H42" s="66" t="str">
        <f t="shared" ca="1" si="7"/>
        <v/>
      </c>
      <c r="J42" s="109">
        <v>45861.5</v>
      </c>
      <c r="K42" s="44">
        <v>107.90300000000001</v>
      </c>
      <c r="L42" s="109">
        <v>45861.5</v>
      </c>
      <c r="M42" s="44">
        <v>101.00700000000001</v>
      </c>
      <c r="N42" s="150">
        <f t="shared" si="0"/>
        <v>45861.5</v>
      </c>
      <c r="O42" s="150" t="str">
        <f t="shared" si="1"/>
        <v/>
      </c>
    </row>
    <row r="43" spans="1:15">
      <c r="A43" s="151" t="str">
        <f t="shared" ca="1" si="2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5"/>
        <v/>
      </c>
      <c r="G43" s="31" t="str">
        <f t="shared" ca="1" si="6"/>
        <v/>
      </c>
      <c r="H43" s="66" t="str">
        <f t="shared" ca="1" si="7"/>
        <v/>
      </c>
      <c r="J43" s="109">
        <v>45862.5</v>
      </c>
      <c r="K43" s="44">
        <v>108.093</v>
      </c>
      <c r="L43" s="109">
        <v>45862.5</v>
      </c>
      <c r="M43" s="44">
        <v>101.151</v>
      </c>
      <c r="N43" s="150">
        <f t="shared" si="0"/>
        <v>45862.5</v>
      </c>
      <c r="O43" s="150" t="str">
        <f t="shared" si="1"/>
        <v/>
      </c>
    </row>
    <row r="44" spans="1:15">
      <c r="A44" s="151" t="str">
        <f t="shared" ca="1" si="2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5"/>
        <v/>
      </c>
      <c r="G44" s="31" t="str">
        <f t="shared" ca="1" si="6"/>
        <v/>
      </c>
      <c r="H44" s="66" t="str">
        <f t="shared" ca="1" si="7"/>
        <v/>
      </c>
      <c r="J44" s="109">
        <v>45863.5</v>
      </c>
      <c r="K44" s="44">
        <v>108.056</v>
      </c>
      <c r="L44" s="109">
        <v>45863.5</v>
      </c>
      <c r="M44" s="44">
        <v>101.158</v>
      </c>
      <c r="N44" s="150">
        <f t="shared" si="0"/>
        <v>45863.5</v>
      </c>
      <c r="O44" s="150" t="str">
        <f t="shared" si="1"/>
        <v/>
      </c>
    </row>
    <row r="45" spans="1:15">
      <c r="A45" s="151" t="str">
        <f t="shared" ca="1" si="2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5"/>
        <v/>
      </c>
      <c r="G45" s="31" t="str">
        <f t="shared" ca="1" si="6"/>
        <v/>
      </c>
      <c r="H45" s="66" t="str">
        <f t="shared" ca="1" si="7"/>
        <v/>
      </c>
      <c r="J45" s="109">
        <v>45866.5</v>
      </c>
      <c r="K45" s="44">
        <v>108.196</v>
      </c>
      <c r="L45" s="109">
        <v>45866.5</v>
      </c>
      <c r="M45" s="44">
        <v>101.358</v>
      </c>
      <c r="N45" s="150">
        <f t="shared" si="0"/>
        <v>45866.5</v>
      </c>
      <c r="O45" s="150" t="str">
        <f t="shared" si="1"/>
        <v/>
      </c>
    </row>
    <row r="46" spans="1:15">
      <c r="A46" s="151" t="str">
        <f t="shared" ca="1" si="2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5"/>
        <v/>
      </c>
      <c r="G46" s="31" t="str">
        <f t="shared" ca="1" si="6"/>
        <v/>
      </c>
      <c r="H46" s="66" t="str">
        <f t="shared" ca="1" si="7"/>
        <v/>
      </c>
      <c r="J46" s="109">
        <v>45867.5</v>
      </c>
      <c r="K46" s="44">
        <v>108.255</v>
      </c>
      <c r="L46" s="109">
        <v>45867.5</v>
      </c>
      <c r="M46" s="44">
        <v>101.432</v>
      </c>
      <c r="N46" s="150">
        <f t="shared" si="0"/>
        <v>45867.5</v>
      </c>
      <c r="O46" s="150" t="str">
        <f t="shared" si="1"/>
        <v/>
      </c>
    </row>
    <row r="47" spans="1:15">
      <c r="A47" s="151" t="str">
        <f t="shared" ca="1" si="2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5"/>
        <v/>
      </c>
      <c r="G47" s="31" t="str">
        <f t="shared" ca="1" si="6"/>
        <v/>
      </c>
      <c r="H47" s="66" t="str">
        <f t="shared" ca="1" si="7"/>
        <v/>
      </c>
      <c r="J47" s="109">
        <v>45868.5</v>
      </c>
      <c r="K47" s="44">
        <v>108.291</v>
      </c>
      <c r="L47" s="109">
        <v>45868.5</v>
      </c>
      <c r="M47" s="44">
        <v>101.477</v>
      </c>
      <c r="N47" s="150">
        <f t="shared" si="0"/>
        <v>45868.5</v>
      </c>
      <c r="O47" s="150" t="str">
        <f t="shared" si="1"/>
        <v/>
      </c>
    </row>
    <row r="48" spans="1:15">
      <c r="A48" s="151" t="str">
        <f t="shared" ca="1" si="2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5"/>
        <v/>
      </c>
      <c r="G48" s="31" t="str">
        <f t="shared" ca="1" si="6"/>
        <v/>
      </c>
      <c r="H48" s="66" t="str">
        <f t="shared" ca="1" si="7"/>
        <v/>
      </c>
      <c r="J48" s="109">
        <v>45869.5</v>
      </c>
      <c r="K48" s="44">
        <v>108.35</v>
      </c>
      <c r="L48" s="109">
        <v>45869.5</v>
      </c>
      <c r="M48" s="44">
        <v>101.565</v>
      </c>
      <c r="N48" s="150">
        <f t="shared" si="0"/>
        <v>45869.5</v>
      </c>
      <c r="O48" s="150" t="str">
        <f t="shared" si="1"/>
        <v/>
      </c>
    </row>
    <row r="49" spans="1:15">
      <c r="A49" s="151" t="str">
        <f t="shared" ca="1" si="2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5"/>
        <v/>
      </c>
      <c r="G49" s="31" t="str">
        <f t="shared" ca="1" si="6"/>
        <v/>
      </c>
      <c r="H49" s="66" t="str">
        <f t="shared" ca="1" si="7"/>
        <v/>
      </c>
      <c r="J49" s="109">
        <v>45870.5</v>
      </c>
      <c r="K49" s="44">
        <v>108.304</v>
      </c>
      <c r="L49" s="109">
        <v>45870.5</v>
      </c>
      <c r="M49" s="44">
        <v>101.383</v>
      </c>
      <c r="N49" s="150">
        <f t="shared" si="0"/>
        <v>45870.5</v>
      </c>
      <c r="O49" s="150" t="str">
        <f t="shared" si="1"/>
        <v/>
      </c>
    </row>
    <row r="50" spans="1:15">
      <c r="A50" s="151" t="str">
        <f t="shared" ca="1" si="2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5"/>
        <v/>
      </c>
      <c r="G50" s="31" t="str">
        <f t="shared" ca="1" si="6"/>
        <v/>
      </c>
      <c r="H50" s="66" t="str">
        <f t="shared" ca="1" si="7"/>
        <v/>
      </c>
      <c r="J50" s="109">
        <v>45873.5</v>
      </c>
      <c r="K50" s="44">
        <v>108.301</v>
      </c>
      <c r="L50" s="109">
        <v>45873.5</v>
      </c>
      <c r="M50" s="44">
        <v>101.545</v>
      </c>
      <c r="N50" s="150">
        <f t="shared" si="0"/>
        <v>45873.5</v>
      </c>
      <c r="O50" s="150" t="str">
        <f t="shared" si="1"/>
        <v/>
      </c>
    </row>
    <row r="51" spans="1:15">
      <c r="A51" s="151" t="str">
        <f t="shared" ca="1" si="2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5"/>
        <v/>
      </c>
      <c r="G51" s="31" t="str">
        <f t="shared" ca="1" si="6"/>
        <v/>
      </c>
      <c r="H51" s="66" t="str">
        <f t="shared" ca="1" si="7"/>
        <v/>
      </c>
      <c r="J51" s="109">
        <v>45874.5</v>
      </c>
      <c r="K51" s="44">
        <v>108.366</v>
      </c>
      <c r="L51" s="109">
        <v>45874.5</v>
      </c>
      <c r="M51" s="44">
        <v>101.57599999999999</v>
      </c>
      <c r="N51" s="150">
        <f t="shared" si="0"/>
        <v>45874.5</v>
      </c>
      <c r="O51" s="150" t="str">
        <f t="shared" si="1"/>
        <v/>
      </c>
    </row>
    <row r="52" spans="1:15">
      <c r="A52" s="151" t="str">
        <f t="shared" ca="1" si="2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5"/>
        <v/>
      </c>
      <c r="G52" s="31" t="str">
        <f t="shared" ca="1" si="6"/>
        <v/>
      </c>
      <c r="H52" s="66" t="str">
        <f t="shared" ca="1" si="7"/>
        <v/>
      </c>
      <c r="J52" s="109">
        <v>45875.5</v>
      </c>
      <c r="K52" s="44">
        <v>108.39700000000001</v>
      </c>
      <c r="L52" s="109">
        <v>45875.5</v>
      </c>
      <c r="M52" s="44">
        <v>101.661</v>
      </c>
      <c r="N52" s="150">
        <f t="shared" si="0"/>
        <v>45875.5</v>
      </c>
      <c r="O52" s="150" t="str">
        <f t="shared" si="1"/>
        <v/>
      </c>
    </row>
    <row r="53" spans="1:15">
      <c r="A53" s="151" t="str">
        <f t="shared" ca="1" si="2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5"/>
        <v/>
      </c>
      <c r="G53" s="31" t="str">
        <f t="shared" ca="1" si="6"/>
        <v/>
      </c>
      <c r="H53" s="66" t="str">
        <f t="shared" ca="1" si="7"/>
        <v/>
      </c>
      <c r="J53" s="109">
        <v>45876.5</v>
      </c>
      <c r="K53" s="44">
        <v>108.479</v>
      </c>
      <c r="L53" s="109">
        <v>45876.5</v>
      </c>
      <c r="M53" s="44">
        <v>101.91800000000001</v>
      </c>
      <c r="N53" s="150">
        <f t="shared" si="0"/>
        <v>45876.5</v>
      </c>
      <c r="O53" s="150" t="str">
        <f t="shared" si="1"/>
        <v/>
      </c>
    </row>
    <row r="54" spans="1:15">
      <c r="A54" s="151" t="str">
        <f t="shared" ca="1" si="2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5"/>
        <v/>
      </c>
      <c r="G54" s="31" t="str">
        <f t="shared" ca="1" si="6"/>
        <v/>
      </c>
      <c r="H54" s="66" t="str">
        <f t="shared" ca="1" si="7"/>
        <v/>
      </c>
      <c r="J54" s="109">
        <v>45877.5</v>
      </c>
      <c r="K54" s="44">
        <v>108.554</v>
      </c>
      <c r="L54" s="109">
        <v>45877.5</v>
      </c>
      <c r="M54" s="44">
        <v>102.167</v>
      </c>
      <c r="N54" s="150">
        <f t="shared" si="0"/>
        <v>45877.5</v>
      </c>
      <c r="O54" s="150" t="str">
        <f t="shared" si="1"/>
        <v/>
      </c>
    </row>
    <row r="55" spans="1:15">
      <c r="A55" s="151" t="str">
        <f t="shared" ca="1" si="2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5"/>
        <v/>
      </c>
      <c r="G55" s="31" t="str">
        <f t="shared" ca="1" si="6"/>
        <v/>
      </c>
      <c r="H55" s="66" t="str">
        <f t="shared" ca="1" si="7"/>
        <v/>
      </c>
      <c r="J55" s="109">
        <v>45880.5</v>
      </c>
      <c r="K55" s="44">
        <v>108.71299999999999</v>
      </c>
      <c r="L55" s="109">
        <v>45880.5</v>
      </c>
      <c r="M55" s="44">
        <v>102.295</v>
      </c>
      <c r="N55" s="150">
        <f t="shared" si="0"/>
        <v>45880.5</v>
      </c>
      <c r="O55" s="150" t="str">
        <f t="shared" si="1"/>
        <v/>
      </c>
    </row>
    <row r="56" spans="1:15">
      <c r="A56" s="151" t="str">
        <f t="shared" ca="1" si="2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5"/>
        <v/>
      </c>
      <c r="G56" s="31" t="str">
        <f t="shared" ca="1" si="6"/>
        <v/>
      </c>
      <c r="H56" s="66" t="str">
        <f t="shared" ca="1" si="7"/>
        <v/>
      </c>
      <c r="J56" s="109">
        <v>45881.5</v>
      </c>
      <c r="K56" s="44">
        <v>108.749</v>
      </c>
      <c r="L56" s="109">
        <v>45881.5</v>
      </c>
      <c r="M56" s="44">
        <v>102.422</v>
      </c>
      <c r="N56" s="150">
        <f t="shared" si="0"/>
        <v>45881.5</v>
      </c>
      <c r="O56" s="150" t="str">
        <f t="shared" si="1"/>
        <v/>
      </c>
    </row>
    <row r="57" spans="1:15">
      <c r="A57" s="151" t="str">
        <f t="shared" ca="1" si="2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5"/>
        <v/>
      </c>
      <c r="G57" s="31" t="str">
        <f t="shared" ca="1" si="6"/>
        <v/>
      </c>
      <c r="H57" s="66" t="str">
        <f t="shared" ca="1" si="7"/>
        <v/>
      </c>
      <c r="J57" s="109">
        <v>45882.5</v>
      </c>
      <c r="K57" s="44">
        <v>108.80500000000001</v>
      </c>
      <c r="L57" s="109">
        <v>45882.5</v>
      </c>
      <c r="M57" s="44">
        <v>102.556</v>
      </c>
      <c r="N57" s="150">
        <f t="shared" si="0"/>
        <v>45882.5</v>
      </c>
      <c r="O57" s="150" t="str">
        <f t="shared" si="1"/>
        <v/>
      </c>
    </row>
    <row r="58" spans="1:15">
      <c r="A58" s="151" t="str">
        <f t="shared" ca="1" si="2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5"/>
        <v/>
      </c>
      <c r="G58" s="31" t="str">
        <f t="shared" ca="1" si="6"/>
        <v/>
      </c>
      <c r="H58" s="66" t="str">
        <f t="shared" ca="1" si="7"/>
        <v/>
      </c>
      <c r="J58" s="109">
        <v>45883.5</v>
      </c>
      <c r="K58" s="44">
        <v>108.84399999999999</v>
      </c>
      <c r="L58" s="109">
        <v>45883.5</v>
      </c>
      <c r="M58" s="44">
        <v>102.652</v>
      </c>
      <c r="N58" s="150">
        <f t="shared" si="0"/>
        <v>45883.5</v>
      </c>
      <c r="O58" s="150" t="str">
        <f t="shared" si="1"/>
        <v/>
      </c>
    </row>
    <row r="59" spans="1:15">
      <c r="A59" s="151" t="str">
        <f t="shared" ca="1" si="2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5"/>
        <v/>
      </c>
      <c r="G59" s="31" t="str">
        <f t="shared" ca="1" si="6"/>
        <v/>
      </c>
      <c r="H59" s="66" t="str">
        <f t="shared" ca="1" si="7"/>
        <v/>
      </c>
      <c r="J59" s="109">
        <v>45884.5</v>
      </c>
      <c r="K59" s="44">
        <v>108.866</v>
      </c>
      <c r="L59" s="109">
        <v>45884.5</v>
      </c>
      <c r="M59" s="44">
        <v>102.699</v>
      </c>
      <c r="N59" s="150">
        <f t="shared" si="0"/>
        <v>45884.5</v>
      </c>
      <c r="O59" s="150" t="str">
        <f t="shared" si="1"/>
        <v/>
      </c>
    </row>
    <row r="60" spans="1:15">
      <c r="A60" s="151" t="str">
        <f t="shared" ca="1" si="2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5"/>
        <v/>
      </c>
      <c r="G60" s="31" t="str">
        <f t="shared" ca="1" si="6"/>
        <v/>
      </c>
      <c r="H60" s="66" t="str">
        <f t="shared" ca="1" si="7"/>
        <v/>
      </c>
      <c r="J60" s="109">
        <v>45887.5</v>
      </c>
      <c r="K60" s="44">
        <v>108.848</v>
      </c>
      <c r="L60" s="109">
        <v>45887.5</v>
      </c>
      <c r="M60" s="44">
        <v>102.63</v>
      </c>
      <c r="N60" s="150">
        <f t="shared" si="0"/>
        <v>45887.5</v>
      </c>
      <c r="O60" s="150" t="str">
        <f t="shared" si="1"/>
        <v/>
      </c>
    </row>
    <row r="61" spans="1:15">
      <c r="A61" s="151" t="str">
        <f t="shared" ca="1" si="2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5"/>
        <v/>
      </c>
      <c r="G61" s="31" t="str">
        <f t="shared" ca="1" si="6"/>
        <v/>
      </c>
      <c r="H61" s="66" t="str">
        <f t="shared" ca="1" si="7"/>
        <v/>
      </c>
      <c r="J61" s="109">
        <v>45888.5</v>
      </c>
      <c r="K61" s="44">
        <v>108.83199999999999</v>
      </c>
      <c r="L61" s="109">
        <v>45888.5</v>
      </c>
      <c r="M61" s="44">
        <v>102.59699999999999</v>
      </c>
      <c r="N61" s="150">
        <f t="shared" si="0"/>
        <v>45888.5</v>
      </c>
      <c r="O61" s="150" t="str">
        <f t="shared" si="1"/>
        <v/>
      </c>
    </row>
    <row r="62" spans="1:15">
      <c r="A62" s="151" t="str">
        <f t="shared" ca="1" si="2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5"/>
        <v/>
      </c>
      <c r="G62" s="31" t="str">
        <f t="shared" ca="1" si="6"/>
        <v/>
      </c>
      <c r="H62" s="66" t="str">
        <f t="shared" ca="1" si="7"/>
        <v/>
      </c>
      <c r="J62" s="109">
        <v>45889.5</v>
      </c>
      <c r="K62" s="44">
        <v>108.648</v>
      </c>
      <c r="L62" s="109">
        <v>45889.5</v>
      </c>
      <c r="M62" s="44">
        <v>102.413</v>
      </c>
      <c r="N62" s="150">
        <f t="shared" si="0"/>
        <v>45889.5</v>
      </c>
      <c r="O62" s="150" t="str">
        <f t="shared" si="1"/>
        <v/>
      </c>
    </row>
    <row r="63" spans="1:15">
      <c r="A63" s="151" t="str">
        <f t="shared" ca="1" si="2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5"/>
        <v/>
      </c>
      <c r="G63" s="31" t="str">
        <f t="shared" ca="1" si="6"/>
        <v/>
      </c>
      <c r="H63" s="66" t="str">
        <f t="shared" ca="1" si="7"/>
        <v/>
      </c>
      <c r="J63" s="109">
        <v>45890.5</v>
      </c>
      <c r="K63" s="44">
        <v>108.47499999999999</v>
      </c>
      <c r="L63" s="109">
        <v>45890.5</v>
      </c>
      <c r="M63" s="44">
        <v>102.09</v>
      </c>
      <c r="N63" s="150">
        <f t="shared" si="0"/>
        <v>45890.5</v>
      </c>
      <c r="O63" s="150" t="str">
        <f t="shared" si="1"/>
        <v/>
      </c>
    </row>
    <row r="64" spans="1:15">
      <c r="A64" s="151" t="str">
        <f t="shared" ca="1" si="2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5"/>
        <v/>
      </c>
      <c r="G64" s="31" t="str">
        <f t="shared" ca="1" si="6"/>
        <v/>
      </c>
      <c r="H64" s="66" t="str">
        <f t="shared" ca="1" si="7"/>
        <v/>
      </c>
      <c r="J64" s="109">
        <v>45891.5</v>
      </c>
      <c r="K64" s="44">
        <v>108.467</v>
      </c>
      <c r="L64" s="109">
        <v>45891.5</v>
      </c>
      <c r="M64" s="44">
        <v>102.07</v>
      </c>
      <c r="N64" s="150">
        <f t="shared" si="0"/>
        <v>45891.5</v>
      </c>
      <c r="O64" s="150" t="str">
        <f t="shared" si="1"/>
        <v/>
      </c>
    </row>
    <row r="65" spans="1:15">
      <c r="A65" s="151" t="str">
        <f t="shared" ca="1" si="2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5"/>
        <v/>
      </c>
      <c r="G65" s="31" t="str">
        <f t="shared" ca="1" si="6"/>
        <v/>
      </c>
      <c r="H65" s="66" t="str">
        <f t="shared" ca="1" si="7"/>
        <v/>
      </c>
      <c r="J65" s="109">
        <v>45895.5</v>
      </c>
      <c r="K65" s="44">
        <v>108.428</v>
      </c>
      <c r="L65" s="109">
        <v>45895.5</v>
      </c>
      <c r="M65" s="44">
        <v>102.059</v>
      </c>
      <c r="N65" s="150">
        <f t="shared" si="0"/>
        <v>45895.5</v>
      </c>
      <c r="O65" s="150" t="str">
        <f t="shared" si="1"/>
        <v/>
      </c>
    </row>
    <row r="66" spans="1:15">
      <c r="A66" s="151" t="str">
        <f t="shared" ca="1" si="2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5"/>
        <v/>
      </c>
      <c r="G66" s="31" t="str">
        <f t="shared" ca="1" si="6"/>
        <v/>
      </c>
      <c r="H66" s="66" t="str">
        <f t="shared" ca="1" si="7"/>
        <v/>
      </c>
      <c r="J66" s="109">
        <v>45896.5</v>
      </c>
      <c r="K66" s="44">
        <v>108.41500000000001</v>
      </c>
      <c r="L66" s="109">
        <v>45896.5</v>
      </c>
      <c r="M66" s="44">
        <v>101.98399999999999</v>
      </c>
      <c r="N66" s="150">
        <f t="shared" si="0"/>
        <v>45896.5</v>
      </c>
      <c r="O66" s="150" t="str">
        <f t="shared" si="1"/>
        <v/>
      </c>
    </row>
    <row r="67" spans="1:15">
      <c r="A67" s="151" t="str">
        <f t="shared" ca="1" si="2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5"/>
        <v/>
      </c>
      <c r="G67" s="31" t="str">
        <f t="shared" ca="1" si="6"/>
        <v/>
      </c>
      <c r="H67" s="66" t="str">
        <f t="shared" ca="1" si="7"/>
        <v/>
      </c>
      <c r="J67" s="109">
        <v>45897.5</v>
      </c>
      <c r="K67" s="44">
        <v>108.42700000000001</v>
      </c>
      <c r="L67" s="109">
        <v>45897.5</v>
      </c>
      <c r="M67" s="44">
        <v>101.974</v>
      </c>
      <c r="N67" s="150">
        <f t="shared" si="0"/>
        <v>45897.5</v>
      </c>
      <c r="O67" s="150" t="str">
        <f t="shared" si="1"/>
        <v/>
      </c>
    </row>
    <row r="68" spans="1:15">
      <c r="A68" s="151" t="str">
        <f t="shared" ca="1" si="2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5"/>
        <v/>
      </c>
      <c r="G68" s="31" t="str">
        <f t="shared" ca="1" si="6"/>
        <v/>
      </c>
      <c r="H68" s="66" t="str">
        <f t="shared" ca="1" si="7"/>
        <v/>
      </c>
      <c r="J68" s="109">
        <v>45898.5</v>
      </c>
      <c r="K68" s="44">
        <v>108.38800000000001</v>
      </c>
      <c r="L68" s="109">
        <v>45898.5</v>
      </c>
      <c r="M68" s="44">
        <v>101.884</v>
      </c>
      <c r="N68" s="150">
        <f t="shared" ref="N68:N131" si="8">IF(COUNTIF(L:L,J68),J68,"")</f>
        <v>45898.5</v>
      </c>
      <c r="O68" s="150" t="str">
        <f t="shared" ref="O68:O131" si="9">IF(N68&gt;$A$14,N68,"")</f>
        <v/>
      </c>
    </row>
    <row r="69" spans="1:15">
      <c r="A69" s="151" t="str">
        <f t="shared" ca="1" si="2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5"/>
        <v/>
      </c>
      <c r="G69" s="31" t="str">
        <f t="shared" ca="1" si="6"/>
        <v/>
      </c>
      <c r="H69" s="66" t="str">
        <f t="shared" ca="1" si="7"/>
        <v/>
      </c>
      <c r="J69" s="109">
        <v>45901.5</v>
      </c>
      <c r="K69" s="44">
        <v>108.289</v>
      </c>
      <c r="L69" s="109">
        <v>45901.5</v>
      </c>
      <c r="M69" s="44">
        <v>101.739</v>
      </c>
      <c r="N69" s="150">
        <f t="shared" si="8"/>
        <v>45901.5</v>
      </c>
      <c r="O69" s="150" t="str">
        <f t="shared" si="9"/>
        <v/>
      </c>
    </row>
    <row r="70" spans="1:15">
      <c r="A70" s="151" t="str">
        <f t="shared" ca="1" si="2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5"/>
        <v/>
      </c>
      <c r="G70" s="31" t="str">
        <f t="shared" ca="1" si="6"/>
        <v/>
      </c>
      <c r="H70" s="66" t="str">
        <f t="shared" ca="1" si="7"/>
        <v/>
      </c>
      <c r="J70" s="109">
        <v>45902.5</v>
      </c>
      <c r="K70" s="44">
        <v>107.857</v>
      </c>
      <c r="L70" s="109">
        <v>45902.5</v>
      </c>
      <c r="M70" s="44">
        <v>101.229</v>
      </c>
      <c r="N70" s="150">
        <f t="shared" si="8"/>
        <v>45902.5</v>
      </c>
      <c r="O70" s="150" t="str">
        <f t="shared" si="9"/>
        <v/>
      </c>
    </row>
    <row r="71" spans="1:15">
      <c r="A71" s="151" t="str">
        <f t="shared" ca="1" si="2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5"/>
        <v/>
      </c>
      <c r="G71" s="31" t="str">
        <f t="shared" ca="1" si="6"/>
        <v/>
      </c>
      <c r="H71" s="66" t="str">
        <f t="shared" ca="1" si="7"/>
        <v/>
      </c>
      <c r="J71" s="109">
        <v>45903.5</v>
      </c>
      <c r="K71" s="44">
        <v>107.74299999999999</v>
      </c>
      <c r="L71" s="109">
        <v>45903.5</v>
      </c>
      <c r="M71" s="44">
        <v>101.11799999999999</v>
      </c>
      <c r="N71" s="150">
        <f t="shared" si="8"/>
        <v>45903.5</v>
      </c>
      <c r="O71" s="150" t="str">
        <f t="shared" si="9"/>
        <v/>
      </c>
    </row>
    <row r="72" spans="1:15">
      <c r="A72" s="151" t="str">
        <f t="shared" ca="1" si="2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5"/>
        <v/>
      </c>
      <c r="G72" s="31" t="str">
        <f t="shared" ca="1" si="6"/>
        <v/>
      </c>
      <c r="H72" s="66" t="str">
        <f t="shared" ca="1" si="7"/>
        <v/>
      </c>
      <c r="J72" s="109">
        <v>45904.5</v>
      </c>
      <c r="K72" s="44">
        <v>107.792</v>
      </c>
      <c r="L72" s="109">
        <v>45904.5</v>
      </c>
      <c r="M72" s="44">
        <v>101.24</v>
      </c>
      <c r="N72" s="150">
        <f t="shared" si="8"/>
        <v>45904.5</v>
      </c>
      <c r="O72" s="150" t="str">
        <f t="shared" si="9"/>
        <v/>
      </c>
    </row>
    <row r="73" spans="1:15">
      <c r="A73" s="151" t="str">
        <f t="shared" ca="1" si="2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5"/>
        <v/>
      </c>
      <c r="G73" s="31" t="str">
        <f t="shared" ca="1" si="6"/>
        <v/>
      </c>
      <c r="H73" s="66" t="str">
        <f t="shared" ca="1" si="7"/>
        <v/>
      </c>
      <c r="J73" s="109">
        <v>45905.5</v>
      </c>
      <c r="K73" s="44">
        <v>107.95099999999999</v>
      </c>
      <c r="L73" s="109">
        <v>45905.5</v>
      </c>
      <c r="M73" s="44">
        <v>101.536</v>
      </c>
      <c r="N73" s="150">
        <f t="shared" si="8"/>
        <v>45905.5</v>
      </c>
      <c r="O73" s="150" t="str">
        <f t="shared" si="9"/>
        <v/>
      </c>
    </row>
    <row r="74" spans="1:15">
      <c r="A74" s="151" t="str">
        <f t="shared" ca="1" si="2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5"/>
        <v/>
      </c>
      <c r="G74" s="31" t="str">
        <f t="shared" ca="1" si="6"/>
        <v/>
      </c>
      <c r="H74" s="66" t="str">
        <f t="shared" ca="1" si="7"/>
        <v/>
      </c>
      <c r="J74" s="109">
        <v>45908.5</v>
      </c>
      <c r="K74" s="44">
        <v>108.014</v>
      </c>
      <c r="L74" s="109">
        <v>45908.5</v>
      </c>
      <c r="M74" s="44">
        <v>101.643</v>
      </c>
      <c r="N74" s="150">
        <f t="shared" si="8"/>
        <v>45908.5</v>
      </c>
      <c r="O74" s="150" t="str">
        <f t="shared" si="9"/>
        <v/>
      </c>
    </row>
    <row r="75" spans="1:15">
      <c r="A75" s="151" t="str">
        <f t="shared" ca="1" si="2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5"/>
        <v/>
      </c>
      <c r="G75" s="31" t="str">
        <f t="shared" ca="1" si="6"/>
        <v/>
      </c>
      <c r="H75" s="66" t="str">
        <f t="shared" ca="1" si="7"/>
        <v/>
      </c>
      <c r="J75" s="109">
        <v>45909.5</v>
      </c>
      <c r="K75" s="44">
        <v>108.11499999999999</v>
      </c>
      <c r="L75" s="109">
        <v>45909.5</v>
      </c>
      <c r="M75" s="44">
        <v>101.80500000000001</v>
      </c>
      <c r="N75" s="150">
        <f t="shared" si="8"/>
        <v>45909.5</v>
      </c>
      <c r="O75" s="150" t="str">
        <f t="shared" si="9"/>
        <v/>
      </c>
    </row>
    <row r="76" spans="1:15">
      <c r="A76" s="151" t="str">
        <f t="shared" ca="1" si="2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5"/>
        <v/>
      </c>
      <c r="G76" s="31" t="str">
        <f t="shared" ca="1" si="6"/>
        <v/>
      </c>
      <c r="H76" s="66" t="str">
        <f t="shared" ca="1" si="7"/>
        <v/>
      </c>
      <c r="J76" s="109">
        <v>45910.5</v>
      </c>
      <c r="K76" s="44">
        <v>108.17100000000001</v>
      </c>
      <c r="L76" s="109">
        <v>45910.5</v>
      </c>
      <c r="M76" s="44">
        <v>101.995</v>
      </c>
      <c r="N76" s="150">
        <f t="shared" si="8"/>
        <v>45910.5</v>
      </c>
      <c r="O76" s="150" t="str">
        <f t="shared" si="9"/>
        <v/>
      </c>
    </row>
    <row r="77" spans="1:15">
      <c r="A77" s="151" t="str">
        <f t="shared" ca="1" si="2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5"/>
        <v/>
      </c>
      <c r="G77" s="31" t="str">
        <f t="shared" ca="1" si="6"/>
        <v/>
      </c>
      <c r="H77" s="66" t="str">
        <f t="shared" ca="1" si="7"/>
        <v/>
      </c>
      <c r="J77" s="109">
        <v>45911.5</v>
      </c>
      <c r="K77" s="44">
        <v>108.29900000000001</v>
      </c>
      <c r="L77" s="109">
        <v>45911.5</v>
      </c>
      <c r="M77" s="44">
        <v>102.21299999999999</v>
      </c>
      <c r="N77" s="150">
        <f t="shared" si="8"/>
        <v>45911.5</v>
      </c>
      <c r="O77" s="150" t="str">
        <f t="shared" si="9"/>
        <v/>
      </c>
    </row>
    <row r="78" spans="1:15">
      <c r="A78" s="151" t="str">
        <f t="shared" ca="1" si="2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5"/>
        <v/>
      </c>
      <c r="G78" s="31" t="str">
        <f t="shared" ca="1" si="6"/>
        <v/>
      </c>
      <c r="H78" s="66" t="str">
        <f t="shared" ca="1" si="7"/>
        <v/>
      </c>
      <c r="J78" s="109">
        <v>45912.5</v>
      </c>
      <c r="K78" s="44">
        <v>108.357</v>
      </c>
      <c r="L78" s="109">
        <v>45912.5</v>
      </c>
      <c r="M78" s="44">
        <v>102.419</v>
      </c>
      <c r="N78" s="150">
        <f t="shared" si="8"/>
        <v>45912.5</v>
      </c>
      <c r="O78" s="150" t="str">
        <f t="shared" si="9"/>
        <v/>
      </c>
    </row>
    <row r="79" spans="1:15">
      <c r="A79" s="151" t="str">
        <f t="shared" ca="1" si="2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5"/>
        <v/>
      </c>
      <c r="G79" s="31" t="str">
        <f t="shared" ca="1" si="6"/>
        <v/>
      </c>
      <c r="H79" s="66" t="str">
        <f t="shared" ca="1" si="7"/>
        <v/>
      </c>
      <c r="J79" s="109">
        <v>45915.5</v>
      </c>
      <c r="K79" s="44">
        <v>108.41800000000001</v>
      </c>
      <c r="L79" s="109">
        <v>45915.5</v>
      </c>
      <c r="M79" s="44">
        <v>102.59</v>
      </c>
      <c r="N79" s="150">
        <f t="shared" si="8"/>
        <v>45915.5</v>
      </c>
      <c r="O79" s="150" t="str">
        <f t="shared" si="9"/>
        <v/>
      </c>
    </row>
    <row r="80" spans="1:15">
      <c r="A80" s="151" t="str">
        <f t="shared" ref="A80:A124" ca="1" si="10">IF(AND(ISBLANK(P69), A79 = $P$1),NOW(),IF(ISBLANK(P69),"",P69))</f>
        <v/>
      </c>
      <c r="B80" s="38" t="str">
        <f ca="1">IF(COUNTIF($P$2:P1065,A80)=1,VLOOKUP(A80,J:K,2), IF(COUNTIF($P$2:P1065,A80)=0,$B$10,""))</f>
        <v/>
      </c>
      <c r="C80" s="30" t="str">
        <f t="shared" ref="C80:C124" ca="1" si="11">IF(ISERROR(B80-2),"",(B80-$B$14)/100*$B$5)</f>
        <v/>
      </c>
      <c r="D80" s="31" t="str">
        <f t="shared" ref="D80:D124" ca="1" si="12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ref="F80:F124" ca="1" si="13">IF(ISERROR(B80-2),"",(E80-$E$14)/100*$C$5)</f>
        <v/>
      </c>
      <c r="G80" s="31" t="str">
        <f t="shared" ref="G80:G124" ca="1" si="14">IF(ISERROR(B80-2),"",(INT(A80)-INT($A$14))/360*$C$6*$C$5-(INT(A80)-INT($A$14))/360*$C$7*$C$5*$E$14/100)</f>
        <v/>
      </c>
      <c r="H80" s="66" t="str">
        <f t="shared" ref="H80:H124" ca="1" si="15">IF(ISERROR(B80-2),"",(C80+D80-F80-G80)*$B$9)</f>
        <v/>
      </c>
      <c r="J80" s="109">
        <v>45916.5</v>
      </c>
      <c r="K80" s="44">
        <v>108.51300000000001</v>
      </c>
      <c r="L80" s="109">
        <v>45916.5</v>
      </c>
      <c r="M80" s="44">
        <v>102.77200000000001</v>
      </c>
      <c r="N80" s="150">
        <f t="shared" si="8"/>
        <v>45916.5</v>
      </c>
      <c r="O80" s="150" t="str">
        <f t="shared" si="9"/>
        <v/>
      </c>
    </row>
    <row r="81" spans="1:15">
      <c r="A81" s="151" t="str">
        <f t="shared" ca="1" si="10"/>
        <v/>
      </c>
      <c r="B81" s="38" t="str">
        <f ca="1">IF(COUNTIF($P$2:P1066,A81)=1,VLOOKUP(A81,J:K,2), IF(COUNTIF($P$2:P1066,A81)=0,$B$10,""))</f>
        <v/>
      </c>
      <c r="C81" s="30" t="str">
        <f t="shared" ca="1" si="11"/>
        <v/>
      </c>
      <c r="D81" s="31" t="str">
        <f t="shared" ca="1" si="12"/>
        <v/>
      </c>
      <c r="E81" s="38" t="str">
        <f ca="1">IF(COUNTIF($P$2:P1066,A81)=1,VLOOKUP(A81,L:M,2), IF(COUNTIF($P$2:P1066,A81)=0,$C$10,""))</f>
        <v/>
      </c>
      <c r="F81" s="30" t="str">
        <f t="shared" ca="1" si="13"/>
        <v/>
      </c>
      <c r="G81" s="31" t="str">
        <f t="shared" ca="1" si="14"/>
        <v/>
      </c>
      <c r="H81" s="66" t="str">
        <f t="shared" ca="1" si="15"/>
        <v/>
      </c>
      <c r="J81" s="109">
        <v>45917.5</v>
      </c>
      <c r="K81" s="44">
        <v>108.485</v>
      </c>
      <c r="L81" s="109">
        <v>45917.5</v>
      </c>
      <c r="M81" s="44">
        <v>102.673</v>
      </c>
      <c r="N81" s="150">
        <f t="shared" si="8"/>
        <v>45917.5</v>
      </c>
      <c r="O81" s="150" t="str">
        <f t="shared" si="9"/>
        <v/>
      </c>
    </row>
    <row r="82" spans="1:15">
      <c r="A82" s="151" t="str">
        <f t="shared" ca="1" si="10"/>
        <v/>
      </c>
      <c r="B82" s="38" t="str">
        <f ca="1">IF(COUNTIF($P$2:P1067,A82)=1,VLOOKUP(A82,J:K,2), IF(COUNTIF($P$2:P1067,A82)=0,$B$10,""))</f>
        <v/>
      </c>
      <c r="C82" s="30" t="str">
        <f t="shared" ca="1" si="11"/>
        <v/>
      </c>
      <c r="D82" s="31" t="str">
        <f t="shared" ca="1" si="12"/>
        <v/>
      </c>
      <c r="E82" s="38" t="str">
        <f ca="1">IF(COUNTIF($P$2:P1067,A82)=1,VLOOKUP(A82,L:M,2), IF(COUNTIF($P$2:P1067,A82)=0,$C$10,""))</f>
        <v/>
      </c>
      <c r="F82" s="30" t="str">
        <f t="shared" ca="1" si="13"/>
        <v/>
      </c>
      <c r="G82" s="31" t="str">
        <f t="shared" ca="1" si="14"/>
        <v/>
      </c>
      <c r="H82" s="66" t="str">
        <f t="shared" ca="1" si="15"/>
        <v/>
      </c>
      <c r="J82" s="109">
        <v>45918.5</v>
      </c>
      <c r="K82" s="44">
        <v>108.52</v>
      </c>
      <c r="L82" s="109">
        <v>45918.5</v>
      </c>
      <c r="M82" s="44">
        <v>102.76600000000001</v>
      </c>
      <c r="N82" s="150">
        <f t="shared" si="8"/>
        <v>45918.5</v>
      </c>
      <c r="O82" s="150" t="str">
        <f t="shared" si="9"/>
        <v/>
      </c>
    </row>
    <row r="83" spans="1:15">
      <c r="A83" s="151" t="str">
        <f t="shared" ca="1" si="10"/>
        <v/>
      </c>
      <c r="B83" s="38" t="str">
        <f ca="1">IF(COUNTIF($P$2:P1068,A83)=1,VLOOKUP(A83,J:K,2), IF(COUNTIF($P$2:P1068,A83)=0,$B$10,""))</f>
        <v/>
      </c>
      <c r="C83" s="30" t="str">
        <f t="shared" ca="1" si="11"/>
        <v/>
      </c>
      <c r="D83" s="31" t="str">
        <f t="shared" ca="1" si="12"/>
        <v/>
      </c>
      <c r="E83" s="38" t="str">
        <f ca="1">IF(COUNTIF($P$2:P1068,A83)=1,VLOOKUP(A83,L:M,2), IF(COUNTIF($P$2:P1068,A83)=0,$C$10,""))</f>
        <v/>
      </c>
      <c r="F83" s="30" t="str">
        <f t="shared" ca="1" si="13"/>
        <v/>
      </c>
      <c r="G83" s="31" t="str">
        <f t="shared" ca="1" si="14"/>
        <v/>
      </c>
      <c r="H83" s="66" t="str">
        <f t="shared" ca="1" si="15"/>
        <v/>
      </c>
      <c r="J83" s="109">
        <v>45919.5</v>
      </c>
      <c r="K83" s="44">
        <v>108.499</v>
      </c>
      <c r="L83" s="109">
        <v>45919.5</v>
      </c>
      <c r="M83" s="44">
        <v>102.733</v>
      </c>
      <c r="N83" s="150">
        <f t="shared" si="8"/>
        <v>45919.5</v>
      </c>
      <c r="O83" s="150" t="str">
        <f t="shared" si="9"/>
        <v/>
      </c>
    </row>
    <row r="84" spans="1:15">
      <c r="A84" s="151" t="str">
        <f t="shared" ca="1" si="10"/>
        <v/>
      </c>
      <c r="B84" s="38" t="str">
        <f ca="1">IF(COUNTIF($P$2:P1069,A84)=1,VLOOKUP(A84,J:K,2), IF(COUNTIF($P$2:P1069,A84)=0,$B$10,""))</f>
        <v/>
      </c>
      <c r="C84" s="30" t="str">
        <f t="shared" ca="1" si="11"/>
        <v/>
      </c>
      <c r="D84" s="31" t="str">
        <f t="shared" ca="1" si="12"/>
        <v/>
      </c>
      <c r="E84" s="38" t="str">
        <f ca="1">IF(COUNTIF($P$2:P1069,A84)=1,VLOOKUP(A84,L:M,2), IF(COUNTIF($P$2:P1069,A84)=0,$C$10,""))</f>
        <v/>
      </c>
      <c r="F84" s="30" t="str">
        <f t="shared" ca="1" si="13"/>
        <v/>
      </c>
      <c r="G84" s="31" t="str">
        <f t="shared" ca="1" si="14"/>
        <v/>
      </c>
      <c r="H84" s="66" t="str">
        <f t="shared" ca="1" si="15"/>
        <v/>
      </c>
      <c r="J84" s="109">
        <v>45922.5</v>
      </c>
      <c r="K84" s="44">
        <v>108.39400000000001</v>
      </c>
      <c r="L84" s="109">
        <v>45922.5</v>
      </c>
      <c r="M84" s="44">
        <v>102.55800000000001</v>
      </c>
      <c r="N84" s="150">
        <f t="shared" si="8"/>
        <v>45922.5</v>
      </c>
      <c r="O84" s="150" t="str">
        <f t="shared" si="9"/>
        <v/>
      </c>
    </row>
    <row r="85" spans="1:15">
      <c r="A85" s="151" t="str">
        <f t="shared" ca="1" si="10"/>
        <v/>
      </c>
      <c r="B85" s="38" t="str">
        <f ca="1">IF(COUNTIF($P$2:P1070,A85)=1,VLOOKUP(A85,J:K,2), IF(COUNTIF($P$2:P1070,A85)=0,$B$10,""))</f>
        <v/>
      </c>
      <c r="C85" s="30" t="str">
        <f t="shared" ca="1" si="11"/>
        <v/>
      </c>
      <c r="D85" s="31" t="str">
        <f t="shared" ca="1" si="12"/>
        <v/>
      </c>
      <c r="E85" s="38" t="str">
        <f ca="1">IF(COUNTIF($P$2:P1070,A85)=1,VLOOKUP(A85,L:M,2), IF(COUNTIF($P$2:P1070,A85)=0,$C$10,""))</f>
        <v/>
      </c>
      <c r="F85" s="30" t="str">
        <f t="shared" ca="1" si="13"/>
        <v/>
      </c>
      <c r="G85" s="31" t="str">
        <f t="shared" ca="1" si="14"/>
        <v/>
      </c>
      <c r="H85" s="66" t="str">
        <f t="shared" ca="1" si="15"/>
        <v/>
      </c>
      <c r="J85" s="109">
        <v>45923.5</v>
      </c>
      <c r="K85" s="44">
        <v>108.40600000000001</v>
      </c>
      <c r="L85" s="109">
        <v>45923.5</v>
      </c>
      <c r="M85" s="44">
        <v>102.631</v>
      </c>
      <c r="N85" s="150">
        <f t="shared" si="8"/>
        <v>45923.5</v>
      </c>
      <c r="O85" s="150" t="str">
        <f t="shared" si="9"/>
        <v/>
      </c>
    </row>
    <row r="86" spans="1:15">
      <c r="A86" s="151" t="str">
        <f t="shared" ca="1" si="10"/>
        <v/>
      </c>
      <c r="B86" s="38" t="str">
        <f ca="1">IF(COUNTIF($P$2:P1071,A86)=1,VLOOKUP(A86,J:K,2), IF(COUNTIF($P$2:P1071,A86)=0,$B$10,""))</f>
        <v/>
      </c>
      <c r="C86" s="30" t="str">
        <f t="shared" ca="1" si="11"/>
        <v/>
      </c>
      <c r="D86" s="31" t="str">
        <f t="shared" ca="1" si="12"/>
        <v/>
      </c>
      <c r="E86" s="38" t="str">
        <f ca="1">IF(COUNTIF($P$2:P1071,A86)=1,VLOOKUP(A86,L:M,2), IF(COUNTIF($P$2:P1071,A86)=0,$C$10,""))</f>
        <v/>
      </c>
      <c r="F86" s="30" t="str">
        <f t="shared" ca="1" si="13"/>
        <v/>
      </c>
      <c r="G86" s="31" t="str">
        <f t="shared" ca="1" si="14"/>
        <v/>
      </c>
      <c r="H86" s="66" t="str">
        <f t="shared" ca="1" si="15"/>
        <v/>
      </c>
      <c r="J86" s="109">
        <v>45924.5</v>
      </c>
      <c r="K86" s="44">
        <v>108.413</v>
      </c>
      <c r="L86" s="109">
        <v>45924.5</v>
      </c>
      <c r="M86" s="44">
        <v>102.652</v>
      </c>
      <c r="N86" s="150">
        <f t="shared" si="8"/>
        <v>45924.5</v>
      </c>
      <c r="O86" s="150" t="str">
        <f t="shared" si="9"/>
        <v/>
      </c>
    </row>
    <row r="87" spans="1:15">
      <c r="A87" s="151" t="str">
        <f t="shared" ca="1" si="10"/>
        <v/>
      </c>
      <c r="B87" s="38" t="str">
        <f ca="1">IF(COUNTIF($P$2:P1072,A87)=1,VLOOKUP(A87,J:K,2), IF(COUNTIF($P$2:P1072,A87)=0,$B$10,""))</f>
        <v/>
      </c>
      <c r="C87" s="30" t="str">
        <f t="shared" ca="1" si="11"/>
        <v/>
      </c>
      <c r="D87" s="31" t="str">
        <f t="shared" ca="1" si="12"/>
        <v/>
      </c>
      <c r="E87" s="38" t="str">
        <f ca="1">IF(COUNTIF($P$2:P1072,A87)=1,VLOOKUP(A87,L:M,2), IF(COUNTIF($P$2:P1072,A87)=0,$C$10,""))</f>
        <v/>
      </c>
      <c r="F87" s="30" t="str">
        <f t="shared" ca="1" si="13"/>
        <v/>
      </c>
      <c r="G87" s="31" t="str">
        <f t="shared" ca="1" si="14"/>
        <v/>
      </c>
      <c r="H87" s="66" t="str">
        <f t="shared" ca="1" si="15"/>
        <v/>
      </c>
      <c r="J87" s="109">
        <v>45925.5</v>
      </c>
      <c r="K87" s="44">
        <v>108.361</v>
      </c>
      <c r="L87" s="109">
        <v>45925.5</v>
      </c>
      <c r="M87" s="44">
        <v>102.54</v>
      </c>
      <c r="N87" s="150">
        <f t="shared" si="8"/>
        <v>45925.5</v>
      </c>
      <c r="O87" s="150" t="str">
        <f t="shared" si="9"/>
        <v/>
      </c>
    </row>
    <row r="88" spans="1:15">
      <c r="A88" s="151" t="str">
        <f t="shared" ca="1" si="10"/>
        <v/>
      </c>
      <c r="B88" s="38" t="str">
        <f ca="1">IF(COUNTIF($P$2:P1073,A88)=1,VLOOKUP(A88,J:K,2), IF(COUNTIF($P$2:P1073,A88)=0,$B$10,""))</f>
        <v/>
      </c>
      <c r="C88" s="30" t="str">
        <f t="shared" ca="1" si="11"/>
        <v/>
      </c>
      <c r="D88" s="31" t="str">
        <f t="shared" ca="1" si="12"/>
        <v/>
      </c>
      <c r="E88" s="38" t="str">
        <f ca="1">IF(COUNTIF($P$2:P1073,A88)=1,VLOOKUP(A88,L:M,2), IF(COUNTIF($P$2:P1073,A88)=0,$C$10,""))</f>
        <v/>
      </c>
      <c r="F88" s="30" t="str">
        <f t="shared" ca="1" si="13"/>
        <v/>
      </c>
      <c r="G88" s="31" t="str">
        <f t="shared" ca="1" si="14"/>
        <v/>
      </c>
      <c r="H88" s="66" t="str">
        <f t="shared" ca="1" si="15"/>
        <v/>
      </c>
      <c r="J88" s="109">
        <v>45926.5</v>
      </c>
      <c r="K88" s="44">
        <v>108.32299999999999</v>
      </c>
      <c r="L88" s="109">
        <v>45926.5</v>
      </c>
      <c r="M88" s="44">
        <v>102.474</v>
      </c>
      <c r="N88" s="150">
        <f t="shared" si="8"/>
        <v>45926.5</v>
      </c>
      <c r="O88" s="150" t="str">
        <f t="shared" si="9"/>
        <v/>
      </c>
    </row>
    <row r="89" spans="1:15">
      <c r="A89" s="151" t="str">
        <f t="shared" ca="1" si="10"/>
        <v/>
      </c>
      <c r="B89" s="38" t="str">
        <f ca="1">IF(COUNTIF($P$2:P1074,A89)=1,VLOOKUP(A89,J:K,2), IF(COUNTIF($P$2:P1074,A89)=0,$B$10,""))</f>
        <v/>
      </c>
      <c r="C89" s="30" t="str">
        <f t="shared" ca="1" si="11"/>
        <v/>
      </c>
      <c r="D89" s="31" t="str">
        <f t="shared" ca="1" si="12"/>
        <v/>
      </c>
      <c r="E89" s="38" t="str">
        <f ca="1">IF(COUNTIF($P$2:P1074,A89)=1,VLOOKUP(A89,L:M,2), IF(COUNTIF($P$2:P1074,A89)=0,$C$10,""))</f>
        <v/>
      </c>
      <c r="F89" s="30" t="str">
        <f t="shared" ca="1" si="13"/>
        <v/>
      </c>
      <c r="G89" s="31" t="str">
        <f t="shared" ca="1" si="14"/>
        <v/>
      </c>
      <c r="H89" s="66" t="str">
        <f t="shared" ca="1" si="15"/>
        <v/>
      </c>
      <c r="J89" s="109">
        <v>45929.5</v>
      </c>
      <c r="K89" s="44">
        <v>108.357</v>
      </c>
      <c r="L89" s="109">
        <v>45929.5</v>
      </c>
      <c r="M89" s="44">
        <v>102.527</v>
      </c>
      <c r="N89" s="150">
        <f t="shared" si="8"/>
        <v>45929.5</v>
      </c>
      <c r="O89" s="150" t="str">
        <f t="shared" si="9"/>
        <v/>
      </c>
    </row>
    <row r="90" spans="1:15">
      <c r="A90" s="151" t="str">
        <f t="shared" ca="1" si="10"/>
        <v/>
      </c>
      <c r="B90" s="38" t="str">
        <f ca="1">IF(COUNTIF($P$2:P1075,A90)=1,VLOOKUP(A90,J:K,2), IF(COUNTIF($P$2:P1075,A90)=0,$B$10,""))</f>
        <v/>
      </c>
      <c r="C90" s="30" t="str">
        <f t="shared" ca="1" si="11"/>
        <v/>
      </c>
      <c r="D90" s="31" t="str">
        <f t="shared" ca="1" si="12"/>
        <v/>
      </c>
      <c r="E90" s="38" t="str">
        <f ca="1">IF(COUNTIF($P$2:P1075,A90)=1,VLOOKUP(A90,L:M,2), IF(COUNTIF($P$2:P1075,A90)=0,$C$10,""))</f>
        <v/>
      </c>
      <c r="F90" s="30" t="str">
        <f t="shared" ca="1" si="13"/>
        <v/>
      </c>
      <c r="G90" s="31" t="str">
        <f t="shared" ca="1" si="14"/>
        <v/>
      </c>
      <c r="H90" s="66" t="str">
        <f t="shared" ca="1" si="15"/>
        <v/>
      </c>
      <c r="J90" s="109">
        <v>45930.5</v>
      </c>
      <c r="K90" s="44">
        <v>108.38</v>
      </c>
      <c r="L90" s="109">
        <v>45930.5</v>
      </c>
      <c r="M90" s="44">
        <v>102.554</v>
      </c>
      <c r="N90" s="150">
        <f t="shared" si="8"/>
        <v>45930.5</v>
      </c>
      <c r="O90" s="150" t="str">
        <f t="shared" si="9"/>
        <v/>
      </c>
    </row>
    <row r="91" spans="1:15">
      <c r="A91" s="151" t="str">
        <f t="shared" ca="1" si="10"/>
        <v/>
      </c>
      <c r="B91" s="38" t="str">
        <f ca="1">IF(COUNTIF($P$2:P1076,A91)=1,VLOOKUP(A91,J:K,2), IF(COUNTIF($P$2:P1076,A91)=0,$B$10,""))</f>
        <v/>
      </c>
      <c r="C91" s="30" t="str">
        <f t="shared" ca="1" si="11"/>
        <v/>
      </c>
      <c r="D91" s="31" t="str">
        <f t="shared" ca="1" si="12"/>
        <v/>
      </c>
      <c r="E91" s="38" t="str">
        <f ca="1">IF(COUNTIF($P$2:P1076,A91)=1,VLOOKUP(A91,L:M,2), IF(COUNTIF($P$2:P1076,A91)=0,$C$10,""))</f>
        <v/>
      </c>
      <c r="F91" s="30" t="str">
        <f t="shared" ca="1" si="13"/>
        <v/>
      </c>
      <c r="G91" s="31" t="str">
        <f t="shared" ca="1" si="14"/>
        <v/>
      </c>
      <c r="H91" s="66" t="str">
        <f t="shared" ca="1" si="15"/>
        <v/>
      </c>
      <c r="J91" s="109">
        <v>45931.5</v>
      </c>
      <c r="K91" s="44">
        <v>108.355</v>
      </c>
      <c r="L91" s="109">
        <v>45931.5</v>
      </c>
      <c r="M91" s="44">
        <v>102.613</v>
      </c>
      <c r="N91" s="150">
        <f t="shared" si="8"/>
        <v>45931.5</v>
      </c>
      <c r="O91" s="150" t="str">
        <f t="shared" si="9"/>
        <v/>
      </c>
    </row>
    <row r="92" spans="1:15">
      <c r="A92" s="151" t="str">
        <f t="shared" ca="1" si="10"/>
        <v/>
      </c>
      <c r="B92" s="38" t="str">
        <f ca="1">IF(COUNTIF($P$2:P1077,A92)=1,VLOOKUP(A92,J:K,2), IF(COUNTIF($P$2:P1077,A92)=0,$B$10,""))</f>
        <v/>
      </c>
      <c r="C92" s="30" t="str">
        <f t="shared" ca="1" si="11"/>
        <v/>
      </c>
      <c r="D92" s="31" t="str">
        <f t="shared" ca="1" si="12"/>
        <v/>
      </c>
      <c r="E92" s="38" t="str">
        <f ca="1">IF(COUNTIF($P$2:P1077,A92)=1,VLOOKUP(A92,L:M,2), IF(COUNTIF($P$2:P1077,A92)=0,$C$10,""))</f>
        <v/>
      </c>
      <c r="F92" s="30" t="str">
        <f t="shared" ca="1" si="13"/>
        <v/>
      </c>
      <c r="G92" s="31" t="str">
        <f t="shared" ca="1" si="14"/>
        <v/>
      </c>
      <c r="H92" s="66" t="str">
        <f t="shared" ca="1" si="15"/>
        <v/>
      </c>
      <c r="J92" s="109">
        <v>45932.5</v>
      </c>
      <c r="K92" s="44">
        <v>108.462</v>
      </c>
      <c r="L92" s="109">
        <v>45932.5</v>
      </c>
      <c r="M92" s="44">
        <v>102.756</v>
      </c>
      <c r="N92" s="150">
        <f t="shared" si="8"/>
        <v>45932.5</v>
      </c>
      <c r="O92" s="150" t="str">
        <f t="shared" si="9"/>
        <v/>
      </c>
    </row>
    <row r="93" spans="1:15">
      <c r="A93" s="151" t="str">
        <f t="shared" ca="1" si="10"/>
        <v/>
      </c>
      <c r="B93" s="38" t="str">
        <f ca="1">IF(COUNTIF($P$2:P1078,A93)=1,VLOOKUP(A93,J:K,2), IF(COUNTIF($P$2:P1078,A93)=0,$B$10,""))</f>
        <v/>
      </c>
      <c r="C93" s="30" t="str">
        <f t="shared" ca="1" si="11"/>
        <v/>
      </c>
      <c r="D93" s="31" t="str">
        <f t="shared" ca="1" si="12"/>
        <v/>
      </c>
      <c r="E93" s="38" t="str">
        <f ca="1">IF(COUNTIF($P$2:P1078,A93)=1,VLOOKUP(A93,L:M,2), IF(COUNTIF($P$2:P1078,A93)=0,$C$10,""))</f>
        <v/>
      </c>
      <c r="F93" s="30" t="str">
        <f t="shared" ca="1" si="13"/>
        <v/>
      </c>
      <c r="G93" s="31" t="str">
        <f t="shared" ca="1" si="14"/>
        <v/>
      </c>
      <c r="H93" s="66" t="str">
        <f t="shared" ca="1" si="15"/>
        <v/>
      </c>
      <c r="J93" s="109">
        <v>45933.5</v>
      </c>
      <c r="K93" s="44">
        <v>108.518</v>
      </c>
      <c r="L93" s="109">
        <v>45933.5</v>
      </c>
      <c r="M93" s="44">
        <v>102.89100000000001</v>
      </c>
      <c r="N93" s="150">
        <f t="shared" si="8"/>
        <v>45933.5</v>
      </c>
      <c r="O93" s="150" t="str">
        <f t="shared" si="9"/>
        <v/>
      </c>
    </row>
    <row r="94" spans="1:15">
      <c r="A94" s="151" t="str">
        <f t="shared" ca="1" si="10"/>
        <v/>
      </c>
      <c r="B94" s="38" t="str">
        <f ca="1">IF(COUNTIF($P$2:P1079,A94)=1,VLOOKUP(A94,J:K,2), IF(COUNTIF($P$2:P1079,A94)=0,$B$10,""))</f>
        <v/>
      </c>
      <c r="C94" s="30" t="str">
        <f t="shared" ca="1" si="11"/>
        <v/>
      </c>
      <c r="D94" s="31" t="str">
        <f t="shared" ca="1" si="12"/>
        <v/>
      </c>
      <c r="E94" s="38" t="str">
        <f ca="1">IF(COUNTIF($P$2:P1079,A94)=1,VLOOKUP(A94,L:M,2), IF(COUNTIF($P$2:P1079,A94)=0,$C$10,""))</f>
        <v/>
      </c>
      <c r="F94" s="30" t="str">
        <f t="shared" ca="1" si="13"/>
        <v/>
      </c>
      <c r="G94" s="31" t="str">
        <f t="shared" ca="1" si="14"/>
        <v/>
      </c>
      <c r="H94" s="66" t="str">
        <f t="shared" ca="1" si="15"/>
        <v/>
      </c>
      <c r="J94" s="109">
        <v>45936.5</v>
      </c>
      <c r="K94" s="44">
        <v>108.468</v>
      </c>
      <c r="L94" s="109">
        <v>45936.5</v>
      </c>
      <c r="M94" s="44">
        <v>102.819</v>
      </c>
      <c r="N94" s="150">
        <f t="shared" si="8"/>
        <v>45936.5</v>
      </c>
      <c r="O94" s="150" t="str">
        <f t="shared" si="9"/>
        <v/>
      </c>
    </row>
    <row r="95" spans="1:15">
      <c r="A95" s="151" t="str">
        <f t="shared" ca="1" si="10"/>
        <v/>
      </c>
      <c r="B95" s="38" t="str">
        <f ca="1">IF(COUNTIF($P$2:P1080,A95)=1,VLOOKUP(A95,J:K,2), IF(COUNTIF($P$2:P1080,A95)=0,$B$10,""))</f>
        <v/>
      </c>
      <c r="C95" s="30" t="str">
        <f t="shared" ca="1" si="11"/>
        <v/>
      </c>
      <c r="D95" s="31" t="str">
        <f t="shared" ca="1" si="12"/>
        <v/>
      </c>
      <c r="E95" s="38" t="str">
        <f ca="1">IF(COUNTIF($P$2:P1080,A95)=1,VLOOKUP(A95,L:M,2), IF(COUNTIF($P$2:P1080,A95)=0,$C$10,""))</f>
        <v/>
      </c>
      <c r="F95" s="30" t="str">
        <f t="shared" ca="1" si="13"/>
        <v/>
      </c>
      <c r="G95" s="31" t="str">
        <f t="shared" ca="1" si="14"/>
        <v/>
      </c>
      <c r="H95" s="66" t="str">
        <f t="shared" ca="1" si="15"/>
        <v/>
      </c>
      <c r="J95" s="109">
        <v>45937.5</v>
      </c>
      <c r="K95" s="44">
        <v>108.39400000000001</v>
      </c>
      <c r="L95" s="109">
        <v>45937.5</v>
      </c>
      <c r="M95" s="44">
        <v>102.765</v>
      </c>
      <c r="N95" s="150">
        <f t="shared" si="8"/>
        <v>45937.5</v>
      </c>
      <c r="O95" s="150" t="str">
        <f t="shared" si="9"/>
        <v/>
      </c>
    </row>
    <row r="96" spans="1:15">
      <c r="A96" s="151" t="str">
        <f t="shared" ca="1" si="10"/>
        <v/>
      </c>
      <c r="B96" s="38" t="str">
        <f ca="1">IF(COUNTIF($P$2:P1081,A96)=1,VLOOKUP(A96,J:K,2), IF(COUNTIF($P$2:P1081,A96)=0,$B$10,""))</f>
        <v/>
      </c>
      <c r="C96" s="30" t="str">
        <f t="shared" ca="1" si="11"/>
        <v/>
      </c>
      <c r="D96" s="31" t="str">
        <f t="shared" ca="1" si="12"/>
        <v/>
      </c>
      <c r="E96" s="38" t="str">
        <f ca="1">IF(COUNTIF($P$2:P1081,A96)=1,VLOOKUP(A96,L:M,2), IF(COUNTIF($P$2:P1081,A96)=0,$C$10,""))</f>
        <v/>
      </c>
      <c r="F96" s="30" t="str">
        <f t="shared" ca="1" si="13"/>
        <v/>
      </c>
      <c r="G96" s="31" t="str">
        <f t="shared" ca="1" si="14"/>
        <v/>
      </c>
      <c r="H96" s="66" t="str">
        <f t="shared" ca="1" si="15"/>
        <v/>
      </c>
      <c r="J96" s="109">
        <v>45938.5</v>
      </c>
      <c r="K96" s="44">
        <v>108.36199999999999</v>
      </c>
      <c r="L96" s="109">
        <v>45938.5</v>
      </c>
      <c r="M96" s="44">
        <v>102.825</v>
      </c>
      <c r="N96" s="150">
        <f t="shared" si="8"/>
        <v>45938.5</v>
      </c>
      <c r="O96" s="150" t="str">
        <f t="shared" si="9"/>
        <v/>
      </c>
    </row>
    <row r="97" spans="1:15">
      <c r="A97" s="151" t="str">
        <f t="shared" ca="1" si="10"/>
        <v/>
      </c>
      <c r="B97" s="38" t="str">
        <f ca="1">IF(COUNTIF($P$2:P1082,A97)=1,VLOOKUP(A97,J:K,2), IF(COUNTIF($P$2:P1082,A97)=0,$B$10,""))</f>
        <v/>
      </c>
      <c r="C97" s="30" t="str">
        <f t="shared" ca="1" si="11"/>
        <v/>
      </c>
      <c r="D97" s="31" t="str">
        <f t="shared" ca="1" si="12"/>
        <v/>
      </c>
      <c r="E97" s="38" t="str">
        <f ca="1">IF(COUNTIF($P$2:P1082,A97)=1,VLOOKUP(A97,L:M,2), IF(COUNTIF($P$2:P1082,A97)=0,$C$10,""))</f>
        <v/>
      </c>
      <c r="F97" s="30" t="str">
        <f t="shared" ca="1" si="13"/>
        <v/>
      </c>
      <c r="G97" s="31" t="str">
        <f t="shared" ca="1" si="14"/>
        <v/>
      </c>
      <c r="H97" s="66" t="str">
        <f t="shared" ca="1" si="15"/>
        <v/>
      </c>
      <c r="J97" s="109">
        <v>45939.5</v>
      </c>
      <c r="K97" s="44">
        <v>108.309</v>
      </c>
      <c r="L97" s="109">
        <v>45939.5</v>
      </c>
      <c r="M97" s="44">
        <v>102.688</v>
      </c>
      <c r="N97" s="150">
        <f t="shared" si="8"/>
        <v>45939.5</v>
      </c>
      <c r="O97" s="150" t="str">
        <f t="shared" si="9"/>
        <v/>
      </c>
    </row>
    <row r="98" spans="1:15">
      <c r="A98" s="151" t="str">
        <f t="shared" ca="1" si="10"/>
        <v/>
      </c>
      <c r="B98" s="38" t="str">
        <f ca="1">IF(COUNTIF($P$2:P1083,A98)=1,VLOOKUP(A98,J:K,2), IF(COUNTIF($P$2:P1083,A98)=0,$B$10,""))</f>
        <v/>
      </c>
      <c r="C98" s="30" t="str">
        <f t="shared" ca="1" si="11"/>
        <v/>
      </c>
      <c r="D98" s="31" t="str">
        <f t="shared" ca="1" si="12"/>
        <v/>
      </c>
      <c r="E98" s="38" t="str">
        <f ca="1">IF(COUNTIF($P$2:P1083,A98)=1,VLOOKUP(A98,L:M,2), IF(COUNTIF($P$2:P1083,A98)=0,$C$10,""))</f>
        <v/>
      </c>
      <c r="F98" s="30" t="str">
        <f t="shared" ca="1" si="13"/>
        <v/>
      </c>
      <c r="G98" s="31" t="str">
        <f t="shared" ca="1" si="14"/>
        <v/>
      </c>
      <c r="H98" s="66" t="str">
        <f t="shared" ca="1" si="15"/>
        <v/>
      </c>
      <c r="J98" s="109">
        <v>45940.5</v>
      </c>
      <c r="K98" s="44">
        <v>108.009</v>
      </c>
      <c r="L98" s="109">
        <v>45940.5</v>
      </c>
      <c r="M98" s="44">
        <v>102.239</v>
      </c>
      <c r="N98" s="150">
        <f t="shared" si="8"/>
        <v>45940.5</v>
      </c>
      <c r="O98" s="150" t="str">
        <f t="shared" si="9"/>
        <v/>
      </c>
    </row>
    <row r="99" spans="1:15">
      <c r="A99" s="151" t="str">
        <f t="shared" ca="1" si="10"/>
        <v/>
      </c>
      <c r="B99" s="38" t="str">
        <f ca="1">IF(COUNTIF($P$2:P1084,A99)=1,VLOOKUP(A99,J:K,2), IF(COUNTIF($P$2:P1084,A99)=0,$B$10,""))</f>
        <v/>
      </c>
      <c r="C99" s="30" t="str">
        <f t="shared" ca="1" si="11"/>
        <v/>
      </c>
      <c r="D99" s="31" t="str">
        <f t="shared" ca="1" si="12"/>
        <v/>
      </c>
      <c r="E99" s="38" t="str">
        <f ca="1">IF(COUNTIF($P$2:P1084,A99)=1,VLOOKUP(A99,L:M,2), IF(COUNTIF($P$2:P1084,A99)=0,$C$10,""))</f>
        <v/>
      </c>
      <c r="F99" s="30" t="str">
        <f t="shared" ca="1" si="13"/>
        <v/>
      </c>
      <c r="G99" s="31" t="str">
        <f t="shared" ca="1" si="14"/>
        <v/>
      </c>
      <c r="H99" s="66" t="str">
        <f t="shared" ca="1" si="15"/>
        <v/>
      </c>
      <c r="J99" s="109">
        <v>45943.5</v>
      </c>
      <c r="K99" s="44">
        <v>107.98099999999999</v>
      </c>
      <c r="L99" s="109">
        <v>45943.5</v>
      </c>
      <c r="M99" s="44">
        <v>102.137</v>
      </c>
      <c r="N99" s="150">
        <f t="shared" si="8"/>
        <v>45943.5</v>
      </c>
      <c r="O99" s="150" t="str">
        <f t="shared" si="9"/>
        <v/>
      </c>
    </row>
    <row r="100" spans="1:15">
      <c r="A100" s="151" t="str">
        <f t="shared" ca="1" si="10"/>
        <v/>
      </c>
      <c r="B100" s="38" t="str">
        <f ca="1">IF(COUNTIF($P$2:P1085,A100)=1,VLOOKUP(A100,J:K,2), IF(COUNTIF($P$2:P1085,A100)=0,$B$10,""))</f>
        <v/>
      </c>
      <c r="C100" s="30" t="str">
        <f t="shared" ca="1" si="11"/>
        <v/>
      </c>
      <c r="D100" s="31" t="str">
        <f t="shared" ca="1" si="12"/>
        <v/>
      </c>
      <c r="E100" s="38" t="str">
        <f ca="1">IF(COUNTIF($P$2:P1085,A100)=1,VLOOKUP(A100,L:M,2), IF(COUNTIF($P$2:P1085,A100)=0,$C$10,""))</f>
        <v/>
      </c>
      <c r="F100" s="30" t="str">
        <f t="shared" ca="1" si="13"/>
        <v/>
      </c>
      <c r="G100" s="31" t="str">
        <f t="shared" ca="1" si="14"/>
        <v/>
      </c>
      <c r="H100" s="66" t="str">
        <f t="shared" ca="1" si="15"/>
        <v/>
      </c>
      <c r="J100" s="109">
        <v>45944.5</v>
      </c>
      <c r="K100" s="44">
        <v>108.054</v>
      </c>
      <c r="L100" s="109">
        <v>45944.5</v>
      </c>
      <c r="M100" s="44">
        <v>102.14</v>
      </c>
      <c r="N100" s="150">
        <f t="shared" si="8"/>
        <v>45944.5</v>
      </c>
      <c r="O100" s="150" t="str">
        <f t="shared" si="9"/>
        <v/>
      </c>
    </row>
    <row r="101" spans="1:15">
      <c r="A101" s="151" t="str">
        <f t="shared" ca="1" si="10"/>
        <v/>
      </c>
      <c r="B101" s="38" t="str">
        <f ca="1">IF(COUNTIF($P$2:P1086,A101)=1,VLOOKUP(A101,J:K,2), IF(COUNTIF($P$2:P1086,A101)=0,$B$10,""))</f>
        <v/>
      </c>
      <c r="C101" s="30" t="str">
        <f t="shared" ca="1" si="11"/>
        <v/>
      </c>
      <c r="D101" s="31" t="str">
        <f t="shared" ca="1" si="12"/>
        <v/>
      </c>
      <c r="E101" s="38" t="str">
        <f ca="1">IF(COUNTIF($P$2:P1086,A101)=1,VLOOKUP(A101,L:M,2), IF(COUNTIF($P$2:P1086,A101)=0,$C$10,""))</f>
        <v/>
      </c>
      <c r="F101" s="30" t="str">
        <f t="shared" ca="1" si="13"/>
        <v/>
      </c>
      <c r="G101" s="31" t="str">
        <f t="shared" ca="1" si="14"/>
        <v/>
      </c>
      <c r="H101" s="66" t="str">
        <f t="shared" ca="1" si="15"/>
        <v/>
      </c>
      <c r="J101" s="109">
        <v>45945.5</v>
      </c>
      <c r="K101" s="44">
        <v>108.379</v>
      </c>
      <c r="L101" s="109">
        <v>45945.5</v>
      </c>
      <c r="M101" s="44">
        <v>102.593</v>
      </c>
      <c r="N101" s="150">
        <f t="shared" si="8"/>
        <v>45945.5</v>
      </c>
      <c r="O101" s="150" t="str">
        <f t="shared" si="9"/>
        <v/>
      </c>
    </row>
    <row r="102" spans="1:15">
      <c r="A102" s="151" t="str">
        <f t="shared" ca="1" si="10"/>
        <v/>
      </c>
      <c r="B102" s="38" t="str">
        <f ca="1">IF(COUNTIF($P$2:P1087,A102)=1,VLOOKUP(A102,J:K,2), IF(COUNTIF($P$2:P1087,A102)=0,$B$10,""))</f>
        <v/>
      </c>
      <c r="C102" s="30" t="str">
        <f t="shared" ca="1" si="11"/>
        <v/>
      </c>
      <c r="D102" s="31" t="str">
        <f t="shared" ca="1" si="12"/>
        <v/>
      </c>
      <c r="E102" s="38" t="str">
        <f ca="1">IF(COUNTIF($P$2:P1087,A102)=1,VLOOKUP(A102,L:M,2), IF(COUNTIF($P$2:P1087,A102)=0,$C$10,""))</f>
        <v/>
      </c>
      <c r="F102" s="30" t="str">
        <f t="shared" ca="1" si="13"/>
        <v/>
      </c>
      <c r="G102" s="31" t="str">
        <f t="shared" ca="1" si="14"/>
        <v/>
      </c>
      <c r="H102" s="66" t="str">
        <f t="shared" ca="1" si="15"/>
        <v/>
      </c>
      <c r="J102" s="109">
        <v>45946.5</v>
      </c>
      <c r="K102" s="44">
        <v>108.474</v>
      </c>
      <c r="L102" s="109">
        <v>45946.5</v>
      </c>
      <c r="M102" s="44">
        <v>102.732</v>
      </c>
      <c r="N102" s="150">
        <f t="shared" si="8"/>
        <v>45946.5</v>
      </c>
      <c r="O102" s="150" t="str">
        <f t="shared" si="9"/>
        <v/>
      </c>
    </row>
    <row r="103" spans="1:15">
      <c r="A103" s="151" t="str">
        <f t="shared" ca="1" si="10"/>
        <v/>
      </c>
      <c r="B103" s="38" t="str">
        <f ca="1">IF(COUNTIF($P$2:P1088,A103)=1,VLOOKUP(A103,J:K,2), IF(COUNTIF($P$2:P1088,A103)=0,$B$10,""))</f>
        <v/>
      </c>
      <c r="C103" s="30" t="str">
        <f t="shared" ca="1" si="11"/>
        <v/>
      </c>
      <c r="D103" s="31" t="str">
        <f t="shared" ca="1" si="12"/>
        <v/>
      </c>
      <c r="E103" s="38" t="str">
        <f ca="1">IF(COUNTIF($P$2:P1088,A103)=1,VLOOKUP(A103,L:M,2), IF(COUNTIF($P$2:P1088,A103)=0,$C$10,""))</f>
        <v/>
      </c>
      <c r="F103" s="30" t="str">
        <f t="shared" ca="1" si="13"/>
        <v/>
      </c>
      <c r="G103" s="31" t="str">
        <f t="shared" ca="1" si="14"/>
        <v/>
      </c>
      <c r="H103" s="66" t="str">
        <f t="shared" ca="1" si="15"/>
        <v/>
      </c>
      <c r="J103" s="109">
        <v>45947.5</v>
      </c>
      <c r="K103" s="44">
        <v>108.422</v>
      </c>
      <c r="L103" s="109">
        <v>45947.5</v>
      </c>
      <c r="M103" s="44">
        <v>102.61799999999999</v>
      </c>
      <c r="N103" s="150">
        <f t="shared" si="8"/>
        <v>45947.5</v>
      </c>
      <c r="O103" s="150" t="str">
        <f t="shared" si="9"/>
        <v/>
      </c>
    </row>
    <row r="104" spans="1:15">
      <c r="A104" s="151" t="str">
        <f t="shared" ca="1" si="10"/>
        <v/>
      </c>
      <c r="B104" s="38" t="str">
        <f ca="1">IF(COUNTIF($P$2:P1089,A104)=1,VLOOKUP(A104,J:K,2), IF(COUNTIF($P$2:P1089,A104)=0,$B$10,""))</f>
        <v/>
      </c>
      <c r="C104" s="30" t="str">
        <f t="shared" ca="1" si="11"/>
        <v/>
      </c>
      <c r="D104" s="31" t="str">
        <f t="shared" ca="1" si="12"/>
        <v/>
      </c>
      <c r="E104" s="38" t="str">
        <f ca="1">IF(COUNTIF($P$2:P1089,A104)=1,VLOOKUP(A104,L:M,2), IF(COUNTIF($P$2:P1089,A104)=0,$C$10,""))</f>
        <v/>
      </c>
      <c r="F104" s="30" t="str">
        <f t="shared" ca="1" si="13"/>
        <v/>
      </c>
      <c r="G104" s="31" t="str">
        <f t="shared" ca="1" si="14"/>
        <v/>
      </c>
      <c r="H104" s="66" t="str">
        <f t="shared" ca="1" si="15"/>
        <v/>
      </c>
      <c r="J104" s="109">
        <v>45950.5</v>
      </c>
      <c r="K104" s="44">
        <v>108.471</v>
      </c>
      <c r="L104" s="109">
        <v>45950.5</v>
      </c>
      <c r="M104" s="44">
        <v>102.779</v>
      </c>
      <c r="N104" s="150">
        <f t="shared" si="8"/>
        <v>45950.5</v>
      </c>
      <c r="O104" s="150" t="str">
        <f t="shared" si="9"/>
        <v/>
      </c>
    </row>
    <row r="105" spans="1:15">
      <c r="A105" s="151" t="str">
        <f t="shared" ca="1" si="10"/>
        <v/>
      </c>
      <c r="B105" s="38" t="str">
        <f ca="1">IF(COUNTIF($P$2:P1090,A105)=1,VLOOKUP(A105,J:K,2), IF(COUNTIF($P$2:P1090,A105)=0,$B$10,""))</f>
        <v/>
      </c>
      <c r="C105" s="30" t="str">
        <f t="shared" ca="1" si="11"/>
        <v/>
      </c>
      <c r="D105" s="31" t="str">
        <f t="shared" ca="1" si="12"/>
        <v/>
      </c>
      <c r="E105" s="38" t="str">
        <f ca="1">IF(COUNTIF($P$2:P1090,A105)=1,VLOOKUP(A105,L:M,2), IF(COUNTIF($P$2:P1090,A105)=0,$C$10,""))</f>
        <v/>
      </c>
      <c r="F105" s="30" t="str">
        <f t="shared" ca="1" si="13"/>
        <v/>
      </c>
      <c r="G105" s="31" t="str">
        <f t="shared" ca="1" si="14"/>
        <v/>
      </c>
      <c r="H105" s="66" t="str">
        <f t="shared" ca="1" si="15"/>
        <v/>
      </c>
      <c r="J105" s="109">
        <v>45951.5</v>
      </c>
      <c r="K105" s="44">
        <v>108.517</v>
      </c>
      <c r="L105" s="109">
        <v>45951.5</v>
      </c>
      <c r="M105" s="44">
        <v>102.91500000000001</v>
      </c>
      <c r="N105" s="150">
        <f t="shared" si="8"/>
        <v>45951.5</v>
      </c>
      <c r="O105" s="150" t="str">
        <f t="shared" si="9"/>
        <v/>
      </c>
    </row>
    <row r="106" spans="1:15">
      <c r="A106" s="151" t="str">
        <f t="shared" ca="1" si="10"/>
        <v/>
      </c>
      <c r="B106" s="38" t="str">
        <f ca="1">IF(COUNTIF($P$2:P1091,A106)=1,VLOOKUP(A106,J:K,2), IF(COUNTIF($P$2:P1091,A106)=0,$B$10,""))</f>
        <v/>
      </c>
      <c r="C106" s="30" t="str">
        <f t="shared" ca="1" si="11"/>
        <v/>
      </c>
      <c r="D106" s="31" t="str">
        <f t="shared" ca="1" si="12"/>
        <v/>
      </c>
      <c r="E106" s="38" t="str">
        <f ca="1">IF(COUNTIF($P$2:P1091,A106)=1,VLOOKUP(A106,L:M,2), IF(COUNTIF($P$2:P1091,A106)=0,$C$10,""))</f>
        <v/>
      </c>
      <c r="F106" s="30" t="str">
        <f t="shared" ca="1" si="13"/>
        <v/>
      </c>
      <c r="G106" s="31" t="str">
        <f t="shared" ca="1" si="14"/>
        <v/>
      </c>
      <c r="H106" s="66" t="str">
        <f t="shared" ca="1" si="15"/>
        <v/>
      </c>
      <c r="J106" s="109">
        <v>45952.5</v>
      </c>
      <c r="K106" s="44">
        <v>108.499</v>
      </c>
      <c r="L106" s="109">
        <v>45952.5</v>
      </c>
      <c r="M106" s="44">
        <v>102.947</v>
      </c>
      <c r="N106" s="150">
        <f t="shared" si="8"/>
        <v>45952.5</v>
      </c>
      <c r="O106" s="150" t="str">
        <f t="shared" si="9"/>
        <v/>
      </c>
    </row>
    <row r="107" spans="1:15">
      <c r="A107" s="151" t="str">
        <f t="shared" ca="1" si="10"/>
        <v/>
      </c>
      <c r="B107" s="38" t="str">
        <f ca="1">IF(COUNTIF($P$2:P1092,A107)=1,VLOOKUP(A107,J:K,2), IF(COUNTIF($P$2:P1092,A107)=0,$B$10,""))</f>
        <v/>
      </c>
      <c r="C107" s="30" t="str">
        <f t="shared" ca="1" si="11"/>
        <v/>
      </c>
      <c r="D107" s="31" t="str">
        <f t="shared" ca="1" si="12"/>
        <v/>
      </c>
      <c r="E107" s="38" t="str">
        <f ca="1">IF(COUNTIF($P$2:P1092,A107)=1,VLOOKUP(A107,L:M,2), IF(COUNTIF($P$2:P1092,A107)=0,$C$10,""))</f>
        <v/>
      </c>
      <c r="F107" s="30" t="str">
        <f t="shared" ca="1" si="13"/>
        <v/>
      </c>
      <c r="G107" s="31" t="str">
        <f t="shared" ca="1" si="14"/>
        <v/>
      </c>
      <c r="H107" s="66" t="str">
        <f t="shared" ca="1" si="15"/>
        <v/>
      </c>
      <c r="J107" s="109">
        <v>45953.5</v>
      </c>
      <c r="K107" s="44">
        <v>108.51600000000001</v>
      </c>
      <c r="L107" s="109">
        <v>45953.5</v>
      </c>
      <c r="M107" s="44">
        <v>102.98</v>
      </c>
      <c r="N107" s="150">
        <f t="shared" si="8"/>
        <v>45953.5</v>
      </c>
      <c r="O107" s="150" t="str">
        <f t="shared" si="9"/>
        <v/>
      </c>
    </row>
    <row r="108" spans="1:15">
      <c r="A108" s="151" t="str">
        <f t="shared" ca="1" si="10"/>
        <v/>
      </c>
      <c r="B108" s="38" t="str">
        <f ca="1">IF(COUNTIF($P$2:P1093,A108)=1,VLOOKUP(A108,J:K,2), IF(COUNTIF($P$2:P1093,A108)=0,$B$10,""))</f>
        <v/>
      </c>
      <c r="C108" s="30" t="str">
        <f t="shared" ca="1" si="11"/>
        <v/>
      </c>
      <c r="D108" s="31" t="str">
        <f t="shared" ca="1" si="12"/>
        <v/>
      </c>
      <c r="E108" s="38" t="str">
        <f ca="1">IF(COUNTIF($P$2:P1093,A108)=1,VLOOKUP(A108,L:M,2), IF(COUNTIF($P$2:P1093,A108)=0,$C$10,""))</f>
        <v/>
      </c>
      <c r="F108" s="30" t="str">
        <f t="shared" ca="1" si="13"/>
        <v/>
      </c>
      <c r="G108" s="31" t="str">
        <f t="shared" ca="1" si="14"/>
        <v/>
      </c>
      <c r="H108" s="66" t="str">
        <f t="shared" ca="1" si="15"/>
        <v/>
      </c>
      <c r="J108" s="109">
        <v>45954.5</v>
      </c>
      <c r="K108" s="44">
        <v>108.577</v>
      </c>
      <c r="L108" s="109">
        <v>45954.5</v>
      </c>
      <c r="M108" s="44">
        <v>103.265</v>
      </c>
      <c r="N108" s="150">
        <f t="shared" si="8"/>
        <v>45954.5</v>
      </c>
      <c r="O108" s="150" t="str">
        <f t="shared" si="9"/>
        <v/>
      </c>
    </row>
    <row r="109" spans="1:15">
      <c r="A109" s="151" t="str">
        <f t="shared" ca="1" si="10"/>
        <v/>
      </c>
      <c r="B109" s="38" t="str">
        <f ca="1">IF(COUNTIF($P$2:P1094,A109)=1,VLOOKUP(A109,J:K,2), IF(COUNTIF($P$2:P1094,A109)=0,$B$10,""))</f>
        <v/>
      </c>
      <c r="C109" s="30" t="str">
        <f t="shared" ca="1" si="11"/>
        <v/>
      </c>
      <c r="D109" s="31" t="str">
        <f t="shared" ca="1" si="12"/>
        <v/>
      </c>
      <c r="E109" s="38" t="str">
        <f ca="1">IF(COUNTIF($P$2:P1094,A109)=1,VLOOKUP(A109,L:M,2), IF(COUNTIF($P$2:P1094,A109)=0,$C$10,""))</f>
        <v/>
      </c>
      <c r="F109" s="30" t="str">
        <f t="shared" ca="1" si="13"/>
        <v/>
      </c>
      <c r="G109" s="31" t="str">
        <f t="shared" ca="1" si="14"/>
        <v/>
      </c>
      <c r="H109" s="66" t="str">
        <f t="shared" ca="1" si="15"/>
        <v/>
      </c>
      <c r="J109" s="109">
        <v>45957.5</v>
      </c>
      <c r="K109" s="44">
        <v>108.742</v>
      </c>
      <c r="L109" s="109">
        <v>45957.5</v>
      </c>
      <c r="M109" s="44">
        <v>103.76300000000001</v>
      </c>
      <c r="N109" s="150">
        <f t="shared" si="8"/>
        <v>45957.5</v>
      </c>
      <c r="O109" s="150" t="str">
        <f t="shared" si="9"/>
        <v/>
      </c>
    </row>
    <row r="110" spans="1:15">
      <c r="A110" s="151" t="str">
        <f t="shared" ca="1" si="10"/>
        <v/>
      </c>
      <c r="B110" s="38" t="str">
        <f ca="1">IF(COUNTIF($P$2:P1095,A110)=1,VLOOKUP(A110,J:K,2), IF(COUNTIF($P$2:P1095,A110)=0,$B$10,""))</f>
        <v/>
      </c>
      <c r="C110" s="30" t="str">
        <f t="shared" ca="1" si="11"/>
        <v/>
      </c>
      <c r="D110" s="31" t="str">
        <f t="shared" ca="1" si="12"/>
        <v/>
      </c>
      <c r="E110" s="38" t="str">
        <f ca="1">IF(COUNTIF($P$2:P1095,A110)=1,VLOOKUP(A110,L:M,2), IF(COUNTIF($P$2:P1095,A110)=0,$C$10,""))</f>
        <v/>
      </c>
      <c r="F110" s="30" t="str">
        <f t="shared" ca="1" si="13"/>
        <v/>
      </c>
      <c r="G110" s="31" t="str">
        <f t="shared" ca="1" si="14"/>
        <v/>
      </c>
      <c r="H110" s="66" t="str">
        <f t="shared" ca="1" si="15"/>
        <v/>
      </c>
      <c r="J110" s="109">
        <v>45958.5</v>
      </c>
      <c r="K110" s="44">
        <v>108.80800000000001</v>
      </c>
      <c r="L110" s="109">
        <v>45958.5</v>
      </c>
      <c r="M110" s="44">
        <v>104.004</v>
      </c>
      <c r="N110" s="150">
        <f t="shared" si="8"/>
        <v>45958.5</v>
      </c>
      <c r="O110" s="150" t="str">
        <f t="shared" si="9"/>
        <v/>
      </c>
    </row>
    <row r="111" spans="1:15">
      <c r="A111" s="151" t="str">
        <f t="shared" ca="1" si="10"/>
        <v/>
      </c>
      <c r="B111" s="38" t="str">
        <f ca="1">IF(COUNTIF($P$2:P1096,A111)=1,VLOOKUP(A111,J:K,2), IF(COUNTIF($P$2:P1096,A111)=0,$B$10,""))</f>
        <v/>
      </c>
      <c r="C111" s="30" t="str">
        <f t="shared" ca="1" si="11"/>
        <v/>
      </c>
      <c r="D111" s="31" t="str">
        <f t="shared" ca="1" si="12"/>
        <v/>
      </c>
      <c r="E111" s="38" t="str">
        <f ca="1">IF(COUNTIF($P$2:P1096,A111)=1,VLOOKUP(A111,L:M,2), IF(COUNTIF($P$2:P1096,A111)=0,$C$10,""))</f>
        <v/>
      </c>
      <c r="F111" s="30" t="str">
        <f t="shared" ca="1" si="13"/>
        <v/>
      </c>
      <c r="G111" s="31" t="str">
        <f t="shared" ca="1" si="14"/>
        <v/>
      </c>
      <c r="H111" s="66" t="str">
        <f t="shared" ca="1" si="15"/>
        <v/>
      </c>
      <c r="J111" s="109">
        <v>45959.5</v>
      </c>
      <c r="K111" s="44">
        <v>108.75</v>
      </c>
      <c r="L111" s="109">
        <v>45959.5</v>
      </c>
      <c r="M111" s="44">
        <v>104.102</v>
      </c>
      <c r="N111" s="150">
        <f t="shared" si="8"/>
        <v>45959.5</v>
      </c>
      <c r="O111" s="150" t="str">
        <f t="shared" si="9"/>
        <v/>
      </c>
    </row>
    <row r="112" spans="1:15">
      <c r="A112" s="151" t="str">
        <f t="shared" ca="1" si="10"/>
        <v/>
      </c>
      <c r="B112" s="38" t="str">
        <f ca="1">IF(COUNTIF($P$2:P1097,A112)=1,VLOOKUP(A112,J:K,2), IF(COUNTIF($P$2:P1097,A112)=0,$B$10,""))</f>
        <v/>
      </c>
      <c r="C112" s="30" t="str">
        <f t="shared" ca="1" si="11"/>
        <v/>
      </c>
      <c r="D112" s="31" t="str">
        <f t="shared" ca="1" si="12"/>
        <v/>
      </c>
      <c r="E112" s="38" t="str">
        <f ca="1">IF(COUNTIF($P$2:P1097,A112)=1,VLOOKUP(A112,L:M,2), IF(COUNTIF($P$2:P1097,A112)=0,$C$10,""))</f>
        <v/>
      </c>
      <c r="F112" s="30" t="str">
        <f t="shared" ca="1" si="13"/>
        <v/>
      </c>
      <c r="G112" s="31" t="str">
        <f t="shared" ca="1" si="14"/>
        <v/>
      </c>
      <c r="H112" s="66" t="str">
        <f t="shared" ca="1" si="15"/>
        <v/>
      </c>
      <c r="J112" s="109">
        <v>45960.5</v>
      </c>
      <c r="K112" s="44">
        <v>108.643</v>
      </c>
      <c r="L112" s="109">
        <v>45960.5</v>
      </c>
      <c r="M112" s="44">
        <v>103.934</v>
      </c>
      <c r="N112" s="150">
        <f t="shared" si="8"/>
        <v>45960.5</v>
      </c>
      <c r="O112" s="150" t="str">
        <f t="shared" si="9"/>
        <v/>
      </c>
    </row>
    <row r="113" spans="1:15">
      <c r="A113" s="151" t="str">
        <f t="shared" ca="1" si="10"/>
        <v/>
      </c>
      <c r="B113" s="38" t="str">
        <f ca="1">IF(COUNTIF($P$2:P1098,A113)=1,VLOOKUP(A113,J:K,2), IF(COUNTIF($P$2:P1098,A113)=0,$B$10,""))</f>
        <v/>
      </c>
      <c r="C113" s="30" t="str">
        <f t="shared" ca="1" si="11"/>
        <v/>
      </c>
      <c r="D113" s="31" t="str">
        <f t="shared" ca="1" si="12"/>
        <v/>
      </c>
      <c r="E113" s="38" t="str">
        <f ca="1">IF(COUNTIF($P$2:P1098,A113)=1,VLOOKUP(A113,L:M,2), IF(COUNTIF($P$2:P1098,A113)=0,$C$10,""))</f>
        <v/>
      </c>
      <c r="F113" s="30" t="str">
        <f t="shared" ca="1" si="13"/>
        <v/>
      </c>
      <c r="G113" s="31" t="str">
        <f t="shared" ca="1" si="14"/>
        <v/>
      </c>
      <c r="H113" s="66" t="str">
        <f t="shared" ca="1" si="15"/>
        <v/>
      </c>
      <c r="J113" s="109">
        <v>45961.5</v>
      </c>
      <c r="K113" s="44">
        <v>108.67700000000001</v>
      </c>
      <c r="L113" s="109">
        <v>45961.5</v>
      </c>
      <c r="M113" s="44">
        <v>103.955</v>
      </c>
      <c r="N113" s="150">
        <f t="shared" si="8"/>
        <v>45961.5</v>
      </c>
      <c r="O113" s="150" t="str">
        <f t="shared" si="9"/>
        <v/>
      </c>
    </row>
    <row r="114" spans="1:15">
      <c r="A114" s="151" t="str">
        <f t="shared" ca="1" si="10"/>
        <v/>
      </c>
      <c r="B114" s="38" t="str">
        <f ca="1">IF(COUNTIF($P$2:P1099,A114)=1,VLOOKUP(A114,J:K,2), IF(COUNTIF($P$2:P1099,A114)=0,$B$10,""))</f>
        <v/>
      </c>
      <c r="C114" s="30" t="str">
        <f t="shared" ca="1" si="11"/>
        <v/>
      </c>
      <c r="D114" s="31" t="str">
        <f t="shared" ca="1" si="12"/>
        <v/>
      </c>
      <c r="E114" s="38" t="str">
        <f ca="1">IF(COUNTIF($P$2:P1099,A114)=1,VLOOKUP(A114,L:M,2), IF(COUNTIF($P$2:P1099,A114)=0,$C$10,""))</f>
        <v/>
      </c>
      <c r="F114" s="30" t="str">
        <f t="shared" ca="1" si="13"/>
        <v/>
      </c>
      <c r="G114" s="31" t="str">
        <f t="shared" ca="1" si="14"/>
        <v/>
      </c>
      <c r="H114" s="66" t="str">
        <f t="shared" ca="1" si="15"/>
        <v/>
      </c>
      <c r="J114" s="109">
        <v>45964.5</v>
      </c>
      <c r="K114" s="44">
        <v>108.65300000000001</v>
      </c>
      <c r="L114" s="109">
        <v>45964.5</v>
      </c>
      <c r="M114" s="44">
        <v>103.952</v>
      </c>
      <c r="N114" s="150">
        <f t="shared" si="8"/>
        <v>45964.5</v>
      </c>
      <c r="O114" s="150" t="str">
        <f t="shared" si="9"/>
        <v/>
      </c>
    </row>
    <row r="115" spans="1:15">
      <c r="A115" s="151" t="str">
        <f t="shared" ca="1" si="10"/>
        <v/>
      </c>
      <c r="B115" s="38" t="str">
        <f ca="1">IF(COUNTIF($P$2:P1100,A115)=1,VLOOKUP(A115,J:K,2), IF(COUNTIF($P$2:P1100,A115)=0,$B$10,""))</f>
        <v/>
      </c>
      <c r="C115" s="30" t="str">
        <f t="shared" ca="1" si="11"/>
        <v/>
      </c>
      <c r="D115" s="31" t="str">
        <f t="shared" ca="1" si="12"/>
        <v/>
      </c>
      <c r="E115" s="38" t="str">
        <f ca="1">IF(COUNTIF($P$2:P1100,A115)=1,VLOOKUP(A115,L:M,2), IF(COUNTIF($P$2:P1100,A115)=0,$C$10,""))</f>
        <v/>
      </c>
      <c r="F115" s="30" t="str">
        <f t="shared" ca="1" si="13"/>
        <v/>
      </c>
      <c r="G115" s="31" t="str">
        <f t="shared" ca="1" si="14"/>
        <v/>
      </c>
      <c r="H115" s="66" t="str">
        <f t="shared" ca="1" si="15"/>
        <v/>
      </c>
      <c r="J115" s="109">
        <v>45965.5</v>
      </c>
      <c r="K115" s="44">
        <v>108.554</v>
      </c>
      <c r="L115" s="109">
        <v>45965.5</v>
      </c>
      <c r="M115" s="44">
        <v>103.81399999999999</v>
      </c>
      <c r="N115" s="150">
        <f t="shared" si="8"/>
        <v>45965.5</v>
      </c>
      <c r="O115" s="150" t="str">
        <f t="shared" si="9"/>
        <v/>
      </c>
    </row>
    <row r="116" spans="1:15">
      <c r="A116" s="151" t="str">
        <f t="shared" ca="1" si="10"/>
        <v/>
      </c>
      <c r="B116" s="38" t="str">
        <f ca="1">IF(COUNTIF($P$2:P1101,A116)=1,VLOOKUP(A116,J:K,2), IF(COUNTIF($P$2:P1101,A116)=0,$B$10,""))</f>
        <v/>
      </c>
      <c r="C116" s="30" t="str">
        <f t="shared" ca="1" si="11"/>
        <v/>
      </c>
      <c r="D116" s="31" t="str">
        <f t="shared" ca="1" si="12"/>
        <v/>
      </c>
      <c r="E116" s="38" t="str">
        <f ca="1">IF(COUNTIF($P$2:P1101,A116)=1,VLOOKUP(A116,L:M,2), IF(COUNTIF($P$2:P1101,A116)=0,$C$10,""))</f>
        <v/>
      </c>
      <c r="F116" s="30" t="str">
        <f t="shared" ca="1" si="13"/>
        <v/>
      </c>
      <c r="G116" s="31" t="str">
        <f t="shared" ca="1" si="14"/>
        <v/>
      </c>
      <c r="H116" s="66" t="str">
        <f t="shared" ca="1" si="15"/>
        <v/>
      </c>
      <c r="J116" s="109">
        <v>45966.5</v>
      </c>
      <c r="K116" s="44">
        <v>108.52500000000001</v>
      </c>
      <c r="L116" s="109">
        <v>45966.5</v>
      </c>
      <c r="M116" s="44">
        <v>103.82</v>
      </c>
      <c r="N116" s="150">
        <f t="shared" si="8"/>
        <v>45966.5</v>
      </c>
      <c r="O116" s="150" t="str">
        <f t="shared" si="9"/>
        <v/>
      </c>
    </row>
    <row r="117" spans="1:15">
      <c r="A117" s="151" t="str">
        <f t="shared" ca="1" si="10"/>
        <v/>
      </c>
      <c r="B117" s="38" t="str">
        <f ca="1">IF(COUNTIF($P$2:P1102,A117)=1,VLOOKUP(A117,J:K,2), IF(COUNTIF($P$2:P1102,A117)=0,$B$10,""))</f>
        <v/>
      </c>
      <c r="C117" s="30" t="str">
        <f t="shared" ca="1" si="11"/>
        <v/>
      </c>
      <c r="D117" s="31" t="str">
        <f t="shared" ca="1" si="12"/>
        <v/>
      </c>
      <c r="E117" s="38" t="str">
        <f ca="1">IF(COUNTIF($P$2:P1102,A117)=1,VLOOKUP(A117,L:M,2), IF(COUNTIF($P$2:P1102,A117)=0,$C$10,""))</f>
        <v/>
      </c>
      <c r="F117" s="30" t="str">
        <f t="shared" ca="1" si="13"/>
        <v/>
      </c>
      <c r="G117" s="31" t="str">
        <f t="shared" ca="1" si="14"/>
        <v/>
      </c>
      <c r="H117" s="66" t="str">
        <f t="shared" ca="1" si="15"/>
        <v/>
      </c>
      <c r="J117" s="109">
        <v>45967.5</v>
      </c>
      <c r="K117" s="44">
        <v>108.477</v>
      </c>
      <c r="L117" s="109">
        <v>45967.5</v>
      </c>
      <c r="M117" s="44">
        <v>103.664</v>
      </c>
      <c r="N117" s="150">
        <f t="shared" si="8"/>
        <v>45967.5</v>
      </c>
      <c r="O117" s="150" t="str">
        <f t="shared" si="9"/>
        <v/>
      </c>
    </row>
    <row r="118" spans="1:15">
      <c r="A118" s="151" t="str">
        <f t="shared" ca="1" si="10"/>
        <v/>
      </c>
      <c r="B118" s="38" t="str">
        <f ca="1">IF(COUNTIF($P$2:P1103,A118)=1,VLOOKUP(A118,J:K,2), IF(COUNTIF($P$2:P1103,A118)=0,$B$10,""))</f>
        <v/>
      </c>
      <c r="C118" s="30" t="str">
        <f t="shared" ca="1" si="11"/>
        <v/>
      </c>
      <c r="D118" s="31" t="str">
        <f t="shared" ca="1" si="12"/>
        <v/>
      </c>
      <c r="E118" s="38" t="str">
        <f ca="1">IF(COUNTIF($P$2:P1103,A118)=1,VLOOKUP(A118,L:M,2), IF(COUNTIF($P$2:P1103,A118)=0,$C$10,""))</f>
        <v/>
      </c>
      <c r="F118" s="30" t="str">
        <f t="shared" ca="1" si="13"/>
        <v/>
      </c>
      <c r="G118" s="31" t="str">
        <f t="shared" ca="1" si="14"/>
        <v/>
      </c>
      <c r="H118" s="66" t="str">
        <f t="shared" ca="1" si="15"/>
        <v/>
      </c>
      <c r="J118" s="109">
        <v>45968.5</v>
      </c>
      <c r="K118" s="44">
        <v>108.31100000000001</v>
      </c>
      <c r="L118" s="109">
        <v>45968.5</v>
      </c>
      <c r="M118" s="44">
        <v>103.348</v>
      </c>
      <c r="N118" s="150">
        <f t="shared" si="8"/>
        <v>45968.5</v>
      </c>
      <c r="O118" s="150" t="str">
        <f t="shared" si="9"/>
        <v/>
      </c>
    </row>
    <row r="119" spans="1:15">
      <c r="A119" s="151" t="str">
        <f t="shared" ca="1" si="10"/>
        <v/>
      </c>
      <c r="B119" s="38" t="str">
        <f ca="1">IF(COUNTIF($P$2:P1104,A119)=1,VLOOKUP(A119,J:K,2), IF(COUNTIF($P$2:P1104,A119)=0,$B$10,""))</f>
        <v/>
      </c>
      <c r="C119" s="30" t="str">
        <f t="shared" ca="1" si="11"/>
        <v/>
      </c>
      <c r="D119" s="31" t="str">
        <f t="shared" ca="1" si="12"/>
        <v/>
      </c>
      <c r="E119" s="38" t="str">
        <f ca="1">IF(COUNTIF($P$2:P1104,A119)=1,VLOOKUP(A119,L:M,2), IF(COUNTIF($P$2:P1104,A119)=0,$C$10,""))</f>
        <v/>
      </c>
      <c r="F119" s="30" t="str">
        <f t="shared" ca="1" si="13"/>
        <v/>
      </c>
      <c r="G119" s="31" t="str">
        <f t="shared" ca="1" si="14"/>
        <v/>
      </c>
      <c r="H119" s="66" t="str">
        <f t="shared" ca="1" si="15"/>
        <v/>
      </c>
      <c r="J119" s="109">
        <v>45971.5</v>
      </c>
      <c r="K119" s="44">
        <v>108.529</v>
      </c>
      <c r="L119" s="109">
        <v>45971.5</v>
      </c>
      <c r="M119" s="44">
        <v>103.58799999999999</v>
      </c>
      <c r="N119" s="150">
        <f t="shared" si="8"/>
        <v>45971.5</v>
      </c>
      <c r="O119" s="150" t="str">
        <f t="shared" si="9"/>
        <v/>
      </c>
    </row>
    <row r="120" spans="1:15">
      <c r="A120" s="151" t="str">
        <f t="shared" ca="1" si="10"/>
        <v/>
      </c>
      <c r="B120" s="38" t="str">
        <f ca="1">IF(COUNTIF($P$2:P1105,A120)=1,VLOOKUP(A120,J:K,2), IF(COUNTIF($P$2:P1105,A120)=0,$B$10,""))</f>
        <v/>
      </c>
      <c r="C120" s="30" t="str">
        <f t="shared" ca="1" si="11"/>
        <v/>
      </c>
      <c r="D120" s="31" t="str">
        <f t="shared" ca="1" si="12"/>
        <v/>
      </c>
      <c r="E120" s="38" t="str">
        <f ca="1">IF(COUNTIF($P$2:P1105,A120)=1,VLOOKUP(A120,L:M,2), IF(COUNTIF($P$2:P1105,A120)=0,$C$10,""))</f>
        <v/>
      </c>
      <c r="F120" s="30" t="str">
        <f t="shared" ca="1" si="13"/>
        <v/>
      </c>
      <c r="G120" s="31" t="str">
        <f t="shared" ca="1" si="14"/>
        <v/>
      </c>
      <c r="H120" s="66" t="str">
        <f t="shared" ca="1" si="15"/>
        <v/>
      </c>
      <c r="J120" s="109">
        <v>45972.5</v>
      </c>
      <c r="K120" s="44">
        <v>108.52200000000001</v>
      </c>
      <c r="L120" s="109">
        <v>45972.5</v>
      </c>
      <c r="M120" s="44">
        <v>103.664</v>
      </c>
      <c r="N120" s="150">
        <f t="shared" si="8"/>
        <v>45972.5</v>
      </c>
      <c r="O120" s="150" t="str">
        <f t="shared" si="9"/>
        <v/>
      </c>
    </row>
    <row r="121" spans="1:15">
      <c r="A121" s="151" t="str">
        <f t="shared" ca="1" si="10"/>
        <v/>
      </c>
      <c r="B121" s="38" t="str">
        <f ca="1">IF(COUNTIF($P$2:P1106,A121)=1,VLOOKUP(A121,J:K,2), IF(COUNTIF($P$2:P1106,A121)=0,$B$10,""))</f>
        <v/>
      </c>
      <c r="C121" s="30" t="str">
        <f t="shared" ca="1" si="11"/>
        <v/>
      </c>
      <c r="D121" s="31" t="str">
        <f t="shared" ca="1" si="12"/>
        <v/>
      </c>
      <c r="E121" s="38" t="str">
        <f ca="1">IF(COUNTIF($P$2:P1106,A121)=1,VLOOKUP(A121,L:M,2), IF(COUNTIF($P$2:P1106,A121)=0,$C$10,""))</f>
        <v/>
      </c>
      <c r="F121" s="30" t="str">
        <f t="shared" ca="1" si="13"/>
        <v/>
      </c>
      <c r="G121" s="31" t="str">
        <f t="shared" ca="1" si="14"/>
        <v/>
      </c>
      <c r="H121" s="66" t="str">
        <f t="shared" ca="1" si="15"/>
        <v/>
      </c>
      <c r="J121" s="109">
        <v>45973.5</v>
      </c>
      <c r="K121" s="44">
        <v>108.55500000000001</v>
      </c>
      <c r="L121" s="109">
        <v>45973.5</v>
      </c>
      <c r="M121" s="44">
        <v>103.776</v>
      </c>
      <c r="N121" s="150">
        <f t="shared" si="8"/>
        <v>45973.5</v>
      </c>
      <c r="O121" s="150" t="str">
        <f t="shared" si="9"/>
        <v/>
      </c>
    </row>
    <row r="122" spans="1:15">
      <c r="A122" s="151" t="str">
        <f t="shared" ca="1" si="10"/>
        <v/>
      </c>
      <c r="B122" s="38" t="str">
        <f ca="1">IF(COUNTIF($P$2:P1107,A122)=1,VLOOKUP(A122,J:K,2), IF(COUNTIF($P$2:P1107,A122)=0,$B$10,""))</f>
        <v/>
      </c>
      <c r="C122" s="30" t="str">
        <f t="shared" ca="1" si="11"/>
        <v/>
      </c>
      <c r="D122" s="31" t="str">
        <f t="shared" ca="1" si="12"/>
        <v/>
      </c>
      <c r="E122" s="38" t="str">
        <f ca="1">IF(COUNTIF($P$2:P1107,A122)=1,VLOOKUP(A122,L:M,2), IF(COUNTIF($P$2:P1107,A122)=0,$C$10,""))</f>
        <v/>
      </c>
      <c r="F122" s="30" t="str">
        <f t="shared" ca="1" si="13"/>
        <v/>
      </c>
      <c r="G122" s="31" t="str">
        <f t="shared" ca="1" si="14"/>
        <v/>
      </c>
      <c r="H122" s="66" t="str">
        <f t="shared" ca="1" si="15"/>
        <v/>
      </c>
      <c r="J122" s="109">
        <v>45974.5</v>
      </c>
      <c r="K122" s="44">
        <v>108.41800000000001</v>
      </c>
      <c r="L122" s="109">
        <v>45974.5</v>
      </c>
      <c r="M122" s="44">
        <v>103.634</v>
      </c>
      <c r="N122" s="150">
        <f t="shared" si="8"/>
        <v>45974.5</v>
      </c>
      <c r="O122" s="150" t="str">
        <f t="shared" si="9"/>
        <v/>
      </c>
    </row>
    <row r="123" spans="1:15">
      <c r="A123" s="151" t="str">
        <f t="shared" ca="1" si="10"/>
        <v/>
      </c>
      <c r="B123" s="38" t="str">
        <f ca="1">IF(COUNTIF($P$2:P1108,A123)=1,VLOOKUP(A123,J:K,2), IF(COUNTIF($P$2:P1108,A123)=0,$B$10,""))</f>
        <v/>
      </c>
      <c r="C123" s="30" t="str">
        <f t="shared" ca="1" si="11"/>
        <v/>
      </c>
      <c r="D123" s="31" t="str">
        <f t="shared" ca="1" si="12"/>
        <v/>
      </c>
      <c r="E123" s="38" t="str">
        <f ca="1">IF(COUNTIF($P$2:P1108,A123)=1,VLOOKUP(A123,L:M,2), IF(COUNTIF($P$2:P1108,A123)=0,$C$10,""))</f>
        <v/>
      </c>
      <c r="F123" s="30" t="str">
        <f t="shared" ca="1" si="13"/>
        <v/>
      </c>
      <c r="G123" s="31" t="str">
        <f t="shared" ca="1" si="14"/>
        <v/>
      </c>
      <c r="H123" s="66" t="str">
        <f t="shared" ca="1" si="15"/>
        <v/>
      </c>
      <c r="J123" s="109">
        <v>45975.5</v>
      </c>
      <c r="K123" s="44">
        <v>108.27800000000001</v>
      </c>
      <c r="L123" s="109">
        <v>45975.5</v>
      </c>
      <c r="M123" s="44">
        <v>103.233</v>
      </c>
      <c r="N123" s="150">
        <f t="shared" si="8"/>
        <v>45975.5</v>
      </c>
      <c r="O123" s="150" t="str">
        <f t="shared" si="9"/>
        <v/>
      </c>
    </row>
    <row r="124" spans="1:15">
      <c r="A124" s="151" t="str">
        <f t="shared" ca="1" si="10"/>
        <v/>
      </c>
      <c r="B124" s="38" t="str">
        <f ca="1">IF(COUNTIF($P$2:P1109,A124)=1,VLOOKUP(A124,J:K,2), IF(COUNTIF($P$2:P1109,A124)=0,$B$10,""))</f>
        <v/>
      </c>
      <c r="C124" s="30" t="str">
        <f t="shared" ca="1" si="11"/>
        <v/>
      </c>
      <c r="D124" s="31" t="str">
        <f t="shared" ca="1" si="12"/>
        <v/>
      </c>
      <c r="E124" s="38" t="str">
        <f ca="1">IF(COUNTIF($P$2:P1109,A124)=1,VLOOKUP(A124,L:M,2), IF(COUNTIF($P$2:P1109,A124)=0,$C$10,""))</f>
        <v/>
      </c>
      <c r="F124" s="30" t="str">
        <f t="shared" ca="1" si="13"/>
        <v/>
      </c>
      <c r="G124" s="31" t="str">
        <f t="shared" ca="1" si="14"/>
        <v/>
      </c>
      <c r="H124" s="66" t="str">
        <f t="shared" ca="1" si="15"/>
        <v/>
      </c>
      <c r="J124" s="109">
        <v>45978.5</v>
      </c>
      <c r="K124" s="44">
        <v>108.27200000000001</v>
      </c>
      <c r="L124" s="109">
        <v>45978.5</v>
      </c>
      <c r="M124" s="44">
        <v>103.23</v>
      </c>
      <c r="N124" s="150">
        <f t="shared" si="8"/>
        <v>45978.5</v>
      </c>
      <c r="O124" s="150" t="str">
        <f t="shared" si="9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45979.5</v>
      </c>
      <c r="K125" s="44">
        <v>108.152</v>
      </c>
      <c r="L125" s="109">
        <v>45979.5</v>
      </c>
      <c r="M125" s="44">
        <v>102.79900000000001</v>
      </c>
      <c r="N125" s="150">
        <f t="shared" si="8"/>
        <v>45979.5</v>
      </c>
      <c r="O125" s="150" t="str">
        <f t="shared" si="9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45980.5</v>
      </c>
      <c r="K126" s="44">
        <v>108.185</v>
      </c>
      <c r="L126" s="109">
        <v>45980.5</v>
      </c>
      <c r="M126" s="44">
        <v>103.015</v>
      </c>
      <c r="N126" s="150">
        <f t="shared" si="8"/>
        <v>45980.5</v>
      </c>
      <c r="O126" s="150" t="str">
        <f t="shared" si="9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45981.5</v>
      </c>
      <c r="K127" s="44">
        <v>108.306</v>
      </c>
      <c r="L127" s="109">
        <v>45981.5</v>
      </c>
      <c r="M127" s="44">
        <v>103.288</v>
      </c>
      <c r="N127" s="150">
        <f t="shared" si="8"/>
        <v>45981.5</v>
      </c>
      <c r="O127" s="150" t="str">
        <f t="shared" si="9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45982.5</v>
      </c>
      <c r="K128" s="44">
        <v>108.196</v>
      </c>
      <c r="L128" s="109">
        <v>45982.5</v>
      </c>
      <c r="M128" s="44">
        <v>103.004</v>
      </c>
      <c r="N128" s="150">
        <f t="shared" si="8"/>
        <v>45982.5</v>
      </c>
      <c r="O128" s="150" t="str">
        <f t="shared" si="9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45985.5</v>
      </c>
      <c r="K129" s="44">
        <v>108.251</v>
      </c>
      <c r="L129" s="109">
        <v>45985.5</v>
      </c>
      <c r="M129" s="44">
        <v>103.107</v>
      </c>
      <c r="N129" s="150">
        <f t="shared" si="8"/>
        <v>45985.5</v>
      </c>
      <c r="O129" s="150" t="str">
        <f t="shared" si="9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45986.5</v>
      </c>
      <c r="K130" s="44">
        <v>108.239</v>
      </c>
      <c r="L130" s="109">
        <v>45986.5</v>
      </c>
      <c r="M130" s="44">
        <v>103.116</v>
      </c>
      <c r="N130" s="150">
        <f t="shared" si="8"/>
        <v>45986.5</v>
      </c>
      <c r="O130" s="150" t="str">
        <f t="shared" si="9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45987.5</v>
      </c>
      <c r="K131" s="44">
        <v>108.264</v>
      </c>
      <c r="L131" s="109">
        <v>45987.5</v>
      </c>
      <c r="M131" s="44">
        <v>103.295</v>
      </c>
      <c r="N131" s="150">
        <f t="shared" si="8"/>
        <v>45987.5</v>
      </c>
      <c r="O131" s="150" t="str">
        <f t="shared" si="9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45988.5</v>
      </c>
      <c r="K132" s="44">
        <v>108.285</v>
      </c>
      <c r="L132" s="109">
        <v>45988.5</v>
      </c>
      <c r="M132" s="44">
        <v>103.413</v>
      </c>
      <c r="N132" s="150">
        <f t="shared" ref="N132:N195" si="16">IF(COUNTIF(L:L,J132),J132,"")</f>
        <v>45988.5</v>
      </c>
      <c r="O132" s="150" t="str">
        <f t="shared" ref="O132:O195" si="17">IF(N132&gt;$A$14,N132,"")</f>
        <v/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45989.5</v>
      </c>
      <c r="K133" s="44">
        <v>108.303</v>
      </c>
      <c r="L133" s="109">
        <v>45989.5</v>
      </c>
      <c r="M133" s="44">
        <v>103.462</v>
      </c>
      <c r="N133" s="150">
        <f t="shared" si="16"/>
        <v>45989.5</v>
      </c>
      <c r="O133" s="150" t="str">
        <f t="shared" si="17"/>
        <v/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45992.5</v>
      </c>
      <c r="K134" s="44">
        <v>108.179</v>
      </c>
      <c r="L134" s="109">
        <v>45992.5</v>
      </c>
      <c r="M134" s="44">
        <v>103.429</v>
      </c>
      <c r="N134" s="150">
        <f t="shared" si="16"/>
        <v>45992.5</v>
      </c>
      <c r="O134" s="150" t="str">
        <f t="shared" si="17"/>
        <v/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45993.5</v>
      </c>
      <c r="K135" s="44">
        <v>108.188</v>
      </c>
      <c r="L135" s="109">
        <v>45993.5</v>
      </c>
      <c r="M135" s="44">
        <v>103.539</v>
      </c>
      <c r="N135" s="150">
        <f t="shared" si="16"/>
        <v>45993.5</v>
      </c>
      <c r="O135" s="150" t="str">
        <f t="shared" si="17"/>
        <v/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45994.5</v>
      </c>
      <c r="K136" s="44">
        <v>108.179</v>
      </c>
      <c r="L136" s="109">
        <v>45994.5</v>
      </c>
      <c r="M136" s="44">
        <v>103.619</v>
      </c>
      <c r="N136" s="150">
        <f t="shared" si="16"/>
        <v>45994.5</v>
      </c>
      <c r="O136" s="150" t="str">
        <f t="shared" si="17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45995.5</v>
      </c>
      <c r="K137" s="44">
        <v>108.2</v>
      </c>
      <c r="L137" s="109">
        <v>45995.5</v>
      </c>
      <c r="M137" s="44">
        <v>103.661</v>
      </c>
      <c r="N137" s="150">
        <f t="shared" si="16"/>
        <v>45995.5</v>
      </c>
      <c r="O137" s="150" t="str">
        <f t="shared" si="17"/>
        <v/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45996.5</v>
      </c>
      <c r="K138" s="44">
        <v>108.09</v>
      </c>
      <c r="L138" s="109">
        <v>45996.5</v>
      </c>
      <c r="M138" s="44">
        <v>103.694</v>
      </c>
      <c r="N138" s="150">
        <f t="shared" si="16"/>
        <v>45996.5</v>
      </c>
      <c r="O138" s="150" t="str">
        <f t="shared" si="17"/>
        <v/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45999.5</v>
      </c>
      <c r="K139" s="44">
        <v>108.101</v>
      </c>
      <c r="L139" s="109">
        <v>45999.5</v>
      </c>
      <c r="M139" s="44">
        <v>103.661</v>
      </c>
      <c r="N139" s="150">
        <f t="shared" si="16"/>
        <v>45999.5</v>
      </c>
      <c r="O139" s="150" t="str">
        <f t="shared" si="17"/>
        <v/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46000.5</v>
      </c>
      <c r="K140" s="44">
        <v>107.992</v>
      </c>
      <c r="L140" s="109">
        <v>46000.5</v>
      </c>
      <c r="M140" s="44">
        <v>103.57</v>
      </c>
      <c r="N140" s="150">
        <f t="shared" si="16"/>
        <v>46000.5</v>
      </c>
      <c r="O140" s="150" t="str">
        <f t="shared" si="17"/>
        <v/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46001.5</v>
      </c>
      <c r="K141" s="44">
        <v>107.916</v>
      </c>
      <c r="L141" s="109">
        <v>46001.5</v>
      </c>
      <c r="M141" s="44">
        <v>103.477</v>
      </c>
      <c r="N141" s="150">
        <f t="shared" si="16"/>
        <v>46001.5</v>
      </c>
      <c r="O141" s="150">
        <f t="shared" si="17"/>
        <v>46001.5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46002.5</v>
      </c>
      <c r="K142" s="44">
        <v>107.887</v>
      </c>
      <c r="L142" s="109">
        <v>46002.5</v>
      </c>
      <c r="M142" s="44">
        <v>103.672</v>
      </c>
      <c r="N142" s="150">
        <f t="shared" si="16"/>
        <v>46002.5</v>
      </c>
      <c r="O142" s="150">
        <f t="shared" si="17"/>
        <v>46002.5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9"/>
      <c r="N143" s="150" t="str">
        <f t="shared" si="16"/>
        <v/>
      </c>
      <c r="O143" s="150" t="str">
        <f t="shared" si="17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6"/>
        <v/>
      </c>
      <c r="O144" s="150" t="str">
        <f t="shared" si="17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6"/>
        <v/>
      </c>
      <c r="O145" s="150" t="str">
        <f t="shared" si="17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6"/>
        <v/>
      </c>
      <c r="O146" s="150" t="str">
        <f t="shared" si="17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6"/>
        <v/>
      </c>
      <c r="O147" s="150" t="str">
        <f t="shared" si="17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6"/>
        <v/>
      </c>
      <c r="O148" s="150" t="str">
        <f t="shared" si="17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6"/>
        <v/>
      </c>
      <c r="O149" s="150" t="str">
        <f t="shared" si="17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6"/>
        <v/>
      </c>
      <c r="O150" s="150" t="str">
        <f t="shared" si="17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6"/>
        <v/>
      </c>
      <c r="O151" s="150" t="str">
        <f t="shared" si="17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6"/>
        <v/>
      </c>
      <c r="O152" s="150" t="str">
        <f t="shared" si="17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6"/>
        <v/>
      </c>
      <c r="O153" s="150" t="str">
        <f t="shared" si="17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6"/>
        <v/>
      </c>
      <c r="O154" s="150" t="str">
        <f t="shared" si="17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6"/>
        <v/>
      </c>
      <c r="O155" s="150" t="str">
        <f t="shared" si="17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6"/>
        <v/>
      </c>
      <c r="O156" s="150" t="str">
        <f t="shared" si="17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6"/>
        <v/>
      </c>
      <c r="O157" s="150" t="str">
        <f t="shared" si="17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6"/>
        <v/>
      </c>
      <c r="O158" s="150" t="str">
        <f t="shared" si="17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6"/>
        <v/>
      </c>
      <c r="O159" s="150" t="str">
        <f t="shared" si="17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6"/>
        <v/>
      </c>
      <c r="O160" s="150" t="str">
        <f t="shared" si="17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6"/>
        <v/>
      </c>
      <c r="O161" s="150" t="str">
        <f t="shared" si="17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6"/>
        <v/>
      </c>
      <c r="O162" s="150" t="str">
        <f t="shared" si="17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6"/>
        <v/>
      </c>
      <c r="O163" s="150" t="str">
        <f t="shared" si="17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6"/>
        <v/>
      </c>
      <c r="O164" s="150" t="str">
        <f t="shared" si="17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6"/>
        <v/>
      </c>
      <c r="O165" s="150" t="str">
        <f t="shared" si="17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6"/>
        <v/>
      </c>
      <c r="O166" s="150" t="str">
        <f t="shared" si="17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6"/>
        <v/>
      </c>
      <c r="O167" s="150" t="str">
        <f t="shared" si="17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6"/>
        <v/>
      </c>
      <c r="O168" s="150" t="str">
        <f t="shared" si="17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6"/>
        <v/>
      </c>
      <c r="O169" s="150" t="str">
        <f t="shared" si="17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6"/>
        <v/>
      </c>
      <c r="O170" s="150" t="str">
        <f t="shared" si="17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6"/>
        <v/>
      </c>
      <c r="O171" s="150" t="str">
        <f t="shared" si="17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6"/>
        <v/>
      </c>
      <c r="O172" s="150" t="str">
        <f t="shared" si="17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6"/>
        <v/>
      </c>
      <c r="O173" s="150" t="str">
        <f t="shared" si="17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6"/>
        <v/>
      </c>
      <c r="O174" s="150" t="str">
        <f t="shared" si="17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6"/>
        <v/>
      </c>
      <c r="O175" s="150" t="str">
        <f t="shared" si="17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6"/>
        <v/>
      </c>
      <c r="O176" s="150" t="str">
        <f t="shared" si="17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6"/>
        <v/>
      </c>
      <c r="O177" s="150" t="str">
        <f t="shared" si="17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6"/>
        <v/>
      </c>
      <c r="O178" s="150" t="str">
        <f t="shared" si="17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6"/>
        <v/>
      </c>
      <c r="O179" s="150" t="str">
        <f t="shared" si="17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6"/>
        <v/>
      </c>
      <c r="O180" s="150" t="str">
        <f t="shared" si="17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6"/>
        <v/>
      </c>
      <c r="O181" s="150" t="str">
        <f t="shared" si="17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6"/>
        <v/>
      </c>
      <c r="O182" s="150" t="str">
        <f t="shared" si="17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6"/>
        <v/>
      </c>
      <c r="O183" s="150" t="str">
        <f t="shared" si="17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6"/>
        <v/>
      </c>
      <c r="O184" s="150" t="str">
        <f t="shared" si="17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6"/>
        <v/>
      </c>
      <c r="O185" s="150" t="str">
        <f t="shared" si="17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6"/>
        <v/>
      </c>
      <c r="O186" s="150" t="str">
        <f t="shared" si="17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6"/>
        <v/>
      </c>
      <c r="O187" s="150" t="str">
        <f t="shared" si="17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6"/>
        <v/>
      </c>
      <c r="O188" s="150" t="str">
        <f t="shared" si="17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6"/>
        <v/>
      </c>
      <c r="O189" s="150" t="str">
        <f t="shared" si="17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6"/>
        <v/>
      </c>
      <c r="O190" s="150" t="str">
        <f t="shared" si="17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6"/>
        <v/>
      </c>
      <c r="O191" s="150" t="str">
        <f t="shared" si="17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6"/>
        <v/>
      </c>
      <c r="O192" s="150" t="str">
        <f t="shared" si="17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6"/>
        <v/>
      </c>
      <c r="O193" s="150" t="str">
        <f t="shared" si="17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6"/>
        <v/>
      </c>
      <c r="O194" s="150" t="str">
        <f t="shared" si="17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6"/>
        <v/>
      </c>
      <c r="O195" s="150" t="str">
        <f t="shared" si="17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18">IF(COUNTIF(L:L,J196),J196,"")</f>
        <v/>
      </c>
      <c r="O196" s="150" t="str">
        <f t="shared" ref="O196:O259" si="19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18"/>
        <v/>
      </c>
      <c r="O197" s="150" t="str">
        <f t="shared" si="19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18"/>
        <v/>
      </c>
      <c r="O198" s="150" t="str">
        <f t="shared" si="19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18"/>
        <v/>
      </c>
      <c r="O199" s="150" t="str">
        <f t="shared" si="19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18"/>
        <v/>
      </c>
      <c r="O200" s="150" t="str">
        <f t="shared" si="19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18"/>
        <v/>
      </c>
      <c r="O201" s="150" t="str">
        <f t="shared" si="19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18"/>
        <v/>
      </c>
      <c r="O202" s="150" t="str">
        <f t="shared" si="19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18"/>
        <v/>
      </c>
      <c r="O203" s="150" t="str">
        <f t="shared" si="19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18"/>
        <v/>
      </c>
      <c r="O204" s="150" t="str">
        <f t="shared" si="19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18"/>
        <v/>
      </c>
      <c r="O205" s="150" t="str">
        <f t="shared" si="19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18"/>
        <v/>
      </c>
      <c r="O206" s="150" t="str">
        <f t="shared" si="19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18"/>
        <v/>
      </c>
      <c r="O207" s="150" t="str">
        <f t="shared" si="19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18"/>
        <v/>
      </c>
      <c r="O208" s="150" t="str">
        <f t="shared" si="19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18"/>
        <v/>
      </c>
      <c r="O209" s="150" t="str">
        <f t="shared" si="19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18"/>
        <v/>
      </c>
      <c r="O210" s="150" t="str">
        <f t="shared" si="19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18"/>
        <v/>
      </c>
      <c r="O211" s="150" t="str">
        <f t="shared" si="19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18"/>
        <v/>
      </c>
      <c r="O212" s="150" t="str">
        <f t="shared" si="19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18"/>
        <v/>
      </c>
      <c r="O213" s="150" t="str">
        <f t="shared" si="19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18"/>
        <v/>
      </c>
      <c r="O214" s="150" t="str">
        <f t="shared" si="19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18"/>
        <v/>
      </c>
      <c r="O215" s="150" t="str">
        <f t="shared" si="19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18"/>
        <v/>
      </c>
      <c r="O216" s="150" t="str">
        <f t="shared" si="19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18"/>
        <v/>
      </c>
      <c r="O217" s="150" t="str">
        <f t="shared" si="19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18"/>
        <v/>
      </c>
      <c r="O218" s="150" t="str">
        <f t="shared" si="19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18"/>
        <v/>
      </c>
      <c r="O219" s="150" t="str">
        <f t="shared" si="19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18"/>
        <v/>
      </c>
      <c r="O220" s="150" t="str">
        <f t="shared" si="19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18"/>
        <v/>
      </c>
      <c r="O221" s="150" t="str">
        <f t="shared" si="19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18"/>
        <v/>
      </c>
      <c r="O222" s="150" t="str">
        <f t="shared" si="19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18"/>
        <v/>
      </c>
      <c r="O223" s="150" t="str">
        <f t="shared" si="19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18"/>
        <v/>
      </c>
      <c r="O224" s="150" t="str">
        <f t="shared" si="19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18"/>
        <v/>
      </c>
      <c r="O225" s="150" t="str">
        <f t="shared" si="19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18"/>
        <v/>
      </c>
      <c r="O226" s="150" t="str">
        <f t="shared" si="19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18"/>
        <v/>
      </c>
      <c r="O227" s="150" t="str">
        <f t="shared" si="19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18"/>
        <v/>
      </c>
      <c r="O228" s="150" t="str">
        <f t="shared" si="19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18"/>
        <v/>
      </c>
      <c r="O229" s="150" t="str">
        <f t="shared" si="19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18"/>
        <v/>
      </c>
      <c r="O230" s="150" t="str">
        <f t="shared" si="19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18"/>
        <v/>
      </c>
      <c r="O231" s="150" t="str">
        <f t="shared" si="19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18"/>
        <v/>
      </c>
      <c r="O232" s="150" t="str">
        <f t="shared" si="19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18"/>
        <v/>
      </c>
      <c r="O233" s="150" t="str">
        <f t="shared" si="19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18"/>
        <v/>
      </c>
      <c r="O234" s="150" t="str">
        <f t="shared" si="19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18"/>
        <v/>
      </c>
      <c r="O235" s="150" t="str">
        <f t="shared" si="19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18"/>
        <v/>
      </c>
      <c r="O236" s="150" t="str">
        <f t="shared" si="19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18"/>
        <v/>
      </c>
      <c r="O237" s="150" t="str">
        <f t="shared" si="19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18"/>
        <v/>
      </c>
      <c r="O238" s="150" t="str">
        <f t="shared" si="19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18"/>
        <v/>
      </c>
      <c r="O239" s="150" t="str">
        <f t="shared" si="19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18"/>
        <v/>
      </c>
      <c r="O240" s="150" t="str">
        <f t="shared" si="19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18"/>
        <v/>
      </c>
      <c r="O241" s="150" t="str">
        <f t="shared" si="19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18"/>
        <v/>
      </c>
      <c r="O242" s="150" t="str">
        <f t="shared" si="19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18"/>
        <v/>
      </c>
      <c r="O243" s="150" t="str">
        <f t="shared" si="19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18"/>
        <v/>
      </c>
      <c r="O244" s="150" t="str">
        <f t="shared" si="19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18"/>
        <v/>
      </c>
      <c r="O245" s="150" t="str">
        <f t="shared" si="19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18"/>
        <v/>
      </c>
      <c r="O246" s="150" t="str">
        <f t="shared" si="19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18"/>
        <v/>
      </c>
      <c r="O247" s="150" t="str">
        <f t="shared" si="19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18"/>
        <v/>
      </c>
      <c r="O248" s="150" t="str">
        <f t="shared" si="19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18"/>
        <v/>
      </c>
      <c r="O249" s="150" t="str">
        <f t="shared" si="19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18"/>
        <v/>
      </c>
      <c r="O250" s="150" t="str">
        <f t="shared" si="19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18"/>
        <v/>
      </c>
      <c r="O251" s="150" t="str">
        <f t="shared" si="19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18"/>
        <v/>
      </c>
      <c r="O252" s="150" t="str">
        <f t="shared" si="19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18"/>
        <v/>
      </c>
      <c r="O253" s="150" t="str">
        <f t="shared" si="19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18"/>
        <v/>
      </c>
      <c r="O254" s="150" t="str">
        <f t="shared" si="19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18"/>
        <v/>
      </c>
      <c r="O255" s="150" t="str">
        <f t="shared" si="19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18"/>
        <v/>
      </c>
      <c r="O256" s="150" t="str">
        <f t="shared" si="19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18"/>
        <v/>
      </c>
      <c r="O257" s="150" t="str">
        <f t="shared" si="19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18"/>
        <v/>
      </c>
      <c r="O258" s="150" t="str">
        <f t="shared" si="19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18"/>
        <v/>
      </c>
      <c r="O259" s="150" t="str">
        <f t="shared" si="19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0">IF(COUNTIF(L:L,J260),J260,"")</f>
        <v/>
      </c>
      <c r="O260" s="150" t="str">
        <f t="shared" ref="O260:O323" si="21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0"/>
        <v/>
      </c>
      <c r="O261" s="150" t="str">
        <f t="shared" si="21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0"/>
        <v/>
      </c>
      <c r="O262" s="150" t="str">
        <f t="shared" si="21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0"/>
        <v/>
      </c>
      <c r="O263" s="150" t="str">
        <f t="shared" si="21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0"/>
        <v/>
      </c>
      <c r="O264" s="150" t="str">
        <f t="shared" si="21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0"/>
        <v/>
      </c>
      <c r="O265" s="150" t="str">
        <f t="shared" si="21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0"/>
        <v/>
      </c>
      <c r="O266" s="150" t="str">
        <f t="shared" si="21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0"/>
        <v/>
      </c>
      <c r="O267" s="150" t="str">
        <f t="shared" si="21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0"/>
        <v/>
      </c>
      <c r="O268" s="150" t="str">
        <f t="shared" si="21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0"/>
        <v/>
      </c>
      <c r="O269" s="150" t="str">
        <f t="shared" si="21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0"/>
        <v/>
      </c>
      <c r="O270" s="150" t="str">
        <f t="shared" si="21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0"/>
        <v/>
      </c>
      <c r="O271" s="150" t="str">
        <f t="shared" si="21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0"/>
        <v/>
      </c>
      <c r="O272" s="150" t="str">
        <f t="shared" si="21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0"/>
        <v/>
      </c>
      <c r="O273" s="150" t="str">
        <f t="shared" si="21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0"/>
        <v/>
      </c>
      <c r="O274" s="150" t="str">
        <f t="shared" si="21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0"/>
        <v/>
      </c>
      <c r="O275" s="150" t="str">
        <f t="shared" si="21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0"/>
        <v/>
      </c>
      <c r="O276" s="150" t="str">
        <f t="shared" si="21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0"/>
        <v/>
      </c>
      <c r="O277" s="150" t="str">
        <f t="shared" si="21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0"/>
        <v/>
      </c>
      <c r="O278" s="150" t="str">
        <f t="shared" si="21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0"/>
        <v/>
      </c>
      <c r="O279" s="150" t="str">
        <f t="shared" si="21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0"/>
        <v/>
      </c>
      <c r="O280" s="150" t="str">
        <f t="shared" si="21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0"/>
        <v/>
      </c>
      <c r="O281" s="150" t="str">
        <f t="shared" si="21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0"/>
        <v/>
      </c>
      <c r="O282" s="150" t="str">
        <f t="shared" si="21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0"/>
        <v/>
      </c>
      <c r="O283" s="150" t="str">
        <f t="shared" si="21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0"/>
        <v/>
      </c>
      <c r="O284" s="150" t="str">
        <f t="shared" si="21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0"/>
        <v/>
      </c>
      <c r="O285" s="150" t="str">
        <f t="shared" si="21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0"/>
        <v/>
      </c>
      <c r="O286" s="150" t="str">
        <f t="shared" si="21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0"/>
        <v/>
      </c>
      <c r="O287" s="150" t="str">
        <f t="shared" si="21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0"/>
        <v/>
      </c>
      <c r="O288" s="150" t="str">
        <f t="shared" si="21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0"/>
        <v/>
      </c>
      <c r="O289" s="150" t="str">
        <f t="shared" si="21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0"/>
        <v/>
      </c>
      <c r="O290" s="150" t="str">
        <f t="shared" si="21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0"/>
        <v/>
      </c>
      <c r="O291" s="150" t="str">
        <f t="shared" si="21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0"/>
        <v/>
      </c>
      <c r="O292" s="150" t="str">
        <f t="shared" si="21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0"/>
        <v/>
      </c>
      <c r="O293" s="150" t="str">
        <f t="shared" si="21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0"/>
        <v/>
      </c>
      <c r="O294" s="150" t="str">
        <f t="shared" si="21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0"/>
        <v/>
      </c>
      <c r="O295" s="150" t="str">
        <f t="shared" si="21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0"/>
        <v/>
      </c>
      <c r="O296" s="150" t="str">
        <f t="shared" si="21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0"/>
        <v/>
      </c>
      <c r="O297" s="150" t="str">
        <f t="shared" si="21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0"/>
        <v/>
      </c>
      <c r="O298" s="150" t="str">
        <f t="shared" si="21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0"/>
        <v/>
      </c>
      <c r="O299" s="150" t="str">
        <f t="shared" si="21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0"/>
        <v/>
      </c>
      <c r="O300" s="150" t="str">
        <f t="shared" si="21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0"/>
        <v/>
      </c>
      <c r="O301" s="150" t="str">
        <f t="shared" si="21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0"/>
        <v/>
      </c>
      <c r="O302" s="150" t="str">
        <f t="shared" si="21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0"/>
        <v/>
      </c>
      <c r="O303" s="150" t="str">
        <f t="shared" si="21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0"/>
        <v/>
      </c>
      <c r="O304" s="150" t="str">
        <f t="shared" si="21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0"/>
        <v/>
      </c>
      <c r="O305" s="150" t="str">
        <f t="shared" si="21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0"/>
        <v/>
      </c>
      <c r="O306" s="150" t="str">
        <f t="shared" si="21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0"/>
        <v/>
      </c>
      <c r="O307" s="150" t="str">
        <f t="shared" si="21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0"/>
        <v/>
      </c>
      <c r="O308" s="150" t="str">
        <f t="shared" si="21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0"/>
        <v/>
      </c>
      <c r="O309" s="150" t="str">
        <f t="shared" si="21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0"/>
        <v/>
      </c>
      <c r="O310" s="150" t="str">
        <f t="shared" si="21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0"/>
        <v/>
      </c>
      <c r="O311" s="150" t="str">
        <f t="shared" si="21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0"/>
        <v/>
      </c>
      <c r="O312" s="150" t="str">
        <f t="shared" si="21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0"/>
        <v/>
      </c>
      <c r="O313" s="150" t="str">
        <f t="shared" si="21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0"/>
        <v/>
      </c>
      <c r="O314" s="150" t="str">
        <f t="shared" si="21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0"/>
        <v/>
      </c>
      <c r="O315" s="150" t="str">
        <f t="shared" si="21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0"/>
        <v/>
      </c>
      <c r="O316" s="150" t="str">
        <f t="shared" si="21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0"/>
        <v/>
      </c>
      <c r="O317" s="150" t="str">
        <f t="shared" si="21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0"/>
        <v/>
      </c>
      <c r="O318" s="150" t="str">
        <f t="shared" si="21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0"/>
        <v/>
      </c>
      <c r="O319" s="150" t="str">
        <f t="shared" si="21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0"/>
        <v/>
      </c>
      <c r="O320" s="150" t="str">
        <f t="shared" si="21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0"/>
        <v/>
      </c>
      <c r="O321" s="150" t="str">
        <f t="shared" si="21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0"/>
        <v/>
      </c>
      <c r="O322" s="150" t="str">
        <f t="shared" si="21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0"/>
        <v/>
      </c>
      <c r="O323" s="150" t="str">
        <f t="shared" si="21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2">IF(COUNTIF(L:L,J324),J324,"")</f>
        <v/>
      </c>
      <c r="O324" s="150" t="str">
        <f t="shared" ref="O324:O387" si="23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2"/>
        <v/>
      </c>
      <c r="O325" s="150" t="str">
        <f t="shared" si="23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2"/>
        <v/>
      </c>
      <c r="O326" s="150" t="str">
        <f t="shared" si="23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2"/>
        <v/>
      </c>
      <c r="O327" s="150" t="str">
        <f t="shared" si="23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2"/>
        <v/>
      </c>
      <c r="O328" s="150" t="str">
        <f t="shared" si="23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2"/>
        <v/>
      </c>
      <c r="O329" s="150" t="str">
        <f t="shared" si="23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2"/>
        <v/>
      </c>
      <c r="O330" s="150" t="str">
        <f t="shared" si="23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2"/>
        <v/>
      </c>
      <c r="O331" s="150" t="str">
        <f t="shared" si="23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2"/>
        <v/>
      </c>
      <c r="O332" s="150" t="str">
        <f t="shared" si="23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2"/>
        <v/>
      </c>
      <c r="O333" s="150" t="str">
        <f t="shared" si="23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2"/>
        <v/>
      </c>
      <c r="O334" s="150" t="str">
        <f t="shared" si="23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2"/>
        <v/>
      </c>
      <c r="O335" s="150" t="str">
        <f t="shared" si="23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2"/>
        <v/>
      </c>
      <c r="O336" s="150" t="str">
        <f t="shared" si="23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2"/>
        <v/>
      </c>
      <c r="O337" s="150" t="str">
        <f t="shared" si="23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2"/>
        <v/>
      </c>
      <c r="O338" s="150" t="str">
        <f t="shared" si="23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2"/>
        <v/>
      </c>
      <c r="O339" s="150" t="str">
        <f t="shared" si="23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2"/>
        <v/>
      </c>
      <c r="O340" s="150" t="str">
        <f t="shared" si="23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2"/>
        <v/>
      </c>
      <c r="O341" s="150" t="str">
        <f t="shared" si="23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2"/>
        <v/>
      </c>
      <c r="O342" s="150" t="str">
        <f t="shared" si="23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2"/>
        <v/>
      </c>
      <c r="O343" s="150" t="str">
        <f t="shared" si="23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2"/>
        <v/>
      </c>
      <c r="O344" s="150" t="str">
        <f t="shared" si="23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2"/>
        <v/>
      </c>
      <c r="O345" s="150" t="str">
        <f t="shared" si="23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2"/>
        <v/>
      </c>
      <c r="O346" s="150" t="str">
        <f t="shared" si="23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2"/>
        <v/>
      </c>
      <c r="O347" s="150" t="str">
        <f t="shared" si="23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2"/>
        <v/>
      </c>
      <c r="O348" s="150" t="str">
        <f t="shared" si="23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2"/>
        <v/>
      </c>
      <c r="O349" s="150" t="str">
        <f t="shared" si="23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2"/>
        <v/>
      </c>
      <c r="O350" s="150" t="str">
        <f t="shared" si="23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2"/>
        <v/>
      </c>
      <c r="O351" s="150" t="str">
        <f t="shared" si="23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2"/>
        <v/>
      </c>
      <c r="O352" s="150" t="str">
        <f t="shared" si="23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2"/>
        <v/>
      </c>
      <c r="O353" s="150" t="str">
        <f t="shared" si="23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2"/>
        <v/>
      </c>
      <c r="O354" s="150" t="str">
        <f t="shared" si="23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2"/>
        <v/>
      </c>
      <c r="O355" s="150" t="str">
        <f t="shared" si="23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2"/>
        <v/>
      </c>
      <c r="O356" s="150" t="str">
        <f t="shared" si="23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2"/>
        <v/>
      </c>
      <c r="O357" s="150" t="str">
        <f t="shared" si="23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2"/>
        <v/>
      </c>
      <c r="O358" s="150" t="str">
        <f t="shared" si="23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2"/>
        <v/>
      </c>
      <c r="O359" s="150" t="str">
        <f t="shared" si="23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2"/>
        <v/>
      </c>
      <c r="O360" s="150" t="str">
        <f t="shared" si="23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2"/>
        <v/>
      </c>
      <c r="O361" s="150" t="str">
        <f t="shared" si="23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2"/>
        <v/>
      </c>
      <c r="O362" s="150" t="str">
        <f t="shared" si="23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2"/>
        <v/>
      </c>
      <c r="O363" s="150" t="str">
        <f t="shared" si="23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2"/>
        <v/>
      </c>
      <c r="O364" s="150" t="str">
        <f t="shared" si="23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2"/>
        <v/>
      </c>
      <c r="O365" s="150" t="str">
        <f t="shared" si="23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2"/>
        <v/>
      </c>
      <c r="O366" s="150" t="str">
        <f t="shared" si="23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2"/>
        <v/>
      </c>
      <c r="O367" s="150" t="str">
        <f t="shared" si="23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2"/>
        <v/>
      </c>
      <c r="O368" s="150" t="str">
        <f t="shared" si="23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2"/>
        <v/>
      </c>
      <c r="O369" s="150" t="str">
        <f t="shared" si="23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2"/>
        <v/>
      </c>
      <c r="O370" s="150" t="str">
        <f t="shared" si="23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2"/>
        <v/>
      </c>
      <c r="O371" s="150" t="str">
        <f t="shared" si="23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2"/>
        <v/>
      </c>
      <c r="O372" s="150" t="str">
        <f t="shared" si="23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2"/>
        <v/>
      </c>
      <c r="O373" s="150" t="str">
        <f t="shared" si="23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2"/>
        <v/>
      </c>
      <c r="O374" s="150" t="str">
        <f t="shared" si="23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2"/>
        <v/>
      </c>
      <c r="O375" s="150" t="str">
        <f t="shared" si="23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2"/>
        <v/>
      </c>
      <c r="O376" s="150" t="str">
        <f t="shared" si="23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2"/>
        <v/>
      </c>
      <c r="O377" s="150" t="str">
        <f t="shared" si="23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2"/>
        <v/>
      </c>
      <c r="O378" s="150" t="str">
        <f t="shared" si="23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2"/>
        <v/>
      </c>
      <c r="O379" s="150" t="str">
        <f t="shared" si="23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2"/>
        <v/>
      </c>
      <c r="O380" s="150" t="str">
        <f t="shared" si="23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2"/>
        <v/>
      </c>
      <c r="O381" s="150" t="str">
        <f t="shared" si="23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2"/>
        <v/>
      </c>
      <c r="O382" s="150" t="str">
        <f t="shared" si="23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2"/>
        <v/>
      </c>
      <c r="O383" s="150" t="str">
        <f t="shared" si="23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2"/>
        <v/>
      </c>
      <c r="O384" s="150" t="str">
        <f t="shared" si="23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2"/>
        <v/>
      </c>
      <c r="O385" s="150" t="str">
        <f t="shared" si="23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2"/>
        <v/>
      </c>
      <c r="O386" s="150" t="str">
        <f t="shared" si="23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2"/>
        <v/>
      </c>
      <c r="O387" s="150" t="str">
        <f t="shared" si="23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4">IF(COUNTIF(L:L,J388),J388,"")</f>
        <v/>
      </c>
      <c r="O388" s="150" t="str">
        <f t="shared" ref="O388:O451" si="25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4"/>
        <v/>
      </c>
      <c r="O389" s="150" t="str">
        <f t="shared" si="25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4"/>
        <v/>
      </c>
      <c r="O390" s="150" t="str">
        <f t="shared" si="25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4"/>
        <v/>
      </c>
      <c r="O391" s="150" t="str">
        <f t="shared" si="25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4"/>
        <v/>
      </c>
      <c r="O392" s="150" t="str">
        <f t="shared" si="25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4"/>
        <v/>
      </c>
      <c r="O393" s="150" t="str">
        <f t="shared" si="25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4"/>
        <v/>
      </c>
      <c r="O394" s="150" t="str">
        <f t="shared" si="25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4"/>
        <v/>
      </c>
      <c r="O395" s="150" t="str">
        <f t="shared" si="25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4"/>
        <v/>
      </c>
      <c r="O396" s="150" t="str">
        <f t="shared" si="25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4"/>
        <v/>
      </c>
      <c r="O397" s="150" t="str">
        <f t="shared" si="25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4"/>
        <v/>
      </c>
      <c r="O398" s="150" t="str">
        <f t="shared" si="25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4"/>
        <v/>
      </c>
      <c r="O399" s="150" t="str">
        <f t="shared" si="25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4"/>
        <v/>
      </c>
      <c r="O400" s="150" t="str">
        <f t="shared" si="25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4"/>
        <v/>
      </c>
      <c r="O401" s="150" t="str">
        <f t="shared" si="25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4"/>
        <v/>
      </c>
      <c r="O402" s="150" t="str">
        <f t="shared" si="25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4"/>
        <v/>
      </c>
      <c r="O403" s="150" t="str">
        <f t="shared" si="25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4"/>
        <v/>
      </c>
      <c r="O404" s="150" t="str">
        <f t="shared" si="25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4"/>
        <v/>
      </c>
      <c r="O405" s="150" t="str">
        <f t="shared" si="25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4"/>
        <v/>
      </c>
      <c r="O406" s="150" t="str">
        <f t="shared" si="25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4"/>
        <v/>
      </c>
      <c r="O407" s="150" t="str">
        <f t="shared" si="25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4"/>
        <v/>
      </c>
      <c r="O408" s="150" t="str">
        <f t="shared" si="25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4"/>
        <v/>
      </c>
      <c r="O409" s="150" t="str">
        <f t="shared" si="25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4"/>
        <v/>
      </c>
      <c r="O410" s="150" t="str">
        <f t="shared" si="25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4"/>
        <v/>
      </c>
      <c r="O411" s="150" t="str">
        <f t="shared" si="25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4"/>
        <v/>
      </c>
      <c r="O412" s="150" t="str">
        <f t="shared" si="25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4"/>
        <v/>
      </c>
      <c r="O413" s="150" t="str">
        <f t="shared" si="25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4"/>
        <v/>
      </c>
      <c r="O414" s="150" t="str">
        <f t="shared" si="25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4"/>
        <v/>
      </c>
      <c r="O415" s="150" t="str">
        <f t="shared" si="25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4"/>
        <v/>
      </c>
      <c r="O416" s="150" t="str">
        <f t="shared" si="25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4"/>
        <v/>
      </c>
      <c r="O417" s="150" t="str">
        <f t="shared" si="25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4"/>
        <v/>
      </c>
      <c r="O418" s="150" t="str">
        <f t="shared" si="25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4"/>
        <v/>
      </c>
      <c r="O419" s="150" t="str">
        <f t="shared" si="25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4"/>
        <v/>
      </c>
      <c r="O420" s="150" t="str">
        <f t="shared" si="25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4"/>
        <v/>
      </c>
      <c r="O421" s="150" t="str">
        <f t="shared" si="25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4"/>
        <v/>
      </c>
      <c r="O422" s="150" t="str">
        <f t="shared" si="25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4"/>
        <v/>
      </c>
      <c r="O423" s="150" t="str">
        <f t="shared" si="25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4"/>
        <v/>
      </c>
      <c r="O424" s="150" t="str">
        <f t="shared" si="25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4"/>
        <v/>
      </c>
      <c r="O425" s="150" t="str">
        <f t="shared" si="25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4"/>
        <v/>
      </c>
      <c r="O426" s="150" t="str">
        <f t="shared" si="25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4"/>
        <v/>
      </c>
      <c r="O427" s="150" t="str">
        <f t="shared" si="25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4"/>
        <v/>
      </c>
      <c r="O428" s="150" t="str">
        <f t="shared" si="25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4"/>
        <v/>
      </c>
      <c r="O429" s="150" t="str">
        <f t="shared" si="25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4"/>
        <v/>
      </c>
      <c r="O430" s="150" t="str">
        <f t="shared" si="25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4"/>
        <v/>
      </c>
      <c r="O431" s="150" t="str">
        <f t="shared" si="25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4"/>
        <v/>
      </c>
      <c r="O432" s="150" t="str">
        <f t="shared" si="25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4"/>
        <v/>
      </c>
      <c r="O433" s="150" t="str">
        <f t="shared" si="25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4"/>
        <v/>
      </c>
      <c r="O434" s="150" t="str">
        <f t="shared" si="25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5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5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5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5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5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5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5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5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5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5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5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5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5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5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5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5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5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6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6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6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6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6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6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6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6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6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6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6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6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6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6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6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6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6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6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6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6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6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6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6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6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6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6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6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6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6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6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6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6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6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6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6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6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6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6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6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6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6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6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6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6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6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6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6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6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6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6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6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6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6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6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6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6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6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6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6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6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6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6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6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6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27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27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27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27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27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27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27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27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27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27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27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27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27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27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27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27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27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27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27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27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27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27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27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27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27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27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27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27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27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27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27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27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27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27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27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27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27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27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27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27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27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27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27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27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27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27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27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27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27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27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27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27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27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27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27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27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27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27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27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27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27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27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27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27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28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28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28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28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28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28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28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28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28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28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28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28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28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28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28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28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28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28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28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28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28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28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28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28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28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28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28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28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28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28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28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28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28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28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28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28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28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28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28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28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28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28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28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28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28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28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28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28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28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28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28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28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28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28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28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28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28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28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28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28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28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28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28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28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29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29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29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29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29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29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29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29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29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29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29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29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29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29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29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29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29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29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29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29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29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29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29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29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29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29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29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29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29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29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29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29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29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29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29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29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29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29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29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29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29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29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29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29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29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29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29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29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29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29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29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29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29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29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29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29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29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29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29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29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29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29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29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29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0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0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0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0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0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0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0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0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0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0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0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0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0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0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0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0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0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0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0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0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0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0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0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0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0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0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0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0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0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0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0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0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0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0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0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0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0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0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0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0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0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0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0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0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0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0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0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0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0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0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0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0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0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0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0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0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0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0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0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0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0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0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0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0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1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1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1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1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1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1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1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1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1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1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1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1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1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1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1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1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1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1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1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1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1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1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1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1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1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1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1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1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1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1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1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1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1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1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1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1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1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1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1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1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1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1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1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1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1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1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1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1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1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1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1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1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1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1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1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1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1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1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1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1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1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1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1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1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2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2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2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2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2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2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2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2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2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2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2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2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2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2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2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2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2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2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2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2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2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2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2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2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2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2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2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2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2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2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2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2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2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2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2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2"/>
        <v/>
      </c>
    </row>
    <row r="872" spans="1:15">
      <c r="O872" s="150" t="str">
        <f t="shared" si="32"/>
        <v/>
      </c>
    </row>
    <row r="873" spans="1:15">
      <c r="O873" s="150" t="str">
        <f t="shared" si="32"/>
        <v/>
      </c>
    </row>
    <row r="874" spans="1:15">
      <c r="O874" s="150" t="str">
        <f t="shared" si="32"/>
        <v/>
      </c>
    </row>
    <row r="875" spans="1:15">
      <c r="O875" s="150" t="str">
        <f t="shared" si="32"/>
        <v/>
      </c>
    </row>
    <row r="876" spans="1:15">
      <c r="O876" s="150" t="str">
        <f t="shared" si="32"/>
        <v/>
      </c>
    </row>
    <row r="877" spans="1:15">
      <c r="O877" s="150" t="str">
        <f t="shared" si="32"/>
        <v/>
      </c>
    </row>
    <row r="878" spans="1:15">
      <c r="O878" s="150" t="str">
        <f t="shared" si="32"/>
        <v/>
      </c>
    </row>
    <row r="879" spans="1:15">
      <c r="O879" s="150" t="str">
        <f t="shared" si="32"/>
        <v/>
      </c>
    </row>
    <row r="880" spans="1:15">
      <c r="O880" s="150" t="str">
        <f t="shared" si="32"/>
        <v/>
      </c>
    </row>
    <row r="881" spans="15:15">
      <c r="O881" s="150" t="str">
        <f t="shared" si="32"/>
        <v/>
      </c>
    </row>
    <row r="882" spans="15:15">
      <c r="O882" s="150" t="str">
        <f t="shared" si="32"/>
        <v/>
      </c>
    </row>
    <row r="883" spans="15:15">
      <c r="O883" s="150" t="str">
        <f t="shared" si="32"/>
        <v/>
      </c>
    </row>
    <row r="884" spans="15:15">
      <c r="O884" s="150" t="str">
        <f t="shared" si="32"/>
        <v/>
      </c>
    </row>
    <row r="885" spans="15:15">
      <c r="O885" s="150" t="str">
        <f t="shared" si="32"/>
        <v/>
      </c>
    </row>
    <row r="886" spans="15:15">
      <c r="O886" s="150" t="str">
        <f t="shared" si="32"/>
        <v/>
      </c>
    </row>
    <row r="887" spans="15:15">
      <c r="O887" s="150" t="str">
        <f t="shared" si="32"/>
        <v/>
      </c>
    </row>
    <row r="888" spans="15:15">
      <c r="O888" s="150" t="str">
        <f t="shared" si="32"/>
        <v/>
      </c>
    </row>
    <row r="889" spans="15:15">
      <c r="O889" s="150" t="str">
        <f t="shared" si="32"/>
        <v/>
      </c>
    </row>
    <row r="890" spans="15:15">
      <c r="O890" s="150" t="str">
        <f t="shared" si="32"/>
        <v/>
      </c>
    </row>
    <row r="891" spans="15:15">
      <c r="O891" s="150" t="str">
        <f t="shared" si="32"/>
        <v/>
      </c>
    </row>
    <row r="892" spans="15:15">
      <c r="O892" s="150" t="str">
        <f t="shared" si="32"/>
        <v/>
      </c>
    </row>
    <row r="893" spans="15:15">
      <c r="O893" s="150" t="str">
        <f t="shared" si="32"/>
        <v/>
      </c>
    </row>
    <row r="894" spans="15:15">
      <c r="O894" s="150" t="str">
        <f t="shared" si="32"/>
        <v/>
      </c>
    </row>
    <row r="895" spans="15:15">
      <c r="O895" s="150" t="str">
        <f t="shared" si="32"/>
        <v/>
      </c>
    </row>
    <row r="896" spans="15:15">
      <c r="O896" s="150" t="str">
        <f t="shared" si="32"/>
        <v/>
      </c>
    </row>
    <row r="897" spans="15:15">
      <c r="O897" s="150" t="str">
        <f t="shared" si="32"/>
        <v/>
      </c>
    </row>
    <row r="898" spans="15:15">
      <c r="O898" s="150" t="str">
        <f t="shared" si="32"/>
        <v/>
      </c>
    </row>
    <row r="899" spans="15:15">
      <c r="O899" s="150" t="str">
        <f t="shared" si="32"/>
        <v/>
      </c>
    </row>
    <row r="900" spans="15:15">
      <c r="O900" s="150" t="str">
        <f t="shared" ref="O900:O963" si="33">IF(N900&gt;$A$14,N900,"")</f>
        <v/>
      </c>
    </row>
    <row r="901" spans="15:15">
      <c r="O901" s="150" t="str">
        <f t="shared" si="33"/>
        <v/>
      </c>
    </row>
    <row r="902" spans="15:15">
      <c r="O902" s="150" t="str">
        <f t="shared" si="33"/>
        <v/>
      </c>
    </row>
    <row r="903" spans="15:15">
      <c r="O903" s="150" t="str">
        <f t="shared" si="33"/>
        <v/>
      </c>
    </row>
    <row r="904" spans="15:15">
      <c r="O904" s="150" t="str">
        <f t="shared" si="33"/>
        <v/>
      </c>
    </row>
    <row r="905" spans="15:15">
      <c r="O905" s="150" t="str">
        <f t="shared" si="33"/>
        <v/>
      </c>
    </row>
    <row r="906" spans="15:15">
      <c r="O906" s="150" t="str">
        <f t="shared" si="33"/>
        <v/>
      </c>
    </row>
    <row r="907" spans="15:15">
      <c r="O907" s="150" t="str">
        <f t="shared" si="33"/>
        <v/>
      </c>
    </row>
    <row r="908" spans="15:15">
      <c r="O908" s="150" t="str">
        <f t="shared" si="33"/>
        <v/>
      </c>
    </row>
    <row r="909" spans="15:15">
      <c r="O909" s="150" t="str">
        <f t="shared" si="33"/>
        <v/>
      </c>
    </row>
    <row r="910" spans="15:15">
      <c r="O910" s="150" t="str">
        <f t="shared" si="33"/>
        <v/>
      </c>
    </row>
    <row r="911" spans="15:15">
      <c r="O911" s="150" t="str">
        <f t="shared" si="33"/>
        <v/>
      </c>
    </row>
    <row r="912" spans="15:15">
      <c r="O912" s="150" t="str">
        <f t="shared" si="33"/>
        <v/>
      </c>
    </row>
    <row r="913" spans="15:15">
      <c r="O913" s="150" t="str">
        <f t="shared" si="33"/>
        <v/>
      </c>
    </row>
    <row r="914" spans="15:15">
      <c r="O914" s="150" t="str">
        <f t="shared" si="33"/>
        <v/>
      </c>
    </row>
    <row r="915" spans="15:15">
      <c r="O915" s="150" t="str">
        <f t="shared" si="33"/>
        <v/>
      </c>
    </row>
    <row r="916" spans="15:15">
      <c r="O916" s="150" t="str">
        <f t="shared" si="33"/>
        <v/>
      </c>
    </row>
    <row r="917" spans="15:15">
      <c r="O917" s="150" t="str">
        <f t="shared" si="33"/>
        <v/>
      </c>
    </row>
    <row r="918" spans="15:15">
      <c r="O918" s="150" t="str">
        <f t="shared" si="33"/>
        <v/>
      </c>
    </row>
    <row r="919" spans="15:15">
      <c r="O919" s="150" t="str">
        <f t="shared" si="33"/>
        <v/>
      </c>
    </row>
    <row r="920" spans="15:15">
      <c r="O920" s="150" t="str">
        <f t="shared" si="33"/>
        <v/>
      </c>
    </row>
    <row r="921" spans="15:15">
      <c r="O921" s="150" t="str">
        <f t="shared" si="33"/>
        <v/>
      </c>
    </row>
    <row r="922" spans="15:15">
      <c r="O922" s="150" t="str">
        <f t="shared" si="33"/>
        <v/>
      </c>
    </row>
    <row r="923" spans="15:15">
      <c r="O923" s="150" t="str">
        <f t="shared" si="33"/>
        <v/>
      </c>
    </row>
    <row r="924" spans="15:15">
      <c r="O924" s="150" t="str">
        <f t="shared" si="33"/>
        <v/>
      </c>
    </row>
    <row r="925" spans="15:15">
      <c r="O925" s="150" t="str">
        <f t="shared" si="33"/>
        <v/>
      </c>
    </row>
    <row r="926" spans="15:15">
      <c r="O926" s="150" t="str">
        <f t="shared" si="33"/>
        <v/>
      </c>
    </row>
    <row r="927" spans="15:15">
      <c r="O927" s="150" t="str">
        <f t="shared" si="33"/>
        <v/>
      </c>
    </row>
    <row r="928" spans="15:15">
      <c r="O928" s="150" t="str">
        <f t="shared" si="33"/>
        <v/>
      </c>
    </row>
    <row r="929" spans="15:15">
      <c r="O929" s="150" t="str">
        <f t="shared" si="33"/>
        <v/>
      </c>
    </row>
    <row r="930" spans="15:15">
      <c r="O930" s="150" t="str">
        <f t="shared" si="33"/>
        <v/>
      </c>
    </row>
    <row r="931" spans="15:15">
      <c r="O931" s="150" t="str">
        <f t="shared" si="33"/>
        <v/>
      </c>
    </row>
    <row r="932" spans="15:15">
      <c r="O932" s="150" t="str">
        <f t="shared" si="33"/>
        <v/>
      </c>
    </row>
    <row r="933" spans="15:15">
      <c r="O933" s="150" t="str">
        <f t="shared" si="33"/>
        <v/>
      </c>
    </row>
    <row r="934" spans="15:15">
      <c r="O934" s="150" t="str">
        <f t="shared" si="33"/>
        <v/>
      </c>
    </row>
    <row r="935" spans="15:15">
      <c r="O935" s="150" t="str">
        <f t="shared" si="33"/>
        <v/>
      </c>
    </row>
    <row r="936" spans="15:15">
      <c r="O936" s="150" t="str">
        <f t="shared" si="33"/>
        <v/>
      </c>
    </row>
    <row r="937" spans="15:15">
      <c r="O937" s="150" t="str">
        <f t="shared" si="33"/>
        <v/>
      </c>
    </row>
    <row r="938" spans="15:15">
      <c r="O938" s="150" t="str">
        <f t="shared" si="33"/>
        <v/>
      </c>
    </row>
    <row r="939" spans="15:15">
      <c r="O939" s="150" t="str">
        <f t="shared" si="33"/>
        <v/>
      </c>
    </row>
    <row r="940" spans="15:15">
      <c r="O940" s="150" t="str">
        <f t="shared" si="33"/>
        <v/>
      </c>
    </row>
    <row r="941" spans="15:15">
      <c r="O941" s="150" t="str">
        <f t="shared" si="33"/>
        <v/>
      </c>
    </row>
    <row r="942" spans="15:15">
      <c r="O942" s="150" t="str">
        <f t="shared" si="33"/>
        <v/>
      </c>
    </row>
    <row r="943" spans="15:15">
      <c r="O943" s="150" t="str">
        <f t="shared" si="33"/>
        <v/>
      </c>
    </row>
    <row r="944" spans="15:15">
      <c r="O944" s="150" t="str">
        <f t="shared" si="33"/>
        <v/>
      </c>
    </row>
    <row r="945" spans="15:15">
      <c r="O945" s="150" t="str">
        <f t="shared" si="33"/>
        <v/>
      </c>
    </row>
    <row r="946" spans="15:15">
      <c r="O946" s="150" t="str">
        <f t="shared" si="33"/>
        <v/>
      </c>
    </row>
    <row r="947" spans="15:15">
      <c r="O947" s="150" t="str">
        <f t="shared" si="33"/>
        <v/>
      </c>
    </row>
    <row r="948" spans="15:15">
      <c r="O948" s="150" t="str">
        <f t="shared" si="33"/>
        <v/>
      </c>
    </row>
    <row r="949" spans="15:15">
      <c r="O949" s="150" t="str">
        <f t="shared" si="33"/>
        <v/>
      </c>
    </row>
    <row r="950" spans="15:15">
      <c r="O950" s="150" t="str">
        <f t="shared" si="33"/>
        <v/>
      </c>
    </row>
    <row r="951" spans="15:15">
      <c r="O951" s="150" t="str">
        <f t="shared" si="33"/>
        <v/>
      </c>
    </row>
    <row r="952" spans="15:15">
      <c r="O952" s="150" t="str">
        <f t="shared" si="33"/>
        <v/>
      </c>
    </row>
    <row r="953" spans="15:15">
      <c r="O953" s="150" t="str">
        <f t="shared" si="33"/>
        <v/>
      </c>
    </row>
    <row r="954" spans="15:15">
      <c r="O954" s="150" t="str">
        <f t="shared" si="33"/>
        <v/>
      </c>
    </row>
    <row r="955" spans="15:15">
      <c r="O955" s="150" t="str">
        <f t="shared" si="33"/>
        <v/>
      </c>
    </row>
    <row r="956" spans="15:15">
      <c r="O956" s="150" t="str">
        <f t="shared" si="33"/>
        <v/>
      </c>
    </row>
    <row r="957" spans="15:15">
      <c r="O957" s="150" t="str">
        <f t="shared" si="33"/>
        <v/>
      </c>
    </row>
    <row r="958" spans="15:15">
      <c r="O958" s="150" t="str">
        <f t="shared" si="33"/>
        <v/>
      </c>
    </row>
    <row r="959" spans="15:15">
      <c r="O959" s="150" t="str">
        <f t="shared" si="33"/>
        <v/>
      </c>
    </row>
    <row r="960" spans="15:15">
      <c r="O960" s="150" t="str">
        <f t="shared" si="33"/>
        <v/>
      </c>
    </row>
    <row r="961" spans="15:15">
      <c r="O961" s="150" t="str">
        <f t="shared" si="33"/>
        <v/>
      </c>
    </row>
    <row r="962" spans="15:15">
      <c r="O962" s="150" t="str">
        <f t="shared" si="33"/>
        <v/>
      </c>
    </row>
    <row r="963" spans="15:15">
      <c r="O963" s="150" t="str">
        <f t="shared" si="33"/>
        <v/>
      </c>
    </row>
    <row r="964" spans="15:15">
      <c r="O964" s="150" t="str">
        <f t="shared" ref="O964:O989" si="34">IF(N964&gt;$A$14,N964,"")</f>
        <v/>
      </c>
    </row>
    <row r="965" spans="15:15">
      <c r="O965" s="150" t="str">
        <f t="shared" si="34"/>
        <v/>
      </c>
    </row>
    <row r="966" spans="15:15">
      <c r="O966" s="150" t="str">
        <f t="shared" si="34"/>
        <v/>
      </c>
    </row>
    <row r="967" spans="15:15">
      <c r="O967" s="150" t="str">
        <f t="shared" si="34"/>
        <v/>
      </c>
    </row>
    <row r="968" spans="15:15">
      <c r="O968" s="150" t="str">
        <f t="shared" si="34"/>
        <v/>
      </c>
    </row>
    <row r="969" spans="15:15">
      <c r="O969" s="150" t="str">
        <f t="shared" si="34"/>
        <v/>
      </c>
    </row>
    <row r="970" spans="15:15">
      <c r="O970" s="150" t="str">
        <f t="shared" si="34"/>
        <v/>
      </c>
    </row>
    <row r="971" spans="15:15">
      <c r="O971" s="150" t="str">
        <f t="shared" si="34"/>
        <v/>
      </c>
    </row>
    <row r="972" spans="15:15">
      <c r="O972" s="150" t="str">
        <f t="shared" si="34"/>
        <v/>
      </c>
    </row>
    <row r="973" spans="15:15">
      <c r="O973" s="150" t="str">
        <f t="shared" si="34"/>
        <v/>
      </c>
    </row>
    <row r="974" spans="15:15">
      <c r="O974" s="150" t="str">
        <f t="shared" si="34"/>
        <v/>
      </c>
    </row>
    <row r="975" spans="15:15">
      <c r="O975" s="150" t="str">
        <f t="shared" si="34"/>
        <v/>
      </c>
    </row>
    <row r="976" spans="15:15">
      <c r="O976" s="150" t="str">
        <f t="shared" si="34"/>
        <v/>
      </c>
    </row>
    <row r="977" spans="15:15">
      <c r="O977" s="150" t="str">
        <f t="shared" si="34"/>
        <v/>
      </c>
    </row>
    <row r="978" spans="15:15">
      <c r="O978" s="150" t="str">
        <f t="shared" si="34"/>
        <v/>
      </c>
    </row>
    <row r="979" spans="15:15">
      <c r="O979" s="150" t="str">
        <f t="shared" si="34"/>
        <v/>
      </c>
    </row>
    <row r="980" spans="15:15">
      <c r="O980" s="150" t="str">
        <f t="shared" si="34"/>
        <v/>
      </c>
    </row>
    <row r="981" spans="15:15">
      <c r="O981" s="150" t="str">
        <f t="shared" si="34"/>
        <v/>
      </c>
    </row>
    <row r="982" spans="15:15">
      <c r="O982" s="150" t="str">
        <f t="shared" si="34"/>
        <v/>
      </c>
    </row>
    <row r="983" spans="15:15">
      <c r="O983" s="150" t="str">
        <f t="shared" si="34"/>
        <v/>
      </c>
    </row>
    <row r="984" spans="15:15">
      <c r="O984" s="150" t="str">
        <f t="shared" si="34"/>
        <v/>
      </c>
    </row>
    <row r="985" spans="15:15">
      <c r="O985" s="150" t="str">
        <f t="shared" si="34"/>
        <v/>
      </c>
    </row>
    <row r="986" spans="15:15">
      <c r="O986" s="150" t="str">
        <f t="shared" si="34"/>
        <v/>
      </c>
    </row>
    <row r="987" spans="15:15">
      <c r="O987" s="150" t="str">
        <f t="shared" si="34"/>
        <v/>
      </c>
    </row>
    <row r="988" spans="15:15">
      <c r="O988" s="150" t="str">
        <f t="shared" si="34"/>
        <v/>
      </c>
    </row>
    <row r="989" spans="15:15">
      <c r="O989" s="150" t="str">
        <f t="shared" si="34"/>
        <v/>
      </c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hyperlinks>
    <hyperlink ref="B4" r:id="rId1" xr:uid="{A2444B4E-2429-47FC-A3A7-0A2A506AF666}"/>
    <hyperlink ref="C4" r:id="rId2" xr:uid="{E6DDC03B-1B7C-4F85-889D-10EB07F16072}"/>
  </hyperlinks>
  <pageMargins left="0.7" right="0.7" top="0.75" bottom="0.75" header="0.3" footer="0.3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621-D673-4D7E-9712-8014497CD568}">
  <dimension ref="A1:AG569"/>
  <sheetViews>
    <sheetView zoomScale="80" zoomScaleNormal="80" workbookViewId="0">
      <selection activeCell="Q4" sqref="Q4"/>
    </sheetView>
  </sheetViews>
  <sheetFormatPr defaultColWidth="9.109375" defaultRowHeight="14.4"/>
  <cols>
    <col min="1" max="1" width="16.554687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6" width="10.6640625" style="3" customWidth="1"/>
    <col min="7" max="7" width="11.33203125" style="3" bestFit="1" customWidth="1"/>
    <col min="8" max="8" width="24.33203125" style="3" bestFit="1" customWidth="1"/>
    <col min="9" max="10" width="10.6640625" style="3" customWidth="1"/>
    <col min="11" max="11" width="11.44140625" style="3" bestFit="1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46002.625</v>
      </c>
    </row>
    <row r="2" spans="1:21" ht="15" thickBot="1">
      <c r="A2" s="13"/>
      <c r="B2" s="26" t="s">
        <v>1</v>
      </c>
      <c r="C2" s="27" t="s">
        <v>0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3">_xlfn.UNIQUE(T:T)</f>
        <v>0</v>
      </c>
    </row>
    <row r="3" spans="1:21">
      <c r="A3" s="13" t="s">
        <v>32</v>
      </c>
      <c r="B3" s="14" t="s">
        <v>234</v>
      </c>
      <c r="C3" s="5" t="s">
        <v>235</v>
      </c>
      <c r="D3" s="13" t="s">
        <v>236</v>
      </c>
      <c r="L3" s="3"/>
      <c r="M3" s="146" cm="1">
        <f t="array" ref="M3:N143">_xll.BDH(B4, "LAST_PRICE", "01/01/2025 15:00:00", "01/01/2035 16:00:00", "BarSize=60", "BarType=T", "RecurDaily=True", "TZ=New_York")</f>
        <v>45806.625</v>
      </c>
      <c r="N3" s="3">
        <v>78.594999999999999</v>
      </c>
      <c r="O3" s="146" cm="1">
        <f t="array" ref="O3:P16">_xll.BDH(C4, "LAST_PRICE", "01/01/2025 15:00:00", "01/01/2035 16:00:00", "BarSize=60", "BarType=T", "RecurDaily=True", "TZ=New_York")</f>
        <v>45981.625</v>
      </c>
      <c r="P3" s="3">
        <v>100.01300000000001</v>
      </c>
      <c r="Q3" s="146" cm="1">
        <f t="array" ref="Q3:R35">_xll.BDH(D4, "LAST_PRICE", "01/01/2025 15:00:00", "01/01/2035 16:00:00", "BarSize=60", "BarType=T", "RecurDaily=True", "TZ=New_York")</f>
        <v>45957.625</v>
      </c>
      <c r="R3" s="3">
        <v>100.046875</v>
      </c>
      <c r="S3" s="146" t="str">
        <f>IF(COUNTIF(O:O,M3)*COUNTIF(Q:Q,M3),M3,"")</f>
        <v/>
      </c>
      <c r="T3" s="146" t="str">
        <f t="shared" ref="T3:T66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237</v>
      </c>
      <c r="C4" s="129" t="s">
        <v>239</v>
      </c>
      <c r="D4" s="129" t="s">
        <v>238</v>
      </c>
      <c r="G4" s="135"/>
      <c r="L4" s="3"/>
      <c r="M4" s="146">
        <v>45807.625</v>
      </c>
      <c r="N4" s="3">
        <v>79.233999999999995</v>
      </c>
      <c r="O4" s="146">
        <v>45982.625</v>
      </c>
      <c r="P4" s="3">
        <v>100.03700000000001</v>
      </c>
      <c r="Q4" s="146">
        <v>45958.625</v>
      </c>
      <c r="R4" s="3">
        <v>100.0859375</v>
      </c>
      <c r="S4" s="146" t="str">
        <f t="shared" ref="S4:S67" si="1">IF(COUNTIF(O:O,M4)*COUNTIF(Q:Q,M4),M4,"")</f>
        <v/>
      </c>
      <c r="T4" s="146" t="str">
        <f t="shared" si="0"/>
        <v/>
      </c>
      <c r="U4" s="146">
        <v>45987.625</v>
      </c>
    </row>
    <row r="5" spans="1:21">
      <c r="A5" s="14" t="s">
        <v>8</v>
      </c>
      <c r="B5" s="17">
        <f>15*10^6</f>
        <v>15000000</v>
      </c>
      <c r="C5" s="8">
        <f>14*10^6</f>
        <v>14000000</v>
      </c>
      <c r="D5" s="8">
        <f>14*10^6</f>
        <v>14000000</v>
      </c>
      <c r="F5" s="135"/>
      <c r="L5" s="3"/>
      <c r="M5" s="146">
        <v>45810.625</v>
      </c>
      <c r="N5" s="3">
        <v>79.649000000000001</v>
      </c>
      <c r="O5" s="146">
        <v>45985.625</v>
      </c>
      <c r="P5" s="3">
        <v>100.06399999999999</v>
      </c>
      <c r="Q5" s="146">
        <v>45959.625</v>
      </c>
      <c r="R5" s="3">
        <v>99.6171875</v>
      </c>
      <c r="S5" s="146" t="str">
        <f t="shared" si="1"/>
        <v/>
      </c>
      <c r="T5" s="146" t="str">
        <f t="shared" si="0"/>
        <v/>
      </c>
      <c r="U5" s="146">
        <v>45992.625</v>
      </c>
    </row>
    <row r="6" spans="1:21">
      <c r="A6" s="14" t="s">
        <v>10</v>
      </c>
      <c r="B6" s="18">
        <v>0.01</v>
      </c>
      <c r="C6" s="10">
        <f>4.5/100</f>
        <v>4.4999999999999998E-2</v>
      </c>
      <c r="D6" s="93">
        <f>(3+5/8)/100</f>
        <v>3.6249999999999998E-2</v>
      </c>
      <c r="F6" s="135"/>
      <c r="L6" s="3"/>
      <c r="M6" s="146">
        <v>45811.625</v>
      </c>
      <c r="N6" s="3">
        <v>78.891999999999996</v>
      </c>
      <c r="O6" s="146">
        <v>45986.625</v>
      </c>
      <c r="P6" s="3">
        <v>100.077</v>
      </c>
      <c r="Q6" s="146">
        <v>45960.625</v>
      </c>
      <c r="R6" s="3">
        <v>99.578125</v>
      </c>
      <c r="S6" s="146" t="str">
        <f t="shared" si="1"/>
        <v/>
      </c>
      <c r="T6" s="146" t="str">
        <f t="shared" si="0"/>
        <v/>
      </c>
      <c r="U6" s="146">
        <v>45993.625</v>
      </c>
    </row>
    <row r="7" spans="1:21">
      <c r="A7" s="14" t="s">
        <v>12</v>
      </c>
      <c r="B7" s="10">
        <v>0</v>
      </c>
      <c r="C7" s="10">
        <v>3.9699999999999999E-2</v>
      </c>
      <c r="D7" s="93">
        <v>3.9699999999999999E-2</v>
      </c>
      <c r="E7" s="1"/>
      <c r="H7" s="1"/>
      <c r="L7" s="3"/>
      <c r="M7" s="146">
        <v>45812.625</v>
      </c>
      <c r="N7" s="3">
        <v>78.037999999999997</v>
      </c>
      <c r="O7" s="146">
        <v>45987.625</v>
      </c>
      <c r="P7" s="3">
        <v>100.241</v>
      </c>
      <c r="Q7" s="146">
        <v>45961.625</v>
      </c>
      <c r="R7" s="3">
        <v>99.640625</v>
      </c>
      <c r="S7" s="146" t="str">
        <f t="shared" si="1"/>
        <v/>
      </c>
      <c r="T7" s="146" t="str">
        <f t="shared" si="0"/>
        <v/>
      </c>
      <c r="U7" s="146">
        <v>45994.625</v>
      </c>
    </row>
    <row r="8" spans="1:21">
      <c r="A8" s="14" t="s">
        <v>14</v>
      </c>
      <c r="B8" s="14">
        <v>4.57</v>
      </c>
      <c r="C8" s="5"/>
      <c r="D8" s="14"/>
      <c r="E8" s="1"/>
      <c r="F8" s="1"/>
      <c r="G8" s="1"/>
      <c r="H8" s="1"/>
      <c r="I8" s="1"/>
      <c r="J8" s="1"/>
      <c r="K8" s="1"/>
      <c r="L8" s="1"/>
      <c r="M8" s="146">
        <v>45813.625</v>
      </c>
      <c r="N8" s="3">
        <v>77.960999999999999</v>
      </c>
      <c r="O8" s="146">
        <v>45992.625</v>
      </c>
      <c r="P8" s="3">
        <v>100.44199999999999</v>
      </c>
      <c r="Q8" s="146">
        <v>45964.625</v>
      </c>
      <c r="R8" s="3">
        <v>99.609375</v>
      </c>
      <c r="S8" s="146" t="str">
        <f t="shared" si="1"/>
        <v/>
      </c>
      <c r="T8" s="146" t="str">
        <f t="shared" si="0"/>
        <v/>
      </c>
      <c r="U8" s="146">
        <v>45995.625</v>
      </c>
    </row>
    <row r="9" spans="1:21">
      <c r="A9" s="14" t="s">
        <v>135</v>
      </c>
      <c r="B9" s="130" cm="1">
        <f t="array" ref="B9">_xll.BDP(B4,"PX_LAST")</f>
        <v>73.498769999999993</v>
      </c>
      <c r="C9" s="130" cm="1">
        <f t="array" ref="C9">_xll.BDP(C4,"PX_LAST")</f>
        <v>100.122</v>
      </c>
      <c r="D9" s="130" cm="1">
        <f t="array" ref="D9">_xll.BDP(D4,"PX_LAST")</f>
        <v>99.625</v>
      </c>
      <c r="E9" s="1"/>
      <c r="F9" s="1"/>
      <c r="G9" s="1"/>
      <c r="H9" s="1"/>
      <c r="I9" s="1"/>
      <c r="J9" s="1"/>
      <c r="K9" s="1"/>
      <c r="L9" s="1"/>
      <c r="M9" s="146">
        <v>45814.625</v>
      </c>
      <c r="N9" s="3">
        <v>76.98</v>
      </c>
      <c r="O9" s="146">
        <v>45993.625</v>
      </c>
      <c r="P9" s="3">
        <v>100.342</v>
      </c>
      <c r="Q9" s="146">
        <v>45965.625</v>
      </c>
      <c r="R9" s="3">
        <v>99.6796875</v>
      </c>
      <c r="S9" s="146" t="str">
        <f t="shared" si="1"/>
        <v/>
      </c>
      <c r="T9" s="146" t="str">
        <f t="shared" si="0"/>
        <v/>
      </c>
      <c r="U9" s="146">
        <v>45996.625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45817.625</v>
      </c>
      <c r="N10" s="3">
        <v>74.600999999999999</v>
      </c>
      <c r="O10" s="146">
        <v>45994.625</v>
      </c>
      <c r="P10" s="3">
        <v>100.441</v>
      </c>
      <c r="Q10" s="146">
        <v>45966.625</v>
      </c>
      <c r="R10" s="3">
        <v>99.375</v>
      </c>
      <c r="S10" s="146" t="str">
        <f t="shared" si="1"/>
        <v/>
      </c>
      <c r="T10" s="146" t="str">
        <f t="shared" si="0"/>
        <v/>
      </c>
      <c r="U10" s="146">
        <v>45999.625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45818.625</v>
      </c>
      <c r="N11" s="3">
        <v>73.840999999999994</v>
      </c>
      <c r="O11" s="146">
        <v>45995.625</v>
      </c>
      <c r="P11" s="3">
        <v>100.34699999999999</v>
      </c>
      <c r="Q11" s="146">
        <v>45967.625</v>
      </c>
      <c r="R11" s="3">
        <v>99.7265625</v>
      </c>
      <c r="S11" s="146" t="str">
        <f t="shared" si="1"/>
        <v/>
      </c>
      <c r="T11" s="146" t="str">
        <f t="shared" si="0"/>
        <v/>
      </c>
      <c r="U11" s="146">
        <v>46000.625</v>
      </c>
    </row>
    <row r="12" spans="1:21" ht="15" thickBot="1">
      <c r="A12" s="32" t="s">
        <v>22</v>
      </c>
      <c r="B12" s="181" t="s">
        <v>1</v>
      </c>
      <c r="C12" s="182"/>
      <c r="D12" s="198"/>
      <c r="E12" s="186" t="s">
        <v>0</v>
      </c>
      <c r="F12" s="195"/>
      <c r="G12" s="188"/>
      <c r="H12" s="199" t="s">
        <v>1</v>
      </c>
      <c r="I12" s="190"/>
      <c r="J12" s="200"/>
      <c r="K12" s="32" t="s">
        <v>16</v>
      </c>
      <c r="M12" s="146">
        <v>45819.625</v>
      </c>
      <c r="N12" s="3">
        <v>72.917000000000002</v>
      </c>
      <c r="O12" s="146">
        <v>45996.625</v>
      </c>
      <c r="P12" s="3">
        <v>100.31100000000001</v>
      </c>
      <c r="Q12" s="146">
        <v>45968.625</v>
      </c>
      <c r="R12" s="3">
        <v>99.765625</v>
      </c>
      <c r="S12" s="146" t="str">
        <f t="shared" si="1"/>
        <v/>
      </c>
      <c r="T12" s="146" t="str">
        <f t="shared" si="0"/>
        <v/>
      </c>
      <c r="U12" s="146">
        <v>46001.625</v>
      </c>
    </row>
    <row r="13" spans="1:21" ht="15" thickBot="1">
      <c r="A13" s="15"/>
      <c r="B13" s="11" t="s">
        <v>17</v>
      </c>
      <c r="C13" s="20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146">
        <v>45820.625</v>
      </c>
      <c r="N13" s="3">
        <v>73.927000000000007</v>
      </c>
      <c r="O13" s="146">
        <v>45999.625</v>
      </c>
      <c r="P13" s="3">
        <v>100.321</v>
      </c>
      <c r="Q13" s="146">
        <v>45971.625</v>
      </c>
      <c r="R13" s="3">
        <v>99.6171875</v>
      </c>
      <c r="S13" s="146" t="str">
        <f t="shared" si="1"/>
        <v/>
      </c>
      <c r="T13" s="146" t="str">
        <f t="shared" si="0"/>
        <v/>
      </c>
      <c r="U13" s="146">
        <v>46002.625</v>
      </c>
    </row>
    <row r="14" spans="1:21">
      <c r="A14" s="151">
        <v>45986.625</v>
      </c>
      <c r="B14" s="38">
        <v>75</v>
      </c>
      <c r="C14" s="30"/>
      <c r="D14" s="5"/>
      <c r="E14" s="38">
        <v>100.2</v>
      </c>
      <c r="F14" s="1"/>
      <c r="G14" s="5"/>
      <c r="H14" s="38">
        <v>100.1914</v>
      </c>
      <c r="I14" s="1"/>
      <c r="J14" s="5"/>
      <c r="K14" s="65">
        <v>0</v>
      </c>
      <c r="M14" s="146">
        <v>45821.625</v>
      </c>
      <c r="N14" s="3">
        <v>77.106999999999999</v>
      </c>
      <c r="O14" s="146">
        <v>46000.625</v>
      </c>
      <c r="P14" s="3">
        <v>100.187</v>
      </c>
      <c r="Q14" s="146">
        <v>45972.625</v>
      </c>
      <c r="R14" s="3">
        <v>99.6015625</v>
      </c>
      <c r="S14" s="146" t="str">
        <f t="shared" si="1"/>
        <v/>
      </c>
      <c r="T14" s="146" t="str">
        <f t="shared" si="0"/>
        <v/>
      </c>
    </row>
    <row r="15" spans="1:21">
      <c r="A15" s="151">
        <f ca="1">IF(AND(ISBLANK(U4), A14 = $U$1),NOW(),IF(ISBLANK(U4),"",U4))</f>
        <v>45987.625</v>
      </c>
      <c r="B15" s="38">
        <f ca="1">IF(COUNTIF($U$2:U1000,A15)=1,VLOOKUP(A15,M:N,2), IF(COUNTIF($U$2:U1000,A15)=0,$B$9,""))</f>
        <v>74.150000000000006</v>
      </c>
      <c r="C15" s="30">
        <f ca="1">IF(ISERROR(B15-2),"",-1*(B15-$B$14)*10^(-4)*$B$5*$B$8)</f>
        <v>5826.7499999999618</v>
      </c>
      <c r="D15" s="31">
        <f ca="1">IF(ISERROR(B15-2),"",(INT(A15)-INT($A$14))/360*$B$5*$B$6)</f>
        <v>416.66666666666674</v>
      </c>
      <c r="E15" s="38">
        <f ca="1">IF(COUNTIF($U$2:U1000,A15)=1,VLOOKUP(A15,O:P,2), IF(COUNTIF($U$2:U1000,A15)=0,$C$9,""))</f>
        <v>100.241</v>
      </c>
      <c r="F15" s="30">
        <f ca="1">IF(ISERROR(B15-2),"",(E15-$E$14)/100*$C$5)</f>
        <v>5739.9999999995543</v>
      </c>
      <c r="G15" s="31">
        <f ca="1">IF(ISERROR(B15-2),"",(INT(A15)-INT($A$14))/360*$C$6*$C$5-(INT(A15)-INT($A$14))/360*$C$7*$C$5*$E$14/100)</f>
        <v>203.02333333333308</v>
      </c>
      <c r="H15" s="38">
        <f ca="1">IF(COUNTIF($U$2:U1000,A15)=1,VLOOKUP(A15,Q:R,2), IF(COUNTIF($U$2:U1000,A15)=0,$D$9,""))</f>
        <v>100.25</v>
      </c>
      <c r="I15" s="30">
        <f ca="1">IF(ISERROR(B15-2),"",(H15-$H$14)/100*$D$5)</f>
        <v>8203.9999999997799</v>
      </c>
      <c r="J15" s="31">
        <f ca="1">IF(ISERROR(B15-2),"",(INT(A15)-INT($A$14))/360*$D$6*$D$5 - (INT(A15)-INT($A$14))/360*$D$7*$D$5*$H$14/100)</f>
        <v>-137.12167000000022</v>
      </c>
      <c r="K15" s="66">
        <f ca="1">IF(ISERROR(B15-2),"",-C15-D15+F15+G15-I15-J15)</f>
        <v>-8367.2716633335203</v>
      </c>
      <c r="M15" s="146">
        <v>45824.625</v>
      </c>
      <c r="N15" s="3">
        <v>76.271000000000001</v>
      </c>
      <c r="O15" s="146">
        <v>46001.625</v>
      </c>
      <c r="P15" s="3">
        <v>100.252</v>
      </c>
      <c r="Q15" s="146">
        <v>45973.625</v>
      </c>
      <c r="R15" s="3">
        <v>99.828125</v>
      </c>
      <c r="S15" s="146" t="str">
        <f t="shared" si="1"/>
        <v/>
      </c>
      <c r="T15" s="146" t="str">
        <f t="shared" si="0"/>
        <v/>
      </c>
    </row>
    <row r="16" spans="1:21">
      <c r="A16" s="151">
        <f t="shared" ref="A16:A79" ca="1" si="2">IF(AND(ISBLANK(U5), A15 = $U$1),NOW(),IF(ISBLANK(U5),"",U5))</f>
        <v>45992.625</v>
      </c>
      <c r="B16" s="38">
        <f ca="1">IF(COUNTIF($U$2:U1001,A16)=1,VLOOKUP(A16,M:N,2), IF(COUNTIF($U$2:U1001,A16)=0,$B$9,""))</f>
        <v>74.182000000000002</v>
      </c>
      <c r="C16" s="30">
        <f t="shared" ref="C16:C79" ca="1" si="3">IF(ISERROR(B16-2),"",-1*(B16-$B$14)*10^(-4)*$B$5*$B$8)</f>
        <v>5607.3899999999858</v>
      </c>
      <c r="D16" s="31">
        <f t="shared" ref="D16:D79" ca="1" si="4">IF(ISERROR(B16-2),"",(INT(A16)-INT($A$14))/360*$B$5*$B$6)</f>
        <v>2500</v>
      </c>
      <c r="E16" s="38">
        <f ca="1">IF(COUNTIF($U$2:U1001,A16)=1,VLOOKUP(A16,O:P,2), IF(COUNTIF($U$2:U1001,A16)=0,$C$9,""))</f>
        <v>100.44199999999999</v>
      </c>
      <c r="F16" s="30">
        <f t="shared" ref="F16:F79" ca="1" si="5">IF(ISERROR(B16-2),"",(E16-$E$14)/100*$C$5)</f>
        <v>33879.999999998632</v>
      </c>
      <c r="G16" s="31">
        <f t="shared" ref="G16:G79" ca="1" si="6">IF(ISERROR(B16-2),"",(INT(A16)-INT($A$14))/360*$C$6*$C$5-(INT(A16)-INT($A$14))/360*$C$7*$C$5*$E$14/100)</f>
        <v>1218.1400000000012</v>
      </c>
      <c r="H16" s="38">
        <f ca="1">IF(COUNTIF($U$2:U1001,A16)=1,VLOOKUP(A16,Q:R,2), IF(COUNTIF($U$2:U1001,A16)=0,$D$9,""))</f>
        <v>99.7890625</v>
      </c>
      <c r="I16" s="30">
        <f t="shared" ref="I16:I79" ca="1" si="7">IF(ISERROR(B16-2),"",(H16-$H$14)/100*$D$5)</f>
        <v>-56327.250000000218</v>
      </c>
      <c r="J16" s="31">
        <f t="shared" ref="J16:J79" ca="1" si="8">IF(ISERROR(B16-2),"",(INT(A16)-INT($A$14))/360*$D$6*$D$5 - (INT(A16)-INT($A$14))/360*$D$7*$D$5*$H$14/100)</f>
        <v>-822.73002000000088</v>
      </c>
      <c r="K16" s="66">
        <f t="shared" ref="K16:K79" ca="1" si="9">IF(ISERROR(B16-2),"",-C16-D16+F16+G16-I16-J16)</f>
        <v>84140.730019998868</v>
      </c>
      <c r="M16" s="146">
        <v>45825.625</v>
      </c>
      <c r="N16" s="3">
        <v>78.778000000000006</v>
      </c>
      <c r="O16" s="146">
        <v>46002.625</v>
      </c>
      <c r="P16" s="3">
        <v>100.122</v>
      </c>
      <c r="Q16" s="146">
        <v>45974.625</v>
      </c>
      <c r="R16" s="3">
        <v>99.6328125</v>
      </c>
      <c r="S16" s="146" t="str">
        <f t="shared" si="1"/>
        <v/>
      </c>
      <c r="T16" s="146" t="str">
        <f t="shared" si="0"/>
        <v/>
      </c>
    </row>
    <row r="17" spans="1:20">
      <c r="A17" s="151">
        <f t="shared" ca="1" si="2"/>
        <v>45993.625</v>
      </c>
      <c r="B17" s="38">
        <f ca="1">IF(COUNTIF($U$2:U1002,A17)=1,VLOOKUP(A17,M:N,2), IF(COUNTIF($U$2:U1002,A17)=0,$B$9,""))</f>
        <v>73.864999999999995</v>
      </c>
      <c r="C17" s="30">
        <f t="shared" ca="1" si="3"/>
        <v>7780.4250000000357</v>
      </c>
      <c r="D17" s="31">
        <f t="shared" ca="1" si="4"/>
        <v>2916.666666666667</v>
      </c>
      <c r="E17" s="38">
        <f ca="1">IF(COUNTIF($U$2:U1002,A17)=1,VLOOKUP(A17,O:P,2), IF(COUNTIF($U$2:U1002,A17)=0,$C$9,""))</f>
        <v>100.342</v>
      </c>
      <c r="F17" s="30">
        <f t="shared" ca="1" si="5"/>
        <v>19879.999999999425</v>
      </c>
      <c r="G17" s="31">
        <f t="shared" ca="1" si="6"/>
        <v>1421.163333333332</v>
      </c>
      <c r="H17" s="38">
        <f ca="1">IF(COUNTIF($U$2:U1002,A17)=1,VLOOKUP(A17,Q:R,2), IF(COUNTIF($U$2:U1002,A17)=0,$D$9,""))</f>
        <v>99.8671875</v>
      </c>
      <c r="I17" s="30">
        <f t="shared" ca="1" si="7"/>
        <v>-45389.750000000218</v>
      </c>
      <c r="J17" s="31">
        <f t="shared" ca="1" si="8"/>
        <v>-959.85168999999951</v>
      </c>
      <c r="K17" s="66">
        <f t="shared" ca="1" si="9"/>
        <v>56953.673356666273</v>
      </c>
      <c r="M17" s="146">
        <v>45826.625</v>
      </c>
      <c r="N17" s="3">
        <v>79.899000000000001</v>
      </c>
      <c r="Q17" s="146">
        <v>45975.625</v>
      </c>
      <c r="R17" s="3">
        <v>99.53125</v>
      </c>
      <c r="S17" s="146" t="str">
        <f t="shared" si="1"/>
        <v/>
      </c>
      <c r="T17" s="146" t="str">
        <f t="shared" si="0"/>
        <v/>
      </c>
    </row>
    <row r="18" spans="1:20">
      <c r="A18" s="151">
        <f t="shared" ca="1" si="2"/>
        <v>45994.625</v>
      </c>
      <c r="B18" s="38">
        <f ca="1">IF(COUNTIF($U$2:U1003,A18)=1,VLOOKUP(A18,M:N,2), IF(COUNTIF($U$2:U1003,A18)=0,$B$9,""))</f>
        <v>72.518000000000001</v>
      </c>
      <c r="C18" s="30">
        <f t="shared" ca="1" si="3"/>
        <v>17014.11</v>
      </c>
      <c r="D18" s="31">
        <f t="shared" ca="1" si="4"/>
        <v>3333.3333333333339</v>
      </c>
      <c r="E18" s="38">
        <f ca="1">IF(COUNTIF($U$2:U1003,A18)=1,VLOOKUP(A18,O:P,2), IF(COUNTIF($U$2:U1003,A18)=0,$C$9,""))</f>
        <v>100.441</v>
      </c>
      <c r="F18" s="30">
        <f ca="1">IF(ISERROR(B18-2),"",(E18-$E$14)/100*$C$5)</f>
        <v>33739.999999999956</v>
      </c>
      <c r="G18" s="31">
        <f ca="1">IF(ISERROR(B18-2),"",(INT(A18)-INT($A$14))/360*$C$6*$C$5-(INT(A18)-INT($A$14))/360*$C$7*$C$5*$E$14/100)</f>
        <v>1624.1866666666647</v>
      </c>
      <c r="H18" s="38">
        <f ca="1">IF(COUNTIF($U$2:U1003,A18)=1,VLOOKUP(A18,Q:R,2), IF(COUNTIF($U$2:U1003,A18)=0,$D$9,""))</f>
        <v>99.9921875</v>
      </c>
      <c r="I18" s="30">
        <f t="shared" ca="1" si="7"/>
        <v>-27889.750000000218</v>
      </c>
      <c r="J18" s="31">
        <f t="shared" ca="1" si="8"/>
        <v>-1096.9733600000018</v>
      </c>
      <c r="K18" s="66">
        <f t="shared" ca="1" si="9"/>
        <v>44003.46669333351</v>
      </c>
      <c r="M18" s="146">
        <v>45827.625</v>
      </c>
      <c r="N18" s="3">
        <v>82.078999999999994</v>
      </c>
      <c r="Q18" s="146">
        <v>45978.625</v>
      </c>
      <c r="R18" s="3">
        <v>99.5625</v>
      </c>
      <c r="S18" s="146" t="str">
        <f t="shared" si="1"/>
        <v/>
      </c>
      <c r="T18" s="146" t="str">
        <f t="shared" si="0"/>
        <v/>
      </c>
    </row>
    <row r="19" spans="1:20">
      <c r="A19" s="151">
        <f t="shared" ca="1" si="2"/>
        <v>45995.625</v>
      </c>
      <c r="B19" s="38">
        <f ca="1">IF(COUNTIF($U$2:U1004,A19)=1,VLOOKUP(A19,M:N,2), IF(COUNTIF($U$2:U1004,A19)=0,$B$9,""))</f>
        <v>72.024000000000001</v>
      </c>
      <c r="C19" s="30">
        <f t="shared" ca="1" si="3"/>
        <v>20400.479999999996</v>
      </c>
      <c r="D19" s="31">
        <f t="shared" ca="1" si="4"/>
        <v>3750</v>
      </c>
      <c r="E19" s="38">
        <f ca="1">IF(COUNTIF($U$2:U1004,A19)=1,VLOOKUP(A19,O:P,2), IF(COUNTIF($U$2:U1004,A19)=0,$C$9,""))</f>
        <v>100.34699999999999</v>
      </c>
      <c r="F19" s="30">
        <f t="shared" ca="1" si="5"/>
        <v>20579.999999998792</v>
      </c>
      <c r="G19" s="31">
        <f t="shared" ca="1" si="6"/>
        <v>1827.2099999999955</v>
      </c>
      <c r="H19" s="38">
        <f ca="1">IF(COUNTIF($U$2:U1004,A19)=1,VLOOKUP(A19,Q:R,2), IF(COUNTIF($U$2:U1004,A19)=0,$D$9,""))</f>
        <v>99.7734375</v>
      </c>
      <c r="I19" s="30">
        <f t="shared" ca="1" si="7"/>
        <v>-58514.750000000218</v>
      </c>
      <c r="J19" s="31">
        <f t="shared" ca="1" si="8"/>
        <v>-1234.0950300000022</v>
      </c>
      <c r="K19" s="66">
        <f t="shared" ca="1" si="9"/>
        <v>58005.57502999901</v>
      </c>
      <c r="M19" s="146">
        <v>45828.625</v>
      </c>
      <c r="N19" s="3">
        <v>82.069000000000003</v>
      </c>
      <c r="Q19" s="146">
        <v>45979.625</v>
      </c>
      <c r="R19" s="3">
        <v>99.7109375</v>
      </c>
      <c r="S19" s="146" t="str">
        <f t="shared" si="1"/>
        <v/>
      </c>
      <c r="T19" s="146" t="str">
        <f t="shared" si="0"/>
        <v/>
      </c>
    </row>
    <row r="20" spans="1:20">
      <c r="A20" s="151">
        <f t="shared" ca="1" si="2"/>
        <v>45996.625</v>
      </c>
      <c r="B20" s="38">
        <f ca="1">IF(COUNTIF($U$2:U1005,A20)=1,VLOOKUP(A20,M:N,2), IF(COUNTIF($U$2:U1005,A20)=0,$B$9,""))</f>
        <v>72.131</v>
      </c>
      <c r="C20" s="30">
        <f t="shared" ca="1" si="3"/>
        <v>19666.995000000003</v>
      </c>
      <c r="D20" s="31">
        <f t="shared" ca="1" si="4"/>
        <v>4166.6666666666661</v>
      </c>
      <c r="E20" s="38">
        <f ca="1">IF(COUNTIF($U$2:U1005,A20)=1,VLOOKUP(A20,O:P,2), IF(COUNTIF($U$2:U1005,A20)=0,$C$9,""))</f>
        <v>100.31100000000001</v>
      </c>
      <c r="F20" s="30">
        <f t="shared" ca="1" si="5"/>
        <v>15540.000000000589</v>
      </c>
      <c r="G20" s="31">
        <f t="shared" ca="1" si="6"/>
        <v>2030.2333333333318</v>
      </c>
      <c r="H20" s="38">
        <f ca="1">IF(COUNTIF($U$2:U1005,A20)=1,VLOOKUP(A20,Q:R,2), IF(COUNTIF($U$2:U1005,A20)=0,$D$9,""))</f>
        <v>99.6015625</v>
      </c>
      <c r="I20" s="30">
        <f t="shared" ca="1" si="7"/>
        <v>-82577.250000000218</v>
      </c>
      <c r="J20" s="31">
        <f t="shared" ca="1" si="8"/>
        <v>-1371.2166999999972</v>
      </c>
      <c r="K20" s="66">
        <f t="shared" ca="1" si="9"/>
        <v>77685.038366667461</v>
      </c>
      <c r="M20" s="146">
        <v>45831.625</v>
      </c>
      <c r="N20" s="3">
        <v>82.451999999999998</v>
      </c>
      <c r="Q20" s="146">
        <v>45980.625</v>
      </c>
      <c r="R20" s="3">
        <v>99.6640625</v>
      </c>
      <c r="S20" s="146" t="str">
        <f t="shared" si="1"/>
        <v/>
      </c>
      <c r="T20" s="146" t="str">
        <f t="shared" si="0"/>
        <v/>
      </c>
    </row>
    <row r="21" spans="1:20">
      <c r="A21" s="151">
        <f t="shared" ca="1" si="2"/>
        <v>45999.625</v>
      </c>
      <c r="B21" s="38">
        <f ca="1">IF(COUNTIF($U$2:U1006,A21)=1,VLOOKUP(A21,M:N,2), IF(COUNTIF($U$2:U1006,A21)=0,$B$9,""))</f>
        <v>72.222999999999999</v>
      </c>
      <c r="C21" s="30">
        <f t="shared" ca="1" si="3"/>
        <v>19036.33500000001</v>
      </c>
      <c r="D21" s="31">
        <f t="shared" ca="1" si="4"/>
        <v>5416.6666666666661</v>
      </c>
      <c r="E21" s="38">
        <f ca="1">IF(COUNTIF($U$2:U1006,A21)=1,VLOOKUP(A21,O:P,2), IF(COUNTIF($U$2:U1006,A21)=0,$C$9,""))</f>
        <v>100.321</v>
      </c>
      <c r="F21" s="30">
        <f t="shared" ca="1" si="5"/>
        <v>16939.999999999316</v>
      </c>
      <c r="G21" s="31">
        <f t="shared" ca="1" si="6"/>
        <v>2639.3033333333296</v>
      </c>
      <c r="H21" s="38">
        <f ca="1">IF(COUNTIF($U$2:U1006,A21)=1,VLOOKUP(A21,Q:R,2), IF(COUNTIF($U$2:U1006,A21)=0,$D$9,""))</f>
        <v>99.4453125</v>
      </c>
      <c r="I21" s="30">
        <f t="shared" ca="1" si="7"/>
        <v>-104452.25000000022</v>
      </c>
      <c r="J21" s="31">
        <f t="shared" ca="1" si="8"/>
        <v>-1782.5817100000022</v>
      </c>
      <c r="K21" s="66">
        <f t="shared" ca="1" si="9"/>
        <v>101361.13337666618</v>
      </c>
      <c r="M21" s="146">
        <v>45832.625</v>
      </c>
      <c r="N21" s="3">
        <v>78.366</v>
      </c>
      <c r="Q21" s="146">
        <v>45981.625</v>
      </c>
      <c r="R21" s="3">
        <v>99.84375</v>
      </c>
      <c r="S21" s="146" t="str">
        <f t="shared" si="1"/>
        <v/>
      </c>
      <c r="T21" s="146" t="str">
        <f t="shared" si="0"/>
        <v/>
      </c>
    </row>
    <row r="22" spans="1:20">
      <c r="A22" s="151">
        <f t="shared" ca="1" si="2"/>
        <v>46000.625</v>
      </c>
      <c r="B22" s="38">
        <f ca="1">IF(COUNTIF($U$2:U1007,A22)=1,VLOOKUP(A22,M:N,2), IF(COUNTIF($U$2:U1007,A22)=0,$B$9,""))</f>
        <v>73.212999999999994</v>
      </c>
      <c r="C22" s="30">
        <f t="shared" ca="1" si="3"/>
        <v>12249.885000000044</v>
      </c>
      <c r="D22" s="31">
        <f t="shared" ca="1" si="4"/>
        <v>5833.3333333333339</v>
      </c>
      <c r="E22" s="38">
        <f ca="1">IF(COUNTIF($U$2:U1007,A22)=1,VLOOKUP(A22,O:P,2), IF(COUNTIF($U$2:U1007,A22)=0,$C$9,""))</f>
        <v>100.187</v>
      </c>
      <c r="F22" s="30">
        <f t="shared" ca="1" si="5"/>
        <v>-1820.0000000007321</v>
      </c>
      <c r="G22" s="31">
        <f t="shared" ca="1" si="6"/>
        <v>2842.3266666666641</v>
      </c>
      <c r="H22" s="38">
        <f ca="1">IF(COUNTIF($U$2:U1007,A22)=1,VLOOKUP(A22,Q:R,2), IF(COUNTIF($U$2:U1007,A22)=0,$D$9,""))</f>
        <v>99.3125</v>
      </c>
      <c r="I22" s="30">
        <f t="shared" ca="1" si="7"/>
        <v>-123046.00000000022</v>
      </c>
      <c r="J22" s="31">
        <f t="shared" ca="1" si="8"/>
        <v>-1919.703379999999</v>
      </c>
      <c r="K22" s="66">
        <f t="shared" ca="1" si="9"/>
        <v>107904.81171333278</v>
      </c>
      <c r="M22" s="146">
        <v>45833.625</v>
      </c>
      <c r="N22" s="3">
        <v>79.28</v>
      </c>
      <c r="Q22" s="146">
        <v>45982.625</v>
      </c>
      <c r="R22" s="3">
        <v>100.046875</v>
      </c>
      <c r="S22" s="146" t="str">
        <f t="shared" si="1"/>
        <v/>
      </c>
      <c r="T22" s="146" t="str">
        <f t="shared" si="0"/>
        <v/>
      </c>
    </row>
    <row r="23" spans="1:20" ht="14.4" customHeight="1">
      <c r="A23" s="151">
        <f t="shared" ca="1" si="2"/>
        <v>46001.625</v>
      </c>
      <c r="B23" s="38">
        <f ca="1">IF(COUNTIF($U$2:U1008,A23)=1,VLOOKUP(A23,M:N,2), IF(COUNTIF($U$2:U1008,A23)=0,$B$9,""))</f>
        <v>74.114000000000004</v>
      </c>
      <c r="C23" s="30">
        <f t="shared" ca="1" si="3"/>
        <v>6073.5299999999716</v>
      </c>
      <c r="D23" s="31">
        <f t="shared" ca="1" si="4"/>
        <v>6250</v>
      </c>
      <c r="E23" s="38">
        <f ca="1">IF(COUNTIF($U$2:U1008,A23)=1,VLOOKUP(A23,O:P,2), IF(COUNTIF($U$2:U1008,A23)=0,$C$9,""))</f>
        <v>100.252</v>
      </c>
      <c r="F23" s="30">
        <f t="shared" ca="1" si="5"/>
        <v>7279.9999999989486</v>
      </c>
      <c r="G23" s="31">
        <f t="shared" ca="1" si="6"/>
        <v>3045.3499999999985</v>
      </c>
      <c r="H23" s="38">
        <f ca="1">IF(COUNTIF($U$2:U1008,A23)=1,VLOOKUP(A23,Q:R,2), IF(COUNTIF($U$2:U1008,A23)=0,$D$9,""))</f>
        <v>99.578125</v>
      </c>
      <c r="I23" s="30">
        <f t="shared" ca="1" si="7"/>
        <v>-85858.500000000218</v>
      </c>
      <c r="J23" s="31">
        <f t="shared" ca="1" si="8"/>
        <v>-2056.8250500000067</v>
      </c>
      <c r="K23" s="66">
        <f t="shared" ca="1" si="9"/>
        <v>85917.145049999206</v>
      </c>
      <c r="M23" s="146">
        <v>45834.625</v>
      </c>
      <c r="N23" s="3">
        <v>79.356999999999999</v>
      </c>
      <c r="Q23" s="146">
        <v>45985.625</v>
      </c>
      <c r="R23" s="3">
        <v>100.0859375</v>
      </c>
      <c r="S23" s="146" t="str">
        <f t="shared" si="1"/>
        <v/>
      </c>
      <c r="T23" s="146" t="str">
        <f t="shared" si="0"/>
        <v/>
      </c>
    </row>
    <row r="24" spans="1:20" ht="14.4" customHeight="1">
      <c r="A24" s="151">
        <f t="shared" ca="1" si="2"/>
        <v>46002.625</v>
      </c>
      <c r="B24" s="38">
        <f ca="1">IF(COUNTIF($U$2:U1009,A24)=1,VLOOKUP(A24,M:N,2), IF(COUNTIF($U$2:U1009,A24)=0,$B$9,""))</f>
        <v>73.498999999999995</v>
      </c>
      <c r="C24" s="30">
        <f t="shared" ca="1" si="3"/>
        <v>10289.355000000034</v>
      </c>
      <c r="D24" s="31">
        <f t="shared" ca="1" si="4"/>
        <v>6666.6666666666679</v>
      </c>
      <c r="E24" s="38">
        <f ca="1">IF(COUNTIF($U$2:U1009,A24)=1,VLOOKUP(A24,O:P,2), IF(COUNTIF($U$2:U1009,A24)=0,$C$9,""))</f>
        <v>100.122</v>
      </c>
      <c r="F24" s="30">
        <f t="shared" ca="1" si="5"/>
        <v>-10920.000000000415</v>
      </c>
      <c r="G24" s="31">
        <f t="shared" ca="1" si="6"/>
        <v>3248.3733333333294</v>
      </c>
      <c r="H24" s="38">
        <f ca="1">IF(COUNTIF($U$2:U1009,A24)=1,VLOOKUP(A24,Q:R,2), IF(COUNTIF($U$2:U1009,A24)=0,$D$9,""))</f>
        <v>99.625</v>
      </c>
      <c r="I24" s="30">
        <f t="shared" ca="1" si="7"/>
        <v>-79296.000000000218</v>
      </c>
      <c r="J24" s="31">
        <f t="shared" ca="1" si="8"/>
        <v>-2193.9467200000036</v>
      </c>
      <c r="K24" s="66">
        <f t="shared" ca="1" si="9"/>
        <v>56862.298386666429</v>
      </c>
      <c r="M24" s="146">
        <v>45835.625</v>
      </c>
      <c r="N24" s="3">
        <v>78.926000000000002</v>
      </c>
      <c r="Q24" s="146">
        <v>45986.625</v>
      </c>
      <c r="R24" s="3">
        <v>100.265625</v>
      </c>
      <c r="S24" s="146" t="str">
        <f t="shared" si="1"/>
        <v/>
      </c>
      <c r="T24" s="146" t="str">
        <f t="shared" si="0"/>
        <v/>
      </c>
    </row>
    <row r="25" spans="1:20" ht="14.4" customHeight="1">
      <c r="A25" s="151">
        <f t="shared" ca="1" si="2"/>
        <v>46002.652497569441</v>
      </c>
      <c r="B25" s="38">
        <f ca="1">IF(COUNTIF($U$2:U1010,A25)=1,VLOOKUP(A25,M:N,2), IF(COUNTIF($U$2:U1010,A25)=0,$B$9,""))</f>
        <v>73.498769999999993</v>
      </c>
      <c r="C25" s="30">
        <f t="shared" ca="1" si="3"/>
        <v>10290.931650000048</v>
      </c>
      <c r="D25" s="31">
        <f t="shared" ca="1" si="4"/>
        <v>6666.6666666666679</v>
      </c>
      <c r="E25" s="38">
        <f ca="1">IF(COUNTIF($U$2:U1010,A25)=1,VLOOKUP(A25,O:P,2), IF(COUNTIF($U$2:U1010,A25)=0,$C$9,""))</f>
        <v>100.122</v>
      </c>
      <c r="F25" s="30">
        <f t="shared" ca="1" si="5"/>
        <v>-10920.000000000415</v>
      </c>
      <c r="G25" s="31">
        <f t="shared" ca="1" si="6"/>
        <v>3248.3733333333294</v>
      </c>
      <c r="H25" s="38">
        <f ca="1">IF(COUNTIF($U$2:U1010,A25)=1,VLOOKUP(A25,Q:R,2), IF(COUNTIF($U$2:U1010,A25)=0,$D$9,""))</f>
        <v>99.625</v>
      </c>
      <c r="I25" s="30">
        <f t="shared" ca="1" si="7"/>
        <v>-79296.000000000218</v>
      </c>
      <c r="J25" s="31">
        <f t="shared" ca="1" si="8"/>
        <v>-2193.9467200000036</v>
      </c>
      <c r="K25" s="66">
        <f t="shared" ca="1" si="9"/>
        <v>56860.721736666426</v>
      </c>
      <c r="M25" s="146">
        <v>45838.625</v>
      </c>
      <c r="N25" s="3">
        <v>77.966999999999999</v>
      </c>
      <c r="Q25" s="146">
        <v>45987.625</v>
      </c>
      <c r="R25" s="3">
        <v>100.25</v>
      </c>
      <c r="S25" s="146" t="str">
        <f t="shared" si="1"/>
        <v/>
      </c>
      <c r="T25" s="146" t="str">
        <f t="shared" si="0"/>
        <v/>
      </c>
    </row>
    <row r="26" spans="1:20" ht="14.4" customHeight="1">
      <c r="A26" s="151" t="str">
        <f t="shared" ca="1" si="2"/>
        <v/>
      </c>
      <c r="B26" s="38" t="str">
        <f ca="1">IF(COUNTIF($U$2:U1011,A26)=1,VLOOKUP(A26,M:N,2), IF(COUNTIF($U$2:U1011,A26)=0,$B$9,""))</f>
        <v/>
      </c>
      <c r="C26" s="30" t="str">
        <f t="shared" ca="1" si="3"/>
        <v/>
      </c>
      <c r="D26" s="31" t="str">
        <f t="shared" ca="1" si="4"/>
        <v/>
      </c>
      <c r="E26" s="38" t="str">
        <f ca="1">IF(COUNTIF($U$2:U1011,A26)=1,VLOOKUP(A26,O:P,2), IF(COUNTIF($U$2:U1011,A26)=0,$C$9,""))</f>
        <v/>
      </c>
      <c r="F26" s="30" t="str">
        <f t="shared" ca="1" si="5"/>
        <v/>
      </c>
      <c r="G26" s="31" t="str">
        <f t="shared" ca="1" si="6"/>
        <v/>
      </c>
      <c r="H26" s="38" t="str">
        <f ca="1">IF(COUNTIF($U$2:U1011,A26)=1,VLOOKUP(A26,Q:R,2), IF(COUNTIF($U$2:U1011,A26)=0,$D$9,""))</f>
        <v/>
      </c>
      <c r="I26" s="30" t="str">
        <f t="shared" ca="1" si="7"/>
        <v/>
      </c>
      <c r="J26" s="31" t="str">
        <f t="shared" ca="1" si="8"/>
        <v/>
      </c>
      <c r="K26" s="66" t="str">
        <f t="shared" ca="1" si="9"/>
        <v/>
      </c>
      <c r="M26" s="146">
        <v>45839.625</v>
      </c>
      <c r="N26" s="3">
        <v>77.777000000000001</v>
      </c>
      <c r="Q26" s="146">
        <v>45988.625</v>
      </c>
      <c r="R26" s="3">
        <v>100.2421875</v>
      </c>
      <c r="S26" s="146" t="str">
        <f t="shared" si="1"/>
        <v/>
      </c>
      <c r="T26" s="146" t="str">
        <f t="shared" si="0"/>
        <v/>
      </c>
    </row>
    <row r="27" spans="1:20" ht="14.4" customHeight="1">
      <c r="A27" s="151" t="str">
        <f t="shared" ca="1" si="2"/>
        <v/>
      </c>
      <c r="B27" s="38" t="str">
        <f ca="1">IF(COUNTIF($U$2:U1012,A27)=1,VLOOKUP(A27,M:N,2), IF(COUNTIF($U$2:U1012,A27)=0,$B$9,""))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IF(COUNTIF($U$2:U1012,A27)=1,VLOOKUP(A27,O:P,2), IF(COUNTIF($U$2:U1012,A27)=0,$C$9,""))</f>
        <v/>
      </c>
      <c r="F27" s="30" t="str">
        <f t="shared" ca="1" si="5"/>
        <v/>
      </c>
      <c r="G27" s="31" t="str">
        <f t="shared" ca="1" si="6"/>
        <v/>
      </c>
      <c r="H27" s="38" t="str">
        <f ca="1">IF(COUNTIF($U$2:U1012,A27)=1,VLOOKUP(A27,Q:R,2), IF(COUNTIF($U$2:U1012,A27)=0,$D$9,""))</f>
        <v/>
      </c>
      <c r="I27" s="30" t="str">
        <f t="shared" ca="1" si="7"/>
        <v/>
      </c>
      <c r="J27" s="31" t="str">
        <f t="shared" ca="1" si="8"/>
        <v/>
      </c>
      <c r="K27" s="66" t="str">
        <f t="shared" ca="1" si="9"/>
        <v/>
      </c>
      <c r="M27" s="146">
        <v>45840.625</v>
      </c>
      <c r="N27" s="3">
        <v>76.813999999999993</v>
      </c>
      <c r="Q27" s="146">
        <v>45992.625</v>
      </c>
      <c r="R27" s="3">
        <v>99.7890625</v>
      </c>
      <c r="S27" s="146" t="str">
        <f t="shared" si="1"/>
        <v/>
      </c>
      <c r="T27" s="146" t="str">
        <f t="shared" si="0"/>
        <v/>
      </c>
    </row>
    <row r="28" spans="1:20" ht="14.4" customHeight="1">
      <c r="A28" s="151" t="str">
        <f t="shared" ca="1" si="2"/>
        <v/>
      </c>
      <c r="B28" s="38" t="str">
        <f ca="1">IF(COUNTIF($U$2:U1013,A28)=1,VLOOKUP(A28,M:N,2), IF(COUNTIF($U$2:U1013,A28)=0,$B$9,""))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IF(COUNTIF($U$2:U1013,A28)=1,VLOOKUP(A28,O:P,2), IF(COUNTIF($U$2:U1013,A28)=0,$C$9,""))</f>
        <v/>
      </c>
      <c r="F28" s="30" t="str">
        <f t="shared" ca="1" si="5"/>
        <v/>
      </c>
      <c r="G28" s="31" t="str">
        <f t="shared" ca="1" si="6"/>
        <v/>
      </c>
      <c r="H28" s="38" t="str">
        <f ca="1">IF(COUNTIF($U$2:U1013,A28)=1,VLOOKUP(A28,Q:R,2), IF(COUNTIF($U$2:U1013,A28)=0,$D$9,""))</f>
        <v/>
      </c>
      <c r="I28" s="30" t="str">
        <f t="shared" ca="1" si="7"/>
        <v/>
      </c>
      <c r="J28" s="31" t="str">
        <f t="shared" ca="1" si="8"/>
        <v/>
      </c>
      <c r="K28" s="66" t="str">
        <f t="shared" ca="1" si="9"/>
        <v/>
      </c>
      <c r="M28" s="146">
        <v>45841.625</v>
      </c>
      <c r="N28" s="3">
        <v>75.668999999999997</v>
      </c>
      <c r="Q28" s="146">
        <v>45993.625</v>
      </c>
      <c r="R28" s="3">
        <v>99.8671875</v>
      </c>
      <c r="S28" s="146" t="str">
        <f t="shared" si="1"/>
        <v/>
      </c>
      <c r="T28" s="146" t="str">
        <f t="shared" si="0"/>
        <v/>
      </c>
    </row>
    <row r="29" spans="1:20" ht="14.4" customHeight="1">
      <c r="A29" s="151" t="str">
        <f t="shared" ca="1" si="2"/>
        <v/>
      </c>
      <c r="B29" s="38" t="str">
        <f ca="1">IF(COUNTIF($U$2:U1014,A29)=1,VLOOKUP(A29,M:N,2), IF(COUNTIF($U$2:U1014,A29)=0,$B$9,""))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IF(COUNTIF($U$2:U1014,A29)=1,VLOOKUP(A29,O:P,2), IF(COUNTIF($U$2:U1014,A29)=0,$C$9,""))</f>
        <v/>
      </c>
      <c r="F29" s="30" t="str">
        <f t="shared" ca="1" si="5"/>
        <v/>
      </c>
      <c r="G29" s="31" t="str">
        <f t="shared" ca="1" si="6"/>
        <v/>
      </c>
      <c r="H29" s="38" t="str">
        <f ca="1">IF(COUNTIF($U$2:U1014,A29)=1,VLOOKUP(A29,Q:R,2), IF(COUNTIF($U$2:U1014,A29)=0,$D$9,""))</f>
        <v/>
      </c>
      <c r="I29" s="30" t="str">
        <f t="shared" ca="1" si="7"/>
        <v/>
      </c>
      <c r="J29" s="31" t="str">
        <f t="shared" ca="1" si="8"/>
        <v/>
      </c>
      <c r="K29" s="66" t="str">
        <f t="shared" ca="1" si="9"/>
        <v/>
      </c>
      <c r="M29" s="146">
        <v>45842.625</v>
      </c>
      <c r="N29" s="3">
        <v>75.003</v>
      </c>
      <c r="Q29" s="146">
        <v>45994.625</v>
      </c>
      <c r="R29" s="3">
        <v>99.9921875</v>
      </c>
      <c r="S29" s="146" t="str">
        <f t="shared" si="1"/>
        <v/>
      </c>
      <c r="T29" s="146" t="str">
        <f t="shared" si="0"/>
        <v/>
      </c>
    </row>
    <row r="30" spans="1:20" ht="14.4" customHeight="1">
      <c r="A30" s="151" t="str">
        <f t="shared" ca="1" si="2"/>
        <v/>
      </c>
      <c r="B30" s="38" t="str">
        <f ca="1">IF(COUNTIF($U$2:U1015,A30)=1,VLOOKUP(A30,M:N,2), IF(COUNTIF($U$2:U1015,A30)=0,$B$9,""))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IF(COUNTIF($U$2:U1015,A30)=1,VLOOKUP(A30,O:P,2), IF(COUNTIF($U$2:U1015,A30)=0,$C$9,""))</f>
        <v/>
      </c>
      <c r="F30" s="30" t="str">
        <f t="shared" ca="1" si="5"/>
        <v/>
      </c>
      <c r="G30" s="31" t="str">
        <f t="shared" ca="1" si="6"/>
        <v/>
      </c>
      <c r="H30" s="38" t="str">
        <f ca="1">IF(COUNTIF($U$2:U1015,A30)=1,VLOOKUP(A30,Q:R,2), IF(COUNTIF($U$2:U1015,A30)=0,$D$9,""))</f>
        <v/>
      </c>
      <c r="I30" s="30" t="str">
        <f t="shared" ca="1" si="7"/>
        <v/>
      </c>
      <c r="J30" s="31" t="str">
        <f t="shared" ca="1" si="8"/>
        <v/>
      </c>
      <c r="K30" s="66" t="str">
        <f t="shared" ca="1" si="9"/>
        <v/>
      </c>
      <c r="M30" s="146">
        <v>45845.625</v>
      </c>
      <c r="N30" s="3">
        <v>75.153999999999996</v>
      </c>
      <c r="Q30" s="146">
        <v>45995.625</v>
      </c>
      <c r="R30" s="3">
        <v>99.7734375</v>
      </c>
      <c r="S30" s="146" t="str">
        <f t="shared" si="1"/>
        <v/>
      </c>
      <c r="T30" s="146" t="str">
        <f t="shared" si="0"/>
        <v/>
      </c>
    </row>
    <row r="31" spans="1:20" ht="14.4" customHeight="1">
      <c r="A31" s="151" t="str">
        <f t="shared" ca="1" si="2"/>
        <v/>
      </c>
      <c r="B31" s="38" t="str">
        <f ca="1">IF(COUNTIF($U$2:U1016,A31)=1,VLOOKUP(A31,M:N,2), IF(COUNTIF($U$2:U1016,A31)=0,$B$9,""))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IF(COUNTIF($U$2:U1016,A31)=1,VLOOKUP(A31,O:P,2), IF(COUNTIF($U$2:U1016,A31)=0,$C$9,""))</f>
        <v/>
      </c>
      <c r="F31" s="30" t="str">
        <f t="shared" ca="1" si="5"/>
        <v/>
      </c>
      <c r="G31" s="31" t="str">
        <f t="shared" ca="1" si="6"/>
        <v/>
      </c>
      <c r="H31" s="38" t="str">
        <f ca="1">IF(COUNTIF($U$2:U1016,A31)=1,VLOOKUP(A31,Q:R,2), IF(COUNTIF($U$2:U1016,A31)=0,$D$9,""))</f>
        <v/>
      </c>
      <c r="I31" s="30" t="str">
        <f t="shared" ca="1" si="7"/>
        <v/>
      </c>
      <c r="J31" s="31" t="str">
        <f t="shared" ca="1" si="8"/>
        <v/>
      </c>
      <c r="K31" s="66" t="str">
        <f t="shared" ca="1" si="9"/>
        <v/>
      </c>
      <c r="M31" s="146">
        <v>45846.625</v>
      </c>
      <c r="N31" s="3">
        <v>74.584000000000003</v>
      </c>
      <c r="Q31" s="146">
        <v>45996.625</v>
      </c>
      <c r="R31" s="3">
        <v>99.6015625</v>
      </c>
      <c r="S31" s="146" t="str">
        <f t="shared" si="1"/>
        <v/>
      </c>
      <c r="T31" s="146" t="str">
        <f t="shared" si="0"/>
        <v/>
      </c>
    </row>
    <row r="32" spans="1:20" ht="14.4" customHeight="1">
      <c r="A32" s="151" t="str">
        <f t="shared" ca="1" si="2"/>
        <v/>
      </c>
      <c r="B32" s="38" t="str">
        <f ca="1">IF(COUNTIF($U$2:U1017,A32)=1,VLOOKUP(A32,M:N,2), IF(COUNTIF($U$2:U1017,A32)=0,$B$9,""))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IF(COUNTIF($U$2:U1017,A32)=1,VLOOKUP(A32,O:P,2), IF(COUNTIF($U$2:U1017,A32)=0,$C$9,""))</f>
        <v/>
      </c>
      <c r="F32" s="30" t="str">
        <f t="shared" ca="1" si="5"/>
        <v/>
      </c>
      <c r="G32" s="31" t="str">
        <f t="shared" ca="1" si="6"/>
        <v/>
      </c>
      <c r="H32" s="38" t="str">
        <f ca="1">IF(COUNTIF($U$2:U1017,A32)=1,VLOOKUP(A32,Q:R,2), IF(COUNTIF($U$2:U1017,A32)=0,$D$9,""))</f>
        <v/>
      </c>
      <c r="I32" s="30" t="str">
        <f t="shared" ca="1" si="7"/>
        <v/>
      </c>
      <c r="J32" s="31" t="str">
        <f t="shared" ca="1" si="8"/>
        <v/>
      </c>
      <c r="K32" s="66" t="str">
        <f t="shared" ca="1" si="9"/>
        <v/>
      </c>
      <c r="M32" s="146">
        <v>45847.625</v>
      </c>
      <c r="N32" s="3">
        <v>74.325999999999993</v>
      </c>
      <c r="Q32" s="146">
        <v>45999.625</v>
      </c>
      <c r="R32" s="3">
        <v>99.4453125</v>
      </c>
      <c r="S32" s="146" t="str">
        <f t="shared" si="1"/>
        <v/>
      </c>
      <c r="T32" s="146" t="str">
        <f t="shared" si="0"/>
        <v/>
      </c>
    </row>
    <row r="33" spans="1:20" ht="14.4" customHeight="1">
      <c r="A33" s="151" t="str">
        <f t="shared" ca="1" si="2"/>
        <v/>
      </c>
      <c r="B33" s="38" t="str">
        <f ca="1">IF(COUNTIF($U$2:U1018,A33)=1,VLOOKUP(A33,M:N,2), IF(COUNTIF($U$2:U1018,A33)=0,$B$9,""))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IF(COUNTIF($U$2:U1018,A33)=1,VLOOKUP(A33,O:P,2), IF(COUNTIF($U$2:U1018,A33)=0,$C$9,""))</f>
        <v/>
      </c>
      <c r="F33" s="30" t="str">
        <f t="shared" ca="1" si="5"/>
        <v/>
      </c>
      <c r="G33" s="31" t="str">
        <f t="shared" ca="1" si="6"/>
        <v/>
      </c>
      <c r="H33" s="38" t="str">
        <f ca="1">IF(COUNTIF($U$2:U1018,A33)=1,VLOOKUP(A33,Q:R,2), IF(COUNTIF($U$2:U1018,A33)=0,$D$9,""))</f>
        <v/>
      </c>
      <c r="I33" s="30" t="str">
        <f t="shared" ca="1" si="7"/>
        <v/>
      </c>
      <c r="J33" s="31" t="str">
        <f t="shared" ca="1" si="8"/>
        <v/>
      </c>
      <c r="K33" s="66" t="str">
        <f t="shared" ca="1" si="9"/>
        <v/>
      </c>
      <c r="M33" s="146">
        <v>45848.625</v>
      </c>
      <c r="N33" s="3">
        <v>74.022000000000006</v>
      </c>
      <c r="Q33" s="146">
        <v>46000.625</v>
      </c>
      <c r="R33" s="3">
        <v>99.3125</v>
      </c>
      <c r="S33" s="146" t="str">
        <f t="shared" si="1"/>
        <v/>
      </c>
      <c r="T33" s="146" t="str">
        <f t="shared" si="0"/>
        <v/>
      </c>
    </row>
    <row r="34" spans="1:20" ht="14.4" customHeight="1">
      <c r="A34" s="151" t="str">
        <f t="shared" ca="1" si="2"/>
        <v/>
      </c>
      <c r="B34" s="38" t="str">
        <f ca="1">IF(COUNTIF($U$2:U1019,A34)=1,VLOOKUP(A34,M:N,2), IF(COUNTIF($U$2:U1019,A34)=0,$B$9,""))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IF(COUNTIF($U$2:U1019,A34)=1,VLOOKUP(A34,O:P,2), IF(COUNTIF($U$2:U1019,A34)=0,$C$9,""))</f>
        <v/>
      </c>
      <c r="F34" s="30" t="str">
        <f t="shared" ca="1" si="5"/>
        <v/>
      </c>
      <c r="G34" s="31" t="str">
        <f t="shared" ca="1" si="6"/>
        <v/>
      </c>
      <c r="H34" s="38" t="str">
        <f ca="1">IF(COUNTIF($U$2:U1019,A34)=1,VLOOKUP(A34,Q:R,2), IF(COUNTIF($U$2:U1019,A34)=0,$D$9,""))</f>
        <v/>
      </c>
      <c r="I34" s="30" t="str">
        <f t="shared" ca="1" si="7"/>
        <v/>
      </c>
      <c r="J34" s="31" t="str">
        <f t="shared" ca="1" si="8"/>
        <v/>
      </c>
      <c r="K34" s="66" t="str">
        <f t="shared" ca="1" si="9"/>
        <v/>
      </c>
      <c r="M34" s="146">
        <v>45849.625</v>
      </c>
      <c r="N34" s="3">
        <v>74.899000000000001</v>
      </c>
      <c r="Q34" s="146">
        <v>46001.625</v>
      </c>
      <c r="R34" s="3">
        <v>99.578125</v>
      </c>
      <c r="S34" s="146" t="str">
        <f t="shared" si="1"/>
        <v/>
      </c>
      <c r="T34" s="146" t="str">
        <f t="shared" si="0"/>
        <v/>
      </c>
    </row>
    <row r="35" spans="1:20" ht="14.4" customHeight="1">
      <c r="A35" s="151" t="str">
        <f t="shared" ca="1" si="2"/>
        <v/>
      </c>
      <c r="B35" s="38" t="str">
        <f ca="1">IF(COUNTIF($U$2:U1020,A35)=1,VLOOKUP(A35,M:N,2), IF(COUNTIF($U$2:U1020,A35)=0,$B$9,""))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IF(COUNTIF($U$2:U1020,A35)=1,VLOOKUP(A35,O:P,2), IF(COUNTIF($U$2:U1020,A35)=0,$C$9,""))</f>
        <v/>
      </c>
      <c r="F35" s="30" t="str">
        <f t="shared" ca="1" si="5"/>
        <v/>
      </c>
      <c r="G35" s="31" t="str">
        <f t="shared" ca="1" si="6"/>
        <v/>
      </c>
      <c r="H35" s="38" t="str">
        <f ca="1">IF(COUNTIF($U$2:U1020,A35)=1,VLOOKUP(A35,Q:R,2), IF(COUNTIF($U$2:U1020,A35)=0,$D$9,""))</f>
        <v/>
      </c>
      <c r="I35" s="30" t="str">
        <f t="shared" ca="1" si="7"/>
        <v/>
      </c>
      <c r="J35" s="31" t="str">
        <f t="shared" ca="1" si="8"/>
        <v/>
      </c>
      <c r="K35" s="66" t="str">
        <f t="shared" ca="1" si="9"/>
        <v/>
      </c>
      <c r="M35" s="146">
        <v>45852.625</v>
      </c>
      <c r="N35" s="3">
        <v>74.947999999999993</v>
      </c>
      <c r="Q35" s="146">
        <v>46002.625</v>
      </c>
      <c r="R35" s="3">
        <v>99.625</v>
      </c>
      <c r="S35" s="146" t="str">
        <f t="shared" si="1"/>
        <v/>
      </c>
      <c r="T35" s="146" t="str">
        <f t="shared" si="0"/>
        <v/>
      </c>
    </row>
    <row r="36" spans="1:20" ht="14.4" customHeight="1">
      <c r="A36" s="151" t="str">
        <f t="shared" ca="1" si="2"/>
        <v/>
      </c>
      <c r="B36" s="38" t="str">
        <f ca="1">IF(COUNTIF($U$2:U1021,A36)=1,VLOOKUP(A36,M:N,2), IF(COUNTIF($U$2:U1021,A36)=0,$B$9,""))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IF(COUNTIF($U$2:U1021,A36)=1,VLOOKUP(A36,O:P,2), IF(COUNTIF($U$2:U1021,A36)=0,$C$9,""))</f>
        <v/>
      </c>
      <c r="F36" s="30" t="str">
        <f t="shared" ca="1" si="5"/>
        <v/>
      </c>
      <c r="G36" s="31" t="str">
        <f t="shared" ca="1" si="6"/>
        <v/>
      </c>
      <c r="H36" s="38" t="str">
        <f ca="1">IF(COUNTIF($U$2:U1021,A36)=1,VLOOKUP(A36,Q:R,2), IF(COUNTIF($U$2:U1021,A36)=0,$D$9,""))</f>
        <v/>
      </c>
      <c r="I36" s="30" t="str">
        <f t="shared" ca="1" si="7"/>
        <v/>
      </c>
      <c r="J36" s="31" t="str">
        <f t="shared" ca="1" si="8"/>
        <v/>
      </c>
      <c r="K36" s="66" t="str">
        <f t="shared" ca="1" si="9"/>
        <v/>
      </c>
      <c r="M36" s="146">
        <v>45853.625</v>
      </c>
      <c r="N36" s="3">
        <v>74.784000000000006</v>
      </c>
      <c r="S36" s="146" t="str">
        <f t="shared" si="1"/>
        <v/>
      </c>
      <c r="T36" s="146" t="str">
        <f t="shared" si="0"/>
        <v/>
      </c>
    </row>
    <row r="37" spans="1:20">
      <c r="A37" s="151" t="str">
        <f t="shared" ca="1" si="2"/>
        <v/>
      </c>
      <c r="B37" s="38" t="str">
        <f ca="1">IF(COUNTIF($U$2:U1022,A37)=1,VLOOKUP(A37,M:N,2), IF(COUNTIF($U$2:U1022,A37)=0,$B$9,""))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IF(COUNTIF($U$2:U1022,A37)=1,VLOOKUP(A37,O:P,2), IF(COUNTIF($U$2:U1022,A37)=0,$C$9,""))</f>
        <v/>
      </c>
      <c r="F37" s="30" t="str">
        <f t="shared" ca="1" si="5"/>
        <v/>
      </c>
      <c r="G37" s="31" t="str">
        <f t="shared" ca="1" si="6"/>
        <v/>
      </c>
      <c r="H37" s="38" t="str">
        <f ca="1">IF(COUNTIF($U$2:U1022,A37)=1,VLOOKUP(A37,Q:R,2), IF(COUNTIF($U$2:U1022,A37)=0,$D$9,""))</f>
        <v/>
      </c>
      <c r="I37" s="30" t="str">
        <f t="shared" ca="1" si="7"/>
        <v/>
      </c>
      <c r="J37" s="31" t="str">
        <f t="shared" ca="1" si="8"/>
        <v/>
      </c>
      <c r="K37" s="66" t="str">
        <f t="shared" ca="1" si="9"/>
        <v/>
      </c>
      <c r="M37" s="146">
        <v>45854.625</v>
      </c>
      <c r="N37" s="3">
        <v>74.849999999999994</v>
      </c>
      <c r="S37" s="146" t="str">
        <f t="shared" si="1"/>
        <v/>
      </c>
      <c r="T37" s="146" t="str">
        <f t="shared" si="0"/>
        <v/>
      </c>
    </row>
    <row r="38" spans="1:20">
      <c r="A38" s="151" t="str">
        <f t="shared" ca="1" si="2"/>
        <v/>
      </c>
      <c r="B38" s="38" t="str">
        <f ca="1">IF(COUNTIF($U$2:U1023,A38)=1,VLOOKUP(A38,M:N,2), IF(COUNTIF($U$2:U1023,A38)=0,$B$9,""))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IF(COUNTIF($U$2:U1023,A38)=1,VLOOKUP(A38,O:P,2), IF(COUNTIF($U$2:U1023,A38)=0,$C$9,""))</f>
        <v/>
      </c>
      <c r="F38" s="30" t="str">
        <f t="shared" ca="1" si="5"/>
        <v/>
      </c>
      <c r="G38" s="31" t="str">
        <f t="shared" ca="1" si="6"/>
        <v/>
      </c>
      <c r="H38" s="38" t="str">
        <f ca="1">IF(COUNTIF($U$2:U1023,A38)=1,VLOOKUP(A38,Q:R,2), IF(COUNTIF($U$2:U1023,A38)=0,$D$9,""))</f>
        <v/>
      </c>
      <c r="I38" s="30" t="str">
        <f t="shared" ca="1" si="7"/>
        <v/>
      </c>
      <c r="J38" s="31" t="str">
        <f t="shared" ca="1" si="8"/>
        <v/>
      </c>
      <c r="K38" s="66" t="str">
        <f t="shared" ca="1" si="9"/>
        <v/>
      </c>
      <c r="M38" s="146">
        <v>45855.625</v>
      </c>
      <c r="N38" s="3">
        <v>74.245999999999995</v>
      </c>
      <c r="S38" s="146" t="str">
        <f t="shared" si="1"/>
        <v/>
      </c>
      <c r="T38" s="146" t="str">
        <f t="shared" si="0"/>
        <v/>
      </c>
    </row>
    <row r="39" spans="1:20">
      <c r="A39" s="151" t="str">
        <f t="shared" ca="1" si="2"/>
        <v/>
      </c>
      <c r="B39" s="38" t="str">
        <f ca="1">IF(COUNTIF($U$2:U1024,A39)=1,VLOOKUP(A39,M:N,2), IF(COUNTIF($U$2:U1024,A39)=0,$B$9,""))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IF(COUNTIF($U$2:U1024,A39)=1,VLOOKUP(A39,O:P,2), IF(COUNTIF($U$2:U1024,A39)=0,$C$9,""))</f>
        <v/>
      </c>
      <c r="F39" s="30" t="str">
        <f t="shared" ca="1" si="5"/>
        <v/>
      </c>
      <c r="G39" s="31" t="str">
        <f t="shared" ca="1" si="6"/>
        <v/>
      </c>
      <c r="H39" s="38" t="str">
        <f ca="1">IF(COUNTIF($U$2:U1024,A39)=1,VLOOKUP(A39,Q:R,2), IF(COUNTIF($U$2:U1024,A39)=0,$D$9,""))</f>
        <v/>
      </c>
      <c r="I39" s="30" t="str">
        <f t="shared" ca="1" si="7"/>
        <v/>
      </c>
      <c r="J39" s="31" t="str">
        <f t="shared" ca="1" si="8"/>
        <v/>
      </c>
      <c r="K39" s="66" t="str">
        <f t="shared" ca="1" si="9"/>
        <v/>
      </c>
      <c r="M39" s="146">
        <v>45856.625</v>
      </c>
      <c r="N39" s="3">
        <v>72.808000000000007</v>
      </c>
      <c r="S39" s="146" t="str">
        <f t="shared" si="1"/>
        <v/>
      </c>
      <c r="T39" s="146" t="str">
        <f t="shared" si="0"/>
        <v/>
      </c>
    </row>
    <row r="40" spans="1:20">
      <c r="A40" s="151" t="str">
        <f t="shared" ca="1" si="2"/>
        <v/>
      </c>
      <c r="B40" s="38" t="str">
        <f ca="1">IF(COUNTIF($U$2:U1025,A40)=1,VLOOKUP(A40,M:N,2), IF(COUNTIF($U$2:U1025,A40)=0,$B$9,""))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IF(COUNTIF($U$2:U1025,A40)=1,VLOOKUP(A40,O:P,2), IF(COUNTIF($U$2:U1025,A40)=0,$C$9,""))</f>
        <v/>
      </c>
      <c r="F40" s="30" t="str">
        <f t="shared" ca="1" si="5"/>
        <v/>
      </c>
      <c r="G40" s="31" t="str">
        <f t="shared" ca="1" si="6"/>
        <v/>
      </c>
      <c r="H40" s="38" t="str">
        <f ca="1">IF(COUNTIF($U$2:U1025,A40)=1,VLOOKUP(A40,Q:R,2), IF(COUNTIF($U$2:U1025,A40)=0,$D$9,""))</f>
        <v/>
      </c>
      <c r="I40" s="30" t="str">
        <f t="shared" ca="1" si="7"/>
        <v/>
      </c>
      <c r="J40" s="31" t="str">
        <f t="shared" ca="1" si="8"/>
        <v/>
      </c>
      <c r="K40" s="66" t="str">
        <f t="shared" ca="1" si="9"/>
        <v/>
      </c>
      <c r="M40" s="146">
        <v>45859.625</v>
      </c>
      <c r="N40" s="3">
        <v>72.506</v>
      </c>
      <c r="S40" s="146" t="str">
        <f t="shared" si="1"/>
        <v/>
      </c>
      <c r="T40" s="146" t="str">
        <f t="shared" si="0"/>
        <v/>
      </c>
    </row>
    <row r="41" spans="1:20">
      <c r="A41" s="151" t="str">
        <f t="shared" ca="1" si="2"/>
        <v/>
      </c>
      <c r="B41" s="38" t="str">
        <f ca="1">IF(COUNTIF($U$2:U1026,A41)=1,VLOOKUP(A41,M:N,2), IF(COUNTIF($U$2:U1026,A41)=0,$B$9,""))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IF(COUNTIF($U$2:U1026,A41)=1,VLOOKUP(A41,O:P,2), IF(COUNTIF($U$2:U1026,A41)=0,$C$9,""))</f>
        <v/>
      </c>
      <c r="F41" s="30" t="str">
        <f t="shared" ca="1" si="5"/>
        <v/>
      </c>
      <c r="G41" s="31" t="str">
        <f t="shared" ca="1" si="6"/>
        <v/>
      </c>
      <c r="H41" s="38" t="str">
        <f ca="1">IF(COUNTIF($U$2:U1026,A41)=1,VLOOKUP(A41,Q:R,2), IF(COUNTIF($U$2:U1026,A41)=0,$D$9,""))</f>
        <v/>
      </c>
      <c r="I41" s="30" t="str">
        <f t="shared" ca="1" si="7"/>
        <v/>
      </c>
      <c r="J41" s="31" t="str">
        <f t="shared" ca="1" si="8"/>
        <v/>
      </c>
      <c r="K41" s="66" t="str">
        <f t="shared" ca="1" si="9"/>
        <v/>
      </c>
      <c r="M41" s="146">
        <v>45860.625</v>
      </c>
      <c r="N41" s="3">
        <v>72.346999999999994</v>
      </c>
      <c r="S41" s="146" t="str">
        <f t="shared" si="1"/>
        <v/>
      </c>
      <c r="T41" s="146" t="str">
        <f t="shared" si="0"/>
        <v/>
      </c>
    </row>
    <row r="42" spans="1:20">
      <c r="A42" s="151" t="str">
        <f t="shared" ca="1" si="2"/>
        <v/>
      </c>
      <c r="B42" s="38" t="str">
        <f ca="1">IF(COUNTIF($U$2:U1027,A42)=1,VLOOKUP(A42,M:N,2), IF(COUNTIF($U$2:U1027,A42)=0,$B$9,""))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IF(COUNTIF($U$2:U1027,A42)=1,VLOOKUP(A42,O:P,2), IF(COUNTIF($U$2:U1027,A42)=0,$C$9,""))</f>
        <v/>
      </c>
      <c r="F42" s="30" t="str">
        <f t="shared" ca="1" si="5"/>
        <v/>
      </c>
      <c r="G42" s="31" t="str">
        <f t="shared" ca="1" si="6"/>
        <v/>
      </c>
      <c r="H42" s="38" t="str">
        <f ca="1">IF(COUNTIF($U$2:U1027,A42)=1,VLOOKUP(A42,Q:R,2), IF(COUNTIF($U$2:U1027,A42)=0,$D$9,""))</f>
        <v/>
      </c>
      <c r="I42" s="30" t="str">
        <f t="shared" ca="1" si="7"/>
        <v/>
      </c>
      <c r="J42" s="31" t="str">
        <f t="shared" ca="1" si="8"/>
        <v/>
      </c>
      <c r="K42" s="66" t="str">
        <f t="shared" ca="1" si="9"/>
        <v/>
      </c>
      <c r="M42" s="146">
        <v>45861.625</v>
      </c>
      <c r="N42" s="3">
        <v>71.578000000000003</v>
      </c>
      <c r="S42" s="146" t="str">
        <f t="shared" si="1"/>
        <v/>
      </c>
      <c r="T42" s="146" t="str">
        <f t="shared" si="0"/>
        <v/>
      </c>
    </row>
    <row r="43" spans="1:20">
      <c r="A43" s="151" t="str">
        <f t="shared" ca="1" si="2"/>
        <v/>
      </c>
      <c r="B43" s="38" t="str">
        <f ca="1">IF(COUNTIF($U$2:U1028,A43)=1,VLOOKUP(A43,M:N,2), IF(COUNTIF($U$2:U1028,A43)=0,$B$9,""))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IF(COUNTIF($U$2:U1028,A43)=1,VLOOKUP(A43,O:P,2), IF(COUNTIF($U$2:U1028,A43)=0,$C$9,""))</f>
        <v/>
      </c>
      <c r="F43" s="30" t="str">
        <f t="shared" ca="1" si="5"/>
        <v/>
      </c>
      <c r="G43" s="31" t="str">
        <f t="shared" ca="1" si="6"/>
        <v/>
      </c>
      <c r="H43" s="38" t="str">
        <f ca="1">IF(COUNTIF($U$2:U1028,A43)=1,VLOOKUP(A43,Q:R,2), IF(COUNTIF($U$2:U1028,A43)=0,$D$9,""))</f>
        <v/>
      </c>
      <c r="I43" s="30" t="str">
        <f t="shared" ca="1" si="7"/>
        <v/>
      </c>
      <c r="J43" s="31" t="str">
        <f t="shared" ca="1" si="8"/>
        <v/>
      </c>
      <c r="K43" s="66" t="str">
        <f t="shared" ca="1" si="9"/>
        <v/>
      </c>
      <c r="M43" s="146">
        <v>45862.625</v>
      </c>
      <c r="N43" s="3">
        <v>71.344999999999999</v>
      </c>
      <c r="S43" s="146" t="str">
        <f t="shared" si="1"/>
        <v/>
      </c>
      <c r="T43" s="146" t="str">
        <f t="shared" si="0"/>
        <v/>
      </c>
    </row>
    <row r="44" spans="1:20">
      <c r="A44" s="151" t="str">
        <f t="shared" ca="1" si="2"/>
        <v/>
      </c>
      <c r="B44" s="38" t="str">
        <f ca="1">IF(COUNTIF($U$2:U1029,A44)=1,VLOOKUP(A44,M:N,2), IF(COUNTIF($U$2:U1029,A44)=0,$B$9,""))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IF(COUNTIF($U$2:U1029,A44)=1,VLOOKUP(A44,O:P,2), IF(COUNTIF($U$2:U1029,A44)=0,$C$9,""))</f>
        <v/>
      </c>
      <c r="F44" s="30" t="str">
        <f t="shared" ca="1" si="5"/>
        <v/>
      </c>
      <c r="G44" s="31" t="str">
        <f t="shared" ca="1" si="6"/>
        <v/>
      </c>
      <c r="H44" s="38" t="str">
        <f ca="1">IF(COUNTIF($U$2:U1029,A44)=1,VLOOKUP(A44,Q:R,2), IF(COUNTIF($U$2:U1029,A44)=0,$D$9,""))</f>
        <v/>
      </c>
      <c r="I44" s="30" t="str">
        <f t="shared" ca="1" si="7"/>
        <v/>
      </c>
      <c r="J44" s="31" t="str">
        <f t="shared" ca="1" si="8"/>
        <v/>
      </c>
      <c r="K44" s="66" t="str">
        <f t="shared" ca="1" si="9"/>
        <v/>
      </c>
      <c r="M44" s="146">
        <v>45863.625</v>
      </c>
      <c r="N44" s="3">
        <v>71.721999999999994</v>
      </c>
      <c r="S44" s="146" t="str">
        <f t="shared" si="1"/>
        <v/>
      </c>
      <c r="T44" s="146" t="str">
        <f t="shared" si="0"/>
        <v/>
      </c>
    </row>
    <row r="45" spans="1:20">
      <c r="A45" s="151" t="str">
        <f t="shared" ca="1" si="2"/>
        <v/>
      </c>
      <c r="B45" s="38" t="str">
        <f ca="1">IF(COUNTIF($U$2:U1030,A45)=1,VLOOKUP(A45,M:N,2), IF(COUNTIF($U$2:U1030,A45)=0,$B$9,""))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IF(COUNTIF($U$2:U1030,A45)=1,VLOOKUP(A45,O:P,2), IF(COUNTIF($U$2:U1030,A45)=0,$C$9,""))</f>
        <v/>
      </c>
      <c r="F45" s="30" t="str">
        <f t="shared" ca="1" si="5"/>
        <v/>
      </c>
      <c r="G45" s="31" t="str">
        <f t="shared" ca="1" si="6"/>
        <v/>
      </c>
      <c r="H45" s="38" t="str">
        <f ca="1">IF(COUNTIF($U$2:U1030,A45)=1,VLOOKUP(A45,Q:R,2), IF(COUNTIF($U$2:U1030,A45)=0,$D$9,""))</f>
        <v/>
      </c>
      <c r="I45" s="30" t="str">
        <f t="shared" ca="1" si="7"/>
        <v/>
      </c>
      <c r="J45" s="31" t="str">
        <f t="shared" ca="1" si="8"/>
        <v/>
      </c>
      <c r="K45" s="66" t="str">
        <f t="shared" ca="1" si="9"/>
        <v/>
      </c>
      <c r="M45" s="146">
        <v>45866.625</v>
      </c>
      <c r="N45" s="3">
        <v>71.147000000000006</v>
      </c>
      <c r="S45" s="146" t="str">
        <f t="shared" si="1"/>
        <v/>
      </c>
      <c r="T45" s="146" t="str">
        <f t="shared" si="0"/>
        <v/>
      </c>
    </row>
    <row r="46" spans="1:20">
      <c r="A46" s="151" t="str">
        <f t="shared" ca="1" si="2"/>
        <v/>
      </c>
      <c r="B46" s="38" t="str">
        <f ca="1">IF(COUNTIF($U$2:U1031,A46)=1,VLOOKUP(A46,M:N,2), IF(COUNTIF($U$2:U1031,A46)=0,$B$9,""))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IF(COUNTIF($U$2:U1031,A46)=1,VLOOKUP(A46,O:P,2), IF(COUNTIF($U$2:U1031,A46)=0,$C$9,""))</f>
        <v/>
      </c>
      <c r="F46" s="30" t="str">
        <f t="shared" ca="1" si="5"/>
        <v/>
      </c>
      <c r="G46" s="31" t="str">
        <f t="shared" ca="1" si="6"/>
        <v/>
      </c>
      <c r="H46" s="38" t="str">
        <f ca="1">IF(COUNTIF($U$2:U1031,A46)=1,VLOOKUP(A46,Q:R,2), IF(COUNTIF($U$2:U1031,A46)=0,$D$9,""))</f>
        <v/>
      </c>
      <c r="I46" s="30" t="str">
        <f t="shared" ca="1" si="7"/>
        <v/>
      </c>
      <c r="J46" s="31" t="str">
        <f t="shared" ca="1" si="8"/>
        <v/>
      </c>
      <c r="K46" s="66" t="str">
        <f t="shared" ca="1" si="9"/>
        <v/>
      </c>
      <c r="M46" s="146">
        <v>45867.625</v>
      </c>
      <c r="N46" s="3">
        <v>71.706000000000003</v>
      </c>
      <c r="S46" s="146" t="str">
        <f t="shared" si="1"/>
        <v/>
      </c>
      <c r="T46" s="146" t="str">
        <f t="shared" si="0"/>
        <v/>
      </c>
    </row>
    <row r="47" spans="1:20">
      <c r="A47" s="151" t="str">
        <f t="shared" ca="1" si="2"/>
        <v/>
      </c>
      <c r="B47" s="38" t="str">
        <f ca="1">IF(COUNTIF($U$2:U1032,A47)=1,VLOOKUP(A47,M:N,2), IF(COUNTIF($U$2:U1032,A47)=0,$B$9,""))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IF(COUNTIF($U$2:U1032,A47)=1,VLOOKUP(A47,O:P,2), IF(COUNTIF($U$2:U1032,A47)=0,$C$9,""))</f>
        <v/>
      </c>
      <c r="F47" s="30" t="str">
        <f t="shared" ca="1" si="5"/>
        <v/>
      </c>
      <c r="G47" s="31" t="str">
        <f t="shared" ca="1" si="6"/>
        <v/>
      </c>
      <c r="H47" s="38" t="str">
        <f ca="1">IF(COUNTIF($U$2:U1032,A47)=1,VLOOKUP(A47,Q:R,2), IF(COUNTIF($U$2:U1032,A47)=0,$D$9,""))</f>
        <v/>
      </c>
      <c r="I47" s="30" t="str">
        <f t="shared" ca="1" si="7"/>
        <v/>
      </c>
      <c r="J47" s="31" t="str">
        <f t="shared" ca="1" si="8"/>
        <v/>
      </c>
      <c r="K47" s="66" t="str">
        <f t="shared" ca="1" si="9"/>
        <v/>
      </c>
      <c r="M47" s="146">
        <v>45868.625</v>
      </c>
      <c r="N47" s="3">
        <v>73.075000000000003</v>
      </c>
      <c r="S47" s="146" t="str">
        <f t="shared" si="1"/>
        <v/>
      </c>
      <c r="T47" s="146" t="str">
        <f t="shared" si="0"/>
        <v/>
      </c>
    </row>
    <row r="48" spans="1:20">
      <c r="A48" s="151" t="str">
        <f t="shared" ca="1" si="2"/>
        <v/>
      </c>
      <c r="B48" s="38" t="str">
        <f ca="1">IF(COUNTIF($U$2:U1033,A48)=1,VLOOKUP(A48,M:N,2), IF(COUNTIF($U$2:U1033,A48)=0,$B$9,""))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IF(COUNTIF($U$2:U1033,A48)=1,VLOOKUP(A48,O:P,2), IF(COUNTIF($U$2:U1033,A48)=0,$C$9,""))</f>
        <v/>
      </c>
      <c r="F48" s="30" t="str">
        <f t="shared" ca="1" si="5"/>
        <v/>
      </c>
      <c r="G48" s="31" t="str">
        <f t="shared" ca="1" si="6"/>
        <v/>
      </c>
      <c r="H48" s="38" t="str">
        <f ca="1">IF(COUNTIF($U$2:U1033,A48)=1,VLOOKUP(A48,Q:R,2), IF(COUNTIF($U$2:U1033,A48)=0,$D$9,""))</f>
        <v/>
      </c>
      <c r="I48" s="30" t="str">
        <f t="shared" ca="1" si="7"/>
        <v/>
      </c>
      <c r="J48" s="31" t="str">
        <f t="shared" ca="1" si="8"/>
        <v/>
      </c>
      <c r="K48" s="66" t="str">
        <f t="shared" ca="1" si="9"/>
        <v/>
      </c>
      <c r="M48" s="146">
        <v>45869.625</v>
      </c>
      <c r="N48" s="3">
        <v>72.417000000000002</v>
      </c>
      <c r="S48" s="146" t="str">
        <f t="shared" si="1"/>
        <v/>
      </c>
      <c r="T48" s="146" t="str">
        <f t="shared" si="0"/>
        <v/>
      </c>
    </row>
    <row r="49" spans="1:33">
      <c r="A49" s="151" t="str">
        <f t="shared" ca="1" si="2"/>
        <v/>
      </c>
      <c r="B49" s="38" t="str">
        <f ca="1">IF(COUNTIF($U$2:U1034,A49)=1,VLOOKUP(A49,M:N,2), IF(COUNTIF($U$2:U1034,A49)=0,$B$9,""))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IF(COUNTIF($U$2:U1034,A49)=1,VLOOKUP(A49,O:P,2), IF(COUNTIF($U$2:U1034,A49)=0,$C$9,""))</f>
        <v/>
      </c>
      <c r="F49" s="30" t="str">
        <f t="shared" ca="1" si="5"/>
        <v/>
      </c>
      <c r="G49" s="31" t="str">
        <f t="shared" ca="1" si="6"/>
        <v/>
      </c>
      <c r="H49" s="38" t="str">
        <f ca="1">IF(COUNTIF($U$2:U1034,A49)=1,VLOOKUP(A49,Q:R,2), IF(COUNTIF($U$2:U1034,A49)=0,$D$9,""))</f>
        <v/>
      </c>
      <c r="I49" s="30" t="str">
        <f t="shared" ca="1" si="7"/>
        <v/>
      </c>
      <c r="J49" s="31" t="str">
        <f t="shared" ca="1" si="8"/>
        <v/>
      </c>
      <c r="K49" s="66" t="str">
        <f t="shared" ca="1" si="9"/>
        <v/>
      </c>
      <c r="M49" s="146">
        <v>45870.625</v>
      </c>
      <c r="N49" s="3">
        <v>74.736000000000004</v>
      </c>
      <c r="S49" s="146" t="str">
        <f t="shared" si="1"/>
        <v/>
      </c>
      <c r="T49" s="146" t="str">
        <f t="shared" si="0"/>
        <v/>
      </c>
    </row>
    <row r="50" spans="1:33">
      <c r="A50" s="151" t="str">
        <f t="shared" ca="1" si="2"/>
        <v/>
      </c>
      <c r="B50" s="38" t="str">
        <f ca="1">IF(COUNTIF($U$2:U1035,A50)=1,VLOOKUP(A50,M:N,2), IF(COUNTIF($U$2:U1035,A50)=0,$B$9,""))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IF(COUNTIF($U$2:U1035,A50)=1,VLOOKUP(A50,O:P,2), IF(COUNTIF($U$2:U1035,A50)=0,$C$9,""))</f>
        <v/>
      </c>
      <c r="F50" s="30" t="str">
        <f t="shared" ca="1" si="5"/>
        <v/>
      </c>
      <c r="G50" s="31" t="str">
        <f t="shared" ca="1" si="6"/>
        <v/>
      </c>
      <c r="H50" s="38" t="str">
        <f ca="1">IF(COUNTIF($U$2:U1035,A50)=1,VLOOKUP(A50,Q:R,2), IF(COUNTIF($U$2:U1035,A50)=0,$D$9,""))</f>
        <v/>
      </c>
      <c r="I50" s="30" t="str">
        <f t="shared" ca="1" si="7"/>
        <v/>
      </c>
      <c r="J50" s="31" t="str">
        <f t="shared" ca="1" si="8"/>
        <v/>
      </c>
      <c r="K50" s="66" t="str">
        <f t="shared" ca="1" si="9"/>
        <v/>
      </c>
      <c r="M50" s="146">
        <v>45873.625</v>
      </c>
      <c r="N50" s="3">
        <v>75.182000000000002</v>
      </c>
      <c r="S50" s="146" t="str">
        <f t="shared" si="1"/>
        <v/>
      </c>
      <c r="T50" s="146" t="str">
        <f t="shared" si="0"/>
        <v/>
      </c>
    </row>
    <row r="51" spans="1:33">
      <c r="A51" s="151" t="str">
        <f t="shared" ca="1" si="2"/>
        <v/>
      </c>
      <c r="B51" s="38" t="str">
        <f ca="1">IF(COUNTIF($U$2:U1036,A51)=1,VLOOKUP(A51,M:N,2), IF(COUNTIF($U$2:U1036,A51)=0,$B$9,""))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IF(COUNTIF($U$2:U1036,A51)=1,VLOOKUP(A51,O:P,2), IF(COUNTIF($U$2:U1036,A51)=0,$C$9,""))</f>
        <v/>
      </c>
      <c r="F51" s="30" t="str">
        <f t="shared" ca="1" si="5"/>
        <v/>
      </c>
      <c r="G51" s="31" t="str">
        <f t="shared" ca="1" si="6"/>
        <v/>
      </c>
      <c r="H51" s="38" t="str">
        <f ca="1">IF(COUNTIF($U$2:U1036,A51)=1,VLOOKUP(A51,Q:R,2), IF(COUNTIF($U$2:U1036,A51)=0,$D$9,""))</f>
        <v/>
      </c>
      <c r="I51" s="30" t="str">
        <f t="shared" ca="1" si="7"/>
        <v/>
      </c>
      <c r="J51" s="31" t="str">
        <f t="shared" ca="1" si="8"/>
        <v/>
      </c>
      <c r="K51" s="66" t="str">
        <f t="shared" ca="1" si="9"/>
        <v/>
      </c>
      <c r="M51" s="146">
        <v>45874.625</v>
      </c>
      <c r="N51" s="3">
        <v>74.491</v>
      </c>
      <c r="S51" s="146" t="str">
        <f t="shared" si="1"/>
        <v/>
      </c>
      <c r="T51" s="146" t="str">
        <f t="shared" si="0"/>
        <v/>
      </c>
    </row>
    <row r="52" spans="1:33">
      <c r="A52" s="151" t="str">
        <f t="shared" ca="1" si="2"/>
        <v/>
      </c>
      <c r="B52" s="38" t="str">
        <f ca="1">IF(COUNTIF($U$2:U1037,A52)=1,VLOOKUP(A52,M:N,2), IF(COUNTIF($U$2:U1037,A52)=0,$B$9,""))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IF(COUNTIF($U$2:U1037,A52)=1,VLOOKUP(A52,O:P,2), IF(COUNTIF($U$2:U1037,A52)=0,$C$9,""))</f>
        <v/>
      </c>
      <c r="F52" s="30" t="str">
        <f t="shared" ca="1" si="5"/>
        <v/>
      </c>
      <c r="G52" s="31" t="str">
        <f t="shared" ca="1" si="6"/>
        <v/>
      </c>
      <c r="H52" s="38" t="str">
        <f ca="1">IF(COUNTIF($U$2:U1037,A52)=1,VLOOKUP(A52,Q:R,2), IF(COUNTIF($U$2:U1037,A52)=0,$D$9,""))</f>
        <v/>
      </c>
      <c r="I52" s="30" t="str">
        <f t="shared" ca="1" si="7"/>
        <v/>
      </c>
      <c r="J52" s="31" t="str">
        <f t="shared" ca="1" si="8"/>
        <v/>
      </c>
      <c r="K52" s="66" t="str">
        <f t="shared" ca="1" si="9"/>
        <v/>
      </c>
      <c r="M52" s="146">
        <v>45875.625</v>
      </c>
      <c r="N52" s="3">
        <v>75.117000000000004</v>
      </c>
      <c r="S52" s="146" t="str">
        <f t="shared" si="1"/>
        <v/>
      </c>
      <c r="T52" s="146" t="str">
        <f t="shared" si="0"/>
        <v/>
      </c>
    </row>
    <row r="53" spans="1:33">
      <c r="A53" s="151" t="str">
        <f t="shared" ca="1" si="2"/>
        <v/>
      </c>
      <c r="B53" s="38" t="str">
        <f ca="1">IF(COUNTIF($U$2:U1038,A53)=1,VLOOKUP(A53,M:N,2), IF(COUNTIF($U$2:U1038,A53)=0,$B$9,""))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IF(COUNTIF($U$2:U1038,A53)=1,VLOOKUP(A53,O:P,2), IF(COUNTIF($U$2:U1038,A53)=0,$C$9,""))</f>
        <v/>
      </c>
      <c r="F53" s="30" t="str">
        <f t="shared" ca="1" si="5"/>
        <v/>
      </c>
      <c r="G53" s="31" t="str">
        <f t="shared" ca="1" si="6"/>
        <v/>
      </c>
      <c r="H53" s="38" t="str">
        <f ca="1">IF(COUNTIF($U$2:U1038,A53)=1,VLOOKUP(A53,Q:R,2), IF(COUNTIF($U$2:U1038,A53)=0,$D$9,""))</f>
        <v/>
      </c>
      <c r="I53" s="30" t="str">
        <f t="shared" ca="1" si="7"/>
        <v/>
      </c>
      <c r="J53" s="31" t="str">
        <f t="shared" ca="1" si="8"/>
        <v/>
      </c>
      <c r="K53" s="66" t="str">
        <f t="shared" ca="1" si="9"/>
        <v/>
      </c>
      <c r="M53" s="146">
        <v>45876.625</v>
      </c>
      <c r="N53" s="3">
        <v>75.055000000000007</v>
      </c>
      <c r="S53" s="146" t="str">
        <f t="shared" si="1"/>
        <v/>
      </c>
      <c r="T53" s="146" t="str">
        <f t="shared" si="0"/>
        <v/>
      </c>
    </row>
    <row r="54" spans="1:33">
      <c r="A54" s="151" t="str">
        <f t="shared" ca="1" si="2"/>
        <v/>
      </c>
      <c r="B54" s="38" t="str">
        <f ca="1">IF(COUNTIF($U$2:U1039,A54)=1,VLOOKUP(A54,M:N,2), IF(COUNTIF($U$2:U1039,A54)=0,$B$9,""))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IF(COUNTIF($U$2:U1039,A54)=1,VLOOKUP(A54,O:P,2), IF(COUNTIF($U$2:U1039,A54)=0,$C$9,""))</f>
        <v/>
      </c>
      <c r="F54" s="30" t="str">
        <f t="shared" ca="1" si="5"/>
        <v/>
      </c>
      <c r="G54" s="31" t="str">
        <f t="shared" ca="1" si="6"/>
        <v/>
      </c>
      <c r="H54" s="38" t="str">
        <f ca="1">IF(COUNTIF($U$2:U1039,A54)=1,VLOOKUP(A54,Q:R,2), IF(COUNTIF($U$2:U1039,A54)=0,$D$9,""))</f>
        <v/>
      </c>
      <c r="I54" s="30" t="str">
        <f t="shared" ca="1" si="7"/>
        <v/>
      </c>
      <c r="J54" s="31" t="str">
        <f t="shared" ca="1" si="8"/>
        <v/>
      </c>
      <c r="K54" s="66" t="str">
        <f t="shared" ca="1" si="9"/>
        <v/>
      </c>
      <c r="M54" s="146">
        <v>45877.625</v>
      </c>
      <c r="N54" s="3">
        <v>74.674000000000007</v>
      </c>
      <c r="S54" s="146" t="str">
        <f t="shared" si="1"/>
        <v/>
      </c>
      <c r="T54" s="146" t="str">
        <f t="shared" si="0"/>
        <v/>
      </c>
    </row>
    <row r="55" spans="1:33">
      <c r="A55" s="151" t="str">
        <f t="shared" ca="1" si="2"/>
        <v/>
      </c>
      <c r="B55" s="38" t="str">
        <f ca="1">IF(COUNTIF($U$2:U1040,A55)=1,VLOOKUP(A55,M:N,2), IF(COUNTIF($U$2:U1040,A55)=0,$B$9,""))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IF(COUNTIF($U$2:U1040,A55)=1,VLOOKUP(A55,O:P,2), IF(COUNTIF($U$2:U1040,A55)=0,$C$9,""))</f>
        <v/>
      </c>
      <c r="F55" s="30" t="str">
        <f t="shared" ca="1" si="5"/>
        <v/>
      </c>
      <c r="G55" s="31" t="str">
        <f t="shared" ca="1" si="6"/>
        <v/>
      </c>
      <c r="H55" s="38" t="str">
        <f ca="1">IF(COUNTIF($U$2:U1040,A55)=1,VLOOKUP(A55,Q:R,2), IF(COUNTIF($U$2:U1040,A55)=0,$D$9,""))</f>
        <v/>
      </c>
      <c r="I55" s="30" t="str">
        <f t="shared" ca="1" si="7"/>
        <v/>
      </c>
      <c r="J55" s="31" t="str">
        <f t="shared" ca="1" si="8"/>
        <v/>
      </c>
      <c r="K55" s="66" t="str">
        <f t="shared" ca="1" si="9"/>
        <v/>
      </c>
      <c r="M55" s="146">
        <v>45880.625</v>
      </c>
      <c r="N55" s="3">
        <v>73.947000000000003</v>
      </c>
      <c r="S55" s="146" t="str">
        <f t="shared" si="1"/>
        <v/>
      </c>
      <c r="T55" s="146" t="str">
        <f t="shared" si="0"/>
        <v/>
      </c>
    </row>
    <row r="56" spans="1:33">
      <c r="A56" s="151" t="str">
        <f t="shared" ca="1" si="2"/>
        <v/>
      </c>
      <c r="B56" s="38" t="str">
        <f ca="1">IF(COUNTIF($U$2:U1041,A56)=1,VLOOKUP(A56,M:N,2), IF(COUNTIF($U$2:U1041,A56)=0,$B$9,""))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IF(COUNTIF($U$2:U1041,A56)=1,VLOOKUP(A56,O:P,2), IF(COUNTIF($U$2:U1041,A56)=0,$C$9,""))</f>
        <v/>
      </c>
      <c r="F56" s="30" t="str">
        <f t="shared" ca="1" si="5"/>
        <v/>
      </c>
      <c r="G56" s="31" t="str">
        <f t="shared" ca="1" si="6"/>
        <v/>
      </c>
      <c r="H56" s="38" t="str">
        <f ca="1">IF(COUNTIF($U$2:U1041,A56)=1,VLOOKUP(A56,Q:R,2), IF(COUNTIF($U$2:U1041,A56)=0,$D$9,""))</f>
        <v/>
      </c>
      <c r="I56" s="30" t="str">
        <f t="shared" ca="1" si="7"/>
        <v/>
      </c>
      <c r="J56" s="31" t="str">
        <f t="shared" ca="1" si="8"/>
        <v/>
      </c>
      <c r="K56" s="66" t="str">
        <f t="shared" ca="1" si="9"/>
        <v/>
      </c>
      <c r="M56" s="146">
        <v>45881.625</v>
      </c>
      <c r="N56" s="3">
        <v>72.680000000000007</v>
      </c>
      <c r="S56" s="146" t="str">
        <f t="shared" si="1"/>
        <v/>
      </c>
      <c r="T56" s="146" t="str">
        <f t="shared" si="0"/>
        <v/>
      </c>
    </row>
    <row r="57" spans="1:33">
      <c r="A57" s="151" t="str">
        <f t="shared" ca="1" si="2"/>
        <v/>
      </c>
      <c r="B57" s="38" t="str">
        <f ca="1">IF(COUNTIF($U$2:U1042,A57)=1,VLOOKUP(A57,M:N,2), IF(COUNTIF($U$2:U1042,A57)=0,$B$9,""))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IF(COUNTIF($U$2:U1042,A57)=1,VLOOKUP(A57,O:P,2), IF(COUNTIF($U$2:U1042,A57)=0,$C$9,""))</f>
        <v/>
      </c>
      <c r="F57" s="30" t="str">
        <f t="shared" ca="1" si="5"/>
        <v/>
      </c>
      <c r="G57" s="31" t="str">
        <f t="shared" ca="1" si="6"/>
        <v/>
      </c>
      <c r="H57" s="38" t="str">
        <f ca="1">IF(COUNTIF($U$2:U1042,A57)=1,VLOOKUP(A57,Q:R,2), IF(COUNTIF($U$2:U1042,A57)=0,$D$9,""))</f>
        <v/>
      </c>
      <c r="I57" s="30" t="str">
        <f t="shared" ca="1" si="7"/>
        <v/>
      </c>
      <c r="J57" s="31" t="str">
        <f t="shared" ca="1" si="8"/>
        <v/>
      </c>
      <c r="K57" s="66" t="str">
        <f t="shared" ca="1" si="9"/>
        <v/>
      </c>
      <c r="M57" s="146">
        <v>45882.625</v>
      </c>
      <c r="N57" s="3">
        <v>70.186000000000007</v>
      </c>
      <c r="S57" s="146" t="str">
        <f t="shared" si="1"/>
        <v/>
      </c>
      <c r="T57" s="146" t="str">
        <f t="shared" si="0"/>
        <v/>
      </c>
    </row>
    <row r="58" spans="1:33">
      <c r="A58" s="151" t="str">
        <f t="shared" ca="1" si="2"/>
        <v/>
      </c>
      <c r="B58" s="38" t="str">
        <f ca="1">IF(COUNTIF($U$2:U1043,A58)=1,VLOOKUP(A58,M:N,2), IF(COUNTIF($U$2:U1043,A58)=0,$B$9,""))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IF(COUNTIF($U$2:U1043,A58)=1,VLOOKUP(A58,O:P,2), IF(COUNTIF($U$2:U1043,A58)=0,$C$9,""))</f>
        <v/>
      </c>
      <c r="F58" s="30" t="str">
        <f t="shared" ca="1" si="5"/>
        <v/>
      </c>
      <c r="G58" s="31" t="str">
        <f t="shared" ca="1" si="6"/>
        <v/>
      </c>
      <c r="H58" s="38" t="str">
        <f ca="1">IF(COUNTIF($U$2:U1043,A58)=1,VLOOKUP(A58,Q:R,2), IF(COUNTIF($U$2:U1043,A58)=0,$D$9,""))</f>
        <v/>
      </c>
      <c r="I58" s="30" t="str">
        <f t="shared" ca="1" si="7"/>
        <v/>
      </c>
      <c r="J58" s="31" t="str">
        <f t="shared" ca="1" si="8"/>
        <v/>
      </c>
      <c r="K58" s="66" t="str">
        <f t="shared" ca="1" si="9"/>
        <v/>
      </c>
      <c r="M58" s="146">
        <v>45883.625</v>
      </c>
      <c r="N58" s="3">
        <v>68.930999999999997</v>
      </c>
      <c r="S58" s="146" t="str">
        <f t="shared" si="1"/>
        <v/>
      </c>
      <c r="T58" s="146" t="str">
        <f t="shared" si="0"/>
        <v/>
      </c>
    </row>
    <row r="59" spans="1:33">
      <c r="A59" s="151" t="str">
        <f t="shared" ca="1" si="2"/>
        <v/>
      </c>
      <c r="B59" s="38" t="str">
        <f ca="1">IF(COUNTIF($U$2:U1044,A59)=1,VLOOKUP(A59,M:N,2), IF(COUNTIF($U$2:U1044,A59)=0,$B$9,""))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IF(COUNTIF($U$2:U1044,A59)=1,VLOOKUP(A59,O:P,2), IF(COUNTIF($U$2:U1044,A59)=0,$C$9,""))</f>
        <v/>
      </c>
      <c r="F59" s="30" t="str">
        <f t="shared" ca="1" si="5"/>
        <v/>
      </c>
      <c r="G59" s="31" t="str">
        <f t="shared" ca="1" si="6"/>
        <v/>
      </c>
      <c r="H59" s="38" t="str">
        <f ca="1">IF(COUNTIF($U$2:U1044,A59)=1,VLOOKUP(A59,Q:R,2), IF(COUNTIF($U$2:U1044,A59)=0,$D$9,""))</f>
        <v/>
      </c>
      <c r="I59" s="30" t="str">
        <f t="shared" ca="1" si="7"/>
        <v/>
      </c>
      <c r="J59" s="31" t="str">
        <f t="shared" ca="1" si="8"/>
        <v/>
      </c>
      <c r="K59" s="66" t="str">
        <f t="shared" ca="1" si="9"/>
        <v/>
      </c>
      <c r="M59" s="146">
        <v>45884.625</v>
      </c>
      <c r="N59" s="3">
        <v>68.271000000000001</v>
      </c>
      <c r="S59" s="146" t="str">
        <f t="shared" si="1"/>
        <v/>
      </c>
      <c r="T59" s="146" t="str">
        <f t="shared" si="0"/>
        <v/>
      </c>
    </row>
    <row r="60" spans="1:33">
      <c r="A60" s="151" t="str">
        <f t="shared" ca="1" si="2"/>
        <v/>
      </c>
      <c r="B60" s="38" t="str">
        <f ca="1">IF(COUNTIF($U$2:U1045,A60)=1,VLOOKUP(A60,M:N,2), IF(COUNTIF($U$2:U1045,A60)=0,$B$9,""))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IF(COUNTIF($U$2:U1045,A60)=1,VLOOKUP(A60,O:P,2), IF(COUNTIF($U$2:U1045,A60)=0,$C$9,""))</f>
        <v/>
      </c>
      <c r="F60" s="30" t="str">
        <f t="shared" ca="1" si="5"/>
        <v/>
      </c>
      <c r="G60" s="31" t="str">
        <f t="shared" ca="1" si="6"/>
        <v/>
      </c>
      <c r="H60" s="38" t="str">
        <f ca="1">IF(COUNTIF($U$2:U1045,A60)=1,VLOOKUP(A60,Q:R,2), IF(COUNTIF($U$2:U1045,A60)=0,$D$9,""))</f>
        <v/>
      </c>
      <c r="I60" s="30" t="str">
        <f t="shared" ca="1" si="7"/>
        <v/>
      </c>
      <c r="J60" s="31" t="str">
        <f t="shared" ca="1" si="8"/>
        <v/>
      </c>
      <c r="K60" s="66" t="str">
        <f t="shared" ca="1" si="9"/>
        <v/>
      </c>
      <c r="M60" s="146">
        <v>45887.625</v>
      </c>
      <c r="N60" s="3">
        <v>66.385000000000005</v>
      </c>
      <c r="S60" s="146" t="str">
        <f t="shared" si="1"/>
        <v/>
      </c>
      <c r="T60" s="146" t="str">
        <f t="shared" si="0"/>
        <v/>
      </c>
    </row>
    <row r="61" spans="1:33">
      <c r="A61" s="151" t="str">
        <f t="shared" ca="1" si="2"/>
        <v/>
      </c>
      <c r="B61" s="38" t="str">
        <f ca="1">IF(COUNTIF($U$2:U1046,A61)=1,VLOOKUP(A61,M:N,2), IF(COUNTIF($U$2:U1046,A61)=0,$B$9,""))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IF(COUNTIF($U$2:U1046,A61)=1,VLOOKUP(A61,O:P,2), IF(COUNTIF($U$2:U1046,A61)=0,$C$9,""))</f>
        <v/>
      </c>
      <c r="F61" s="30" t="str">
        <f t="shared" ca="1" si="5"/>
        <v/>
      </c>
      <c r="G61" s="31" t="str">
        <f t="shared" ca="1" si="6"/>
        <v/>
      </c>
      <c r="H61" s="38" t="str">
        <f ca="1">IF(COUNTIF($U$2:U1046,A61)=1,VLOOKUP(A61,Q:R,2), IF(COUNTIF($U$2:U1046,A61)=0,$D$9,""))</f>
        <v/>
      </c>
      <c r="I61" s="30" t="str">
        <f t="shared" ca="1" si="7"/>
        <v/>
      </c>
      <c r="J61" s="31" t="str">
        <f t="shared" ca="1" si="8"/>
        <v/>
      </c>
      <c r="K61" s="66" t="str">
        <f t="shared" ca="1" si="9"/>
        <v/>
      </c>
      <c r="M61" s="146">
        <v>45888.625</v>
      </c>
      <c r="N61" s="3">
        <v>66.587000000000003</v>
      </c>
      <c r="S61" s="146" t="str">
        <f t="shared" si="1"/>
        <v/>
      </c>
      <c r="T61" s="146" t="str">
        <f t="shared" si="0"/>
        <v/>
      </c>
    </row>
    <row r="62" spans="1:33">
      <c r="A62" s="151" t="str">
        <f t="shared" ca="1" si="2"/>
        <v/>
      </c>
      <c r="B62" s="38" t="str">
        <f ca="1">IF(COUNTIF($U$2:U1047,A62)=1,VLOOKUP(A62,M:N,2), IF(COUNTIF($U$2:U1047,A62)=0,$B$9,""))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IF(COUNTIF($U$2:U1047,A62)=1,VLOOKUP(A62,O:P,2), IF(COUNTIF($U$2:U1047,A62)=0,$C$9,""))</f>
        <v/>
      </c>
      <c r="F62" s="30" t="str">
        <f t="shared" ca="1" si="5"/>
        <v/>
      </c>
      <c r="G62" s="31" t="str">
        <f t="shared" ca="1" si="6"/>
        <v/>
      </c>
      <c r="H62" s="38" t="str">
        <f ca="1">IF(COUNTIF($U$2:U1047,A62)=1,VLOOKUP(A62,Q:R,2), IF(COUNTIF($U$2:U1047,A62)=0,$D$9,""))</f>
        <v/>
      </c>
      <c r="I62" s="30" t="str">
        <f t="shared" ca="1" si="7"/>
        <v/>
      </c>
      <c r="J62" s="31" t="str">
        <f t="shared" ca="1" si="8"/>
        <v/>
      </c>
      <c r="K62" s="66" t="str">
        <f t="shared" ca="1" si="9"/>
        <v/>
      </c>
      <c r="M62" s="146">
        <v>45889.625</v>
      </c>
      <c r="N62" s="3">
        <v>67.655000000000001</v>
      </c>
      <c r="S62" s="146" t="str">
        <f t="shared" si="1"/>
        <v/>
      </c>
      <c r="T62" s="146" t="str">
        <f t="shared" si="0"/>
        <v/>
      </c>
    </row>
    <row r="63" spans="1:33">
      <c r="A63" s="151" t="str">
        <f t="shared" ca="1" si="2"/>
        <v/>
      </c>
      <c r="B63" s="38" t="str">
        <f ca="1">IF(COUNTIF($U$2:U1048,A63)=1,VLOOKUP(A63,M:N,2), IF(COUNTIF($U$2:U1048,A63)=0,$B$9,""))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IF(COUNTIF($U$2:U1048,A63)=1,VLOOKUP(A63,O:P,2), IF(COUNTIF($U$2:U1048,A63)=0,$C$9,""))</f>
        <v/>
      </c>
      <c r="F63" s="30" t="str">
        <f t="shared" ca="1" si="5"/>
        <v/>
      </c>
      <c r="G63" s="31" t="str">
        <f t="shared" ca="1" si="6"/>
        <v/>
      </c>
      <c r="H63" s="38" t="str">
        <f ca="1">IF(COUNTIF($U$2:U1048,A63)=1,VLOOKUP(A63,Q:R,2), IF(COUNTIF($U$2:U1048,A63)=0,$D$9,""))</f>
        <v/>
      </c>
      <c r="I63" s="30" t="str">
        <f t="shared" ca="1" si="7"/>
        <v/>
      </c>
      <c r="J63" s="31" t="str">
        <f t="shared" ca="1" si="8"/>
        <v/>
      </c>
      <c r="K63" s="66" t="str">
        <f t="shared" ca="1" si="9"/>
        <v/>
      </c>
      <c r="M63" s="146">
        <v>45890.625</v>
      </c>
      <c r="N63" s="3">
        <v>67.703000000000003</v>
      </c>
      <c r="S63" s="146" t="str">
        <f t="shared" si="1"/>
        <v/>
      </c>
      <c r="T63" s="146" t="str">
        <f t="shared" si="0"/>
        <v/>
      </c>
      <c r="Y63" s="46"/>
      <c r="AG63" s="67"/>
    </row>
    <row r="64" spans="1:33">
      <c r="A64" s="151" t="str">
        <f t="shared" ca="1" si="2"/>
        <v/>
      </c>
      <c r="B64" s="38" t="str">
        <f ca="1">IF(COUNTIF($U$2:U1049,A64)=1,VLOOKUP(A64,M:N,2), IF(COUNTIF($U$2:U1049,A64)=0,$B$9,""))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IF(COUNTIF($U$2:U1049,A64)=1,VLOOKUP(A64,O:P,2), IF(COUNTIF($U$2:U1049,A64)=0,$C$9,""))</f>
        <v/>
      </c>
      <c r="F64" s="30" t="str">
        <f t="shared" ca="1" si="5"/>
        <v/>
      </c>
      <c r="G64" s="31" t="str">
        <f t="shared" ca="1" si="6"/>
        <v/>
      </c>
      <c r="H64" s="38" t="str">
        <f ca="1">IF(COUNTIF($U$2:U1049,A64)=1,VLOOKUP(A64,Q:R,2), IF(COUNTIF($U$2:U1049,A64)=0,$D$9,""))</f>
        <v/>
      </c>
      <c r="I64" s="30" t="str">
        <f t="shared" ca="1" si="7"/>
        <v/>
      </c>
      <c r="J64" s="31" t="str">
        <f t="shared" ca="1" si="8"/>
        <v/>
      </c>
      <c r="K64" s="66" t="str">
        <f t="shared" ca="1" si="9"/>
        <v/>
      </c>
      <c r="M64" s="146">
        <v>45891.625</v>
      </c>
      <c r="N64" s="3">
        <v>67.238</v>
      </c>
      <c r="S64" s="146" t="str">
        <f t="shared" si="1"/>
        <v/>
      </c>
      <c r="T64" s="146" t="str">
        <f t="shared" si="0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2"/>
        <v/>
      </c>
      <c r="B65" s="38" t="str">
        <f ca="1">IF(COUNTIF($U$2:U1050,A65)=1,VLOOKUP(A65,M:N,2), IF(COUNTIF($U$2:U1050,A65)=0,$B$9,""))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IF(COUNTIF($U$2:U1050,A65)=1,VLOOKUP(A65,O:P,2), IF(COUNTIF($U$2:U1050,A65)=0,$C$9,""))</f>
        <v/>
      </c>
      <c r="F65" s="30" t="str">
        <f t="shared" ca="1" si="5"/>
        <v/>
      </c>
      <c r="G65" s="31" t="str">
        <f t="shared" ca="1" si="6"/>
        <v/>
      </c>
      <c r="H65" s="38" t="str">
        <f ca="1">IF(COUNTIF($U$2:U1050,A65)=1,VLOOKUP(A65,Q:R,2), IF(COUNTIF($U$2:U1050,A65)=0,$D$9,""))</f>
        <v/>
      </c>
      <c r="I65" s="30" t="str">
        <f t="shared" ca="1" si="7"/>
        <v/>
      </c>
      <c r="J65" s="31" t="str">
        <f t="shared" ca="1" si="8"/>
        <v/>
      </c>
      <c r="K65" s="66" t="str">
        <f t="shared" ca="1" si="9"/>
        <v/>
      </c>
      <c r="M65" s="146">
        <v>45894.625</v>
      </c>
      <c r="N65" s="3">
        <v>66.048000000000002</v>
      </c>
      <c r="S65" s="146" t="str">
        <f t="shared" si="1"/>
        <v/>
      </c>
      <c r="T65" s="146" t="str">
        <f t="shared" si="0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2"/>
        <v/>
      </c>
      <c r="B66" s="38" t="str">
        <f ca="1">IF(COUNTIF($U$2:U1051,A66)=1,VLOOKUP(A66,M:N,2), IF(COUNTIF($U$2:U1051,A66)=0,$B$9,""))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IF(COUNTIF($U$2:U1051,A66)=1,VLOOKUP(A66,O:P,2), IF(COUNTIF($U$2:U1051,A66)=0,$C$9,""))</f>
        <v/>
      </c>
      <c r="F66" s="30" t="str">
        <f t="shared" ca="1" si="5"/>
        <v/>
      </c>
      <c r="G66" s="31" t="str">
        <f t="shared" ca="1" si="6"/>
        <v/>
      </c>
      <c r="H66" s="38" t="str">
        <f ca="1">IF(COUNTIF($U$2:U1051,A66)=1,VLOOKUP(A66,Q:R,2), IF(COUNTIF($U$2:U1051,A66)=0,$D$9,""))</f>
        <v/>
      </c>
      <c r="I66" s="30" t="str">
        <f t="shared" ca="1" si="7"/>
        <v/>
      </c>
      <c r="J66" s="31" t="str">
        <f t="shared" ca="1" si="8"/>
        <v/>
      </c>
      <c r="K66" s="66" t="str">
        <f t="shared" ca="1" si="9"/>
        <v/>
      </c>
      <c r="M66" s="146">
        <v>45895.625</v>
      </c>
      <c r="N66" s="3">
        <v>67.048000000000002</v>
      </c>
      <c r="S66" s="146" t="str">
        <f t="shared" si="1"/>
        <v/>
      </c>
      <c r="T66" s="146" t="str">
        <f t="shared" si="0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2"/>
        <v/>
      </c>
      <c r="B67" s="38" t="str">
        <f ca="1">IF(COUNTIF($U$2:U1052,A67)=1,VLOOKUP(A67,M:N,2), IF(COUNTIF($U$2:U1052,A67)=0,$B$9,""))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IF(COUNTIF($U$2:U1052,A67)=1,VLOOKUP(A67,O:P,2), IF(COUNTIF($U$2:U1052,A67)=0,$C$9,""))</f>
        <v/>
      </c>
      <c r="F67" s="30" t="str">
        <f t="shared" ca="1" si="5"/>
        <v/>
      </c>
      <c r="G67" s="31" t="str">
        <f t="shared" ca="1" si="6"/>
        <v/>
      </c>
      <c r="H67" s="38" t="str">
        <f ca="1">IF(COUNTIF($U$2:U1052,A67)=1,VLOOKUP(A67,Q:R,2), IF(COUNTIF($U$2:U1052,A67)=0,$D$9,""))</f>
        <v/>
      </c>
      <c r="I67" s="30" t="str">
        <f t="shared" ca="1" si="7"/>
        <v/>
      </c>
      <c r="J67" s="31" t="str">
        <f t="shared" ca="1" si="8"/>
        <v/>
      </c>
      <c r="K67" s="66" t="str">
        <f t="shared" ca="1" si="9"/>
        <v/>
      </c>
      <c r="M67" s="146">
        <v>45896.625</v>
      </c>
      <c r="N67" s="3">
        <v>67.272999999999996</v>
      </c>
      <c r="S67" s="146" t="str">
        <f t="shared" si="1"/>
        <v/>
      </c>
      <c r="T67" s="146" t="str">
        <f t="shared" ref="T67:T130" si="10">IF(S67&gt;$A$14,S67,"")</f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2"/>
        <v/>
      </c>
      <c r="B68" s="38" t="str">
        <f ca="1">IF(COUNTIF($U$2:U1053,A68)=1,VLOOKUP(A68,M:N,2), IF(COUNTIF($U$2:U1053,A68)=0,$B$9,""))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IF(COUNTIF($U$2:U1053,A68)=1,VLOOKUP(A68,O:P,2), IF(COUNTIF($U$2:U1053,A68)=0,$C$9,""))</f>
        <v/>
      </c>
      <c r="F68" s="30" t="str">
        <f t="shared" ca="1" si="5"/>
        <v/>
      </c>
      <c r="G68" s="31" t="str">
        <f t="shared" ca="1" si="6"/>
        <v/>
      </c>
      <c r="H68" s="38" t="str">
        <f ca="1">IF(COUNTIF($U$2:U1053,A68)=1,VLOOKUP(A68,Q:R,2), IF(COUNTIF($U$2:U1053,A68)=0,$D$9,""))</f>
        <v/>
      </c>
      <c r="I68" s="30" t="str">
        <f t="shared" ca="1" si="7"/>
        <v/>
      </c>
      <c r="J68" s="31" t="str">
        <f t="shared" ca="1" si="8"/>
        <v/>
      </c>
      <c r="K68" s="66" t="str">
        <f t="shared" ca="1" si="9"/>
        <v/>
      </c>
      <c r="M68" s="146">
        <v>45897.625</v>
      </c>
      <c r="N68" s="3">
        <v>67.396000000000001</v>
      </c>
      <c r="S68" s="146" t="str">
        <f t="shared" ref="S68:S131" si="11">IF(COUNTIF(O:O,M68)*COUNTIF(Q:Q,M68),M68,"")</f>
        <v/>
      </c>
      <c r="T68" s="146" t="str">
        <f t="shared" si="10"/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2"/>
        <v/>
      </c>
      <c r="B69" s="38" t="str">
        <f ca="1">IF(COUNTIF($U$2:U1054,A69)=1,VLOOKUP(A69,M:N,2), IF(COUNTIF($U$2:U1054,A69)=0,$B$9,""))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IF(COUNTIF($U$2:U1054,A69)=1,VLOOKUP(A69,O:P,2), IF(COUNTIF($U$2:U1054,A69)=0,$C$9,""))</f>
        <v/>
      </c>
      <c r="F69" s="30" t="str">
        <f t="shared" ca="1" si="5"/>
        <v/>
      </c>
      <c r="G69" s="31" t="str">
        <f t="shared" ca="1" si="6"/>
        <v/>
      </c>
      <c r="H69" s="38" t="str">
        <f ca="1">IF(COUNTIF($U$2:U1054,A69)=1,VLOOKUP(A69,Q:R,2), IF(COUNTIF($U$2:U1054,A69)=0,$D$9,""))</f>
        <v/>
      </c>
      <c r="I69" s="30" t="str">
        <f t="shared" ca="1" si="7"/>
        <v/>
      </c>
      <c r="J69" s="31" t="str">
        <f t="shared" ca="1" si="8"/>
        <v/>
      </c>
      <c r="K69" s="66" t="str">
        <f t="shared" ca="1" si="9"/>
        <v/>
      </c>
      <c r="M69" s="146">
        <v>45898.625</v>
      </c>
      <c r="N69" s="3">
        <v>70.426000000000002</v>
      </c>
      <c r="S69" s="146" t="str">
        <f t="shared" si="11"/>
        <v/>
      </c>
      <c r="T69" s="146" t="str">
        <f t="shared" si="10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2"/>
        <v/>
      </c>
      <c r="B70" s="38" t="str">
        <f ca="1">IF(COUNTIF($U$2:U1055,A70)=1,VLOOKUP(A70,M:N,2), IF(COUNTIF($U$2:U1055,A70)=0,$B$9,""))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IF(COUNTIF($U$2:U1055,A70)=1,VLOOKUP(A70,O:P,2), IF(COUNTIF($U$2:U1055,A70)=0,$C$9,""))</f>
        <v/>
      </c>
      <c r="F70" s="30" t="str">
        <f t="shared" ca="1" si="5"/>
        <v/>
      </c>
      <c r="G70" s="31" t="str">
        <f t="shared" ca="1" si="6"/>
        <v/>
      </c>
      <c r="H70" s="38" t="str">
        <f ca="1">IF(COUNTIF($U$2:U1055,A70)=1,VLOOKUP(A70,Q:R,2), IF(COUNTIF($U$2:U1055,A70)=0,$D$9,""))</f>
        <v/>
      </c>
      <c r="I70" s="30" t="str">
        <f t="shared" ca="1" si="7"/>
        <v/>
      </c>
      <c r="J70" s="31" t="str">
        <f t="shared" ca="1" si="8"/>
        <v/>
      </c>
      <c r="K70" s="66" t="str">
        <f t="shared" ca="1" si="9"/>
        <v/>
      </c>
      <c r="M70" s="146">
        <v>45901.625</v>
      </c>
      <c r="N70" s="3">
        <v>72.102000000000004</v>
      </c>
      <c r="S70" s="146" t="str">
        <f t="shared" si="11"/>
        <v/>
      </c>
      <c r="T70" s="146" t="str">
        <f t="shared" si="10"/>
        <v/>
      </c>
      <c r="Y70" s="46"/>
      <c r="AG70" s="67"/>
    </row>
    <row r="71" spans="1:33">
      <c r="A71" s="151" t="str">
        <f t="shared" ca="1" si="2"/>
        <v/>
      </c>
      <c r="B71" s="38" t="str">
        <f ca="1">IF(COUNTIF($U$2:U1056,A71)=1,VLOOKUP(A71,M:N,2), IF(COUNTIF($U$2:U1056,A71)=0,$B$9,""))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IF(COUNTIF($U$2:U1056,A71)=1,VLOOKUP(A71,O:P,2), IF(COUNTIF($U$2:U1056,A71)=0,$C$9,""))</f>
        <v/>
      </c>
      <c r="F71" s="30" t="str">
        <f t="shared" ca="1" si="5"/>
        <v/>
      </c>
      <c r="G71" s="31" t="str">
        <f t="shared" ca="1" si="6"/>
        <v/>
      </c>
      <c r="H71" s="38" t="str">
        <f ca="1">IF(COUNTIF($U$2:U1056,A71)=1,VLOOKUP(A71,Q:R,2), IF(COUNTIF($U$2:U1056,A71)=0,$D$9,""))</f>
        <v/>
      </c>
      <c r="I71" s="30" t="str">
        <f t="shared" ca="1" si="7"/>
        <v/>
      </c>
      <c r="J71" s="31" t="str">
        <f t="shared" ca="1" si="8"/>
        <v/>
      </c>
      <c r="K71" s="66" t="str">
        <f t="shared" ca="1" si="9"/>
        <v/>
      </c>
      <c r="M71" s="146">
        <v>45902.625</v>
      </c>
      <c r="N71" s="3">
        <v>72.046000000000006</v>
      </c>
      <c r="S71" s="146" t="str">
        <f t="shared" si="11"/>
        <v/>
      </c>
      <c r="T71" s="146" t="str">
        <f t="shared" si="10"/>
        <v/>
      </c>
      <c r="Y71" s="46"/>
      <c r="AG71" s="67"/>
    </row>
    <row r="72" spans="1:33">
      <c r="A72" s="151" t="str">
        <f t="shared" ca="1" si="2"/>
        <v/>
      </c>
      <c r="B72" s="38" t="str">
        <f ca="1">IF(COUNTIF($U$2:U1057,A72)=1,VLOOKUP(A72,M:N,2), IF(COUNTIF($U$2:U1057,A72)=0,$B$9,""))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IF(COUNTIF($U$2:U1057,A72)=1,VLOOKUP(A72,O:P,2), IF(COUNTIF($U$2:U1057,A72)=0,$C$9,""))</f>
        <v/>
      </c>
      <c r="F72" s="30" t="str">
        <f t="shared" ca="1" si="5"/>
        <v/>
      </c>
      <c r="G72" s="31" t="str">
        <f t="shared" ca="1" si="6"/>
        <v/>
      </c>
      <c r="H72" s="38" t="str">
        <f ca="1">IF(COUNTIF($U$2:U1057,A72)=1,VLOOKUP(A72,Q:R,2), IF(COUNTIF($U$2:U1057,A72)=0,$D$9,""))</f>
        <v/>
      </c>
      <c r="I72" s="30" t="str">
        <f t="shared" ca="1" si="7"/>
        <v/>
      </c>
      <c r="J72" s="31" t="str">
        <f t="shared" ca="1" si="8"/>
        <v/>
      </c>
      <c r="K72" s="66" t="str">
        <f t="shared" ca="1" si="9"/>
        <v/>
      </c>
      <c r="M72" s="146">
        <v>45903.625</v>
      </c>
      <c r="N72" s="3">
        <v>71.676000000000002</v>
      </c>
      <c r="S72" s="146" t="str">
        <f t="shared" si="11"/>
        <v/>
      </c>
      <c r="T72" s="146" t="str">
        <f t="shared" si="10"/>
        <v/>
      </c>
      <c r="Y72" s="46"/>
      <c r="AG72" s="67"/>
    </row>
    <row r="73" spans="1:33">
      <c r="A73" s="151" t="str">
        <f t="shared" ca="1" si="2"/>
        <v/>
      </c>
      <c r="B73" s="38" t="str">
        <f ca="1">IF(COUNTIF($U$2:U1058,A73)=1,VLOOKUP(A73,M:N,2), IF(COUNTIF($U$2:U1058,A73)=0,$B$9,""))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IF(COUNTIF($U$2:U1058,A73)=1,VLOOKUP(A73,O:P,2), IF(COUNTIF($U$2:U1058,A73)=0,$C$9,""))</f>
        <v/>
      </c>
      <c r="F73" s="30" t="str">
        <f t="shared" ca="1" si="5"/>
        <v/>
      </c>
      <c r="G73" s="31" t="str">
        <f t="shared" ca="1" si="6"/>
        <v/>
      </c>
      <c r="H73" s="38" t="str">
        <f ca="1">IF(COUNTIF($U$2:U1058,A73)=1,VLOOKUP(A73,Q:R,2), IF(COUNTIF($U$2:U1058,A73)=0,$D$9,""))</f>
        <v/>
      </c>
      <c r="I73" s="30" t="str">
        <f t="shared" ca="1" si="7"/>
        <v/>
      </c>
      <c r="J73" s="31" t="str">
        <f t="shared" ca="1" si="8"/>
        <v/>
      </c>
      <c r="K73" s="66" t="str">
        <f t="shared" ca="1" si="9"/>
        <v/>
      </c>
      <c r="M73" s="146">
        <v>45904.625</v>
      </c>
      <c r="N73" s="3">
        <v>70.3</v>
      </c>
      <c r="S73" s="146" t="str">
        <f t="shared" si="11"/>
        <v/>
      </c>
      <c r="T73" s="146" t="str">
        <f t="shared" si="10"/>
        <v/>
      </c>
      <c r="Y73" s="46"/>
      <c r="AG73" s="67"/>
    </row>
    <row r="74" spans="1:33">
      <c r="A74" s="151" t="str">
        <f t="shared" ca="1" si="2"/>
        <v/>
      </c>
      <c r="B74" s="38" t="str">
        <f ca="1">IF(COUNTIF($U$2:U1059,A74)=1,VLOOKUP(A74,M:N,2), IF(COUNTIF($U$2:U1059,A74)=0,$B$9,""))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IF(COUNTIF($U$2:U1059,A74)=1,VLOOKUP(A74,O:P,2), IF(COUNTIF($U$2:U1059,A74)=0,$C$9,""))</f>
        <v/>
      </c>
      <c r="F74" s="30" t="str">
        <f t="shared" ca="1" si="5"/>
        <v/>
      </c>
      <c r="G74" s="31" t="str">
        <f t="shared" ca="1" si="6"/>
        <v/>
      </c>
      <c r="H74" s="38" t="str">
        <f ca="1">IF(COUNTIF($U$2:U1059,A74)=1,VLOOKUP(A74,Q:R,2), IF(COUNTIF($U$2:U1059,A74)=0,$D$9,""))</f>
        <v/>
      </c>
      <c r="I74" s="30" t="str">
        <f t="shared" ca="1" si="7"/>
        <v/>
      </c>
      <c r="J74" s="31" t="str">
        <f t="shared" ca="1" si="8"/>
        <v/>
      </c>
      <c r="K74" s="66" t="str">
        <f t="shared" ca="1" si="9"/>
        <v/>
      </c>
      <c r="M74" s="146">
        <v>45905.625</v>
      </c>
      <c r="N74" s="3">
        <v>69.197999999999993</v>
      </c>
      <c r="S74" s="146" t="str">
        <f t="shared" si="11"/>
        <v/>
      </c>
      <c r="T74" s="146" t="str">
        <f t="shared" si="10"/>
        <v/>
      </c>
      <c r="Y74" s="46"/>
      <c r="AG74" s="67"/>
    </row>
    <row r="75" spans="1:33">
      <c r="A75" s="151" t="str">
        <f t="shared" ca="1" si="2"/>
        <v/>
      </c>
      <c r="B75" s="38" t="str">
        <f ca="1">IF(COUNTIF($U$2:U1060,A75)=1,VLOOKUP(A75,M:N,2), IF(COUNTIF($U$2:U1060,A75)=0,$B$9,""))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IF(COUNTIF($U$2:U1060,A75)=1,VLOOKUP(A75,O:P,2), IF(COUNTIF($U$2:U1060,A75)=0,$C$9,""))</f>
        <v/>
      </c>
      <c r="F75" s="30" t="str">
        <f t="shared" ca="1" si="5"/>
        <v/>
      </c>
      <c r="G75" s="31" t="str">
        <f t="shared" ca="1" si="6"/>
        <v/>
      </c>
      <c r="H75" s="38" t="str">
        <f ca="1">IF(COUNTIF($U$2:U1060,A75)=1,VLOOKUP(A75,Q:R,2), IF(COUNTIF($U$2:U1060,A75)=0,$D$9,""))</f>
        <v/>
      </c>
      <c r="I75" s="30" t="str">
        <f t="shared" ca="1" si="7"/>
        <v/>
      </c>
      <c r="J75" s="31" t="str">
        <f t="shared" ca="1" si="8"/>
        <v/>
      </c>
      <c r="K75" s="66" t="str">
        <f t="shared" ca="1" si="9"/>
        <v/>
      </c>
      <c r="M75" s="146">
        <v>45908.625</v>
      </c>
      <c r="N75" s="3">
        <v>71.852000000000004</v>
      </c>
      <c r="S75" s="146" t="str">
        <f t="shared" si="11"/>
        <v/>
      </c>
      <c r="T75" s="146" t="str">
        <f t="shared" si="10"/>
        <v/>
      </c>
      <c r="Y75" s="46"/>
      <c r="AG75" s="67"/>
    </row>
    <row r="76" spans="1:33">
      <c r="A76" s="151" t="str">
        <f t="shared" ca="1" si="2"/>
        <v/>
      </c>
      <c r="B76" s="38" t="str">
        <f ca="1">IF(COUNTIF($U$2:U1061,A76)=1,VLOOKUP(A76,M:N,2), IF(COUNTIF($U$2:U1061,A76)=0,$B$9,""))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IF(COUNTIF($U$2:U1061,A76)=1,VLOOKUP(A76,O:P,2), IF(COUNTIF($U$2:U1061,A76)=0,$C$9,""))</f>
        <v/>
      </c>
      <c r="F76" s="30" t="str">
        <f t="shared" ca="1" si="5"/>
        <v/>
      </c>
      <c r="G76" s="31" t="str">
        <f t="shared" ca="1" si="6"/>
        <v/>
      </c>
      <c r="H76" s="38" t="str">
        <f ca="1">IF(COUNTIF($U$2:U1061,A76)=1,VLOOKUP(A76,Q:R,2), IF(COUNTIF($U$2:U1061,A76)=0,$D$9,""))</f>
        <v/>
      </c>
      <c r="I76" s="30" t="str">
        <f t="shared" ca="1" si="7"/>
        <v/>
      </c>
      <c r="J76" s="31" t="str">
        <f t="shared" ca="1" si="8"/>
        <v/>
      </c>
      <c r="K76" s="66" t="str">
        <f t="shared" ca="1" si="9"/>
        <v/>
      </c>
      <c r="M76" s="146">
        <v>45909.625</v>
      </c>
      <c r="N76" s="3">
        <v>72.248000000000005</v>
      </c>
      <c r="S76" s="146" t="str">
        <f t="shared" si="11"/>
        <v/>
      </c>
      <c r="T76" s="146" t="str">
        <f t="shared" si="10"/>
        <v/>
      </c>
      <c r="Y76" s="46"/>
      <c r="AG76" s="67"/>
    </row>
    <row r="77" spans="1:33">
      <c r="A77" s="151" t="str">
        <f t="shared" ca="1" si="2"/>
        <v/>
      </c>
      <c r="B77" s="38" t="str">
        <f ca="1">IF(COUNTIF($U$2:U1062,A77)=1,VLOOKUP(A77,M:N,2), IF(COUNTIF($U$2:U1062,A77)=0,$B$9,""))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IF(COUNTIF($U$2:U1062,A77)=1,VLOOKUP(A77,O:P,2), IF(COUNTIF($U$2:U1062,A77)=0,$C$9,""))</f>
        <v/>
      </c>
      <c r="F77" s="30" t="str">
        <f t="shared" ca="1" si="5"/>
        <v/>
      </c>
      <c r="G77" s="31" t="str">
        <f t="shared" ca="1" si="6"/>
        <v/>
      </c>
      <c r="H77" s="38" t="str">
        <f ca="1">IF(COUNTIF($U$2:U1062,A77)=1,VLOOKUP(A77,Q:R,2), IF(COUNTIF($U$2:U1062,A77)=0,$D$9,""))</f>
        <v/>
      </c>
      <c r="I77" s="30" t="str">
        <f t="shared" ca="1" si="7"/>
        <v/>
      </c>
      <c r="J77" s="31" t="str">
        <f t="shared" ca="1" si="8"/>
        <v/>
      </c>
      <c r="K77" s="66" t="str">
        <f t="shared" ca="1" si="9"/>
        <v/>
      </c>
      <c r="M77" s="146">
        <v>45910.625</v>
      </c>
      <c r="N77" s="3">
        <v>71.003</v>
      </c>
      <c r="S77" s="146" t="str">
        <f t="shared" si="11"/>
        <v/>
      </c>
      <c r="T77" s="146" t="str">
        <f t="shared" si="10"/>
        <v/>
      </c>
      <c r="Y77" s="46"/>
      <c r="AG77" s="67"/>
    </row>
    <row r="78" spans="1:33">
      <c r="A78" s="151" t="str">
        <f t="shared" ca="1" si="2"/>
        <v/>
      </c>
      <c r="B78" s="38" t="str">
        <f ca="1">IF(COUNTIF($U$2:U1063,A78)=1,VLOOKUP(A78,M:N,2), IF(COUNTIF($U$2:U1063,A78)=0,$B$9,""))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IF(COUNTIF($U$2:U1063,A78)=1,VLOOKUP(A78,O:P,2), IF(COUNTIF($U$2:U1063,A78)=0,$C$9,""))</f>
        <v/>
      </c>
      <c r="F78" s="30" t="str">
        <f t="shared" ca="1" si="5"/>
        <v/>
      </c>
      <c r="G78" s="31" t="str">
        <f t="shared" ca="1" si="6"/>
        <v/>
      </c>
      <c r="H78" s="38" t="str">
        <f ca="1">IF(COUNTIF($U$2:U1063,A78)=1,VLOOKUP(A78,Q:R,2), IF(COUNTIF($U$2:U1063,A78)=0,$D$9,""))</f>
        <v/>
      </c>
      <c r="I78" s="30" t="str">
        <f t="shared" ca="1" si="7"/>
        <v/>
      </c>
      <c r="J78" s="31" t="str">
        <f t="shared" ca="1" si="8"/>
        <v/>
      </c>
      <c r="K78" s="66" t="str">
        <f t="shared" ca="1" si="9"/>
        <v/>
      </c>
      <c r="M78" s="146">
        <v>45911.625</v>
      </c>
      <c r="N78" s="3">
        <v>70.165000000000006</v>
      </c>
      <c r="S78" s="146" t="str">
        <f t="shared" si="11"/>
        <v/>
      </c>
      <c r="T78" s="146" t="str">
        <f t="shared" si="10"/>
        <v/>
      </c>
    </row>
    <row r="79" spans="1:33">
      <c r="A79" s="151" t="str">
        <f t="shared" ca="1" si="2"/>
        <v/>
      </c>
      <c r="B79" s="38" t="str">
        <f ca="1">IF(COUNTIF($U$2:U1064,A79)=1,VLOOKUP(A79,M:N,2), IF(COUNTIF($U$2:U1064,A79)=0,$B$9,""))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IF(COUNTIF($U$2:U1064,A79)=1,VLOOKUP(A79,O:P,2), IF(COUNTIF($U$2:U1064,A79)=0,$C$9,""))</f>
        <v/>
      </c>
      <c r="F79" s="30" t="str">
        <f t="shared" ca="1" si="5"/>
        <v/>
      </c>
      <c r="G79" s="31" t="str">
        <f t="shared" ca="1" si="6"/>
        <v/>
      </c>
      <c r="H79" s="38" t="str">
        <f ca="1">IF(COUNTIF($U$2:U1064,A79)=1,VLOOKUP(A79,Q:R,2), IF(COUNTIF($U$2:U1064,A79)=0,$D$9,""))</f>
        <v/>
      </c>
      <c r="I79" s="30" t="str">
        <f t="shared" ca="1" si="7"/>
        <v/>
      </c>
      <c r="J79" s="31" t="str">
        <f t="shared" ca="1" si="8"/>
        <v/>
      </c>
      <c r="K79" s="66" t="str">
        <f t="shared" ca="1" si="9"/>
        <v/>
      </c>
      <c r="M79" s="146">
        <v>45912.625</v>
      </c>
      <c r="N79" s="3">
        <v>68.260999999999996</v>
      </c>
      <c r="S79" s="146" t="str">
        <f t="shared" si="11"/>
        <v/>
      </c>
      <c r="T79" s="146" t="str">
        <f t="shared" si="10"/>
        <v/>
      </c>
    </row>
    <row r="80" spans="1:33">
      <c r="A80" s="151" t="str">
        <f t="shared" ref="A80:A124" ca="1" si="12">IF(AND(ISBLANK(U69), A79 = $U$1),NOW(),IF(ISBLANK(U69),"",U69))</f>
        <v/>
      </c>
      <c r="B80" s="38" t="str">
        <f ca="1">IF(COUNTIF($U$2:U1065,A80)=1,VLOOKUP(A80,M:N,2), IF(COUNTIF($U$2:U1065,A80)=0,$B$9,""))</f>
        <v/>
      </c>
      <c r="C80" s="30" t="str">
        <f t="shared" ref="C80:C124" ca="1" si="13">IF(ISERROR(B80-2),"",-1*(B80-$B$14)*10^(-4)*$B$5*$B$8)</f>
        <v/>
      </c>
      <c r="D80" s="31" t="str">
        <f t="shared" ref="D80:D124" ca="1" si="14">IF(ISERROR(B80-2),"",(INT(A80)-INT($A$14))/360*$B$5*$B$6)</f>
        <v/>
      </c>
      <c r="E80" s="38" t="str">
        <f ca="1">IF(COUNTIF($U$2:U1065,A80)=1,VLOOKUP(A80,O:P,2), IF(COUNTIF($U$2:U1065,A80)=0,$C$9,""))</f>
        <v/>
      </c>
      <c r="F80" s="30" t="str">
        <f t="shared" ref="F80:F124" ca="1" si="15">IF(ISERROR(B80-2),"",(E80-$E$14)/100*$C$5)</f>
        <v/>
      </c>
      <c r="G80" s="31" t="str">
        <f t="shared" ref="G80:G124" ca="1" si="16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ref="I80:I124" ca="1" si="17">IF(ISERROR(B80-2),"",(H80-$H$14)/100*$D$5)</f>
        <v/>
      </c>
      <c r="J80" s="31" t="str">
        <f t="shared" ref="J80:J124" ca="1" si="18">IF(ISERROR(B80-2),"",(INT(A80)-INT($A$14))/360*$D$6*$D$5 - (INT(A80)-INT($A$14))/360*$D$7*$D$5*$H$14/100)</f>
        <v/>
      </c>
      <c r="K80" s="66" t="str">
        <f t="shared" ref="K80:K124" ca="1" si="19">IF(ISERROR(B80-2),"",-C80-D80+F80+G80-I80-J80)</f>
        <v/>
      </c>
      <c r="M80" s="146">
        <v>45915.625</v>
      </c>
      <c r="N80" s="3">
        <v>68.010000000000005</v>
      </c>
      <c r="S80" s="146" t="str">
        <f t="shared" si="11"/>
        <v/>
      </c>
      <c r="T80" s="146" t="str">
        <f t="shared" si="10"/>
        <v/>
      </c>
    </row>
    <row r="81" spans="1:20">
      <c r="A81" s="151" t="str">
        <f t="shared" ca="1" si="12"/>
        <v/>
      </c>
      <c r="B81" s="38" t="str">
        <f ca="1">IF(COUNTIF($U$2:U1066,A81)=1,VLOOKUP(A81,M:N,2), IF(COUNTIF($U$2:U1066,A81)=0,$B$9,""))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IF(COUNTIF($U$2:U1066,A81)=1,VLOOKUP(A81,O:P,2), IF(COUNTIF($U$2:U1066,A81)=0,$C$9,""))</f>
        <v/>
      </c>
      <c r="F81" s="30" t="str">
        <f t="shared" ca="1" si="15"/>
        <v/>
      </c>
      <c r="G81" s="31" t="str">
        <f t="shared" ca="1" si="16"/>
        <v/>
      </c>
      <c r="H81" s="38" t="str">
        <f ca="1">IF(COUNTIF($U$2:U1066,A81)=1,VLOOKUP(A81,Q:R,2), IF(COUNTIF($U$2:U1066,A81)=0,$D$9,""))</f>
        <v/>
      </c>
      <c r="I81" s="30" t="str">
        <f t="shared" ca="1" si="17"/>
        <v/>
      </c>
      <c r="J81" s="31" t="str">
        <f t="shared" ca="1" si="18"/>
        <v/>
      </c>
      <c r="K81" s="66" t="str">
        <f t="shared" ca="1" si="19"/>
        <v/>
      </c>
      <c r="M81" s="146">
        <v>45916.625</v>
      </c>
      <c r="N81" s="3">
        <v>69.582999999999998</v>
      </c>
      <c r="S81" s="146" t="str">
        <f t="shared" si="11"/>
        <v/>
      </c>
      <c r="T81" s="146" t="str">
        <f t="shared" si="10"/>
        <v/>
      </c>
    </row>
    <row r="82" spans="1:20">
      <c r="A82" s="151" t="str">
        <f t="shared" ca="1" si="12"/>
        <v/>
      </c>
      <c r="B82" s="38" t="str">
        <f ca="1">IF(COUNTIF($U$2:U1067,A82)=1,VLOOKUP(A82,M:N,2), IF(COUNTIF($U$2:U1067,A82)=0,$B$9,""))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IF(COUNTIF($U$2:U1067,A82)=1,VLOOKUP(A82,O:P,2), IF(COUNTIF($U$2:U1067,A82)=0,$C$9,""))</f>
        <v/>
      </c>
      <c r="F82" s="30" t="str">
        <f t="shared" ca="1" si="15"/>
        <v/>
      </c>
      <c r="G82" s="31" t="str">
        <f t="shared" ca="1" si="16"/>
        <v/>
      </c>
      <c r="H82" s="38" t="str">
        <f ca="1">IF(COUNTIF($U$2:U1067,A82)=1,VLOOKUP(A82,Q:R,2), IF(COUNTIF($U$2:U1067,A82)=0,$D$9,""))</f>
        <v/>
      </c>
      <c r="I82" s="30" t="str">
        <f t="shared" ca="1" si="17"/>
        <v/>
      </c>
      <c r="J82" s="31" t="str">
        <f t="shared" ca="1" si="18"/>
        <v/>
      </c>
      <c r="K82" s="66" t="str">
        <f t="shared" ca="1" si="19"/>
        <v/>
      </c>
      <c r="M82" s="146">
        <v>45917.625</v>
      </c>
      <c r="N82" s="3">
        <v>69.417000000000002</v>
      </c>
      <c r="S82" s="146" t="str">
        <f t="shared" si="11"/>
        <v/>
      </c>
      <c r="T82" s="146" t="str">
        <f t="shared" si="10"/>
        <v/>
      </c>
    </row>
    <row r="83" spans="1:20">
      <c r="A83" s="151" t="str">
        <f t="shared" ca="1" si="12"/>
        <v/>
      </c>
      <c r="B83" s="38" t="str">
        <f ca="1">IF(COUNTIF($U$2:U1068,A83)=1,VLOOKUP(A83,M:N,2), IF(COUNTIF($U$2:U1068,A83)=0,$B$9,""))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IF(COUNTIF($U$2:U1068,A83)=1,VLOOKUP(A83,O:P,2), IF(COUNTIF($U$2:U1068,A83)=0,$C$9,""))</f>
        <v/>
      </c>
      <c r="F83" s="30" t="str">
        <f t="shared" ca="1" si="15"/>
        <v/>
      </c>
      <c r="G83" s="31" t="str">
        <f t="shared" ca="1" si="16"/>
        <v/>
      </c>
      <c r="H83" s="38" t="str">
        <f ca="1">IF(COUNTIF($U$2:U1068,A83)=1,VLOOKUP(A83,Q:R,2), IF(COUNTIF($U$2:U1068,A83)=0,$D$9,""))</f>
        <v/>
      </c>
      <c r="I83" s="30" t="str">
        <f t="shared" ca="1" si="17"/>
        <v/>
      </c>
      <c r="J83" s="31" t="str">
        <f t="shared" ca="1" si="18"/>
        <v/>
      </c>
      <c r="K83" s="66" t="str">
        <f t="shared" ca="1" si="19"/>
        <v/>
      </c>
      <c r="M83" s="146">
        <v>45918.625</v>
      </c>
      <c r="N83" s="3">
        <v>70.563000000000002</v>
      </c>
      <c r="S83" s="146" t="str">
        <f t="shared" si="11"/>
        <v/>
      </c>
      <c r="T83" s="146" t="str">
        <f t="shared" si="10"/>
        <v/>
      </c>
    </row>
    <row r="84" spans="1:20">
      <c r="A84" s="151" t="str">
        <f t="shared" ca="1" si="12"/>
        <v/>
      </c>
      <c r="B84" s="38" t="str">
        <f ca="1">IF(COUNTIF($U$2:U1069,A84)=1,VLOOKUP(A84,M:N,2), IF(COUNTIF($U$2:U1069,A84)=0,$B$9,""))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IF(COUNTIF($U$2:U1069,A84)=1,VLOOKUP(A84,O:P,2), IF(COUNTIF($U$2:U1069,A84)=0,$C$9,""))</f>
        <v/>
      </c>
      <c r="F84" s="30" t="str">
        <f t="shared" ca="1" si="15"/>
        <v/>
      </c>
      <c r="G84" s="31" t="str">
        <f t="shared" ca="1" si="16"/>
        <v/>
      </c>
      <c r="H84" s="38" t="str">
        <f ca="1">IF(COUNTIF($U$2:U1069,A84)=1,VLOOKUP(A84,Q:R,2), IF(COUNTIF($U$2:U1069,A84)=0,$D$9,""))</f>
        <v/>
      </c>
      <c r="I84" s="30" t="str">
        <f t="shared" ca="1" si="17"/>
        <v/>
      </c>
      <c r="J84" s="31" t="str">
        <f t="shared" ca="1" si="18"/>
        <v/>
      </c>
      <c r="K84" s="66" t="str">
        <f t="shared" ca="1" si="19"/>
        <v/>
      </c>
      <c r="M84" s="146">
        <v>45919.625</v>
      </c>
      <c r="N84" s="3">
        <v>70.105999999999995</v>
      </c>
      <c r="S84" s="146" t="str">
        <f t="shared" si="11"/>
        <v/>
      </c>
      <c r="T84" s="146" t="str">
        <f t="shared" si="10"/>
        <v/>
      </c>
    </row>
    <row r="85" spans="1:20">
      <c r="A85" s="151" t="str">
        <f t="shared" ca="1" si="12"/>
        <v/>
      </c>
      <c r="B85" s="38" t="str">
        <f ca="1">IF(COUNTIF($U$2:U1070,A85)=1,VLOOKUP(A85,M:N,2), IF(COUNTIF($U$2:U1070,A85)=0,$B$9,""))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IF(COUNTIF($U$2:U1070,A85)=1,VLOOKUP(A85,O:P,2), IF(COUNTIF($U$2:U1070,A85)=0,$C$9,""))</f>
        <v/>
      </c>
      <c r="F85" s="30" t="str">
        <f t="shared" ca="1" si="15"/>
        <v/>
      </c>
      <c r="G85" s="31" t="str">
        <f t="shared" ca="1" si="16"/>
        <v/>
      </c>
      <c r="H85" s="38" t="str">
        <f ca="1">IF(COUNTIF($U$2:U1070,A85)=1,VLOOKUP(A85,Q:R,2), IF(COUNTIF($U$2:U1070,A85)=0,$D$9,""))</f>
        <v/>
      </c>
      <c r="I85" s="30" t="str">
        <f t="shared" ca="1" si="17"/>
        <v/>
      </c>
      <c r="J85" s="31" t="str">
        <f t="shared" ca="1" si="18"/>
        <v/>
      </c>
      <c r="K85" s="66" t="str">
        <f t="shared" ca="1" si="19"/>
        <v/>
      </c>
      <c r="M85" s="146">
        <v>45922.625</v>
      </c>
      <c r="N85" s="3">
        <v>79.591999999999999</v>
      </c>
      <c r="S85" s="146" t="str">
        <f t="shared" si="11"/>
        <v/>
      </c>
      <c r="T85" s="146" t="str">
        <f t="shared" si="10"/>
        <v/>
      </c>
    </row>
    <row r="86" spans="1:20">
      <c r="A86" s="151" t="str">
        <f t="shared" ca="1" si="12"/>
        <v/>
      </c>
      <c r="B86" s="38" t="str">
        <f ca="1">IF(COUNTIF($U$2:U1071,A86)=1,VLOOKUP(A86,M:N,2), IF(COUNTIF($U$2:U1071,A86)=0,$B$9,""))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IF(COUNTIF($U$2:U1071,A86)=1,VLOOKUP(A86,O:P,2), IF(COUNTIF($U$2:U1071,A86)=0,$C$9,""))</f>
        <v/>
      </c>
      <c r="F86" s="30" t="str">
        <f t="shared" ca="1" si="15"/>
        <v/>
      </c>
      <c r="G86" s="31" t="str">
        <f t="shared" ca="1" si="16"/>
        <v/>
      </c>
      <c r="H86" s="38" t="str">
        <f ca="1">IF(COUNTIF($U$2:U1071,A86)=1,VLOOKUP(A86,Q:R,2), IF(COUNTIF($U$2:U1071,A86)=0,$D$9,""))</f>
        <v/>
      </c>
      <c r="I86" s="30" t="str">
        <f t="shared" ca="1" si="17"/>
        <v/>
      </c>
      <c r="J86" s="31" t="str">
        <f t="shared" ca="1" si="18"/>
        <v/>
      </c>
      <c r="K86" s="66" t="str">
        <f t="shared" ca="1" si="19"/>
        <v/>
      </c>
      <c r="M86" s="146">
        <v>45923.625</v>
      </c>
      <c r="N86" s="3">
        <v>81.052000000000007</v>
      </c>
      <c r="S86" s="146" t="str">
        <f t="shared" si="11"/>
        <v/>
      </c>
      <c r="T86" s="146" t="str">
        <f t="shared" si="10"/>
        <v/>
      </c>
    </row>
    <row r="87" spans="1:20">
      <c r="A87" s="151" t="str">
        <f t="shared" ca="1" si="12"/>
        <v/>
      </c>
      <c r="B87" s="38" t="str">
        <f ca="1">IF(COUNTIF($U$2:U1072,A87)=1,VLOOKUP(A87,M:N,2), IF(COUNTIF($U$2:U1072,A87)=0,$B$9,""))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IF(COUNTIF($U$2:U1072,A87)=1,VLOOKUP(A87,O:P,2), IF(COUNTIF($U$2:U1072,A87)=0,$C$9,""))</f>
        <v/>
      </c>
      <c r="F87" s="30" t="str">
        <f t="shared" ca="1" si="15"/>
        <v/>
      </c>
      <c r="G87" s="31" t="str">
        <f t="shared" ca="1" si="16"/>
        <v/>
      </c>
      <c r="H87" s="38" t="str">
        <f ca="1">IF(COUNTIF($U$2:U1072,A87)=1,VLOOKUP(A87,Q:R,2), IF(COUNTIF($U$2:U1072,A87)=0,$D$9,""))</f>
        <v/>
      </c>
      <c r="I87" s="30" t="str">
        <f t="shared" ca="1" si="17"/>
        <v/>
      </c>
      <c r="J87" s="31" t="str">
        <f t="shared" ca="1" si="18"/>
        <v/>
      </c>
      <c r="K87" s="66" t="str">
        <f t="shared" ca="1" si="19"/>
        <v/>
      </c>
      <c r="M87" s="146">
        <v>45924.625</v>
      </c>
      <c r="N87" s="3">
        <v>81.867999999999995</v>
      </c>
      <c r="S87" s="146" t="str">
        <f t="shared" si="11"/>
        <v/>
      </c>
      <c r="T87" s="146" t="str">
        <f t="shared" si="10"/>
        <v/>
      </c>
    </row>
    <row r="88" spans="1:20">
      <c r="A88" s="151" t="str">
        <f t="shared" ca="1" si="12"/>
        <v/>
      </c>
      <c r="B88" s="38" t="str">
        <f ca="1">IF(COUNTIF($U$2:U1073,A88)=1,VLOOKUP(A88,M:N,2), IF(COUNTIF($U$2:U1073,A88)=0,$B$9,""))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IF(COUNTIF($U$2:U1073,A88)=1,VLOOKUP(A88,O:P,2), IF(COUNTIF($U$2:U1073,A88)=0,$C$9,""))</f>
        <v/>
      </c>
      <c r="F88" s="30" t="str">
        <f t="shared" ca="1" si="15"/>
        <v/>
      </c>
      <c r="G88" s="31" t="str">
        <f t="shared" ca="1" si="16"/>
        <v/>
      </c>
      <c r="H88" s="38" t="str">
        <f ca="1">IF(COUNTIF($U$2:U1073,A88)=1,VLOOKUP(A88,Q:R,2), IF(COUNTIF($U$2:U1073,A88)=0,$D$9,""))</f>
        <v/>
      </c>
      <c r="I88" s="30" t="str">
        <f t="shared" ca="1" si="17"/>
        <v/>
      </c>
      <c r="J88" s="31" t="str">
        <f t="shared" ca="1" si="18"/>
        <v/>
      </c>
      <c r="K88" s="66" t="str">
        <f t="shared" ca="1" si="19"/>
        <v/>
      </c>
      <c r="M88" s="146">
        <v>45925.625</v>
      </c>
      <c r="N88" s="3">
        <v>82.834999999999994</v>
      </c>
      <c r="S88" s="146" t="str">
        <f t="shared" si="11"/>
        <v/>
      </c>
      <c r="T88" s="146" t="str">
        <f t="shared" si="10"/>
        <v/>
      </c>
    </row>
    <row r="89" spans="1:20">
      <c r="A89" s="151" t="str">
        <f t="shared" ca="1" si="12"/>
        <v/>
      </c>
      <c r="B89" s="38" t="str">
        <f ca="1">IF(COUNTIF($U$2:U1074,A89)=1,VLOOKUP(A89,M:N,2), IF(COUNTIF($U$2:U1074,A89)=0,$B$9,""))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IF(COUNTIF($U$2:U1074,A89)=1,VLOOKUP(A89,O:P,2), IF(COUNTIF($U$2:U1074,A89)=0,$C$9,""))</f>
        <v/>
      </c>
      <c r="F89" s="30" t="str">
        <f t="shared" ca="1" si="15"/>
        <v/>
      </c>
      <c r="G89" s="31" t="str">
        <f t="shared" ca="1" si="16"/>
        <v/>
      </c>
      <c r="H89" s="38" t="str">
        <f ca="1">IF(COUNTIF($U$2:U1074,A89)=1,VLOOKUP(A89,Q:R,2), IF(COUNTIF($U$2:U1074,A89)=0,$D$9,""))</f>
        <v/>
      </c>
      <c r="I89" s="30" t="str">
        <f t="shared" ca="1" si="17"/>
        <v/>
      </c>
      <c r="J89" s="31" t="str">
        <f t="shared" ca="1" si="18"/>
        <v/>
      </c>
      <c r="K89" s="66" t="str">
        <f t="shared" ca="1" si="19"/>
        <v/>
      </c>
      <c r="M89" s="146">
        <v>45926.625</v>
      </c>
      <c r="N89" s="3">
        <v>84.057000000000002</v>
      </c>
      <c r="S89" s="146" t="str">
        <f t="shared" si="11"/>
        <v/>
      </c>
      <c r="T89" s="146" t="str">
        <f t="shared" si="10"/>
        <v/>
      </c>
    </row>
    <row r="90" spans="1:20">
      <c r="A90" s="151" t="str">
        <f t="shared" ca="1" si="12"/>
        <v/>
      </c>
      <c r="B90" s="38" t="str">
        <f ca="1">IF(COUNTIF($U$2:U1075,A90)=1,VLOOKUP(A90,M:N,2), IF(COUNTIF($U$2:U1075,A90)=0,$B$9,""))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IF(COUNTIF($U$2:U1075,A90)=1,VLOOKUP(A90,O:P,2), IF(COUNTIF($U$2:U1075,A90)=0,$C$9,""))</f>
        <v/>
      </c>
      <c r="F90" s="30" t="str">
        <f t="shared" ca="1" si="15"/>
        <v/>
      </c>
      <c r="G90" s="31" t="str">
        <f t="shared" ca="1" si="16"/>
        <v/>
      </c>
      <c r="H90" s="38" t="str">
        <f ca="1">IF(COUNTIF($U$2:U1075,A90)=1,VLOOKUP(A90,Q:R,2), IF(COUNTIF($U$2:U1075,A90)=0,$D$9,""))</f>
        <v/>
      </c>
      <c r="I90" s="30" t="str">
        <f t="shared" ca="1" si="17"/>
        <v/>
      </c>
      <c r="J90" s="31" t="str">
        <f t="shared" ca="1" si="18"/>
        <v/>
      </c>
      <c r="K90" s="66" t="str">
        <f t="shared" ca="1" si="19"/>
        <v/>
      </c>
      <c r="M90" s="146">
        <v>45929.625</v>
      </c>
      <c r="N90" s="3">
        <v>82.241</v>
      </c>
      <c r="S90" s="146" t="str">
        <f t="shared" si="11"/>
        <v/>
      </c>
      <c r="T90" s="146" t="str">
        <f t="shared" si="10"/>
        <v/>
      </c>
    </row>
    <row r="91" spans="1:20">
      <c r="A91" s="151" t="str">
        <f t="shared" ca="1" si="12"/>
        <v/>
      </c>
      <c r="B91" s="38" t="str">
        <f ca="1">IF(COUNTIF($U$2:U1076,A91)=1,VLOOKUP(A91,M:N,2), IF(COUNTIF($U$2:U1076,A91)=0,$B$9,""))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IF(COUNTIF($U$2:U1076,A91)=1,VLOOKUP(A91,O:P,2), IF(COUNTIF($U$2:U1076,A91)=0,$C$9,""))</f>
        <v/>
      </c>
      <c r="F91" s="30" t="str">
        <f t="shared" ca="1" si="15"/>
        <v/>
      </c>
      <c r="G91" s="31" t="str">
        <f t="shared" ca="1" si="16"/>
        <v/>
      </c>
      <c r="H91" s="38" t="str">
        <f ca="1">IF(COUNTIF($U$2:U1076,A91)=1,VLOOKUP(A91,Q:R,2), IF(COUNTIF($U$2:U1076,A91)=0,$D$9,""))</f>
        <v/>
      </c>
      <c r="I91" s="30" t="str">
        <f t="shared" ca="1" si="17"/>
        <v/>
      </c>
      <c r="J91" s="31" t="str">
        <f t="shared" ca="1" si="18"/>
        <v/>
      </c>
      <c r="K91" s="66" t="str">
        <f t="shared" ca="1" si="19"/>
        <v/>
      </c>
      <c r="M91" s="146">
        <v>45930.625</v>
      </c>
      <c r="N91" s="3">
        <v>81.733000000000004</v>
      </c>
      <c r="S91" s="146" t="str">
        <f t="shared" si="11"/>
        <v/>
      </c>
      <c r="T91" s="146" t="str">
        <f t="shared" si="10"/>
        <v/>
      </c>
    </row>
    <row r="92" spans="1:20">
      <c r="A92" s="151" t="str">
        <f t="shared" ca="1" si="12"/>
        <v/>
      </c>
      <c r="B92" s="38" t="str">
        <f ca="1">IF(COUNTIF($U$2:U1077,A92)=1,VLOOKUP(A92,M:N,2), IF(COUNTIF($U$2:U1077,A92)=0,$B$9,""))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IF(COUNTIF($U$2:U1077,A92)=1,VLOOKUP(A92,O:P,2), IF(COUNTIF($U$2:U1077,A92)=0,$C$9,""))</f>
        <v/>
      </c>
      <c r="F92" s="30" t="str">
        <f t="shared" ca="1" si="15"/>
        <v/>
      </c>
      <c r="G92" s="31" t="str">
        <f t="shared" ca="1" si="16"/>
        <v/>
      </c>
      <c r="H92" s="38" t="str">
        <f ca="1">IF(COUNTIF($U$2:U1077,A92)=1,VLOOKUP(A92,Q:R,2), IF(COUNTIF($U$2:U1077,A92)=0,$D$9,""))</f>
        <v/>
      </c>
      <c r="I92" s="30" t="str">
        <f t="shared" ca="1" si="17"/>
        <v/>
      </c>
      <c r="J92" s="31" t="str">
        <f t="shared" ca="1" si="18"/>
        <v/>
      </c>
      <c r="K92" s="66" t="str">
        <f t="shared" ca="1" si="19"/>
        <v/>
      </c>
      <c r="M92" s="146">
        <v>45931.625</v>
      </c>
      <c r="N92" s="3">
        <v>81.466999999999999</v>
      </c>
      <c r="S92" s="146" t="str">
        <f t="shared" si="11"/>
        <v/>
      </c>
      <c r="T92" s="146" t="str">
        <f t="shared" si="10"/>
        <v/>
      </c>
    </row>
    <row r="93" spans="1:20">
      <c r="A93" s="151" t="str">
        <f t="shared" ca="1" si="12"/>
        <v/>
      </c>
      <c r="B93" s="38" t="str">
        <f ca="1">IF(COUNTIF($U$2:U1078,A93)=1,VLOOKUP(A93,M:N,2), IF(COUNTIF($U$2:U1078,A93)=0,$B$9,""))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IF(COUNTIF($U$2:U1078,A93)=1,VLOOKUP(A93,O:P,2), IF(COUNTIF($U$2:U1078,A93)=0,$C$9,""))</f>
        <v/>
      </c>
      <c r="F93" s="30" t="str">
        <f t="shared" ca="1" si="15"/>
        <v/>
      </c>
      <c r="G93" s="31" t="str">
        <f t="shared" ca="1" si="16"/>
        <v/>
      </c>
      <c r="H93" s="38" t="str">
        <f ca="1">IF(COUNTIF($U$2:U1078,A93)=1,VLOOKUP(A93,Q:R,2), IF(COUNTIF($U$2:U1078,A93)=0,$D$9,""))</f>
        <v/>
      </c>
      <c r="I93" s="30" t="str">
        <f t="shared" ca="1" si="17"/>
        <v/>
      </c>
      <c r="J93" s="31" t="str">
        <f t="shared" ca="1" si="18"/>
        <v/>
      </c>
      <c r="K93" s="66" t="str">
        <f t="shared" ca="1" si="19"/>
        <v/>
      </c>
      <c r="M93" s="146">
        <v>45932.625</v>
      </c>
      <c r="N93" s="3">
        <v>79.647000000000006</v>
      </c>
      <c r="S93" s="146" t="str">
        <f t="shared" si="11"/>
        <v/>
      </c>
      <c r="T93" s="146" t="str">
        <f t="shared" si="10"/>
        <v/>
      </c>
    </row>
    <row r="94" spans="1:20">
      <c r="A94" s="151" t="str">
        <f t="shared" ca="1" si="12"/>
        <v/>
      </c>
      <c r="B94" s="38" t="str">
        <f ca="1">IF(COUNTIF($U$2:U1079,A94)=1,VLOOKUP(A94,M:N,2), IF(COUNTIF($U$2:U1079,A94)=0,$B$9,""))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IF(COUNTIF($U$2:U1079,A94)=1,VLOOKUP(A94,O:P,2), IF(COUNTIF($U$2:U1079,A94)=0,$C$9,""))</f>
        <v/>
      </c>
      <c r="F94" s="30" t="str">
        <f t="shared" ca="1" si="15"/>
        <v/>
      </c>
      <c r="G94" s="31" t="str">
        <f t="shared" ca="1" si="16"/>
        <v/>
      </c>
      <c r="H94" s="38" t="str">
        <f ca="1">IF(COUNTIF($U$2:U1079,A94)=1,VLOOKUP(A94,Q:R,2), IF(COUNTIF($U$2:U1079,A94)=0,$D$9,""))</f>
        <v/>
      </c>
      <c r="I94" s="30" t="str">
        <f t="shared" ca="1" si="17"/>
        <v/>
      </c>
      <c r="J94" s="31" t="str">
        <f t="shared" ca="1" si="18"/>
        <v/>
      </c>
      <c r="K94" s="66" t="str">
        <f t="shared" ca="1" si="19"/>
        <v/>
      </c>
      <c r="M94" s="146">
        <v>45933.625</v>
      </c>
      <c r="N94" s="3">
        <v>78.290000000000006</v>
      </c>
      <c r="S94" s="146" t="str">
        <f t="shared" si="11"/>
        <v/>
      </c>
      <c r="T94" s="146" t="str">
        <f t="shared" si="10"/>
        <v/>
      </c>
    </row>
    <row r="95" spans="1:20">
      <c r="A95" s="151" t="str">
        <f t="shared" ca="1" si="12"/>
        <v/>
      </c>
      <c r="B95" s="38" t="str">
        <f ca="1">IF(COUNTIF($U$2:U1080,A95)=1,VLOOKUP(A95,M:N,2), IF(COUNTIF($U$2:U1080,A95)=0,$B$9,""))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IF(COUNTIF($U$2:U1080,A95)=1,VLOOKUP(A95,O:P,2), IF(COUNTIF($U$2:U1080,A95)=0,$C$9,""))</f>
        <v/>
      </c>
      <c r="F95" s="30" t="str">
        <f t="shared" ca="1" si="15"/>
        <v/>
      </c>
      <c r="G95" s="31" t="str">
        <f t="shared" ca="1" si="16"/>
        <v/>
      </c>
      <c r="H95" s="38" t="str">
        <f ca="1">IF(COUNTIF($U$2:U1080,A95)=1,VLOOKUP(A95,Q:R,2), IF(COUNTIF($U$2:U1080,A95)=0,$D$9,""))</f>
        <v/>
      </c>
      <c r="I95" s="30" t="str">
        <f t="shared" ca="1" si="17"/>
        <v/>
      </c>
      <c r="J95" s="31" t="str">
        <f t="shared" ca="1" si="18"/>
        <v/>
      </c>
      <c r="K95" s="66" t="str">
        <f t="shared" ca="1" si="19"/>
        <v/>
      </c>
      <c r="M95" s="146">
        <v>45936.625</v>
      </c>
      <c r="N95" s="3">
        <v>78.129000000000005</v>
      </c>
      <c r="S95" s="146" t="str">
        <f t="shared" si="11"/>
        <v/>
      </c>
      <c r="T95" s="146" t="str">
        <f t="shared" si="10"/>
        <v/>
      </c>
    </row>
    <row r="96" spans="1:20">
      <c r="A96" s="151" t="str">
        <f t="shared" ca="1" si="12"/>
        <v/>
      </c>
      <c r="B96" s="38" t="str">
        <f ca="1">IF(COUNTIF($U$2:U1081,A96)=1,VLOOKUP(A96,M:N,2), IF(COUNTIF($U$2:U1081,A96)=0,$B$9,""))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IF(COUNTIF($U$2:U1081,A96)=1,VLOOKUP(A96,O:P,2), IF(COUNTIF($U$2:U1081,A96)=0,$C$9,""))</f>
        <v/>
      </c>
      <c r="F96" s="30" t="str">
        <f t="shared" ca="1" si="15"/>
        <v/>
      </c>
      <c r="G96" s="31" t="str">
        <f t="shared" ca="1" si="16"/>
        <v/>
      </c>
      <c r="H96" s="38" t="str">
        <f ca="1">IF(COUNTIF($U$2:U1081,A96)=1,VLOOKUP(A96,Q:R,2), IF(COUNTIF($U$2:U1081,A96)=0,$D$9,""))</f>
        <v/>
      </c>
      <c r="I96" s="30" t="str">
        <f t="shared" ca="1" si="17"/>
        <v/>
      </c>
      <c r="J96" s="31" t="str">
        <f t="shared" ca="1" si="18"/>
        <v/>
      </c>
      <c r="K96" s="66" t="str">
        <f t="shared" ca="1" si="19"/>
        <v/>
      </c>
      <c r="M96" s="146">
        <v>45937.625</v>
      </c>
      <c r="N96" s="3">
        <v>77.932000000000002</v>
      </c>
      <c r="S96" s="146" t="str">
        <f t="shared" si="11"/>
        <v/>
      </c>
      <c r="T96" s="146" t="str">
        <f t="shared" si="10"/>
        <v/>
      </c>
    </row>
    <row r="97" spans="1:20">
      <c r="A97" s="151" t="str">
        <f t="shared" ca="1" si="12"/>
        <v/>
      </c>
      <c r="B97" s="38" t="str">
        <f ca="1">IF(COUNTIF($U$2:U1082,A97)=1,VLOOKUP(A97,M:N,2), IF(COUNTIF($U$2:U1082,A97)=0,$B$9,""))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IF(COUNTIF($U$2:U1082,A97)=1,VLOOKUP(A97,O:P,2), IF(COUNTIF($U$2:U1082,A97)=0,$C$9,""))</f>
        <v/>
      </c>
      <c r="F97" s="30" t="str">
        <f t="shared" ca="1" si="15"/>
        <v/>
      </c>
      <c r="G97" s="31" t="str">
        <f t="shared" ca="1" si="16"/>
        <v/>
      </c>
      <c r="H97" s="38" t="str">
        <f ca="1">IF(COUNTIF($U$2:U1082,A97)=1,VLOOKUP(A97,Q:R,2), IF(COUNTIF($U$2:U1082,A97)=0,$D$9,""))</f>
        <v/>
      </c>
      <c r="I97" s="30" t="str">
        <f t="shared" ca="1" si="17"/>
        <v/>
      </c>
      <c r="J97" s="31" t="str">
        <f t="shared" ca="1" si="18"/>
        <v/>
      </c>
      <c r="K97" s="66" t="str">
        <f t="shared" ca="1" si="19"/>
        <v/>
      </c>
      <c r="M97" s="146">
        <v>45938.625</v>
      </c>
      <c r="N97" s="3">
        <v>78.278000000000006</v>
      </c>
      <c r="S97" s="146" t="str">
        <f t="shared" si="11"/>
        <v/>
      </c>
      <c r="T97" s="146" t="str">
        <f t="shared" si="10"/>
        <v/>
      </c>
    </row>
    <row r="98" spans="1:20">
      <c r="A98" s="151" t="str">
        <f t="shared" ca="1" si="12"/>
        <v/>
      </c>
      <c r="B98" s="38" t="str">
        <f ca="1">IF(COUNTIF($U$2:U1083,A98)=1,VLOOKUP(A98,M:N,2), IF(COUNTIF($U$2:U1083,A98)=0,$B$9,""))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IF(COUNTIF($U$2:U1083,A98)=1,VLOOKUP(A98,O:P,2), IF(COUNTIF($U$2:U1083,A98)=0,$C$9,""))</f>
        <v/>
      </c>
      <c r="F98" s="30" t="str">
        <f t="shared" ca="1" si="15"/>
        <v/>
      </c>
      <c r="G98" s="31" t="str">
        <f t="shared" ca="1" si="16"/>
        <v/>
      </c>
      <c r="H98" s="38" t="str">
        <f ca="1">IF(COUNTIF($U$2:U1083,A98)=1,VLOOKUP(A98,Q:R,2), IF(COUNTIF($U$2:U1083,A98)=0,$D$9,""))</f>
        <v/>
      </c>
      <c r="I98" s="30" t="str">
        <f t="shared" ca="1" si="17"/>
        <v/>
      </c>
      <c r="J98" s="31" t="str">
        <f t="shared" ca="1" si="18"/>
        <v/>
      </c>
      <c r="K98" s="66" t="str">
        <f t="shared" ca="1" si="19"/>
        <v/>
      </c>
      <c r="M98" s="146">
        <v>45939.625</v>
      </c>
      <c r="N98" s="3">
        <v>79.001000000000005</v>
      </c>
      <c r="S98" s="146" t="str">
        <f t="shared" si="11"/>
        <v/>
      </c>
      <c r="T98" s="146" t="str">
        <f t="shared" si="10"/>
        <v/>
      </c>
    </row>
    <row r="99" spans="1:20">
      <c r="A99" s="151" t="str">
        <f t="shared" ca="1" si="12"/>
        <v/>
      </c>
      <c r="B99" s="38" t="str">
        <f ca="1">IF(COUNTIF($U$2:U1084,A99)=1,VLOOKUP(A99,M:N,2), IF(COUNTIF($U$2:U1084,A99)=0,$B$9,""))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IF(COUNTIF($U$2:U1084,A99)=1,VLOOKUP(A99,O:P,2), IF(COUNTIF($U$2:U1084,A99)=0,$C$9,""))</f>
        <v/>
      </c>
      <c r="F99" s="30" t="str">
        <f t="shared" ca="1" si="15"/>
        <v/>
      </c>
      <c r="G99" s="31" t="str">
        <f t="shared" ca="1" si="16"/>
        <v/>
      </c>
      <c r="H99" s="38" t="str">
        <f ca="1">IF(COUNTIF($U$2:U1084,A99)=1,VLOOKUP(A99,Q:R,2), IF(COUNTIF($U$2:U1084,A99)=0,$D$9,""))</f>
        <v/>
      </c>
      <c r="I99" s="30" t="str">
        <f t="shared" ca="1" si="17"/>
        <v/>
      </c>
      <c r="J99" s="31" t="str">
        <f t="shared" ca="1" si="18"/>
        <v/>
      </c>
      <c r="K99" s="66" t="str">
        <f t="shared" ca="1" si="19"/>
        <v/>
      </c>
      <c r="M99" s="146">
        <v>45940.625</v>
      </c>
      <c r="N99" s="3">
        <v>80.236000000000004</v>
      </c>
      <c r="S99" s="146" t="str">
        <f t="shared" si="11"/>
        <v/>
      </c>
      <c r="T99" s="146" t="str">
        <f t="shared" si="10"/>
        <v/>
      </c>
    </row>
    <row r="100" spans="1:20">
      <c r="A100" s="151" t="str">
        <f t="shared" ca="1" si="12"/>
        <v/>
      </c>
      <c r="B100" s="38" t="str">
        <f ca="1">IF(COUNTIF($U$2:U1085,A100)=1,VLOOKUP(A100,M:N,2), IF(COUNTIF($U$2:U1085,A100)=0,$B$9,""))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IF(COUNTIF($U$2:U1085,A100)=1,VLOOKUP(A100,O:P,2), IF(COUNTIF($U$2:U1085,A100)=0,$C$9,""))</f>
        <v/>
      </c>
      <c r="F100" s="30" t="str">
        <f t="shared" ca="1" si="15"/>
        <v/>
      </c>
      <c r="G100" s="31" t="str">
        <f t="shared" ca="1" si="16"/>
        <v/>
      </c>
      <c r="H100" s="38" t="str">
        <f ca="1">IF(COUNTIF($U$2:U1085,A100)=1,VLOOKUP(A100,Q:R,2), IF(COUNTIF($U$2:U1085,A100)=0,$D$9,""))</f>
        <v/>
      </c>
      <c r="I100" s="30" t="str">
        <f t="shared" ca="1" si="17"/>
        <v/>
      </c>
      <c r="J100" s="31" t="str">
        <f t="shared" ca="1" si="18"/>
        <v/>
      </c>
      <c r="K100" s="66" t="str">
        <f t="shared" ca="1" si="19"/>
        <v/>
      </c>
      <c r="M100" s="146">
        <v>45943.625</v>
      </c>
      <c r="N100" s="3">
        <v>81.694999999999993</v>
      </c>
      <c r="S100" s="146" t="str">
        <f t="shared" si="11"/>
        <v/>
      </c>
      <c r="T100" s="146" t="str">
        <f t="shared" si="10"/>
        <v/>
      </c>
    </row>
    <row r="101" spans="1:20">
      <c r="A101" s="151" t="str">
        <f t="shared" ca="1" si="12"/>
        <v/>
      </c>
      <c r="B101" s="38" t="str">
        <f ca="1">IF(COUNTIF($U$2:U1086,A101)=1,VLOOKUP(A101,M:N,2), IF(COUNTIF($U$2:U1086,A101)=0,$B$9,""))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IF(COUNTIF($U$2:U1086,A101)=1,VLOOKUP(A101,O:P,2), IF(COUNTIF($U$2:U1086,A101)=0,$C$9,""))</f>
        <v/>
      </c>
      <c r="F101" s="30" t="str">
        <f t="shared" ca="1" si="15"/>
        <v/>
      </c>
      <c r="G101" s="31" t="str">
        <f t="shared" ca="1" si="16"/>
        <v/>
      </c>
      <c r="H101" s="38" t="str">
        <f ca="1">IF(COUNTIF($U$2:U1086,A101)=1,VLOOKUP(A101,Q:R,2), IF(COUNTIF($U$2:U1086,A101)=0,$D$9,""))</f>
        <v/>
      </c>
      <c r="I101" s="30" t="str">
        <f t="shared" ca="1" si="17"/>
        <v/>
      </c>
      <c r="J101" s="31" t="str">
        <f t="shared" ca="1" si="18"/>
        <v/>
      </c>
      <c r="K101" s="66" t="str">
        <f t="shared" ca="1" si="19"/>
        <v/>
      </c>
      <c r="M101" s="146">
        <v>45944.625</v>
      </c>
      <c r="N101" s="3">
        <v>83.076999999999998</v>
      </c>
      <c r="S101" s="146" t="str">
        <f t="shared" si="11"/>
        <v/>
      </c>
      <c r="T101" s="146" t="str">
        <f t="shared" si="10"/>
        <v/>
      </c>
    </row>
    <row r="102" spans="1:20">
      <c r="A102" s="151" t="str">
        <f t="shared" ca="1" si="12"/>
        <v/>
      </c>
      <c r="B102" s="38" t="str">
        <f ca="1">IF(COUNTIF($U$2:U1087,A102)=1,VLOOKUP(A102,M:N,2), IF(COUNTIF($U$2:U1087,A102)=0,$B$9,""))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IF(COUNTIF($U$2:U1087,A102)=1,VLOOKUP(A102,O:P,2), IF(COUNTIF($U$2:U1087,A102)=0,$C$9,""))</f>
        <v/>
      </c>
      <c r="F102" s="30" t="str">
        <f t="shared" ca="1" si="15"/>
        <v/>
      </c>
      <c r="G102" s="31" t="str">
        <f t="shared" ca="1" si="16"/>
        <v/>
      </c>
      <c r="H102" s="38" t="str">
        <f ca="1">IF(COUNTIF($U$2:U1087,A102)=1,VLOOKUP(A102,Q:R,2), IF(COUNTIF($U$2:U1087,A102)=0,$D$9,""))</f>
        <v/>
      </c>
      <c r="I102" s="30" t="str">
        <f t="shared" ca="1" si="17"/>
        <v/>
      </c>
      <c r="J102" s="31" t="str">
        <f t="shared" ca="1" si="18"/>
        <v/>
      </c>
      <c r="K102" s="66" t="str">
        <f t="shared" ca="1" si="19"/>
        <v/>
      </c>
      <c r="M102" s="146">
        <v>45945.625</v>
      </c>
      <c r="N102" s="3">
        <v>81.090999999999994</v>
      </c>
      <c r="S102" s="146" t="str">
        <f t="shared" si="11"/>
        <v/>
      </c>
      <c r="T102" s="146" t="str">
        <f t="shared" si="10"/>
        <v/>
      </c>
    </row>
    <row r="103" spans="1:20">
      <c r="A103" s="151" t="str">
        <f t="shared" ca="1" si="12"/>
        <v/>
      </c>
      <c r="B103" s="38" t="str">
        <f ca="1">IF(COUNTIF($U$2:U1088,A103)=1,VLOOKUP(A103,M:N,2), IF(COUNTIF($U$2:U1088,A103)=0,$B$9,""))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IF(COUNTIF($U$2:U1088,A103)=1,VLOOKUP(A103,O:P,2), IF(COUNTIF($U$2:U1088,A103)=0,$C$9,""))</f>
        <v/>
      </c>
      <c r="F103" s="30" t="str">
        <f t="shared" ca="1" si="15"/>
        <v/>
      </c>
      <c r="G103" s="31" t="str">
        <f t="shared" ca="1" si="16"/>
        <v/>
      </c>
      <c r="H103" s="38" t="str">
        <f ca="1">IF(COUNTIF($U$2:U1088,A103)=1,VLOOKUP(A103,Q:R,2), IF(COUNTIF($U$2:U1088,A103)=0,$D$9,""))</f>
        <v/>
      </c>
      <c r="I103" s="30" t="str">
        <f t="shared" ca="1" si="17"/>
        <v/>
      </c>
      <c r="J103" s="31" t="str">
        <f t="shared" ca="1" si="18"/>
        <v/>
      </c>
      <c r="K103" s="66" t="str">
        <f t="shared" ca="1" si="19"/>
        <v/>
      </c>
      <c r="M103" s="146">
        <v>45946.625</v>
      </c>
      <c r="N103" s="3">
        <v>81.105000000000004</v>
      </c>
      <c r="S103" s="146" t="str">
        <f t="shared" si="11"/>
        <v/>
      </c>
      <c r="T103" s="146" t="str">
        <f t="shared" si="10"/>
        <v/>
      </c>
    </row>
    <row r="104" spans="1:20">
      <c r="A104" s="151" t="str">
        <f t="shared" ca="1" si="12"/>
        <v/>
      </c>
      <c r="B104" s="38" t="str">
        <f ca="1">IF(COUNTIF($U$2:U1089,A104)=1,VLOOKUP(A104,M:N,2), IF(COUNTIF($U$2:U1089,A104)=0,$B$9,""))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IF(COUNTIF($U$2:U1089,A104)=1,VLOOKUP(A104,O:P,2), IF(COUNTIF($U$2:U1089,A104)=0,$C$9,""))</f>
        <v/>
      </c>
      <c r="F104" s="30" t="str">
        <f t="shared" ca="1" si="15"/>
        <v/>
      </c>
      <c r="G104" s="31" t="str">
        <f t="shared" ca="1" si="16"/>
        <v/>
      </c>
      <c r="H104" s="38" t="str">
        <f ca="1">IF(COUNTIF($U$2:U1089,A104)=1,VLOOKUP(A104,Q:R,2), IF(COUNTIF($U$2:U1089,A104)=0,$D$9,""))</f>
        <v/>
      </c>
      <c r="I104" s="30" t="str">
        <f t="shared" ca="1" si="17"/>
        <v/>
      </c>
      <c r="J104" s="31" t="str">
        <f t="shared" ca="1" si="18"/>
        <v/>
      </c>
      <c r="K104" s="66" t="str">
        <f t="shared" ca="1" si="19"/>
        <v/>
      </c>
      <c r="M104" s="146">
        <v>45947.625</v>
      </c>
      <c r="N104" s="3">
        <v>82.697000000000003</v>
      </c>
      <c r="S104" s="146" t="str">
        <f t="shared" si="11"/>
        <v/>
      </c>
      <c r="T104" s="146" t="str">
        <f t="shared" si="10"/>
        <v/>
      </c>
    </row>
    <row r="105" spans="1:20">
      <c r="A105" s="151" t="str">
        <f t="shared" ca="1" si="12"/>
        <v/>
      </c>
      <c r="B105" s="38" t="str">
        <f ca="1">IF(COUNTIF($U$2:U1090,A105)=1,VLOOKUP(A105,M:N,2), IF(COUNTIF($U$2:U1090,A105)=0,$B$9,""))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IF(COUNTIF($U$2:U1090,A105)=1,VLOOKUP(A105,O:P,2), IF(COUNTIF($U$2:U1090,A105)=0,$C$9,""))</f>
        <v/>
      </c>
      <c r="F105" s="30" t="str">
        <f t="shared" ca="1" si="15"/>
        <v/>
      </c>
      <c r="G105" s="31" t="str">
        <f t="shared" ca="1" si="16"/>
        <v/>
      </c>
      <c r="H105" s="38" t="str">
        <f ca="1">IF(COUNTIF($U$2:U1090,A105)=1,VLOOKUP(A105,Q:R,2), IF(COUNTIF($U$2:U1090,A105)=0,$D$9,""))</f>
        <v/>
      </c>
      <c r="I105" s="30" t="str">
        <f t="shared" ca="1" si="17"/>
        <v/>
      </c>
      <c r="J105" s="31" t="str">
        <f t="shared" ca="1" si="18"/>
        <v/>
      </c>
      <c r="K105" s="66" t="str">
        <f t="shared" ca="1" si="19"/>
        <v/>
      </c>
      <c r="M105" s="146">
        <v>45950.625</v>
      </c>
      <c r="N105" s="3">
        <v>82.212000000000003</v>
      </c>
      <c r="S105" s="146" t="str">
        <f t="shared" si="11"/>
        <v/>
      </c>
      <c r="T105" s="146" t="str">
        <f t="shared" si="10"/>
        <v/>
      </c>
    </row>
    <row r="106" spans="1:20">
      <c r="A106" s="151" t="str">
        <f t="shared" ca="1" si="12"/>
        <v/>
      </c>
      <c r="B106" s="38" t="str">
        <f ca="1">IF(COUNTIF($U$2:U1091,A106)=1,VLOOKUP(A106,M:N,2), IF(COUNTIF($U$2:U1091,A106)=0,$B$9,""))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IF(COUNTIF($U$2:U1091,A106)=1,VLOOKUP(A106,O:P,2), IF(COUNTIF($U$2:U1091,A106)=0,$C$9,""))</f>
        <v/>
      </c>
      <c r="F106" s="30" t="str">
        <f t="shared" ca="1" si="15"/>
        <v/>
      </c>
      <c r="G106" s="31" t="str">
        <f t="shared" ca="1" si="16"/>
        <v/>
      </c>
      <c r="H106" s="38" t="str">
        <f ca="1">IF(COUNTIF($U$2:U1091,A106)=1,VLOOKUP(A106,Q:R,2), IF(COUNTIF($U$2:U1091,A106)=0,$D$9,""))</f>
        <v/>
      </c>
      <c r="I106" s="30" t="str">
        <f t="shared" ca="1" si="17"/>
        <v/>
      </c>
      <c r="J106" s="31" t="str">
        <f t="shared" ca="1" si="18"/>
        <v/>
      </c>
      <c r="K106" s="66" t="str">
        <f t="shared" ca="1" si="19"/>
        <v/>
      </c>
      <c r="M106" s="146">
        <v>45951.625</v>
      </c>
      <c r="N106" s="3">
        <v>80.77</v>
      </c>
      <c r="S106" s="146" t="str">
        <f t="shared" si="11"/>
        <v/>
      </c>
      <c r="T106" s="146" t="str">
        <f t="shared" si="10"/>
        <v/>
      </c>
    </row>
    <row r="107" spans="1:20">
      <c r="A107" s="151" t="str">
        <f t="shared" ca="1" si="12"/>
        <v/>
      </c>
      <c r="B107" s="38" t="str">
        <f ca="1">IF(COUNTIF($U$2:U1092,A107)=1,VLOOKUP(A107,M:N,2), IF(COUNTIF($U$2:U1092,A107)=0,$B$9,""))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IF(COUNTIF($U$2:U1092,A107)=1,VLOOKUP(A107,O:P,2), IF(COUNTIF($U$2:U1092,A107)=0,$C$9,""))</f>
        <v/>
      </c>
      <c r="F107" s="30" t="str">
        <f t="shared" ca="1" si="15"/>
        <v/>
      </c>
      <c r="G107" s="31" t="str">
        <f t="shared" ca="1" si="16"/>
        <v/>
      </c>
      <c r="H107" s="38" t="str">
        <f ca="1">IF(COUNTIF($U$2:U1092,A107)=1,VLOOKUP(A107,Q:R,2), IF(COUNTIF($U$2:U1092,A107)=0,$D$9,""))</f>
        <v/>
      </c>
      <c r="I107" s="30" t="str">
        <f t="shared" ca="1" si="17"/>
        <v/>
      </c>
      <c r="J107" s="31" t="str">
        <f t="shared" ca="1" si="18"/>
        <v/>
      </c>
      <c r="K107" s="66" t="str">
        <f t="shared" ca="1" si="19"/>
        <v/>
      </c>
      <c r="M107" s="146">
        <v>45952.625</v>
      </c>
      <c r="N107" s="3">
        <v>80.914000000000001</v>
      </c>
      <c r="S107" s="146" t="str">
        <f t="shared" si="11"/>
        <v/>
      </c>
      <c r="T107" s="146" t="str">
        <f t="shared" si="10"/>
        <v/>
      </c>
    </row>
    <row r="108" spans="1:20">
      <c r="A108" s="151" t="str">
        <f t="shared" ca="1" si="12"/>
        <v/>
      </c>
      <c r="B108" s="38" t="str">
        <f ca="1">IF(COUNTIF($U$2:U1093,A108)=1,VLOOKUP(A108,M:N,2), IF(COUNTIF($U$2:U1093,A108)=0,$B$9,""))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IF(COUNTIF($U$2:U1093,A108)=1,VLOOKUP(A108,O:P,2), IF(COUNTIF($U$2:U1093,A108)=0,$C$9,""))</f>
        <v/>
      </c>
      <c r="F108" s="30" t="str">
        <f t="shared" ca="1" si="15"/>
        <v/>
      </c>
      <c r="G108" s="31" t="str">
        <f t="shared" ca="1" si="16"/>
        <v/>
      </c>
      <c r="H108" s="38" t="str">
        <f ca="1">IF(COUNTIF($U$2:U1093,A108)=1,VLOOKUP(A108,Q:R,2), IF(COUNTIF($U$2:U1093,A108)=0,$D$9,""))</f>
        <v/>
      </c>
      <c r="I108" s="30" t="str">
        <f t="shared" ca="1" si="17"/>
        <v/>
      </c>
      <c r="J108" s="31" t="str">
        <f t="shared" ca="1" si="18"/>
        <v/>
      </c>
      <c r="K108" s="66" t="str">
        <f t="shared" ca="1" si="19"/>
        <v/>
      </c>
      <c r="M108" s="146">
        <v>45953.625</v>
      </c>
      <c r="N108" s="3">
        <v>81.153000000000006</v>
      </c>
      <c r="S108" s="146" t="str">
        <f t="shared" si="11"/>
        <v/>
      </c>
      <c r="T108" s="146" t="str">
        <f t="shared" si="10"/>
        <v/>
      </c>
    </row>
    <row r="109" spans="1:20">
      <c r="A109" s="151" t="str">
        <f t="shared" ca="1" si="12"/>
        <v/>
      </c>
      <c r="B109" s="38" t="str">
        <f ca="1">IF(COUNTIF($U$2:U1094,A109)=1,VLOOKUP(A109,M:N,2), IF(COUNTIF($U$2:U1094,A109)=0,$B$9,""))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IF(COUNTIF($U$2:U1094,A109)=1,VLOOKUP(A109,O:P,2), IF(COUNTIF($U$2:U1094,A109)=0,$C$9,""))</f>
        <v/>
      </c>
      <c r="F109" s="30" t="str">
        <f t="shared" ca="1" si="15"/>
        <v/>
      </c>
      <c r="G109" s="31" t="str">
        <f t="shared" ca="1" si="16"/>
        <v/>
      </c>
      <c r="H109" s="38" t="str">
        <f ca="1">IF(COUNTIF($U$2:U1094,A109)=1,VLOOKUP(A109,Q:R,2), IF(COUNTIF($U$2:U1094,A109)=0,$D$9,""))</f>
        <v/>
      </c>
      <c r="I109" s="30" t="str">
        <f t="shared" ca="1" si="17"/>
        <v/>
      </c>
      <c r="J109" s="31" t="str">
        <f t="shared" ca="1" si="18"/>
        <v/>
      </c>
      <c r="K109" s="66" t="str">
        <f t="shared" ca="1" si="19"/>
        <v/>
      </c>
      <c r="M109" s="146">
        <v>45954.625</v>
      </c>
      <c r="N109" s="3">
        <v>79.572000000000003</v>
      </c>
      <c r="S109" s="146" t="str">
        <f t="shared" si="11"/>
        <v/>
      </c>
      <c r="T109" s="146" t="str">
        <f t="shared" si="10"/>
        <v/>
      </c>
    </row>
    <row r="110" spans="1:20">
      <c r="A110" s="151" t="str">
        <f t="shared" ca="1" si="12"/>
        <v/>
      </c>
      <c r="B110" s="38" t="str">
        <f ca="1">IF(COUNTIF($U$2:U1095,A110)=1,VLOOKUP(A110,M:N,2), IF(COUNTIF($U$2:U1095,A110)=0,$B$9,""))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IF(COUNTIF($U$2:U1095,A110)=1,VLOOKUP(A110,O:P,2), IF(COUNTIF($U$2:U1095,A110)=0,$C$9,""))</f>
        <v/>
      </c>
      <c r="F110" s="30" t="str">
        <f t="shared" ca="1" si="15"/>
        <v/>
      </c>
      <c r="G110" s="31" t="str">
        <f t="shared" ca="1" si="16"/>
        <v/>
      </c>
      <c r="H110" s="38" t="str">
        <f ca="1">IF(COUNTIF($U$2:U1095,A110)=1,VLOOKUP(A110,Q:R,2), IF(COUNTIF($U$2:U1095,A110)=0,$D$9,""))</f>
        <v/>
      </c>
      <c r="I110" s="30" t="str">
        <f t="shared" ca="1" si="17"/>
        <v/>
      </c>
      <c r="J110" s="31" t="str">
        <f t="shared" ca="1" si="18"/>
        <v/>
      </c>
      <c r="K110" s="66" t="str">
        <f t="shared" ca="1" si="19"/>
        <v/>
      </c>
      <c r="M110" s="146">
        <v>45957.625</v>
      </c>
      <c r="N110" s="3">
        <v>76.989000000000004</v>
      </c>
      <c r="S110" s="146" t="str">
        <f t="shared" si="11"/>
        <v/>
      </c>
      <c r="T110" s="146" t="str">
        <f t="shared" si="10"/>
        <v/>
      </c>
    </row>
    <row r="111" spans="1:20">
      <c r="A111" s="151" t="str">
        <f t="shared" ca="1" si="12"/>
        <v/>
      </c>
      <c r="B111" s="38" t="str">
        <f ca="1">IF(COUNTIF($U$2:U1096,A111)=1,VLOOKUP(A111,M:N,2), IF(COUNTIF($U$2:U1096,A111)=0,$B$9,""))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IF(COUNTIF($U$2:U1096,A111)=1,VLOOKUP(A111,O:P,2), IF(COUNTIF($U$2:U1096,A111)=0,$C$9,""))</f>
        <v/>
      </c>
      <c r="F111" s="30" t="str">
        <f t="shared" ca="1" si="15"/>
        <v/>
      </c>
      <c r="G111" s="31" t="str">
        <f t="shared" ca="1" si="16"/>
        <v/>
      </c>
      <c r="H111" s="38" t="str">
        <f ca="1">IF(COUNTIF($U$2:U1096,A111)=1,VLOOKUP(A111,Q:R,2), IF(COUNTIF($U$2:U1096,A111)=0,$D$9,""))</f>
        <v/>
      </c>
      <c r="I111" s="30" t="str">
        <f t="shared" ca="1" si="17"/>
        <v/>
      </c>
      <c r="J111" s="31" t="str">
        <f t="shared" ca="1" si="18"/>
        <v/>
      </c>
      <c r="K111" s="66" t="str">
        <f t="shared" ca="1" si="19"/>
        <v/>
      </c>
      <c r="M111" s="146">
        <v>45958.625</v>
      </c>
      <c r="N111" s="3">
        <v>75.164000000000001</v>
      </c>
      <c r="S111" s="146" t="str">
        <f t="shared" si="11"/>
        <v/>
      </c>
      <c r="T111" s="146" t="str">
        <f t="shared" si="10"/>
        <v/>
      </c>
    </row>
    <row r="112" spans="1:20">
      <c r="A112" s="151" t="str">
        <f t="shared" ca="1" si="12"/>
        <v/>
      </c>
      <c r="B112" s="38" t="str">
        <f ca="1">IF(COUNTIF($U$2:U1097,A112)=1,VLOOKUP(A112,M:N,2), IF(COUNTIF($U$2:U1097,A112)=0,$B$9,""))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IF(COUNTIF($U$2:U1097,A112)=1,VLOOKUP(A112,O:P,2), IF(COUNTIF($U$2:U1097,A112)=0,$C$9,""))</f>
        <v/>
      </c>
      <c r="F112" s="30" t="str">
        <f t="shared" ca="1" si="15"/>
        <v/>
      </c>
      <c r="G112" s="31" t="str">
        <f t="shared" ca="1" si="16"/>
        <v/>
      </c>
      <c r="H112" s="38" t="str">
        <f ca="1">IF(COUNTIF($U$2:U1097,A112)=1,VLOOKUP(A112,Q:R,2), IF(COUNTIF($U$2:U1097,A112)=0,$D$9,""))</f>
        <v/>
      </c>
      <c r="I112" s="30" t="str">
        <f t="shared" ca="1" si="17"/>
        <v/>
      </c>
      <c r="J112" s="31" t="str">
        <f t="shared" ca="1" si="18"/>
        <v/>
      </c>
      <c r="K112" s="66" t="str">
        <f t="shared" ca="1" si="19"/>
        <v/>
      </c>
      <c r="M112" s="146">
        <v>45959.625</v>
      </c>
      <c r="N112" s="3">
        <v>74.891000000000005</v>
      </c>
      <c r="S112" s="146" t="str">
        <f t="shared" si="11"/>
        <v/>
      </c>
      <c r="T112" s="146" t="str">
        <f t="shared" si="10"/>
        <v/>
      </c>
    </row>
    <row r="113" spans="1:20">
      <c r="A113" s="151" t="str">
        <f t="shared" ca="1" si="12"/>
        <v/>
      </c>
      <c r="B113" s="38" t="str">
        <f ca="1">IF(COUNTIF($U$2:U1098,A113)=1,VLOOKUP(A113,M:N,2), IF(COUNTIF($U$2:U1098,A113)=0,$B$9,""))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IF(COUNTIF($U$2:U1098,A113)=1,VLOOKUP(A113,O:P,2), IF(COUNTIF($U$2:U1098,A113)=0,$C$9,""))</f>
        <v/>
      </c>
      <c r="F113" s="30" t="str">
        <f t="shared" ca="1" si="15"/>
        <v/>
      </c>
      <c r="G113" s="31" t="str">
        <f t="shared" ca="1" si="16"/>
        <v/>
      </c>
      <c r="H113" s="38" t="str">
        <f ca="1">IF(COUNTIF($U$2:U1098,A113)=1,VLOOKUP(A113,Q:R,2), IF(COUNTIF($U$2:U1098,A113)=0,$D$9,""))</f>
        <v/>
      </c>
      <c r="I113" s="30" t="str">
        <f t="shared" ca="1" si="17"/>
        <v/>
      </c>
      <c r="J113" s="31" t="str">
        <f t="shared" ca="1" si="18"/>
        <v/>
      </c>
      <c r="K113" s="66" t="str">
        <f t="shared" ca="1" si="19"/>
        <v/>
      </c>
      <c r="M113" s="146">
        <v>45960.625</v>
      </c>
      <c r="N113" s="3">
        <v>73.834999999999994</v>
      </c>
      <c r="S113" s="146" t="str">
        <f t="shared" si="11"/>
        <v/>
      </c>
      <c r="T113" s="146" t="str">
        <f t="shared" si="10"/>
        <v/>
      </c>
    </row>
    <row r="114" spans="1:20">
      <c r="A114" s="151" t="str">
        <f t="shared" ca="1" si="12"/>
        <v/>
      </c>
      <c r="B114" s="38" t="str">
        <f ca="1">IF(COUNTIF($U$2:U1099,A114)=1,VLOOKUP(A114,M:N,2), IF(COUNTIF($U$2:U1099,A114)=0,$B$9,""))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IF(COUNTIF($U$2:U1099,A114)=1,VLOOKUP(A114,O:P,2), IF(COUNTIF($U$2:U1099,A114)=0,$C$9,""))</f>
        <v/>
      </c>
      <c r="F114" s="30" t="str">
        <f t="shared" ca="1" si="15"/>
        <v/>
      </c>
      <c r="G114" s="31" t="str">
        <f t="shared" ca="1" si="16"/>
        <v/>
      </c>
      <c r="H114" s="38" t="str">
        <f ca="1">IF(COUNTIF($U$2:U1099,A114)=1,VLOOKUP(A114,Q:R,2), IF(COUNTIF($U$2:U1099,A114)=0,$D$9,""))</f>
        <v/>
      </c>
      <c r="I114" s="30" t="str">
        <f t="shared" ca="1" si="17"/>
        <v/>
      </c>
      <c r="J114" s="31" t="str">
        <f t="shared" ca="1" si="18"/>
        <v/>
      </c>
      <c r="K114" s="66" t="str">
        <f t="shared" ca="1" si="19"/>
        <v/>
      </c>
      <c r="M114" s="146">
        <v>45961.625</v>
      </c>
      <c r="N114" s="3">
        <v>73.516999999999996</v>
      </c>
      <c r="S114" s="146" t="str">
        <f t="shared" si="11"/>
        <v/>
      </c>
      <c r="T114" s="146" t="str">
        <f t="shared" si="10"/>
        <v/>
      </c>
    </row>
    <row r="115" spans="1:20">
      <c r="A115" s="151" t="str">
        <f t="shared" ca="1" si="12"/>
        <v/>
      </c>
      <c r="B115" s="38" t="str">
        <f ca="1">IF(COUNTIF($U$2:U1100,A115)=1,VLOOKUP(A115,M:N,2), IF(COUNTIF($U$2:U1100,A115)=0,$B$9,""))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IF(COUNTIF($U$2:U1100,A115)=1,VLOOKUP(A115,O:P,2), IF(COUNTIF($U$2:U1100,A115)=0,$C$9,""))</f>
        <v/>
      </c>
      <c r="F115" s="30" t="str">
        <f t="shared" ca="1" si="15"/>
        <v/>
      </c>
      <c r="G115" s="31" t="str">
        <f t="shared" ca="1" si="16"/>
        <v/>
      </c>
      <c r="H115" s="38" t="str">
        <f ca="1">IF(COUNTIF($U$2:U1100,A115)=1,VLOOKUP(A115,Q:R,2), IF(COUNTIF($U$2:U1100,A115)=0,$D$9,""))</f>
        <v/>
      </c>
      <c r="I115" s="30" t="str">
        <f t="shared" ca="1" si="17"/>
        <v/>
      </c>
      <c r="J115" s="31" t="str">
        <f t="shared" ca="1" si="18"/>
        <v/>
      </c>
      <c r="K115" s="66" t="str">
        <f t="shared" ca="1" si="19"/>
        <v/>
      </c>
      <c r="M115" s="146">
        <v>45964.625</v>
      </c>
      <c r="N115" s="3">
        <v>74.242999999999995</v>
      </c>
      <c r="S115" s="146" t="str">
        <f t="shared" si="11"/>
        <v/>
      </c>
      <c r="T115" s="146" t="str">
        <f t="shared" si="10"/>
        <v/>
      </c>
    </row>
    <row r="116" spans="1:20">
      <c r="A116" s="151" t="str">
        <f t="shared" ca="1" si="12"/>
        <v/>
      </c>
      <c r="B116" s="38" t="str">
        <f ca="1">IF(COUNTIF($U$2:U1101,A116)=1,VLOOKUP(A116,M:N,2), IF(COUNTIF($U$2:U1101,A116)=0,$B$9,""))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IF(COUNTIF($U$2:U1101,A116)=1,VLOOKUP(A116,O:P,2), IF(COUNTIF($U$2:U1101,A116)=0,$C$9,""))</f>
        <v/>
      </c>
      <c r="F116" s="30" t="str">
        <f t="shared" ca="1" si="15"/>
        <v/>
      </c>
      <c r="G116" s="31" t="str">
        <f t="shared" ca="1" si="16"/>
        <v/>
      </c>
      <c r="H116" s="38" t="str">
        <f ca="1">IF(COUNTIF($U$2:U1101,A116)=1,VLOOKUP(A116,Q:R,2), IF(COUNTIF($U$2:U1101,A116)=0,$D$9,""))</f>
        <v/>
      </c>
      <c r="I116" s="30" t="str">
        <f t="shared" ca="1" si="17"/>
        <v/>
      </c>
      <c r="J116" s="31" t="str">
        <f t="shared" ca="1" si="18"/>
        <v/>
      </c>
      <c r="K116" s="66" t="str">
        <f t="shared" ca="1" si="19"/>
        <v/>
      </c>
      <c r="M116" s="146">
        <v>45965.625</v>
      </c>
      <c r="N116" s="3">
        <v>77.614000000000004</v>
      </c>
      <c r="S116" s="146" t="str">
        <f t="shared" si="11"/>
        <v/>
      </c>
      <c r="T116" s="146" t="str">
        <f t="shared" si="10"/>
        <v/>
      </c>
    </row>
    <row r="117" spans="1:20">
      <c r="A117" s="151" t="str">
        <f t="shared" ca="1" si="12"/>
        <v/>
      </c>
      <c r="B117" s="38" t="str">
        <f ca="1">IF(COUNTIF($U$2:U1102,A117)=1,VLOOKUP(A117,M:N,2), IF(COUNTIF($U$2:U1102,A117)=0,$B$9,""))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IF(COUNTIF($U$2:U1102,A117)=1,VLOOKUP(A117,O:P,2), IF(COUNTIF($U$2:U1102,A117)=0,$C$9,""))</f>
        <v/>
      </c>
      <c r="F117" s="30" t="str">
        <f t="shared" ca="1" si="15"/>
        <v/>
      </c>
      <c r="G117" s="31" t="str">
        <f t="shared" ca="1" si="16"/>
        <v/>
      </c>
      <c r="H117" s="38" t="str">
        <f ca="1">IF(COUNTIF($U$2:U1102,A117)=1,VLOOKUP(A117,Q:R,2), IF(COUNTIF($U$2:U1102,A117)=0,$D$9,""))</f>
        <v/>
      </c>
      <c r="I117" s="30" t="str">
        <f t="shared" ca="1" si="17"/>
        <v/>
      </c>
      <c r="J117" s="31" t="str">
        <f t="shared" ca="1" si="18"/>
        <v/>
      </c>
      <c r="K117" s="66" t="str">
        <f t="shared" ca="1" si="19"/>
        <v/>
      </c>
      <c r="M117" s="146">
        <v>45966.625</v>
      </c>
      <c r="N117" s="3">
        <v>76.376999999999995</v>
      </c>
      <c r="S117" s="146" t="str">
        <f t="shared" si="11"/>
        <v/>
      </c>
      <c r="T117" s="146" t="str">
        <f t="shared" si="10"/>
        <v/>
      </c>
    </row>
    <row r="118" spans="1:20">
      <c r="A118" s="151" t="str">
        <f t="shared" ca="1" si="12"/>
        <v/>
      </c>
      <c r="B118" s="38" t="str">
        <f ca="1">IF(COUNTIF($U$2:U1103,A118)=1,VLOOKUP(A118,M:N,2), IF(COUNTIF($U$2:U1103,A118)=0,$B$9,""))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IF(COUNTIF($U$2:U1103,A118)=1,VLOOKUP(A118,O:P,2), IF(COUNTIF($U$2:U1103,A118)=0,$C$9,""))</f>
        <v/>
      </c>
      <c r="F118" s="30" t="str">
        <f t="shared" ca="1" si="15"/>
        <v/>
      </c>
      <c r="G118" s="31" t="str">
        <f t="shared" ca="1" si="16"/>
        <v/>
      </c>
      <c r="H118" s="38" t="str">
        <f ca="1">IF(COUNTIF($U$2:U1103,A118)=1,VLOOKUP(A118,Q:R,2), IF(COUNTIF($U$2:U1103,A118)=0,$D$9,""))</f>
        <v/>
      </c>
      <c r="I118" s="30" t="str">
        <f t="shared" ca="1" si="17"/>
        <v/>
      </c>
      <c r="J118" s="31" t="str">
        <f t="shared" ca="1" si="18"/>
        <v/>
      </c>
      <c r="K118" s="66" t="str">
        <f t="shared" ca="1" si="19"/>
        <v/>
      </c>
      <c r="M118" s="146">
        <v>45967.625</v>
      </c>
      <c r="N118" s="3">
        <v>76.53</v>
      </c>
      <c r="S118" s="146" t="str">
        <f t="shared" si="11"/>
        <v/>
      </c>
      <c r="T118" s="146" t="str">
        <f t="shared" si="10"/>
        <v/>
      </c>
    </row>
    <row r="119" spans="1:20">
      <c r="A119" s="151" t="str">
        <f t="shared" ca="1" si="12"/>
        <v/>
      </c>
      <c r="B119" s="38" t="str">
        <f ca="1">IF(COUNTIF($U$2:U1104,A119)=1,VLOOKUP(A119,M:N,2), IF(COUNTIF($U$2:U1104,A119)=0,$B$9,""))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IF(COUNTIF($U$2:U1104,A119)=1,VLOOKUP(A119,O:P,2), IF(COUNTIF($U$2:U1104,A119)=0,$C$9,""))</f>
        <v/>
      </c>
      <c r="F119" s="30" t="str">
        <f t="shared" ca="1" si="15"/>
        <v/>
      </c>
      <c r="G119" s="31" t="str">
        <f t="shared" ca="1" si="16"/>
        <v/>
      </c>
      <c r="H119" s="38" t="str">
        <f ca="1">IF(COUNTIF($U$2:U1104,A119)=1,VLOOKUP(A119,Q:R,2), IF(COUNTIF($U$2:U1104,A119)=0,$D$9,""))</f>
        <v/>
      </c>
      <c r="I119" s="30" t="str">
        <f t="shared" ca="1" si="17"/>
        <v/>
      </c>
      <c r="J119" s="31" t="str">
        <f t="shared" ca="1" si="18"/>
        <v/>
      </c>
      <c r="K119" s="66" t="str">
        <f t="shared" ca="1" si="19"/>
        <v/>
      </c>
      <c r="M119" s="146">
        <v>45968.625</v>
      </c>
      <c r="N119" s="3">
        <v>76.64</v>
      </c>
      <c r="S119" s="146" t="str">
        <f t="shared" si="11"/>
        <v/>
      </c>
      <c r="T119" s="146" t="str">
        <f t="shared" si="10"/>
        <v/>
      </c>
    </row>
    <row r="120" spans="1:20">
      <c r="A120" s="151" t="str">
        <f t="shared" ca="1" si="12"/>
        <v/>
      </c>
      <c r="B120" s="38" t="str">
        <f ca="1">IF(COUNTIF($U$2:U1105,A120)=1,VLOOKUP(A120,M:N,2), IF(COUNTIF($U$2:U1105,A120)=0,$B$9,""))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IF(COUNTIF($U$2:U1105,A120)=1,VLOOKUP(A120,O:P,2), IF(COUNTIF($U$2:U1105,A120)=0,$C$9,""))</f>
        <v/>
      </c>
      <c r="F120" s="30" t="str">
        <f t="shared" ca="1" si="15"/>
        <v/>
      </c>
      <c r="G120" s="31" t="str">
        <f t="shared" ca="1" si="16"/>
        <v/>
      </c>
      <c r="H120" s="38" t="str">
        <f ca="1">IF(COUNTIF($U$2:U1105,A120)=1,VLOOKUP(A120,Q:R,2), IF(COUNTIF($U$2:U1105,A120)=0,$D$9,""))</f>
        <v/>
      </c>
      <c r="I120" s="30" t="str">
        <f t="shared" ca="1" si="17"/>
        <v/>
      </c>
      <c r="J120" s="31" t="str">
        <f t="shared" ca="1" si="18"/>
        <v/>
      </c>
      <c r="K120" s="66" t="str">
        <f t="shared" ca="1" si="19"/>
        <v/>
      </c>
      <c r="M120" s="146">
        <v>45971.625</v>
      </c>
      <c r="N120" s="3">
        <v>74.978999999999999</v>
      </c>
      <c r="S120" s="146" t="str">
        <f t="shared" si="11"/>
        <v/>
      </c>
      <c r="T120" s="146" t="str">
        <f t="shared" si="10"/>
        <v/>
      </c>
    </row>
    <row r="121" spans="1:20">
      <c r="A121" s="151" t="str">
        <f t="shared" ca="1" si="12"/>
        <v/>
      </c>
      <c r="B121" s="38" t="str">
        <f ca="1">IF(COUNTIF($U$2:U1106,A121)=1,VLOOKUP(A121,M:N,2), IF(COUNTIF($U$2:U1106,A121)=0,$B$9,""))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IF(COUNTIF($U$2:U1106,A121)=1,VLOOKUP(A121,O:P,2), IF(COUNTIF($U$2:U1106,A121)=0,$C$9,""))</f>
        <v/>
      </c>
      <c r="F121" s="30" t="str">
        <f t="shared" ca="1" si="15"/>
        <v/>
      </c>
      <c r="G121" s="31" t="str">
        <f t="shared" ca="1" si="16"/>
        <v/>
      </c>
      <c r="H121" s="38" t="str">
        <f ca="1">IF(COUNTIF($U$2:U1106,A121)=1,VLOOKUP(A121,Q:R,2), IF(COUNTIF($U$2:U1106,A121)=0,$D$9,""))</f>
        <v/>
      </c>
      <c r="I121" s="30" t="str">
        <f t="shared" ca="1" si="17"/>
        <v/>
      </c>
      <c r="J121" s="31" t="str">
        <f t="shared" ca="1" si="18"/>
        <v/>
      </c>
      <c r="K121" s="66" t="str">
        <f t="shared" ca="1" si="19"/>
        <v/>
      </c>
      <c r="M121" s="146">
        <v>45972.625</v>
      </c>
      <c r="N121" s="3">
        <v>74.3</v>
      </c>
      <c r="S121" s="146" t="str">
        <f t="shared" si="11"/>
        <v/>
      </c>
      <c r="T121" s="146" t="str">
        <f t="shared" si="10"/>
        <v/>
      </c>
    </row>
    <row r="122" spans="1:20">
      <c r="A122" s="151" t="str">
        <f t="shared" ca="1" si="12"/>
        <v/>
      </c>
      <c r="B122" s="38" t="str">
        <f ca="1">IF(COUNTIF($U$2:U1107,A122)=1,VLOOKUP(A122,M:N,2), IF(COUNTIF($U$2:U1107,A122)=0,$B$9,""))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IF(COUNTIF($U$2:U1107,A122)=1,VLOOKUP(A122,O:P,2), IF(COUNTIF($U$2:U1107,A122)=0,$C$9,""))</f>
        <v/>
      </c>
      <c r="F122" s="30" t="str">
        <f t="shared" ca="1" si="15"/>
        <v/>
      </c>
      <c r="G122" s="31" t="str">
        <f t="shared" ca="1" si="16"/>
        <v/>
      </c>
      <c r="H122" s="38" t="str">
        <f ca="1">IF(COUNTIF($U$2:U1107,A122)=1,VLOOKUP(A122,Q:R,2), IF(COUNTIF($U$2:U1107,A122)=0,$D$9,""))</f>
        <v/>
      </c>
      <c r="I122" s="30" t="str">
        <f t="shared" ca="1" si="17"/>
        <v/>
      </c>
      <c r="J122" s="31" t="str">
        <f t="shared" ca="1" si="18"/>
        <v/>
      </c>
      <c r="K122" s="66" t="str">
        <f t="shared" ca="1" si="19"/>
        <v/>
      </c>
      <c r="M122" s="146">
        <v>45973.625</v>
      </c>
      <c r="N122" s="3">
        <v>73.944999999999993</v>
      </c>
      <c r="S122" s="146" t="str">
        <f t="shared" si="11"/>
        <v/>
      </c>
      <c r="T122" s="146" t="str">
        <f t="shared" si="10"/>
        <v/>
      </c>
    </row>
    <row r="123" spans="1:20">
      <c r="A123" s="151" t="str">
        <f t="shared" ca="1" si="12"/>
        <v/>
      </c>
      <c r="B123" s="38" t="str">
        <f ca="1">IF(COUNTIF($U$2:U1108,A123)=1,VLOOKUP(A123,M:N,2), IF(COUNTIF($U$2:U1108,A123)=0,$B$9,""))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IF(COUNTIF($U$2:U1108,A123)=1,VLOOKUP(A123,O:P,2), IF(COUNTIF($U$2:U1108,A123)=0,$C$9,""))</f>
        <v/>
      </c>
      <c r="F123" s="30" t="str">
        <f t="shared" ca="1" si="15"/>
        <v/>
      </c>
      <c r="G123" s="31" t="str">
        <f t="shared" ca="1" si="16"/>
        <v/>
      </c>
      <c r="H123" s="38" t="str">
        <f ca="1">IF(COUNTIF($U$2:U1108,A123)=1,VLOOKUP(A123,Q:R,2), IF(COUNTIF($U$2:U1108,A123)=0,$D$9,""))</f>
        <v/>
      </c>
      <c r="I123" s="30" t="str">
        <f t="shared" ca="1" si="17"/>
        <v/>
      </c>
      <c r="J123" s="31" t="str">
        <f t="shared" ca="1" si="18"/>
        <v/>
      </c>
      <c r="K123" s="66" t="str">
        <f t="shared" ca="1" si="19"/>
        <v/>
      </c>
      <c r="M123" s="146">
        <v>45974.625</v>
      </c>
      <c r="N123" s="3">
        <v>74.346999999999994</v>
      </c>
      <c r="S123" s="146" t="str">
        <f t="shared" si="11"/>
        <v/>
      </c>
      <c r="T123" s="146" t="str">
        <f t="shared" si="10"/>
        <v/>
      </c>
    </row>
    <row r="124" spans="1:20">
      <c r="A124" s="151" t="str">
        <f t="shared" ca="1" si="12"/>
        <v/>
      </c>
      <c r="B124" s="38" t="str">
        <f ca="1">IF(COUNTIF($U$2:U1109,A124)=1,VLOOKUP(A124,M:N,2), IF(COUNTIF($U$2:U1109,A124)=0,$B$9,""))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IF(COUNTIF($U$2:U1109,A124)=1,VLOOKUP(A124,O:P,2), IF(COUNTIF($U$2:U1109,A124)=0,$C$9,""))</f>
        <v/>
      </c>
      <c r="F124" s="30" t="str">
        <f t="shared" ca="1" si="15"/>
        <v/>
      </c>
      <c r="G124" s="31" t="str">
        <f t="shared" ca="1" si="16"/>
        <v/>
      </c>
      <c r="H124" s="38" t="str">
        <f ca="1">IF(COUNTIF($U$2:U1109,A124)=1,VLOOKUP(A124,Q:R,2), IF(COUNTIF($U$2:U1109,A124)=0,$D$9,""))</f>
        <v/>
      </c>
      <c r="I124" s="30" t="str">
        <f t="shared" ca="1" si="17"/>
        <v/>
      </c>
      <c r="J124" s="31" t="str">
        <f t="shared" ca="1" si="18"/>
        <v/>
      </c>
      <c r="K124" s="66" t="str">
        <f t="shared" ca="1" si="19"/>
        <v/>
      </c>
      <c r="M124" s="146">
        <v>45975.625</v>
      </c>
      <c r="N124" s="3">
        <v>74.653000000000006</v>
      </c>
      <c r="S124" s="146" t="str">
        <f t="shared" si="11"/>
        <v/>
      </c>
      <c r="T124" s="146" t="str">
        <f t="shared" si="10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45978.625</v>
      </c>
      <c r="N125" s="3">
        <v>74.206000000000003</v>
      </c>
      <c r="S125" s="146" t="str">
        <f t="shared" si="11"/>
        <v/>
      </c>
      <c r="T125" s="146" t="str">
        <f t="shared" si="10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45979.625</v>
      </c>
      <c r="N126" s="3">
        <v>76.831000000000003</v>
      </c>
      <c r="S126" s="146" t="str">
        <f t="shared" si="11"/>
        <v/>
      </c>
      <c r="T126" s="146" t="str">
        <f t="shared" si="10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45980.625</v>
      </c>
      <c r="N127" s="3">
        <v>76.998000000000005</v>
      </c>
      <c r="S127" s="146" t="str">
        <f t="shared" si="11"/>
        <v/>
      </c>
      <c r="T127" s="146" t="str">
        <f t="shared" si="10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45981.625</v>
      </c>
      <c r="N128" s="3">
        <v>75.921999999999997</v>
      </c>
      <c r="S128" s="146">
        <f t="shared" si="11"/>
        <v>45981.625</v>
      </c>
      <c r="T128" s="146" t="str">
        <f t="shared" si="10"/>
        <v/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45982.625</v>
      </c>
      <c r="N129" s="3">
        <v>77.668000000000006</v>
      </c>
      <c r="S129" s="146">
        <f t="shared" si="11"/>
        <v>45982.625</v>
      </c>
      <c r="T129" s="146" t="str">
        <f t="shared" si="10"/>
        <v/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45985.625</v>
      </c>
      <c r="N130" s="3">
        <v>76.361000000000004</v>
      </c>
      <c r="S130" s="146">
        <f t="shared" si="11"/>
        <v>45985.625</v>
      </c>
      <c r="T130" s="146" t="str">
        <f t="shared" si="10"/>
        <v/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45986.625</v>
      </c>
      <c r="N131" s="3">
        <v>74.87</v>
      </c>
      <c r="S131" s="146">
        <f t="shared" si="11"/>
        <v>45986.625</v>
      </c>
      <c r="T131" s="146" t="str">
        <f t="shared" ref="T131:T194" si="20">IF(S131&gt;$A$14,S131,"")</f>
        <v/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45987.625</v>
      </c>
      <c r="N132" s="3">
        <v>74.150000000000006</v>
      </c>
      <c r="S132" s="146">
        <f t="shared" ref="S132:S195" si="21">IF(COUNTIF(O:O,M132)*COUNTIF(Q:Q,M132),M132,"")</f>
        <v>45987.625</v>
      </c>
      <c r="T132" s="146">
        <f t="shared" si="20"/>
        <v>45987.625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45988.625</v>
      </c>
      <c r="N133" s="3">
        <v>73.353999999999999</v>
      </c>
      <c r="S133" s="146" t="str">
        <f t="shared" si="21"/>
        <v/>
      </c>
      <c r="T133" s="146" t="str">
        <f t="shared" si="20"/>
        <v/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45989.625</v>
      </c>
      <c r="N134" s="3">
        <v>73.311999999999998</v>
      </c>
      <c r="S134" s="146" t="str">
        <f t="shared" si="21"/>
        <v/>
      </c>
      <c r="T134" s="146" t="str">
        <f t="shared" si="20"/>
        <v/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45992.625</v>
      </c>
      <c r="N135" s="3">
        <v>74.182000000000002</v>
      </c>
      <c r="S135" s="146">
        <f t="shared" si="21"/>
        <v>45992.625</v>
      </c>
      <c r="T135" s="146">
        <f t="shared" si="20"/>
        <v>45992.625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45993.625</v>
      </c>
      <c r="N136" s="3">
        <v>73.864999999999995</v>
      </c>
      <c r="S136" s="146">
        <f t="shared" si="21"/>
        <v>45993.625</v>
      </c>
      <c r="T136" s="146">
        <f t="shared" si="20"/>
        <v>45993.625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45994.625</v>
      </c>
      <c r="N137" s="3">
        <v>72.518000000000001</v>
      </c>
      <c r="S137" s="146">
        <f t="shared" si="21"/>
        <v>45994.625</v>
      </c>
      <c r="T137" s="146">
        <f t="shared" si="20"/>
        <v>45994.625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45995.625</v>
      </c>
      <c r="N138" s="3">
        <v>72.024000000000001</v>
      </c>
      <c r="S138" s="146">
        <f t="shared" si="21"/>
        <v>45995.625</v>
      </c>
      <c r="T138" s="146">
        <f t="shared" si="20"/>
        <v>45995.625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146">
        <v>45996.625</v>
      </c>
      <c r="N139" s="3">
        <v>72.131</v>
      </c>
      <c r="S139" s="146">
        <f t="shared" si="21"/>
        <v>45996.625</v>
      </c>
      <c r="T139" s="146">
        <f t="shared" si="20"/>
        <v>45996.625</v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146">
        <v>45999.625</v>
      </c>
      <c r="N140" s="3">
        <v>72.222999999999999</v>
      </c>
      <c r="S140" s="146">
        <f t="shared" si="21"/>
        <v>45999.625</v>
      </c>
      <c r="T140" s="146">
        <f t="shared" si="20"/>
        <v>45999.625</v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146">
        <v>46000.625</v>
      </c>
      <c r="N141" s="3">
        <v>73.212999999999994</v>
      </c>
      <c r="S141" s="146">
        <f t="shared" si="21"/>
        <v>46000.625</v>
      </c>
      <c r="T141" s="146">
        <f t="shared" si="20"/>
        <v>46000.625</v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146">
        <v>46001.625</v>
      </c>
      <c r="N142" s="3">
        <v>74.114000000000004</v>
      </c>
      <c r="S142" s="146">
        <f t="shared" si="21"/>
        <v>46001.625</v>
      </c>
      <c r="T142" s="146">
        <f t="shared" si="20"/>
        <v>46001.625</v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146">
        <v>46002.625</v>
      </c>
      <c r="N143" s="3">
        <v>73.498999999999995</v>
      </c>
      <c r="S143" s="146">
        <f t="shared" si="21"/>
        <v>46002.625</v>
      </c>
      <c r="T143" s="146">
        <f t="shared" si="20"/>
        <v>46002.625</v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1"/>
        <v/>
      </c>
      <c r="T144" s="146" t="str">
        <f t="shared" si="20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1"/>
        <v/>
      </c>
      <c r="T145" s="146" t="str">
        <f t="shared" si="20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1"/>
        <v/>
      </c>
      <c r="T146" s="146" t="str">
        <f t="shared" si="20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1"/>
        <v/>
      </c>
      <c r="T147" s="146" t="str">
        <f t="shared" si="20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1"/>
        <v/>
      </c>
      <c r="T148" s="146" t="str">
        <f t="shared" si="20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1"/>
        <v/>
      </c>
      <c r="T149" s="146" t="str">
        <f t="shared" si="20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1"/>
        <v/>
      </c>
      <c r="T150" s="146" t="str">
        <f t="shared" si="20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1"/>
        <v/>
      </c>
      <c r="T151" s="146" t="str">
        <f t="shared" si="20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1"/>
        <v/>
      </c>
      <c r="T152" s="146" t="str">
        <f t="shared" si="20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1"/>
        <v/>
      </c>
      <c r="T153" s="146" t="str">
        <f t="shared" si="20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1"/>
        <v/>
      </c>
      <c r="T154" s="146" t="str">
        <f t="shared" si="20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1"/>
        <v/>
      </c>
      <c r="T155" s="146" t="str">
        <f t="shared" si="20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1"/>
        <v/>
      </c>
      <c r="T156" s="146" t="str">
        <f t="shared" si="20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1"/>
        <v/>
      </c>
      <c r="T157" s="146" t="str">
        <f t="shared" si="20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1"/>
        <v/>
      </c>
      <c r="T158" s="146" t="str">
        <f t="shared" si="20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1"/>
        <v/>
      </c>
      <c r="T159" s="146" t="str">
        <f t="shared" si="20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1"/>
        <v/>
      </c>
      <c r="T160" s="146" t="str">
        <f t="shared" si="20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1"/>
        <v/>
      </c>
      <c r="T161" s="146" t="str">
        <f t="shared" si="20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1"/>
        <v/>
      </c>
      <c r="T162" s="146" t="str">
        <f t="shared" si="20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1"/>
        <v/>
      </c>
      <c r="T163" s="146" t="str">
        <f t="shared" si="20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1"/>
        <v/>
      </c>
      <c r="T164" s="146" t="str">
        <f t="shared" si="20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1"/>
        <v/>
      </c>
      <c r="T165" s="146" t="str">
        <f t="shared" si="20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1"/>
        <v/>
      </c>
      <c r="T166" s="146" t="str">
        <f t="shared" si="20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1"/>
        <v/>
      </c>
      <c r="T167" s="146" t="str">
        <f t="shared" si="20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1"/>
        <v/>
      </c>
      <c r="T168" s="146" t="str">
        <f t="shared" si="20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1"/>
        <v/>
      </c>
      <c r="T169" s="146" t="str">
        <f t="shared" si="20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1"/>
        <v/>
      </c>
      <c r="T170" s="146" t="str">
        <f t="shared" si="20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1"/>
        <v/>
      </c>
      <c r="T171" s="146" t="str">
        <f t="shared" si="20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1"/>
        <v/>
      </c>
      <c r="T172" s="146" t="str">
        <f t="shared" si="20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1"/>
        <v/>
      </c>
      <c r="T173" s="146" t="str">
        <f t="shared" si="20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1"/>
        <v/>
      </c>
      <c r="T174" s="146" t="str">
        <f t="shared" si="20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1"/>
        <v/>
      </c>
      <c r="T175" s="146" t="str">
        <f t="shared" si="20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1"/>
        <v/>
      </c>
      <c r="T176" s="146" t="str">
        <f t="shared" si="20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1"/>
        <v/>
      </c>
      <c r="T177" s="146" t="str">
        <f t="shared" si="20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1"/>
        <v/>
      </c>
      <c r="T178" s="146" t="str">
        <f t="shared" si="20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1"/>
        <v/>
      </c>
      <c r="T179" s="146" t="str">
        <f t="shared" si="20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1"/>
        <v/>
      </c>
      <c r="T180" s="146" t="str">
        <f t="shared" si="20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1"/>
        <v/>
      </c>
      <c r="T181" s="146" t="str">
        <f t="shared" si="20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1"/>
        <v/>
      </c>
      <c r="T182" s="146" t="str">
        <f t="shared" si="20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1"/>
        <v/>
      </c>
      <c r="T183" s="146" t="str">
        <f t="shared" si="20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1"/>
        <v/>
      </c>
      <c r="T184" s="146" t="str">
        <f t="shared" si="20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1"/>
        <v/>
      </c>
      <c r="T185" s="146" t="str">
        <f t="shared" si="20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1"/>
        <v/>
      </c>
      <c r="T186" s="146" t="str">
        <f t="shared" si="20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1"/>
        <v/>
      </c>
      <c r="T187" s="146" t="str">
        <f t="shared" si="20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1"/>
        <v/>
      </c>
      <c r="T188" s="146" t="str">
        <f t="shared" si="20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1"/>
        <v/>
      </c>
      <c r="T189" s="146" t="str">
        <f t="shared" si="20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1"/>
        <v/>
      </c>
      <c r="T190" s="146" t="str">
        <f t="shared" si="20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1"/>
        <v/>
      </c>
      <c r="T191" s="146" t="str">
        <f t="shared" si="20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1"/>
        <v/>
      </c>
      <c r="T192" s="146" t="str">
        <f t="shared" si="20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1"/>
        <v/>
      </c>
      <c r="T193" s="146" t="str">
        <f t="shared" si="20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1"/>
        <v/>
      </c>
      <c r="T194" s="146" t="str">
        <f t="shared" si="20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1"/>
        <v/>
      </c>
      <c r="T195" s="146" t="str">
        <f t="shared" ref="T195:T258" si="22">IF(S195&gt;$A$14,S195,"")</f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3">IF(COUNTIF(O:O,M196)*COUNTIF(Q:Q,M196),M196,"")</f>
        <v/>
      </c>
      <c r="T196" s="146" t="str">
        <f t="shared" si="22"/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3"/>
        <v/>
      </c>
      <c r="T197" s="146" t="str">
        <f t="shared" si="22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3"/>
        <v/>
      </c>
      <c r="T198" s="146" t="str">
        <f t="shared" si="22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3"/>
        <v/>
      </c>
      <c r="T199" s="146" t="str">
        <f t="shared" si="22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3"/>
        <v/>
      </c>
      <c r="T200" s="146" t="str">
        <f t="shared" si="22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3"/>
        <v/>
      </c>
      <c r="T201" s="146" t="str">
        <f t="shared" si="22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3"/>
        <v/>
      </c>
      <c r="T202" s="146" t="str">
        <f t="shared" si="22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3"/>
        <v/>
      </c>
      <c r="T203" s="146" t="str">
        <f t="shared" si="22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3"/>
        <v/>
      </c>
      <c r="T204" s="146" t="str">
        <f t="shared" si="22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3"/>
        <v/>
      </c>
      <c r="T205" s="146" t="str">
        <f t="shared" si="22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3"/>
        <v/>
      </c>
      <c r="T206" s="146" t="str">
        <f t="shared" si="22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3"/>
        <v/>
      </c>
      <c r="T207" s="146" t="str">
        <f t="shared" si="22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3"/>
        <v/>
      </c>
      <c r="T208" s="146" t="str">
        <f t="shared" si="22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3"/>
        <v/>
      </c>
      <c r="T209" s="146" t="str">
        <f t="shared" si="22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3"/>
        <v/>
      </c>
      <c r="T210" s="146" t="str">
        <f t="shared" si="22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3"/>
        <v/>
      </c>
      <c r="T211" s="146" t="str">
        <f t="shared" si="22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3"/>
        <v/>
      </c>
      <c r="T212" s="146" t="str">
        <f t="shared" si="22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3"/>
        <v/>
      </c>
      <c r="T213" s="146" t="str">
        <f t="shared" si="22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3"/>
        <v/>
      </c>
      <c r="T214" s="146" t="str">
        <f t="shared" si="22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3"/>
        <v/>
      </c>
      <c r="T215" s="146" t="str">
        <f t="shared" si="22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3"/>
        <v/>
      </c>
      <c r="T216" s="146" t="str">
        <f t="shared" si="22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3"/>
        <v/>
      </c>
      <c r="T217" s="146" t="str">
        <f t="shared" si="22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3"/>
        <v/>
      </c>
      <c r="T218" s="146" t="str">
        <f t="shared" si="22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3"/>
        <v/>
      </c>
      <c r="T219" s="146" t="str">
        <f t="shared" si="22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3"/>
        <v/>
      </c>
      <c r="T220" s="146" t="str">
        <f t="shared" si="22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3"/>
        <v/>
      </c>
      <c r="T221" s="146" t="str">
        <f t="shared" si="22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3"/>
        <v/>
      </c>
      <c r="T222" s="146" t="str">
        <f t="shared" si="22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3"/>
        <v/>
      </c>
      <c r="T223" s="146" t="str">
        <f t="shared" si="22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3"/>
        <v/>
      </c>
      <c r="T224" s="146" t="str">
        <f t="shared" si="22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3"/>
        <v/>
      </c>
      <c r="T225" s="146" t="str">
        <f t="shared" si="22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3"/>
        <v/>
      </c>
      <c r="T226" s="146" t="str">
        <f t="shared" si="22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3"/>
        <v/>
      </c>
      <c r="T227" s="146" t="str">
        <f t="shared" si="22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3"/>
        <v/>
      </c>
      <c r="T228" s="146" t="str">
        <f t="shared" si="22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3"/>
        <v/>
      </c>
      <c r="T229" s="146" t="str">
        <f t="shared" si="22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3"/>
        <v/>
      </c>
      <c r="T230" s="146" t="str">
        <f t="shared" si="22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3"/>
        <v/>
      </c>
      <c r="T231" s="146" t="str">
        <f t="shared" si="22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3"/>
        <v/>
      </c>
      <c r="T232" s="146" t="str">
        <f t="shared" si="22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3"/>
        <v/>
      </c>
      <c r="T233" s="146" t="str">
        <f t="shared" si="22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3"/>
        <v/>
      </c>
      <c r="T234" s="146" t="str">
        <f t="shared" si="22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3"/>
        <v/>
      </c>
      <c r="T235" s="146" t="str">
        <f t="shared" si="22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3"/>
        <v/>
      </c>
      <c r="T236" s="146" t="str">
        <f t="shared" si="22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3"/>
        <v/>
      </c>
      <c r="T237" s="146" t="str">
        <f t="shared" si="22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3"/>
        <v/>
      </c>
      <c r="T238" s="146" t="str">
        <f t="shared" si="22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3"/>
        <v/>
      </c>
      <c r="T239" s="146" t="str">
        <f t="shared" si="22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3"/>
        <v/>
      </c>
      <c r="T240" s="146" t="str">
        <f t="shared" si="22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3"/>
        <v/>
      </c>
      <c r="T241" s="146" t="str">
        <f t="shared" si="22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3"/>
        <v/>
      </c>
      <c r="T242" s="146" t="str">
        <f t="shared" si="22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3"/>
        <v/>
      </c>
      <c r="T243" s="146" t="str">
        <f t="shared" si="22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3"/>
        <v/>
      </c>
      <c r="T244" s="146" t="str">
        <f t="shared" si="22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3"/>
        <v/>
      </c>
      <c r="T245" s="146" t="str">
        <f t="shared" si="22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3"/>
        <v/>
      </c>
      <c r="T246" s="146" t="str">
        <f t="shared" si="22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3"/>
        <v/>
      </c>
      <c r="T247" s="146" t="str">
        <f t="shared" si="22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3"/>
        <v/>
      </c>
      <c r="T248" s="146" t="str">
        <f t="shared" si="22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3"/>
        <v/>
      </c>
      <c r="T249" s="146" t="str">
        <f t="shared" si="22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3"/>
        <v/>
      </c>
      <c r="T250" s="146" t="str">
        <f t="shared" si="22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3"/>
        <v/>
      </c>
      <c r="T251" s="146" t="str">
        <f t="shared" si="22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3"/>
        <v/>
      </c>
      <c r="T252" s="146" t="str">
        <f t="shared" si="22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3"/>
        <v/>
      </c>
      <c r="T253" s="146" t="str">
        <f t="shared" si="22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3"/>
        <v/>
      </c>
      <c r="T254" s="146" t="str">
        <f t="shared" si="22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3"/>
        <v/>
      </c>
      <c r="T255" s="146" t="str">
        <f t="shared" si="22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3"/>
        <v/>
      </c>
      <c r="T256" s="146" t="str">
        <f t="shared" si="22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3"/>
        <v/>
      </c>
      <c r="T257" s="146" t="str">
        <f t="shared" si="22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3"/>
        <v/>
      </c>
      <c r="T258" s="146" t="str">
        <f t="shared" si="22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3"/>
        <v/>
      </c>
      <c r="T259" s="146" t="str">
        <f t="shared" ref="T259:T322" si="24">IF(S259&gt;$A$14,S259,"")</f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5">IF(COUNTIF(O:O,M260)*COUNTIF(Q:Q,M260),M260,"")</f>
        <v/>
      </c>
      <c r="T260" s="146" t="str">
        <f t="shared" si="24"/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5"/>
        <v/>
      </c>
      <c r="T261" s="146" t="str">
        <f t="shared" si="24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5"/>
        <v/>
      </c>
      <c r="T262" s="146" t="str">
        <f t="shared" si="24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5"/>
        <v/>
      </c>
      <c r="T263" s="146" t="str">
        <f t="shared" si="24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5"/>
        <v/>
      </c>
      <c r="T264" s="146" t="str">
        <f t="shared" si="24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5"/>
        <v/>
      </c>
      <c r="T265" s="146" t="str">
        <f t="shared" si="24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5"/>
        <v/>
      </c>
      <c r="T266" s="146" t="str">
        <f t="shared" si="24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5"/>
        <v/>
      </c>
      <c r="T267" s="146" t="str">
        <f t="shared" si="24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5"/>
        <v/>
      </c>
      <c r="T268" s="146" t="str">
        <f t="shared" si="24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5"/>
        <v/>
      </c>
      <c r="T269" s="146" t="str">
        <f t="shared" si="24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5"/>
        <v/>
      </c>
      <c r="T270" s="146" t="str">
        <f t="shared" si="24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5"/>
        <v/>
      </c>
      <c r="T271" s="146" t="str">
        <f t="shared" si="24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5"/>
        <v/>
      </c>
      <c r="T272" s="146" t="str">
        <f t="shared" si="24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5"/>
        <v/>
      </c>
      <c r="T273" s="146" t="str">
        <f t="shared" si="24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5"/>
        <v/>
      </c>
      <c r="T274" s="146" t="str">
        <f t="shared" si="24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5"/>
        <v/>
      </c>
      <c r="T275" s="146" t="str">
        <f t="shared" si="24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5"/>
        <v/>
      </c>
      <c r="T276" s="146" t="str">
        <f t="shared" si="24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5"/>
        <v/>
      </c>
      <c r="T277" s="146" t="str">
        <f t="shared" si="24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5"/>
        <v/>
      </c>
      <c r="T278" s="146" t="str">
        <f t="shared" si="24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5"/>
        <v/>
      </c>
      <c r="T279" s="146" t="str">
        <f t="shared" si="24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5"/>
        <v/>
      </c>
      <c r="T280" s="146" t="str">
        <f t="shared" si="24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5"/>
        <v/>
      </c>
      <c r="T281" s="146" t="str">
        <f t="shared" si="24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5"/>
        <v/>
      </c>
      <c r="T282" s="146" t="str">
        <f t="shared" si="24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5"/>
        <v/>
      </c>
      <c r="T283" s="146" t="str">
        <f t="shared" si="24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5"/>
        <v/>
      </c>
      <c r="T284" s="146" t="str">
        <f t="shared" si="24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5"/>
        <v/>
      </c>
      <c r="T285" s="146" t="str">
        <f t="shared" si="24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5"/>
        <v/>
      </c>
      <c r="T286" s="146" t="str">
        <f t="shared" si="24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5"/>
        <v/>
      </c>
      <c r="T287" s="146" t="str">
        <f t="shared" si="24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5"/>
        <v/>
      </c>
      <c r="T288" s="146" t="str">
        <f t="shared" si="24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5"/>
        <v/>
      </c>
      <c r="T289" s="146" t="str">
        <f t="shared" si="24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5"/>
        <v/>
      </c>
      <c r="T290" s="146" t="str">
        <f t="shared" si="24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5"/>
        <v/>
      </c>
      <c r="T291" s="146" t="str">
        <f t="shared" si="24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5"/>
        <v/>
      </c>
      <c r="T292" s="146" t="str">
        <f t="shared" si="24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5"/>
        <v/>
      </c>
      <c r="T293" s="146" t="str">
        <f t="shared" si="24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5"/>
        <v/>
      </c>
      <c r="T294" s="146" t="str">
        <f t="shared" si="24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5"/>
        <v/>
      </c>
      <c r="T295" s="146" t="str">
        <f t="shared" si="24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5"/>
        <v/>
      </c>
      <c r="T296" s="146" t="str">
        <f t="shared" si="24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5"/>
        <v/>
      </c>
      <c r="T297" s="146" t="str">
        <f t="shared" si="24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5"/>
        <v/>
      </c>
      <c r="T298" s="146" t="str">
        <f t="shared" si="24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5"/>
        <v/>
      </c>
      <c r="T299" s="146" t="str">
        <f t="shared" si="24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5"/>
        <v/>
      </c>
      <c r="T300" s="146" t="str">
        <f t="shared" si="24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5"/>
        <v/>
      </c>
      <c r="T301" s="146" t="str">
        <f t="shared" si="24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5"/>
        <v/>
      </c>
      <c r="T302" s="146" t="str">
        <f t="shared" si="24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5"/>
        <v/>
      </c>
      <c r="T303" s="146" t="str">
        <f t="shared" si="24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5"/>
        <v/>
      </c>
      <c r="T304" s="146" t="str">
        <f t="shared" si="24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5"/>
        <v/>
      </c>
      <c r="T305" s="146" t="str">
        <f t="shared" si="24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5"/>
        <v/>
      </c>
      <c r="T306" s="146" t="str">
        <f t="shared" si="24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5"/>
        <v/>
      </c>
      <c r="T307" s="146" t="str">
        <f t="shared" si="24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5"/>
        <v/>
      </c>
      <c r="T308" s="146" t="str">
        <f t="shared" si="24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5"/>
        <v/>
      </c>
      <c r="T309" s="146" t="str">
        <f t="shared" si="24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5"/>
        <v/>
      </c>
      <c r="T310" s="146" t="str">
        <f t="shared" si="24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5"/>
        <v/>
      </c>
      <c r="T311" s="146" t="str">
        <f t="shared" si="24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5"/>
        <v/>
      </c>
      <c r="T312" s="146" t="str">
        <f t="shared" si="24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5"/>
        <v/>
      </c>
      <c r="T313" s="146" t="str">
        <f t="shared" si="24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5"/>
        <v/>
      </c>
      <c r="T314" s="146" t="str">
        <f t="shared" si="24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5"/>
        <v/>
      </c>
      <c r="T315" s="146" t="str">
        <f t="shared" si="24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5"/>
        <v/>
      </c>
      <c r="T316" s="146" t="str">
        <f t="shared" si="24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5"/>
        <v/>
      </c>
      <c r="T317" s="146" t="str">
        <f t="shared" si="24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5"/>
        <v/>
      </c>
      <c r="T318" s="146" t="str">
        <f t="shared" si="24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5"/>
        <v/>
      </c>
      <c r="T319" s="146" t="str">
        <f t="shared" si="24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5"/>
        <v/>
      </c>
      <c r="T320" s="146" t="str">
        <f t="shared" si="24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5"/>
        <v/>
      </c>
      <c r="T321" s="146" t="str">
        <f t="shared" si="24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5"/>
        <v/>
      </c>
      <c r="T322" s="146" t="str">
        <f t="shared" si="24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5"/>
        <v/>
      </c>
      <c r="T323" s="146" t="str">
        <f t="shared" ref="T323:T386" si="26">IF(S323&gt;$A$14,S323,"")</f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27">IF(COUNTIF(O:O,M324)*COUNTIF(Q:Q,M324),M324,"")</f>
        <v/>
      </c>
      <c r="T324" s="146" t="str">
        <f t="shared" si="26"/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27"/>
        <v/>
      </c>
      <c r="T325" s="146" t="str">
        <f t="shared" si="26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27"/>
        <v/>
      </c>
      <c r="T326" s="146" t="str">
        <f t="shared" si="26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27"/>
        <v/>
      </c>
      <c r="T327" s="146" t="str">
        <f t="shared" si="26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27"/>
        <v/>
      </c>
      <c r="T328" s="146" t="str">
        <f t="shared" si="26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27"/>
        <v/>
      </c>
      <c r="T329" s="146" t="str">
        <f t="shared" si="26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27"/>
        <v/>
      </c>
      <c r="T330" s="146" t="str">
        <f t="shared" si="26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27"/>
        <v/>
      </c>
      <c r="T331" s="146" t="str">
        <f t="shared" si="26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27"/>
        <v/>
      </c>
      <c r="T332" s="146" t="str">
        <f t="shared" si="26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27"/>
        <v/>
      </c>
      <c r="T333" s="146" t="str">
        <f t="shared" si="26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27"/>
        <v/>
      </c>
      <c r="T334" s="146" t="str">
        <f t="shared" si="26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27"/>
        <v/>
      </c>
      <c r="T335" s="146" t="str">
        <f t="shared" si="26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27"/>
        <v/>
      </c>
      <c r="T336" s="146" t="str">
        <f t="shared" si="26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27"/>
        <v/>
      </c>
      <c r="T337" s="146" t="str">
        <f t="shared" si="26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27"/>
        <v/>
      </c>
      <c r="T338" s="146" t="str">
        <f t="shared" si="26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27"/>
        <v/>
      </c>
      <c r="T339" s="146" t="str">
        <f t="shared" si="26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27"/>
        <v/>
      </c>
      <c r="T340" s="146" t="str">
        <f t="shared" si="26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27"/>
        <v/>
      </c>
      <c r="T341" s="146" t="str">
        <f t="shared" si="26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27"/>
        <v/>
      </c>
      <c r="T342" s="146" t="str">
        <f t="shared" si="26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27"/>
        <v/>
      </c>
      <c r="T343" s="146" t="str">
        <f t="shared" si="26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27"/>
        <v/>
      </c>
      <c r="T344" s="146" t="str">
        <f t="shared" si="26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27"/>
        <v/>
      </c>
      <c r="T345" s="146" t="str">
        <f t="shared" si="26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27"/>
        <v/>
      </c>
      <c r="T346" s="146" t="str">
        <f t="shared" si="26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27"/>
        <v/>
      </c>
      <c r="T347" s="146" t="str">
        <f t="shared" si="26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27"/>
        <v/>
      </c>
      <c r="T348" s="146" t="str">
        <f t="shared" si="26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27"/>
        <v/>
      </c>
      <c r="T349" s="146" t="str">
        <f t="shared" si="26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27"/>
        <v/>
      </c>
      <c r="T350" s="146" t="str">
        <f t="shared" si="26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27"/>
        <v/>
      </c>
      <c r="T351" s="146" t="str">
        <f t="shared" si="26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27"/>
        <v/>
      </c>
      <c r="T352" s="146" t="str">
        <f t="shared" si="26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27"/>
        <v/>
      </c>
      <c r="T353" s="146" t="str">
        <f t="shared" si="26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27"/>
        <v/>
      </c>
      <c r="T354" s="146" t="str">
        <f t="shared" si="26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27"/>
        <v/>
      </c>
      <c r="T355" s="146" t="str">
        <f t="shared" si="26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27"/>
        <v/>
      </c>
      <c r="T356" s="146" t="str">
        <f t="shared" si="26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27"/>
        <v/>
      </c>
      <c r="T357" s="146" t="str">
        <f t="shared" si="26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27"/>
        <v/>
      </c>
      <c r="T358" s="146" t="str">
        <f t="shared" si="26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27"/>
        <v/>
      </c>
      <c r="T359" s="146" t="str">
        <f t="shared" si="26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27"/>
        <v/>
      </c>
      <c r="T360" s="146" t="str">
        <f t="shared" si="26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27"/>
        <v/>
      </c>
      <c r="T361" s="146" t="str">
        <f t="shared" si="26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27"/>
        <v/>
      </c>
      <c r="T362" s="146" t="str">
        <f t="shared" si="26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27"/>
        <v/>
      </c>
      <c r="T363" s="146" t="str">
        <f t="shared" si="26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27"/>
        <v/>
      </c>
      <c r="T364" s="146" t="str">
        <f t="shared" si="26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27"/>
        <v/>
      </c>
      <c r="T365" s="146" t="str">
        <f t="shared" si="26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27"/>
        <v/>
      </c>
      <c r="T366" s="146" t="str">
        <f t="shared" si="26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27"/>
        <v/>
      </c>
      <c r="T367" s="146" t="str">
        <f t="shared" si="26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27"/>
        <v/>
      </c>
      <c r="T368" s="146" t="str">
        <f t="shared" si="26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27"/>
        <v/>
      </c>
      <c r="T369" s="146" t="str">
        <f t="shared" si="26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27"/>
        <v/>
      </c>
      <c r="T370" s="146" t="str">
        <f t="shared" si="26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27"/>
        <v/>
      </c>
      <c r="T371" s="146" t="str">
        <f t="shared" si="26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27"/>
        <v/>
      </c>
      <c r="T372" s="146" t="str">
        <f t="shared" si="26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27"/>
        <v/>
      </c>
      <c r="T373" s="146" t="str">
        <f t="shared" si="26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27"/>
        <v/>
      </c>
      <c r="T374" s="146" t="str">
        <f t="shared" si="26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27"/>
        <v/>
      </c>
      <c r="T375" s="146" t="str">
        <f t="shared" si="26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27"/>
        <v/>
      </c>
      <c r="T376" s="146" t="str">
        <f t="shared" si="26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27"/>
        <v/>
      </c>
      <c r="T377" s="146" t="str">
        <f t="shared" si="26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27"/>
        <v/>
      </c>
      <c r="T378" s="146" t="str">
        <f t="shared" si="26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27"/>
        <v/>
      </c>
      <c r="T379" s="146" t="str">
        <f t="shared" si="26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27"/>
        <v/>
      </c>
      <c r="T380" s="146" t="str">
        <f t="shared" si="26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27"/>
        <v/>
      </c>
      <c r="T381" s="146" t="str">
        <f t="shared" si="26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27"/>
        <v/>
      </c>
      <c r="T382" s="146" t="str">
        <f t="shared" si="26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27"/>
        <v/>
      </c>
      <c r="T383" s="146" t="str">
        <f t="shared" si="26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27"/>
        <v/>
      </c>
      <c r="T384" s="146" t="str">
        <f t="shared" si="26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27"/>
        <v/>
      </c>
      <c r="T385" s="146" t="str">
        <f t="shared" si="26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27"/>
        <v/>
      </c>
      <c r="T386" s="146" t="str">
        <f t="shared" si="26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27"/>
        <v/>
      </c>
      <c r="T387" s="146" t="str">
        <f t="shared" ref="T387:T450" si="28">IF(S387&gt;$A$14,S387,"")</f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29">IF(COUNTIF(O:O,M388)*COUNTIF(Q:Q,M388),M388,"")</f>
        <v/>
      </c>
      <c r="T388" s="146" t="str">
        <f t="shared" si="28"/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29"/>
        <v/>
      </c>
      <c r="T389" s="146" t="str">
        <f t="shared" si="28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29"/>
        <v/>
      </c>
      <c r="T390" s="146" t="str">
        <f t="shared" si="28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29"/>
        <v/>
      </c>
      <c r="T391" s="146" t="str">
        <f t="shared" si="28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29"/>
        <v/>
      </c>
      <c r="T392" s="146" t="str">
        <f t="shared" si="28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29"/>
        <v/>
      </c>
      <c r="T393" s="146" t="str">
        <f t="shared" si="28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29"/>
        <v/>
      </c>
      <c r="T394" s="146" t="str">
        <f t="shared" si="28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29"/>
        <v/>
      </c>
      <c r="T395" s="146" t="str">
        <f t="shared" si="28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29"/>
        <v/>
      </c>
      <c r="T396" s="146" t="str">
        <f t="shared" si="28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29"/>
        <v/>
      </c>
      <c r="T397" s="146" t="str">
        <f t="shared" si="28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29"/>
        <v/>
      </c>
      <c r="T398" s="146" t="str">
        <f t="shared" si="28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29"/>
        <v/>
      </c>
      <c r="T399" s="146" t="str">
        <f t="shared" si="28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29"/>
        <v/>
      </c>
      <c r="T400" s="146" t="str">
        <f t="shared" si="28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29"/>
        <v/>
      </c>
      <c r="T401" s="146" t="str">
        <f t="shared" si="28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29"/>
        <v/>
      </c>
      <c r="T402" s="146" t="str">
        <f t="shared" si="28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29"/>
        <v/>
      </c>
      <c r="T403" s="146" t="str">
        <f t="shared" si="28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29"/>
        <v/>
      </c>
      <c r="T404" s="146" t="str">
        <f t="shared" si="28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29"/>
        <v/>
      </c>
      <c r="T405" s="146" t="str">
        <f t="shared" si="28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29"/>
        <v/>
      </c>
      <c r="T406" s="146" t="str">
        <f t="shared" si="28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29"/>
        <v/>
      </c>
      <c r="T407" s="146" t="str">
        <f t="shared" si="28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29"/>
        <v/>
      </c>
      <c r="T408" s="146" t="str">
        <f t="shared" si="28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29"/>
        <v/>
      </c>
      <c r="T409" s="146" t="str">
        <f t="shared" si="28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29"/>
        <v/>
      </c>
      <c r="T410" s="146" t="str">
        <f t="shared" si="28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29"/>
        <v/>
      </c>
      <c r="T411" s="146" t="str">
        <f t="shared" si="28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29"/>
        <v/>
      </c>
      <c r="T412" s="146" t="str">
        <f t="shared" si="28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29"/>
        <v/>
      </c>
      <c r="T413" s="146" t="str">
        <f t="shared" si="28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29"/>
        <v/>
      </c>
      <c r="T414" s="146" t="str">
        <f t="shared" si="28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29"/>
        <v/>
      </c>
      <c r="T415" s="146" t="str">
        <f t="shared" si="28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29"/>
        <v/>
      </c>
      <c r="T416" s="146" t="str">
        <f t="shared" si="28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29"/>
        <v/>
      </c>
      <c r="T417" s="146" t="str">
        <f t="shared" si="28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29"/>
        <v/>
      </c>
      <c r="T418" s="146" t="str">
        <f t="shared" si="28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29"/>
        <v/>
      </c>
      <c r="T419" s="146" t="str">
        <f t="shared" si="28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29"/>
        <v/>
      </c>
      <c r="T420" s="146" t="str">
        <f t="shared" si="28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29"/>
        <v/>
      </c>
      <c r="T421" s="146" t="str">
        <f t="shared" si="28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29"/>
        <v/>
      </c>
      <c r="T422" s="146" t="str">
        <f t="shared" si="28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29"/>
        <v/>
      </c>
      <c r="T423" s="146" t="str">
        <f t="shared" si="28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29"/>
        <v/>
      </c>
      <c r="T424" s="146" t="str">
        <f t="shared" si="28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29"/>
        <v/>
      </c>
      <c r="T425" s="146" t="str">
        <f t="shared" si="28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29"/>
        <v/>
      </c>
      <c r="T426" s="146" t="str">
        <f t="shared" si="28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29"/>
        <v/>
      </c>
      <c r="T427" s="146" t="str">
        <f t="shared" si="28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29"/>
        <v/>
      </c>
      <c r="T428" s="146" t="str">
        <f t="shared" si="28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29"/>
        <v/>
      </c>
      <c r="T429" s="146" t="str">
        <f t="shared" si="28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29"/>
        <v/>
      </c>
      <c r="T430" s="146" t="str">
        <f t="shared" si="28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29"/>
        <v/>
      </c>
      <c r="T431" s="146" t="str">
        <f t="shared" si="28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29"/>
        <v/>
      </c>
      <c r="T432" s="146" t="str">
        <f t="shared" si="28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29"/>
        <v/>
      </c>
      <c r="T433" s="146" t="str">
        <f t="shared" si="28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29"/>
        <v/>
      </c>
      <c r="T434" s="146" t="str">
        <f t="shared" si="28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29"/>
        <v/>
      </c>
      <c r="T435" s="146" t="str">
        <f t="shared" si="28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29"/>
        <v/>
      </c>
      <c r="T436" s="146" t="str">
        <f t="shared" si="28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29"/>
        <v/>
      </c>
      <c r="T437" s="146" t="str">
        <f t="shared" si="28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29"/>
        <v/>
      </c>
      <c r="T438" s="146" t="str">
        <f t="shared" si="28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29"/>
        <v/>
      </c>
      <c r="T439" s="146" t="str">
        <f t="shared" si="28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29"/>
        <v/>
      </c>
      <c r="T440" s="146" t="str">
        <f t="shared" si="28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29"/>
        <v/>
      </c>
      <c r="T441" s="146" t="str">
        <f t="shared" si="28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29"/>
        <v/>
      </c>
      <c r="T442" s="146" t="str">
        <f t="shared" si="28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29"/>
        <v/>
      </c>
      <c r="T443" s="146" t="str">
        <f t="shared" si="28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29"/>
        <v/>
      </c>
      <c r="T444" s="146" t="str">
        <f t="shared" si="28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29"/>
        <v/>
      </c>
      <c r="T445" s="146" t="str">
        <f t="shared" si="28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29"/>
        <v/>
      </c>
      <c r="T446" s="146" t="str">
        <f t="shared" si="28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29"/>
        <v/>
      </c>
      <c r="T447" s="146" t="str">
        <f t="shared" si="28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29"/>
        <v/>
      </c>
      <c r="T448" s="146" t="str">
        <f t="shared" si="28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29"/>
        <v/>
      </c>
      <c r="T449" s="146" t="str">
        <f t="shared" si="28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29"/>
        <v/>
      </c>
      <c r="T450" s="146" t="str">
        <f t="shared" si="28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29"/>
        <v/>
      </c>
      <c r="T451" s="146" t="str">
        <f t="shared" ref="T451:T514" si="30">IF(S451&gt;$A$14,S451,"")</f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1">IF(COUNTIF(O:O,M452)*COUNTIF(Q:Q,M452),M452,"")</f>
        <v/>
      </c>
      <c r="T452" s="146" t="str">
        <f t="shared" si="30"/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1"/>
        <v/>
      </c>
      <c r="T453" s="146" t="str">
        <f t="shared" si="30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1"/>
        <v/>
      </c>
      <c r="T454" s="146" t="str">
        <f t="shared" si="30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1"/>
        <v/>
      </c>
      <c r="T455" s="146" t="str">
        <f t="shared" si="30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1"/>
        <v/>
      </c>
      <c r="T456" s="146" t="str">
        <f t="shared" si="30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1"/>
        <v/>
      </c>
      <c r="T457" s="146" t="str">
        <f t="shared" si="30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1"/>
        <v/>
      </c>
      <c r="T458" s="146" t="str">
        <f t="shared" si="30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1"/>
        <v/>
      </c>
      <c r="T459" s="146" t="str">
        <f t="shared" si="30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1"/>
        <v/>
      </c>
      <c r="T460" s="146" t="str">
        <f t="shared" si="30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1"/>
        <v/>
      </c>
      <c r="T461" s="146" t="str">
        <f t="shared" si="30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1"/>
        <v/>
      </c>
      <c r="T462" s="146" t="str">
        <f t="shared" si="30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1"/>
        <v/>
      </c>
      <c r="T463" s="146" t="str">
        <f t="shared" si="30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1"/>
        <v/>
      </c>
      <c r="T464" s="146" t="str">
        <f t="shared" si="30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1"/>
        <v/>
      </c>
      <c r="T465" s="146" t="str">
        <f t="shared" si="30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1"/>
        <v/>
      </c>
      <c r="T466" s="146" t="str">
        <f t="shared" si="30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1"/>
        <v/>
      </c>
      <c r="T467" s="146" t="str">
        <f t="shared" si="30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1"/>
        <v/>
      </c>
      <c r="T468" s="146" t="str">
        <f t="shared" si="30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1"/>
        <v/>
      </c>
      <c r="T469" s="146" t="str">
        <f t="shared" si="30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1"/>
        <v/>
      </c>
      <c r="T470" s="146" t="str">
        <f t="shared" si="30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1"/>
        <v/>
      </c>
      <c r="T471" s="146" t="str">
        <f t="shared" si="30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1"/>
        <v/>
      </c>
      <c r="T472" s="146" t="str">
        <f t="shared" si="30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1"/>
        <v/>
      </c>
      <c r="T473" s="146" t="str">
        <f t="shared" si="30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1"/>
        <v/>
      </c>
      <c r="T474" s="146" t="str">
        <f t="shared" si="30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1"/>
        <v/>
      </c>
      <c r="T475" s="146" t="str">
        <f t="shared" si="30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1"/>
        <v/>
      </c>
      <c r="T476" s="146" t="str">
        <f t="shared" si="30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1"/>
        <v/>
      </c>
      <c r="T477" s="146" t="str">
        <f t="shared" si="30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1"/>
        <v/>
      </c>
      <c r="T478" s="146" t="str">
        <f t="shared" si="30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1"/>
        <v/>
      </c>
      <c r="T479" s="146" t="str">
        <f t="shared" si="30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1"/>
        <v/>
      </c>
      <c r="T480" s="146" t="str">
        <f t="shared" si="30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1"/>
        <v/>
      </c>
      <c r="T481" s="146" t="str">
        <f t="shared" si="30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1"/>
        <v/>
      </c>
      <c r="T482" s="146" t="str">
        <f t="shared" si="30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1"/>
        <v/>
      </c>
      <c r="T483" s="146" t="str">
        <f t="shared" si="30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1"/>
        <v/>
      </c>
      <c r="T484" s="146" t="str">
        <f t="shared" si="30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1"/>
        <v/>
      </c>
      <c r="T485" s="146" t="str">
        <f t="shared" si="30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1"/>
        <v/>
      </c>
      <c r="T486" s="146" t="str">
        <f t="shared" si="30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1"/>
        <v/>
      </c>
      <c r="T487" s="146" t="str">
        <f t="shared" si="30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1"/>
        <v/>
      </c>
      <c r="T488" s="146" t="str">
        <f t="shared" si="30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1"/>
        <v/>
      </c>
      <c r="T489" s="146" t="str">
        <f t="shared" si="30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1"/>
        <v/>
      </c>
      <c r="T490" s="146" t="str">
        <f t="shared" si="30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1"/>
        <v/>
      </c>
      <c r="T491" s="146" t="str">
        <f t="shared" si="30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1"/>
        <v/>
      </c>
      <c r="T492" s="146" t="str">
        <f t="shared" si="30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1"/>
        <v/>
      </c>
      <c r="T493" s="146" t="str">
        <f t="shared" si="30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1"/>
        <v/>
      </c>
      <c r="T494" s="146" t="str">
        <f t="shared" si="30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1"/>
        <v/>
      </c>
      <c r="T495" s="146" t="str">
        <f t="shared" si="30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1"/>
        <v/>
      </c>
      <c r="T496" s="146" t="str">
        <f t="shared" si="30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1"/>
        <v/>
      </c>
      <c r="T497" s="146" t="str">
        <f t="shared" si="30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1"/>
        <v/>
      </c>
      <c r="T498" s="146" t="str">
        <f t="shared" si="30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1"/>
        <v/>
      </c>
      <c r="T499" s="146" t="str">
        <f t="shared" si="30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1"/>
        <v/>
      </c>
      <c r="T500" s="146" t="str">
        <f t="shared" si="30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1"/>
        <v/>
      </c>
      <c r="T501" s="146" t="str">
        <f t="shared" si="30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1"/>
        <v/>
      </c>
      <c r="T502" s="146" t="str">
        <f t="shared" si="30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1"/>
        <v/>
      </c>
      <c r="T503" s="146" t="str">
        <f t="shared" si="30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1"/>
        <v/>
      </c>
      <c r="T504" s="146" t="str">
        <f t="shared" si="30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1"/>
        <v/>
      </c>
      <c r="T505" s="146" t="str">
        <f t="shared" si="30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1"/>
        <v/>
      </c>
      <c r="T506" s="146" t="str">
        <f t="shared" si="30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1"/>
        <v/>
      </c>
      <c r="T507" s="146" t="str">
        <f t="shared" si="30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1"/>
        <v/>
      </c>
      <c r="T508" s="146" t="str">
        <f t="shared" si="30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1"/>
        <v/>
      </c>
      <c r="T509" s="146" t="str">
        <f t="shared" si="30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1"/>
        <v/>
      </c>
      <c r="T510" s="146" t="str">
        <f t="shared" si="30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1"/>
        <v/>
      </c>
      <c r="T511" s="146" t="str">
        <f t="shared" si="30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1"/>
        <v/>
      </c>
      <c r="T512" s="146" t="str">
        <f t="shared" si="30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1"/>
        <v/>
      </c>
      <c r="T513" s="146" t="str">
        <f t="shared" si="30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1"/>
        <v/>
      </c>
      <c r="T514" s="146" t="str">
        <f t="shared" si="30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1"/>
        <v/>
      </c>
      <c r="T515" s="146" t="str">
        <f t="shared" ref="T515:T569" si="32">IF(S515&gt;$A$14,S515,"")</f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3">IF(COUNTIF(O:O,M516)*COUNTIF(Q:Q,M516),M516,"")</f>
        <v/>
      </c>
      <c r="T516" s="146" t="str">
        <f t="shared" si="32"/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3"/>
        <v/>
      </c>
      <c r="T517" s="146" t="str">
        <f t="shared" si="32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3"/>
        <v/>
      </c>
      <c r="T518" s="146" t="str">
        <f t="shared" si="32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3"/>
        <v/>
      </c>
      <c r="T519" s="146" t="str">
        <f t="shared" si="32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3"/>
        <v/>
      </c>
      <c r="T520" s="146" t="str">
        <f t="shared" si="32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3"/>
        <v/>
      </c>
      <c r="T521" s="146" t="str">
        <f t="shared" si="32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3"/>
        <v/>
      </c>
      <c r="T522" s="146" t="str">
        <f t="shared" si="32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3"/>
        <v/>
      </c>
      <c r="T523" s="146" t="str">
        <f t="shared" si="32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3"/>
        <v/>
      </c>
      <c r="T524" s="146" t="str">
        <f t="shared" si="32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3"/>
        <v/>
      </c>
      <c r="T525" s="146" t="str">
        <f t="shared" si="32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3"/>
        <v/>
      </c>
      <c r="T526" s="146" t="str">
        <f t="shared" si="32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3"/>
        <v/>
      </c>
      <c r="T527" s="146" t="str">
        <f t="shared" si="32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3"/>
        <v/>
      </c>
      <c r="T528" s="146" t="str">
        <f t="shared" si="32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3"/>
        <v/>
      </c>
      <c r="T529" s="146" t="str">
        <f t="shared" si="32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3"/>
        <v/>
      </c>
      <c r="T530" s="146" t="str">
        <f t="shared" si="32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3"/>
        <v/>
      </c>
      <c r="T531" s="146" t="str">
        <f t="shared" si="32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3"/>
        <v/>
      </c>
      <c r="T532" s="146" t="str">
        <f t="shared" si="32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3"/>
        <v/>
      </c>
      <c r="T533" s="146" t="str">
        <f t="shared" si="32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3"/>
        <v/>
      </c>
      <c r="T534" s="146" t="str">
        <f t="shared" si="32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3"/>
        <v/>
      </c>
      <c r="T535" s="146" t="str">
        <f t="shared" si="32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3"/>
        <v/>
      </c>
      <c r="T536" s="146" t="str">
        <f t="shared" si="32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3"/>
        <v/>
      </c>
      <c r="T537" s="146" t="str">
        <f t="shared" si="32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3"/>
        <v/>
      </c>
      <c r="T538" s="146" t="str">
        <f t="shared" si="32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3"/>
        <v/>
      </c>
      <c r="T539" s="146" t="str">
        <f t="shared" si="32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3"/>
        <v/>
      </c>
      <c r="T540" s="146" t="str">
        <f t="shared" si="32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3"/>
        <v/>
      </c>
      <c r="T541" s="146" t="str">
        <f t="shared" si="32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3"/>
        <v/>
      </c>
      <c r="T542" s="146" t="str">
        <f t="shared" si="32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3"/>
        <v/>
      </c>
      <c r="T543" s="146" t="str">
        <f t="shared" si="32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3"/>
        <v/>
      </c>
      <c r="T544" s="146" t="str">
        <f t="shared" si="32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3"/>
        <v/>
      </c>
      <c r="T545" s="146" t="str">
        <f t="shared" si="32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3"/>
        <v/>
      </c>
      <c r="T546" s="146" t="str">
        <f t="shared" si="32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3"/>
        <v/>
      </c>
      <c r="T547" s="146" t="str">
        <f t="shared" si="32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3"/>
        <v/>
      </c>
      <c r="T548" s="146" t="str">
        <f t="shared" si="32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3"/>
        <v/>
      </c>
      <c r="T549" s="146" t="str">
        <f t="shared" si="32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3"/>
        <v/>
      </c>
      <c r="T550" s="146" t="str">
        <f t="shared" si="32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3"/>
        <v/>
      </c>
      <c r="T551" s="146" t="str">
        <f t="shared" si="32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3"/>
        <v/>
      </c>
      <c r="T552" s="146" t="str">
        <f t="shared" si="32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3"/>
        <v/>
      </c>
      <c r="T553" s="146" t="str">
        <f t="shared" si="32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3"/>
        <v/>
      </c>
      <c r="T554" s="146" t="str">
        <f t="shared" si="32"/>
        <v/>
      </c>
    </row>
    <row r="555" spans="1:20">
      <c r="S555" s="146" t="str">
        <f t="shared" si="33"/>
        <v/>
      </c>
      <c r="T555" s="146" t="str">
        <f t="shared" si="32"/>
        <v/>
      </c>
    </row>
    <row r="556" spans="1:20">
      <c r="S556" s="146" t="str">
        <f t="shared" si="33"/>
        <v/>
      </c>
      <c r="T556" s="146" t="str">
        <f t="shared" si="32"/>
        <v/>
      </c>
    </row>
    <row r="557" spans="1:20">
      <c r="S557" s="146" t="str">
        <f t="shared" si="33"/>
        <v/>
      </c>
      <c r="T557" s="146" t="str">
        <f t="shared" si="32"/>
        <v/>
      </c>
    </row>
    <row r="558" spans="1:20">
      <c r="S558" s="146" t="str">
        <f t="shared" si="33"/>
        <v/>
      </c>
      <c r="T558" s="146" t="str">
        <f t="shared" si="32"/>
        <v/>
      </c>
    </row>
    <row r="559" spans="1:20">
      <c r="S559" s="146" t="str">
        <f t="shared" si="33"/>
        <v/>
      </c>
      <c r="T559" s="146" t="str">
        <f t="shared" si="32"/>
        <v/>
      </c>
    </row>
    <row r="560" spans="1:20">
      <c r="S560" s="146" t="str">
        <f t="shared" si="33"/>
        <v/>
      </c>
      <c r="T560" s="146" t="str">
        <f t="shared" si="32"/>
        <v/>
      </c>
    </row>
    <row r="561" spans="19:20">
      <c r="S561" s="146" t="str">
        <f t="shared" si="33"/>
        <v/>
      </c>
      <c r="T561" s="146" t="str">
        <f t="shared" si="32"/>
        <v/>
      </c>
    </row>
    <row r="562" spans="19:20">
      <c r="S562" s="146" t="str">
        <f t="shared" si="33"/>
        <v/>
      </c>
      <c r="T562" s="146" t="str">
        <f t="shared" si="32"/>
        <v/>
      </c>
    </row>
    <row r="563" spans="19:20">
      <c r="S563" s="146" t="str">
        <f t="shared" si="33"/>
        <v/>
      </c>
      <c r="T563" s="146" t="str">
        <f t="shared" si="32"/>
        <v/>
      </c>
    </row>
    <row r="564" spans="19:20">
      <c r="S564" s="146" t="str">
        <f t="shared" si="33"/>
        <v/>
      </c>
      <c r="T564" s="146" t="str">
        <f t="shared" si="32"/>
        <v/>
      </c>
    </row>
    <row r="565" spans="19:20">
      <c r="S565" s="146" t="str">
        <f t="shared" si="33"/>
        <v/>
      </c>
      <c r="T565" s="146" t="str">
        <f t="shared" si="32"/>
        <v/>
      </c>
    </row>
    <row r="566" spans="19:20">
      <c r="S566" s="146" t="str">
        <f t="shared" si="33"/>
        <v/>
      </c>
      <c r="T566" s="146" t="str">
        <f t="shared" si="32"/>
        <v/>
      </c>
    </row>
    <row r="567" spans="19:20">
      <c r="S567" s="146" t="str">
        <f t="shared" si="33"/>
        <v/>
      </c>
      <c r="T567" s="146" t="str">
        <f t="shared" si="32"/>
        <v/>
      </c>
    </row>
    <row r="568" spans="19:20">
      <c r="S568" s="146" t="str">
        <f>IF(COUNTIF(O:O,M568)*COUNTIF(Q:Q,M568),M568,"")</f>
        <v/>
      </c>
      <c r="T568" s="146" t="str">
        <f t="shared" si="32"/>
        <v/>
      </c>
    </row>
    <row r="569" spans="19:20">
      <c r="S569" s="146" t="str">
        <f>IF(COUNTIF(O:O,M569)*COUNTIF(Q:Q,M569),M569,"")</f>
        <v/>
      </c>
      <c r="T569" s="146" t="str">
        <f t="shared" si="32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0" priority="1" operator="lessThan">
      <formula>0</formula>
    </cfRule>
  </conditionalFormatting>
  <hyperlinks>
    <hyperlink ref="C4" r:id="rId1" xr:uid="{96B3622B-BF69-4492-9664-E8A1FE86675F}"/>
    <hyperlink ref="D4" r:id="rId2" xr:uid="{05C7CA10-1D72-4102-B897-C02F0BA14E63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Summary</vt:lpstr>
      <vt:lpstr>ETF Compression</vt:lpstr>
      <vt:lpstr>EM Basis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2025-12-11T20:39:37Z</dcterms:modified>
</cp:coreProperties>
</file>