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45AC5FC5-AFF8-4136-B01A-20B30D21A4F6}" xr6:coauthVersionLast="47" xr6:coauthVersionMax="47" xr10:uidLastSave="{00000000-0000-0000-0000-000000000000}"/>
  <bookViews>
    <workbookView xWindow="624" yWindow="624" windowWidth="17280" windowHeight="9036" firstSheet="2" activeTab="2" xr2:uid="{00000000-000D-0000-FFFF-FFFF00000000}"/>
  </bookViews>
  <sheets>
    <sheet name="ACAFP Basis" sheetId="1" r:id="rId1"/>
    <sheet name="EU Defence vs Oil" sheetId="2" r:id="rId2"/>
    <sheet name="EU Insurance CDS R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0" i="2" a="1"/>
  <c r="C10" i="2"/>
  <c r="B10" i="3" a="1"/>
  <c r="B10" i="3"/>
  <c r="B10" i="2" a="1"/>
  <c r="B10" i="2"/>
  <c r="D10" i="2" a="1"/>
  <c r="D10" i="2"/>
  <c r="C10" i="3" a="1"/>
  <c r="C10" i="3"/>
  <c r="B10" i="1" a="1"/>
  <c r="B10" i="1"/>
  <c r="F17" i="3"/>
  <c r="G17" i="3"/>
  <c r="H17" i="3"/>
  <c r="C17" i="3"/>
  <c r="D17" i="3"/>
  <c r="K18" i="2"/>
  <c r="C18" i="2"/>
  <c r="I18" i="2"/>
  <c r="J18" i="2"/>
  <c r="F18" i="2"/>
  <c r="G18" i="2"/>
  <c r="D18" i="2"/>
  <c r="I34" i="1"/>
  <c r="H34" i="1"/>
  <c r="E34" i="1"/>
  <c r="G34" i="1"/>
  <c r="C34" i="1"/>
  <c r="D34" i="1"/>
  <c r="D16" i="3"/>
  <c r="H15" i="3" l="1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I32" i="1"/>
  <c r="H32" i="1"/>
  <c r="H33" i="1"/>
  <c r="E31" i="1"/>
  <c r="E32" i="1"/>
  <c r="E33" i="1"/>
  <c r="C33" i="1"/>
  <c r="D33" i="1" s="1"/>
  <c r="G33" i="1"/>
  <c r="G32" i="1"/>
  <c r="C32" i="1"/>
  <c r="D32" i="1"/>
  <c r="L1" i="1"/>
  <c r="E3" i="3" a="1"/>
  <c r="G3" i="3" a="1"/>
  <c r="J3" i="2" a="1"/>
  <c r="H3" i="2" a="1"/>
  <c r="F3" i="2" a="1"/>
  <c r="N3" i="1" a="1"/>
  <c r="L3" i="1" a="1"/>
  <c r="L3" i="1" l="1"/>
  <c r="N3" i="1"/>
  <c r="F3" i="2"/>
  <c r="H3" i="2"/>
  <c r="J3" i="2"/>
  <c r="G3" i="3"/>
  <c r="E3" i="3"/>
  <c r="K17" i="2"/>
  <c r="I33" i="1"/>
  <c r="C15" i="3"/>
  <c r="D15" i="3" l="1"/>
  <c r="F15" i="3"/>
  <c r="I15" i="2" l="1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<sst xmlns="http://schemas.openxmlformats.org/spreadsheetml/2006/main" count="100" uniqueCount="41">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</sst>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Data...798473468</v>
        <stp/>
        <stp>BDH|18228859806728783039</stp>
        <tr r="J3" s="2"/>
      </tp>
      <tp t="s">
        <v>#N/A Requesting Data...603283611</v>
        <stp/>
        <stp>BDH|15233550520476695718</stp>
        <tr r="L3" s="1"/>
      </tp>
      <tp t="s">
        <v>#N/A Requesting Data...3997108147</v>
        <stp/>
        <stp>BDH|11011874509599585341</stp>
        <tr r="E3" s="3"/>
      </tp>
      <tp t="s">
        <v>#N/A Requesting Data...1600373786</v>
        <stp/>
        <stp>BDP|14572736216992007722</stp>
        <tr r="B10" s="2"/>
      </tp>
      <tp t="s">
        <v>#N/A Requesting Data...2012586130</v>
        <stp/>
        <stp>BDP|13060443244535072213</stp>
        <tr r="B10" s="1"/>
      </tp>
      <tp t="s">
        <v>#N/A Requesting Data...547219971</v>
        <stp/>
        <stp>BDP|17166731865344641740</stp>
        <tr r="C10" s="1"/>
      </tp>
    </main>
    <main first="bofaddin.rtdserver">
      <tp t="s">
        <v>#N/A Requesting Data...2469890404</v>
        <stp/>
        <stp>BDH|2167671883621235406</stp>
        <tr r="G3" s="3"/>
      </tp>
      <tp t="s">
        <v>#N/A Requesting Data...4049605506</v>
        <stp/>
        <stp>BDH|3876171143718966483</stp>
        <tr r="H3" s="2"/>
      </tp>
      <tp t="s">
        <v>#N/A Requesting Data...3107288547</v>
        <stp/>
        <stp>BDP|1931107217112743305</stp>
        <tr r="D10" s="2"/>
      </tp>
      <tp t="s">
        <v>#N/A Requesting Data...453695808</v>
        <stp/>
        <stp>BDP|8919074471278682748</stp>
        <tr r="C10" s="3"/>
      </tp>
      <tp t="s">
        <v>#N/A Requesting Data...1699605120</v>
        <stp/>
        <stp>BDH|3594603446046329510</stp>
        <tr r="F3" s="2"/>
      </tp>
      <tp t="s">
        <v>#N/A Requesting Data...2234853838</v>
        <stp/>
        <stp>BDP|4720520890802409863</stp>
        <tr r="B10" s="3"/>
      </tp>
      <tp t="s">
        <v>#N/A Requesting Data...738704553</v>
        <stp/>
        <stp>BDH|1220429937443594673</stp>
        <tr r="N3" s="1"/>
      </tp>
      <tp t="s">
        <v>#N/A Requesting Data...776030380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-39677.545333333343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-173.235111111072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595312</xdr:colOff>
      <xdr:row>10</xdr:row>
      <xdr:rowOff>31750</xdr:rowOff>
    </xdr:from>
    <xdr:to>
      <xdr:col>20</xdr:col>
      <xdr:colOff>476251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I9" sqref="I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L1" s="53">
        <f ca="1">TODAY()-5</f>
        <v>45925</v>
      </c>
    </row>
    <row r="2" spans="1:15" ht="15" thickBot="1" x14ac:dyDescent="0.35">
      <c r="A2" s="14"/>
      <c r="B2" s="27" t="s">
        <v>0</v>
      </c>
      <c r="C2" s="28" t="s">
        <v>1</v>
      </c>
      <c r="D2" s="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45925</v>
      </c>
      <c r="M3" s="3">
        <f ca="1"/>
        <v>105.399</v>
      </c>
      <c r="N3" s="53" cm="1">
        <f t="array" aca="1" ref="N3:O6" ca="1">_xll.BDH($C$4, "PX_LAST, ", $L$1, "")</f>
        <v>45925</v>
      </c>
      <c r="O3" s="3">
        <f ca="1"/>
        <v>100.806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45926</v>
      </c>
      <c r="M4" s="3">
        <f ca="1"/>
        <v>105.75</v>
      </c>
      <c r="N4" s="53">
        <f ca="1"/>
        <v>45926</v>
      </c>
      <c r="O4" s="3">
        <f ca="1"/>
        <v>100.946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1"/>
      <c r="E5" s="1"/>
      <c r="F5" s="16" t="s">
        <v>11</v>
      </c>
      <c r="G5" s="1"/>
      <c r="H5" s="1">
        <v>103.506</v>
      </c>
      <c r="I5" s="1"/>
      <c r="J5" s="5"/>
      <c r="L5" s="53">
        <f ca="1"/>
        <v>45929</v>
      </c>
      <c r="M5" s="3">
        <f ca="1"/>
        <v>104.60299999999999</v>
      </c>
      <c r="N5" s="53">
        <f ca="1"/>
        <v>45929</v>
      </c>
      <c r="O5" s="3">
        <f ca="1"/>
        <v>100.848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45930</v>
      </c>
      <c r="M6" s="3">
        <f ca="1"/>
        <v>105.58799999999999</v>
      </c>
      <c r="N6" s="53">
        <f ca="1"/>
        <v>45930</v>
      </c>
      <c r="O6" s="3">
        <f ca="1"/>
        <v>100.752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1"/>
      <c r="E7" s="1"/>
    </row>
    <row r="8" spans="1:15" x14ac:dyDescent="0.3">
      <c r="A8" s="15" t="s">
        <v>14</v>
      </c>
      <c r="B8" s="15">
        <v>4.46</v>
      </c>
      <c r="C8" s="5"/>
      <c r="D8" s="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105.5878</v>
      </c>
      <c r="C10" s="13" cm="1">
        <f t="array" ref="C10">_xll.BDP(C4,"PX_LAST")</f>
        <v>100.752</v>
      </c>
      <c r="D10" s="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66" t="s">
        <v>0</v>
      </c>
      <c r="C12" s="67"/>
      <c r="D12" s="67"/>
      <c r="E12" s="68"/>
      <c r="F12" s="69" t="s">
        <v>1</v>
      </c>
      <c r="G12" s="70"/>
      <c r="H12" s="71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21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4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4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4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105.58799999999999</v>
      </c>
      <c r="C34" s="1">
        <f t="shared" si="5"/>
        <v>94.046999999999997</v>
      </c>
      <c r="D34" s="31">
        <f t="shared" si="6"/>
        <v>138850.95000000004</v>
      </c>
      <c r="E34" s="32">
        <f t="shared" si="7"/>
        <v>18750</v>
      </c>
      <c r="F34" s="4">
        <v>100.762</v>
      </c>
      <c r="G34" s="1">
        <f t="shared" si="2"/>
        <v>141525.00000000003</v>
      </c>
      <c r="H34" s="32">
        <f t="shared" si="3"/>
        <v>14884.453125000007</v>
      </c>
      <c r="I34" s="39">
        <f>(D34+E34)*$B$9-G34-H34</f>
        <v>27983.658374999992</v>
      </c>
      <c r="J34" s="1"/>
    </row>
    <row r="35" spans="1:10" x14ac:dyDescent="0.3">
      <c r="B35" s="4"/>
      <c r="C35" s="1"/>
      <c r="D35" s="1"/>
      <c r="E35" s="5"/>
      <c r="F35" s="4"/>
      <c r="G35" s="1"/>
      <c r="H35" s="5"/>
      <c r="I35" s="15"/>
      <c r="J35" s="1"/>
    </row>
    <row r="36" spans="1:10" x14ac:dyDescent="0.3">
      <c r="B36" s="4"/>
      <c r="C36" s="1"/>
      <c r="D36" s="1"/>
      <c r="E36" s="5"/>
      <c r="F36" s="4"/>
      <c r="G36" s="1"/>
      <c r="H36" s="5"/>
      <c r="I36" s="15"/>
      <c r="J36" s="1"/>
    </row>
    <row r="37" spans="1:10" x14ac:dyDescent="0.3">
      <c r="A37" s="15"/>
      <c r="B37" s="4"/>
      <c r="C37" s="1"/>
      <c r="D37" s="1"/>
      <c r="E37" s="5"/>
      <c r="F37" s="4"/>
      <c r="G37" s="1"/>
      <c r="H37" s="5"/>
      <c r="I37" s="15"/>
      <c r="J37" s="1"/>
    </row>
    <row r="38" spans="1:10" x14ac:dyDescent="0.3">
      <c r="A38" s="15"/>
      <c r="B38" s="4"/>
      <c r="C38" s="1"/>
      <c r="D38" s="1"/>
      <c r="E38" s="5"/>
      <c r="F38" s="4"/>
      <c r="G38" s="1"/>
      <c r="H38" s="5"/>
      <c r="I38" s="15"/>
      <c r="J38" s="1"/>
    </row>
    <row r="39" spans="1:10" x14ac:dyDescent="0.3">
      <c r="A39" s="15"/>
      <c r="B39" s="4"/>
      <c r="C39" s="1"/>
      <c r="D39" s="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1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K19" sqref="K19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45925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45925</v>
      </c>
      <c r="G3" s="1">
        <f ca="1"/>
        <v>46.033999999999999</v>
      </c>
      <c r="H3" s="53" cm="1">
        <f t="array" aca="1" ref="H3:I6" ca="1">_xll.BDH($C$4, "PX_LAST, ", $F$1, "")</f>
        <v>45925</v>
      </c>
      <c r="I3" s="47">
        <f ca="1"/>
        <v>35.619</v>
      </c>
      <c r="J3" s="53" cm="1">
        <f t="array" aca="1" ref="J3:K6" ca="1">_xll.BDH($D$4, "PX_LAST, ", $F$1, "")</f>
        <v>45925</v>
      </c>
      <c r="K3" s="1">
        <f ca="1"/>
        <v>49.97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45926</v>
      </c>
      <c r="G4" s="1">
        <f ca="1"/>
        <v>45.863</v>
      </c>
      <c r="H4" s="54">
        <f ca="1"/>
        <v>45926</v>
      </c>
      <c r="I4" s="1">
        <f ca="1"/>
        <v>35.451000000000001</v>
      </c>
      <c r="J4" s="54">
        <f ca="1"/>
        <v>45926</v>
      </c>
      <c r="K4" s="1">
        <f ca="1"/>
        <v>49.46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45929</v>
      </c>
      <c r="G5" s="1">
        <f ca="1"/>
        <v>45.945999999999998</v>
      </c>
      <c r="H5" s="54">
        <f ca="1"/>
        <v>45929</v>
      </c>
      <c r="I5" s="1">
        <f ca="1"/>
        <v>35.258000000000003</v>
      </c>
      <c r="J5" s="54">
        <f ca="1"/>
        <v>45929</v>
      </c>
      <c r="K5" s="1">
        <f ca="1"/>
        <v>48.598999999999997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45930</v>
      </c>
      <c r="G6" s="1">
        <f ca="1"/>
        <v>46.832000000000001</v>
      </c>
      <c r="H6" s="54">
        <f ca="1"/>
        <v>45930</v>
      </c>
      <c r="I6" s="1">
        <f ca="1"/>
        <v>35.228999999999999</v>
      </c>
      <c r="J6" s="54">
        <f ca="1"/>
        <v>45930</v>
      </c>
      <c r="K6" s="1">
        <f ca="1"/>
        <v>49.338999999999999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46.831569999999999</v>
      </c>
      <c r="C10" s="21" cm="1">
        <f t="array" ref="C10">_xll.BDP(C4,"px_last")</f>
        <v>35.229199999999999</v>
      </c>
      <c r="D10" s="22" cm="1">
        <f t="array" ref="D10">_xll.BDP(D4,"px_last")</f>
        <v>49.339350000000003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66" t="s">
        <v>0</v>
      </c>
      <c r="C12" s="67"/>
      <c r="D12" s="68"/>
      <c r="E12" s="72" t="s">
        <v>0</v>
      </c>
      <c r="F12" s="73"/>
      <c r="G12" s="74"/>
      <c r="H12" s="69" t="s">
        <v>1</v>
      </c>
      <c r="I12" s="70"/>
      <c r="J12" s="71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46.832000000000001</v>
      </c>
      <c r="C18" s="31">
        <f>-1*(B18-$B$14)*10^-4*$B$8*$B$5</f>
        <v>-19131.728000000006</v>
      </c>
      <c r="D18" s="32">
        <f t="shared" ref="D18" si="7">$B$6*(A18-$A$14)/360*$B$5</f>
        <v>11666.66666666667</v>
      </c>
      <c r="E18" s="4">
        <v>35.228999999999999</v>
      </c>
      <c r="F18" s="31">
        <f t="shared" ref="F18" si="8">-1*(E18-$E$14)*10^-4*$C$8*$C$5</f>
        <v>-9949.9839999999931</v>
      </c>
      <c r="G18" s="32">
        <f t="shared" ref="G18" si="9">$C$6*(A18-$A$14)/360*$C$5</f>
        <v>2666.6666666666665</v>
      </c>
      <c r="H18" s="4">
        <v>49.338999999999999</v>
      </c>
      <c r="I18" s="31">
        <f t="shared" ref="I18" si="10">-1*(H18-$H$14)*10^-4*$D$8*$D$5</f>
        <v>20762.500000000018</v>
      </c>
      <c r="J18" s="32">
        <f t="shared" ref="J18" si="11">$D$6*(A18-$A$14)/360*$D$5</f>
        <v>4166.666666666667</v>
      </c>
      <c r="K18" s="39">
        <f>C18+D18+F18+G18-I18-J18</f>
        <v>-39677.545333333343</v>
      </c>
      <c r="L18" s="1"/>
    </row>
    <row r="19" spans="1:12" x14ac:dyDescent="0.3">
      <c r="B19" s="46"/>
      <c r="C19" s="31"/>
      <c r="D19" s="32"/>
      <c r="E19" s="4"/>
      <c r="F19" s="31"/>
      <c r="G19" s="32"/>
      <c r="H19" s="4"/>
      <c r="I19" s="31"/>
      <c r="J19" s="32"/>
      <c r="K19" s="39"/>
      <c r="L19" s="1"/>
    </row>
    <row r="20" spans="1:12" x14ac:dyDescent="0.3">
      <c r="A20" s="37"/>
      <c r="B20" s="46"/>
      <c r="C20" s="31"/>
      <c r="D20" s="32"/>
      <c r="E20" s="4"/>
      <c r="F20" s="31"/>
      <c r="G20" s="32"/>
      <c r="H20" s="4"/>
      <c r="I20" s="31"/>
      <c r="J20" s="32"/>
      <c r="K20" s="39"/>
      <c r="L20" s="1"/>
    </row>
    <row r="21" spans="1:12" x14ac:dyDescent="0.3">
      <c r="A21" s="37"/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tabSelected="1" zoomScale="80" zoomScaleNormal="80" workbookViewId="0">
      <selection activeCell="L5" sqref="L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45925</v>
      </c>
      <c r="F3" s="1">
        <f ca="1"/>
        <v>57.927999999999997</v>
      </c>
      <c r="G3" s="53" cm="1">
        <f t="array" aca="1" ref="G3:H6" ca="1">_xll.BDH($C$4, "PX_LAST, ",E1, "")</f>
        <v>45925</v>
      </c>
      <c r="H3" s="47">
        <f ca="1"/>
        <v>39.954000000000001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45926</v>
      </c>
      <c r="F4" s="1">
        <f ca="1"/>
        <v>58.128</v>
      </c>
      <c r="G4" s="54">
        <f ca="1"/>
        <v>45926</v>
      </c>
      <c r="H4" s="1">
        <f ca="1"/>
        <v>40.033999999999999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45929</v>
      </c>
      <c r="F5" s="1">
        <f ca="1"/>
        <v>57.143999999999998</v>
      </c>
      <c r="G5" s="54">
        <f ca="1"/>
        <v>45929</v>
      </c>
      <c r="H5" s="1">
        <f ca="1"/>
        <v>39.978000000000002</v>
      </c>
      <c r="I5" s="1"/>
      <c r="L5" s="63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45930</v>
      </c>
      <c r="F6" s="1">
        <f ca="1"/>
        <v>57.616999999999997</v>
      </c>
      <c r="G6" s="54">
        <f ca="1"/>
        <v>45930</v>
      </c>
      <c r="H6" s="1">
        <f ca="1"/>
        <v>40.149000000000001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57.6175</v>
      </c>
      <c r="C10" s="22" cm="1">
        <f t="array" ref="C10">_xll.BDP(C4,"px_last")</f>
        <v>40.149450000000002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66" t="s">
        <v>0</v>
      </c>
      <c r="C12" s="67"/>
      <c r="D12" s="68"/>
      <c r="E12" s="69" t="s">
        <v>1</v>
      </c>
      <c r="F12" s="70"/>
      <c r="G12" s="71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57.616999999999997</v>
      </c>
      <c r="C17" s="31">
        <f>-1*(B17-$B$14)*10^-4*$B$8*$B$5</f>
        <v>-1160.6399999999737</v>
      </c>
      <c r="D17" s="32">
        <f>$B$6*(A17-$A$14)/360*$B$5</f>
        <v>2777.7777777777778</v>
      </c>
      <c r="E17" s="4">
        <v>40.149000000000001</v>
      </c>
      <c r="F17" s="31">
        <f>-1*(E17-$E$14)*10^-4*$C$8*$C$5</f>
        <v>-2098.5160000000128</v>
      </c>
      <c r="G17" s="32">
        <f>$C$6*(A17-$A$14)/360*$C$5</f>
        <v>3888.8888888888887</v>
      </c>
      <c r="H17" s="39">
        <f t="shared" ref="H17" si="1">C17+D17-F17-G17</f>
        <v>-173.235111111072</v>
      </c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ACAFP Basis</vt:lpstr>
      <vt:lpstr>EU Defence vs Oil</vt:lpstr>
      <vt:lpstr>EU Insurance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2025-09-30T13:32:45Z</dcterms:modified>
</cp:coreProperties>
</file>