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0C436BCD-075C-4D7A-9FF6-32C70DA51BFD}" xr6:coauthVersionLast="47" xr6:coauthVersionMax="47" xr10:uidLastSave="{00000000-0000-0000-0000-000000000000}"/>
  <bookViews>
    <workbookView xWindow="-108" yWindow="-108" windowWidth="23256" windowHeight="12456" tabRatio="842" activeTab="5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9" l="1"/>
  <c r="F16" i="9"/>
  <c r="H16" i="9"/>
  <c r="C16" i="9"/>
  <c r="D16" i="9"/>
  <c r="L18" i="8"/>
  <c r="M18" i="8"/>
  <c r="N18" i="8"/>
  <c r="I18" i="8"/>
  <c r="J18" i="8"/>
  <c r="F18" i="8"/>
  <c r="G18" i="8"/>
  <c r="C18" i="8"/>
  <c r="D18" i="8"/>
  <c r="G19" i="5"/>
  <c r="H19" i="5" s="1"/>
  <c r="F19" i="5"/>
  <c r="D19" i="5"/>
  <c r="C19" i="5"/>
  <c r="G22" i="3"/>
  <c r="H22" i="3"/>
  <c r="F22" i="3"/>
  <c r="D22" i="3"/>
  <c r="C22" i="3"/>
  <c r="J23" i="2"/>
  <c r="K23" i="2"/>
  <c r="G23" i="2"/>
  <c r="I23" i="2"/>
  <c r="F23" i="2"/>
  <c r="D23" i="2"/>
  <c r="C23" i="2"/>
  <c r="H39" i="1"/>
  <c r="I39" i="1" s="1"/>
  <c r="E39" i="1"/>
  <c r="G39" i="1"/>
  <c r="C39" i="1"/>
  <c r="D39" i="1" s="1"/>
  <c r="B10" i="3" a="1"/>
  <c r="B10" i="3"/>
  <c r="B10" i="5" a="1"/>
  <c r="B10" i="5"/>
  <c r="D10" i="2" a="1"/>
  <c r="D10" i="2"/>
  <c r="B10" i="9" a="1"/>
  <c r="B10" i="9"/>
  <c r="B10" i="8" a="1"/>
  <c r="B10" i="8"/>
  <c r="C10" i="3" a="1"/>
  <c r="C10" i="3"/>
  <c r="C10" i="9" a="1"/>
  <c r="C10" i="9"/>
  <c r="B10" i="1" a="1"/>
  <c r="B10" i="1"/>
  <c r="C10" i="8" a="1"/>
  <c r="C10" i="8"/>
  <c r="C10" i="1" a="1"/>
  <c r="C10" i="1"/>
  <c r="E10" i="8" a="1"/>
  <c r="E10" i="8"/>
  <c r="B10" i="2" a="1"/>
  <c r="B10" i="2"/>
  <c r="C10" i="5" a="1"/>
  <c r="C10" i="5"/>
  <c r="D10" i="8" a="1"/>
  <c r="D10" i="8"/>
  <c r="C10" i="2" a="1"/>
  <c r="C10" i="2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38" i="1"/>
  <c r="D38" i="1" s="1"/>
  <c r="C5" i="9"/>
  <c r="G15" i="9"/>
  <c r="F15" i="9"/>
  <c r="B5" i="9"/>
  <c r="E1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C37" i="1"/>
  <c r="D37" i="1" s="1"/>
  <c r="G3" i="9" a="1"/>
  <c r="E3" i="9" a="1"/>
  <c r="N17" i="8" l="1"/>
  <c r="H18" i="5"/>
  <c r="H21" i="3"/>
  <c r="K22" i="2"/>
  <c r="I38" i="1"/>
  <c r="E3" i="9"/>
  <c r="G3" i="9"/>
  <c r="N16" i="8"/>
  <c r="H17" i="5"/>
  <c r="H20" i="3"/>
  <c r="K21" i="2"/>
  <c r="I37" i="1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C36" i="1"/>
  <c r="D36" i="1" s="1"/>
  <c r="E5" i="8"/>
  <c r="D5" i="8"/>
  <c r="C5" i="8"/>
  <c r="N15" i="8" l="1"/>
  <c r="H16" i="5"/>
  <c r="H19" i="3"/>
  <c r="K20" i="2"/>
  <c r="I36" i="1"/>
  <c r="B5" i="8"/>
  <c r="G1" i="8"/>
  <c r="I3" i="8" a="1"/>
  <c r="K3" i="8" a="1"/>
  <c r="G3" i="8" a="1"/>
  <c r="M3" i="8" a="1"/>
  <c r="K3" i="8" l="1"/>
  <c r="I3" i="8"/>
  <c r="G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35" i="1"/>
  <c r="D35" i="1" s="1"/>
  <c r="C5" i="5"/>
  <c r="B5" i="5"/>
  <c r="E1" i="5"/>
  <c r="E3" i="5" a="1"/>
  <c r="G3" i="5" a="1"/>
  <c r="G3" i="5" l="1"/>
  <c r="E3" i="5"/>
  <c r="H18" i="3"/>
  <c r="K19" i="2"/>
  <c r="I35" i="1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C33" i="1"/>
  <c r="D33" i="1" s="1"/>
  <c r="G33" i="1"/>
  <c r="G32" i="1"/>
  <c r="C32" i="1"/>
  <c r="D32" i="1" s="1"/>
  <c r="L1" i="1"/>
  <c r="G3" i="3" a="1"/>
  <c r="F3" i="2" a="1"/>
  <c r="H3" i="2" a="1"/>
  <c r="N3" i="1" a="1"/>
  <c r="E3" i="3" a="1"/>
  <c r="L3" i="1" a="1"/>
  <c r="J3" i="2" a="1"/>
  <c r="N3" i="1" l="1"/>
  <c r="H3" i="2"/>
  <c r="F3" i="2"/>
  <c r="G3" i="3"/>
  <c r="J3" i="2"/>
  <c r="L3" i="1"/>
  <c r="E3" i="3"/>
  <c r="I32" i="1"/>
  <c r="K17" i="2"/>
  <c r="I33" i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<sst xmlns="http://schemas.openxmlformats.org/spreadsheetml/2006/main" count="207" uniqueCount="57">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</sst>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Data...3997245749</v>
        <stp/>
        <stp>BDP|16545953933052450030</stp>
        <tr r="B10" s="5"/>
      </tp>
      <tp t="s">
        <v>#N/A N/A</v>
        <stp/>
        <stp>BDH|13121953602410538543</stp>
        <tr r="G3" s="3"/>
      </tp>
      <tp t="s">
        <v>#N/A N/A</v>
        <stp/>
        <stp>BDH|14927970579275261244</stp>
        <tr r="F3" s="2"/>
      </tp>
      <tp t="s">
        <v>#N/A Requesting Data...3665749382</v>
        <stp/>
        <stp>BDP|12076286461161277423</stp>
        <tr r="C10" s="5"/>
      </tp>
      <tp t="s">
        <v>#N/A Requesting Data...3230186274</v>
        <stp/>
        <stp>BDP|18219294914923540841</stp>
        <tr r="C10" s="9"/>
      </tp>
      <tp t="s">
        <v>#N/A N/A</v>
        <stp/>
        <stp>BDH|10205237077210982423</stp>
        <tr r="L3" s="1"/>
      </tp>
      <tp t="s">
        <v>#N/A N/A</v>
        <stp/>
        <stp>BDH|10439011108704191298</stp>
        <tr r="G3" s="8"/>
      </tp>
      <tp t="s">
        <v>#N/A N/A</v>
        <stp/>
        <stp>BDH|15382327240873144774</stp>
        <tr r="N3" s="1"/>
      </tp>
      <tp t="s">
        <v>#N/A N/A</v>
        <stp/>
        <stp>BDH|18225604459955509899</stp>
        <tr r="H3" s="2"/>
      </tp>
      <tp t="s">
        <v>#N/A Requesting Data...2858889287</v>
        <stp/>
        <stp>BDP|14572736216992007722</stp>
        <tr r="B10" s="2"/>
      </tp>
      <tp t="s">
        <v>#N/A N/A</v>
        <stp/>
        <stp>BDH|11887412759861609672</stp>
        <tr r="I3" s="8"/>
      </tp>
      <tp t="s">
        <v>#N/A N/A</v>
        <stp/>
        <stp>BDH|18442162448978323231</stp>
        <tr r="K3" s="8"/>
      </tp>
      <tp t="s">
        <v>#N/A Requesting Data...2739954137</v>
        <stp/>
        <stp>BDP|13060443244535072213</stp>
        <tr r="B10" s="1"/>
      </tp>
      <tp t="s">
        <v>#N/A Requesting Data...3640335966</v>
        <stp/>
        <stp>BDP|17166731865344641740</stp>
        <tr r="C10" s="1"/>
      </tp>
    </main>
    <main first="bofaddin.rtdserver">
      <tp t="s">
        <v>#N/A N/A</v>
        <stp/>
        <stp>BDH|7590802143115205203</stp>
        <tr r="E3" s="3"/>
      </tp>
      <tp t="s">
        <v>#N/A N/A</v>
        <stp/>
        <stp>BDH|5457808059771271128</stp>
        <tr r="J3" s="2"/>
      </tp>
      <tp t="s">
        <v>#N/A N/A</v>
        <stp/>
        <stp>BDH|3945821647056979165</stp>
        <tr r="E3" s="9"/>
      </tp>
      <tp t="s">
        <v>#N/A Requesting Data...4103223221</v>
        <stp/>
        <stp>BDP|9706553668206945454</stp>
        <tr r="D10" s="8"/>
      </tp>
      <tp t="s">
        <v>#N/A N/A</v>
        <stp/>
        <stp>BDH|9573756382088954432</stp>
        <tr r="G3" s="5"/>
      </tp>
      <tp t="s">
        <v>#N/A N/A</v>
        <stp/>
        <stp>BDH|7372187559590835834</stp>
        <tr r="M3" s="8"/>
      </tp>
      <tp t="s">
        <v>#N/A N/A</v>
        <stp/>
        <stp>BDH|5126210855184603020</stp>
        <tr r="E3" s="5"/>
      </tp>
      <tp t="s">
        <v>#N/A Requesting Data...2074112506</v>
        <stp/>
        <stp>BDP|1931107217112743305</stp>
        <tr r="D10" s="2"/>
      </tp>
      <tp t="s">
        <v>#N/A Requesting Data...4267807178</v>
        <stp/>
        <stp>BDP|8919074471278682748</stp>
        <tr r="C10" s="3"/>
      </tp>
      <tp t="s">
        <v>#N/A Requesting Data...2323932349</v>
        <stp/>
        <stp>BDP|6499873574608943180</stp>
        <tr r="B10" s="8"/>
      </tp>
      <tp t="s">
        <v>#N/A Requesting Data...1794617684</v>
        <stp/>
        <stp>BDP|9073119891745028595</stp>
        <tr r="E10" s="8"/>
      </tp>
      <tp t="s">
        <v>#N/A Requesting Data...3159428515</v>
        <stp/>
        <stp>BDP|4720520890802409863</stp>
        <tr r="B10" s="3"/>
      </tp>
      <tp t="s">
        <v>#N/A Requesting Data...2556211464</v>
        <stp/>
        <stp>BDP|2192385730727379645</stp>
        <tr r="C10" s="8"/>
      </tp>
      <tp t="s">
        <v>#N/A Requesting Data...4220177628</v>
        <stp/>
        <stp>BDP|519161733290183679</stp>
        <tr r="B10" s="9"/>
      </tp>
      <tp t="s">
        <v>#N/A Requesting Data...2322621344</v>
        <stp/>
        <stp>BDP|416056535068485843</stp>
        <tr r="C10" s="2"/>
      </tp>
      <tp t="s">
        <v>#N/A N/A</v>
        <stp/>
        <stp>BDH|991921203191783085</stp>
        <tr r="G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Basis'!$A$13:$A$310</c:f>
              <c:numCache>
                <c:formatCode>d\-mmm\-yy</c:formatCode>
                <c:ptCount val="298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45916</c:v>
                </c:pt>
                <c:pt idx="11">
                  <c:v>45917</c:v>
                </c:pt>
                <c:pt idx="12">
                  <c:v>45918</c:v>
                </c:pt>
                <c:pt idx="13">
                  <c:v>45919</c:v>
                </c:pt>
                <c:pt idx="15">
                  <c:v>45922</c:v>
                </c:pt>
                <c:pt idx="16">
                  <c:v>45923</c:v>
                </c:pt>
                <c:pt idx="17">
                  <c:v>45924</c:v>
                </c:pt>
                <c:pt idx="18">
                  <c:v>45925</c:v>
                </c:pt>
                <c:pt idx="19">
                  <c:v>45926</c:v>
                </c:pt>
                <c:pt idx="20">
                  <c:v>45929</c:v>
                </c:pt>
                <c:pt idx="21">
                  <c:v>45930</c:v>
                </c:pt>
                <c:pt idx="22">
                  <c:v>45931</c:v>
                </c:pt>
                <c:pt idx="23">
                  <c:v>45932</c:v>
                </c:pt>
                <c:pt idx="24">
                  <c:v>45933</c:v>
                </c:pt>
                <c:pt idx="25">
                  <c:v>45936</c:v>
                </c:pt>
                <c:pt idx="26">
                  <c:v>45937</c:v>
                </c:pt>
                <c:pt idx="27">
                  <c:v>45938</c:v>
                </c:pt>
                <c:pt idx="28">
                  <c:v>45939</c:v>
                </c:pt>
                <c:pt idx="29">
                  <c:v>45940</c:v>
                </c:pt>
                <c:pt idx="30">
                  <c:v>45941</c:v>
                </c:pt>
              </c:numCache>
            </c:numRef>
          </c:cat>
          <c:val>
            <c:numRef>
              <c:f>'ACAFP Basis'!$I$13:$I$310</c:f>
              <c:numCache>
                <c:formatCode>General</c:formatCode>
                <c:ptCount val="298"/>
                <c:pt idx="2" formatCode="0">
                  <c:v>20572.519958333647</c:v>
                </c:pt>
                <c:pt idx="3" formatCode="0">
                  <c:v>18236.58391666643</c:v>
                </c:pt>
                <c:pt idx="4" formatCode="0">
                  <c:v>45757.170791666686</c:v>
                </c:pt>
                <c:pt idx="5" formatCode="0">
                  <c:v>63393.419749999666</c:v>
                </c:pt>
                <c:pt idx="6" formatCode="0">
                  <c:v>61094.388208332988</c:v>
                </c:pt>
                <c:pt idx="7" formatCode="0">
                  <c:v>90173.865666666854</c:v>
                </c:pt>
                <c:pt idx="8" formatCode="0">
                  <c:v>74992.472625000097</c:v>
                </c:pt>
                <c:pt idx="9" formatCode="0">
                  <c:v>81807.740500000044</c:v>
                </c:pt>
                <c:pt idx="10" formatCode="0">
                  <c:v>60914.435958333328</c:v>
                </c:pt>
                <c:pt idx="11" formatCode="0">
                  <c:v>74009.595416666678</c:v>
                </c:pt>
                <c:pt idx="12" formatCode="0">
                  <c:v>33945.590374999971</c:v>
                </c:pt>
                <c:pt idx="13" formatCode="0">
                  <c:v>26106.814333333008</c:v>
                </c:pt>
                <c:pt idx="15" formatCode="0">
                  <c:v>32354.597708333502</c:v>
                </c:pt>
                <c:pt idx="16" formatCode="0">
                  <c:v>32365.614166666328</c:v>
                </c:pt>
                <c:pt idx="17" formatCode="0">
                  <c:v>34935.891624999553</c:v>
                </c:pt>
                <c:pt idx="18" formatCode="0">
                  <c:v>32388.287583332876</c:v>
                </c:pt>
                <c:pt idx="19" formatCode="0">
                  <c:v>11025.391541666799</c:v>
                </c:pt>
                <c:pt idx="20" formatCode="0">
                  <c:v>34122.251916666726</c:v>
                </c:pt>
                <c:pt idx="21" formatCode="0">
                  <c:v>30267.178874999743</c:v>
                </c:pt>
                <c:pt idx="22" formatCode="0">
                  <c:v>38979.032333333416</c:v>
                </c:pt>
                <c:pt idx="23" formatCode="0">
                  <c:v>45564.265291666525</c:v>
                </c:pt>
                <c:pt idx="24" formatCode="0">
                  <c:v>59055.41124999959</c:v>
                </c:pt>
                <c:pt idx="25" formatCode="0">
                  <c:v>42354.969124999763</c:v>
                </c:pt>
                <c:pt idx="26" formatCode="0">
                  <c:v>29692.724083333691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-20563.694222222191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5536.5973333332586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-34422.195138889067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-15495.630180000917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0</c:formatCode>
                <c:ptCount val="17"/>
                <c:pt idx="0">
                  <c:v>-1124.1733333332741</c:v>
                </c:pt>
                <c:pt idx="1">
                  <c:v>2978.7918888889853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13</xdr:row>
      <xdr:rowOff>50800</xdr:rowOff>
    </xdr:from>
    <xdr:to>
      <xdr:col>21</xdr:col>
      <xdr:colOff>76201</xdr:colOff>
      <xdr:row>35</xdr:row>
      <xdr:rowOff>27781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A3" zoomScale="80" zoomScaleNormal="80" workbookViewId="0">
      <selection activeCell="J39" sqref="J3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45932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45932</v>
      </c>
      <c r="M3" s="3">
        <f ca="1"/>
        <v>102.09</v>
      </c>
      <c r="N3" s="53" cm="1">
        <f t="array" aca="1" ref="N3:O6" ca="1">_xll.BDH($C$4, "PX_LAST, ", $L$1, "")</f>
        <v>45932</v>
      </c>
      <c r="O3" s="3">
        <f ca="1"/>
        <v>101.143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45933</v>
      </c>
      <c r="M4" s="3">
        <f ca="1"/>
        <v>101.806</v>
      </c>
      <c r="N4" s="53">
        <f ca="1"/>
        <v>45933</v>
      </c>
      <c r="O4" s="3">
        <f ca="1"/>
        <v>101.01600000000001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45936</v>
      </c>
      <c r="M5" s="3">
        <f ca="1"/>
        <v>106.31399999999999</v>
      </c>
      <c r="N5" s="53">
        <f ca="1"/>
        <v>45936</v>
      </c>
      <c r="O5" s="3">
        <f ca="1"/>
        <v>100.465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45937</v>
      </c>
      <c r="M6" s="3">
        <f ca="1"/>
        <v>106.63200000000001</v>
      </c>
      <c r="N6" s="53">
        <f ca="1"/>
        <v>45937</v>
      </c>
      <c r="O6" s="3">
        <f ca="1"/>
        <v>100.58199999999999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106.63209999999999</v>
      </c>
      <c r="C10" s="13" cm="1">
        <f t="array" ref="C10">_xll.BDP(C4,"PX_LAST")</f>
        <v>100.58199999999999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80" t="s">
        <v>0</v>
      </c>
      <c r="C12" s="81"/>
      <c r="D12" s="81"/>
      <c r="E12" s="82"/>
      <c r="F12" s="83" t="s">
        <v>1</v>
      </c>
      <c r="G12" s="84"/>
      <c r="H12" s="8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>(D34+E34)*$B$9-G34-H34</f>
        <v>30267.178874999743</v>
      </c>
      <c r="J34" s="1"/>
    </row>
    <row r="35" spans="1:10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8">$C$6*(A35-$A$14)/360*$C$5-$C$7*(A35-$A$14)/360*$C$5*$F$14/100</f>
        <v>15435.729166666664</v>
      </c>
      <c r="I35" s="39">
        <f>(D35+E35)*$B$9-G35-H35</f>
        <v>38979.032333333416</v>
      </c>
      <c r="J35" s="1"/>
    </row>
    <row r="36" spans="1:10" x14ac:dyDescent="0.3">
      <c r="A36" s="37">
        <v>45932</v>
      </c>
      <c r="B36" s="4">
        <v>102.09</v>
      </c>
      <c r="C36" s="1">
        <f t="shared" si="5"/>
        <v>90.549000000000007</v>
      </c>
      <c r="D36" s="31">
        <f>-1*(C36-$C$14)*10^-4*$B$8*$B$5</f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39">
        <f>(D36+E36)*$B$9-G36-H36</f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>-1*(C37-$C$14)*10^-4*$B$8*$B$5</f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>$C$6*(A37-$A$14)/360*$C$5-$C$7*(A37-$A$14)/360*$C$5*$F$14/100</f>
        <v>16538.281250000007</v>
      </c>
      <c r="I37" s="39">
        <f>(D37+E37)*$B$9-G37-H37</f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>-1*(C38-$C$14)*10^-4*$B$8*$B$5</f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>$C$6*(A38-$A$14)/360*$C$5-$C$7*(A38-$A$14)/360*$C$5*$F$14/100</f>
        <v>18192.109375000007</v>
      </c>
      <c r="I38" s="39">
        <f>(D38+E38)*$B$9-G38-H38</f>
        <v>42354.969124999763</v>
      </c>
      <c r="J38" s="1"/>
    </row>
    <row r="39" spans="1:10" x14ac:dyDescent="0.3">
      <c r="A39" s="37">
        <v>45937</v>
      </c>
      <c r="B39" s="4">
        <v>106.63200000000001</v>
      </c>
      <c r="C39" s="1">
        <f t="shared" si="5"/>
        <v>95.091000000000008</v>
      </c>
      <c r="D39" s="31">
        <f>-1*(C39-$C$14)*10^-4*$B$8*$B$5</f>
        <v>127210.3499999999</v>
      </c>
      <c r="E39" s="32">
        <f t="shared" si="7"/>
        <v>23611.111111111113</v>
      </c>
      <c r="F39" s="4">
        <v>100.58199999999999</v>
      </c>
      <c r="G39" s="1">
        <f t="shared" si="2"/>
        <v>128024.99999999952</v>
      </c>
      <c r="H39" s="32">
        <f>$C$6*(A39-$A$14)/360*$C$5-$C$7*(A39-$A$14)/360*$C$5*$F$14/100</f>
        <v>18743.385416666664</v>
      </c>
      <c r="I39" s="39">
        <f>(D39+E39)*$B$9-G39-H39</f>
        <v>29692.724083333691</v>
      </c>
      <c r="J39" s="1"/>
    </row>
    <row r="40" spans="1:10" x14ac:dyDescent="0.3">
      <c r="A40" s="37">
        <v>45938</v>
      </c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7">
        <v>45940</v>
      </c>
      <c r="B42" s="34"/>
      <c r="E42" s="35"/>
      <c r="F42" s="34"/>
      <c r="H42" s="35"/>
      <c r="I42" s="38"/>
    </row>
    <row r="43" spans="1:10" ht="15" thickBot="1" x14ac:dyDescent="0.35">
      <c r="A43" s="37">
        <v>45941</v>
      </c>
      <c r="B43" s="36"/>
      <c r="C43" s="12"/>
      <c r="D43" s="7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L23" sqref="L23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45932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45932</v>
      </c>
      <c r="G3" s="1">
        <f ca="1"/>
        <v>46.082000000000001</v>
      </c>
      <c r="H3" s="53" cm="1">
        <f t="array" aca="1" ref="H3:I6" ca="1">_xll.BDH($C$4, "PX_LAST, ", $F$1, "")</f>
        <v>45932</v>
      </c>
      <c r="I3" s="47">
        <f ca="1"/>
        <v>33.387</v>
      </c>
      <c r="J3" s="53" cm="1">
        <f t="array" aca="1" ref="J3:K6" ca="1">_xll.BDH($D$4, "PX_LAST, ", $F$1, "")</f>
        <v>45932</v>
      </c>
      <c r="K3" s="1">
        <f ca="1"/>
        <v>48.683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45933</v>
      </c>
      <c r="G4" s="1">
        <f ca="1"/>
        <v>46.137</v>
      </c>
      <c r="H4" s="54">
        <f ca="1"/>
        <v>45933</v>
      </c>
      <c r="I4" s="1">
        <f ca="1"/>
        <v>33.853999999999999</v>
      </c>
      <c r="J4" s="54">
        <f ca="1"/>
        <v>45933</v>
      </c>
      <c r="K4" s="1">
        <f ca="1"/>
        <v>47.753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45936</v>
      </c>
      <c r="G5" s="1">
        <f ca="1"/>
        <v>46.728999999999999</v>
      </c>
      <c r="H5" s="54">
        <f ca="1"/>
        <v>45936</v>
      </c>
      <c r="I5" s="1">
        <f ca="1"/>
        <v>34.582000000000001</v>
      </c>
      <c r="J5" s="54">
        <f ca="1"/>
        <v>45936</v>
      </c>
      <c r="K5" s="1">
        <f ca="1"/>
        <v>48.448999999999998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45937</v>
      </c>
      <c r="G6" s="1">
        <f ca="1"/>
        <v>46.707999999999998</v>
      </c>
      <c r="H6" s="54">
        <f ca="1"/>
        <v>45937</v>
      </c>
      <c r="I6" s="1">
        <f ca="1"/>
        <v>35.115000000000002</v>
      </c>
      <c r="J6" s="54">
        <f ca="1"/>
        <v>45937</v>
      </c>
      <c r="K6" s="1">
        <f ca="1"/>
        <v>49.764000000000003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46.707569999999997</v>
      </c>
      <c r="C10" s="21" cm="1">
        <f t="array" ref="C10">_xll.BDP(C4,"px_last")</f>
        <v>35.114600000000003</v>
      </c>
      <c r="D10" s="22" cm="1">
        <f t="array" ref="D10">_xll.BDP(D4,"px_last")</f>
        <v>49.763779999999997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6" t="s">
        <v>0</v>
      </c>
      <c r="F12" s="87"/>
      <c r="G12" s="88"/>
      <c r="H12" s="83" t="s">
        <v>1</v>
      </c>
      <c r="I12" s="84"/>
      <c r="J12" s="8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>-1*(B18-$B$14)*10^-4*$B$8*$B$5</f>
        <v>-22462.552</v>
      </c>
      <c r="D18" s="32">
        <f t="shared" ref="D18:D23" si="7">$B$6*(A18-$A$14)/360*$B$5</f>
        <v>11666.66666666667</v>
      </c>
      <c r="E18" s="4">
        <v>35.067999999999998</v>
      </c>
      <c r="F18" s="31">
        <f t="shared" ref="F18:F23" si="8">-1*(E18-$E$14)*10^-4*$C$8*$C$5</f>
        <v>-8646.5279999999839</v>
      </c>
      <c r="G18" s="32">
        <f t="shared" ref="G18:G23" si="9">$C$6*(A18-$A$14)/360*$C$5</f>
        <v>2666.6666666666665</v>
      </c>
      <c r="H18" s="4">
        <v>49.289000000000001</v>
      </c>
      <c r="I18" s="31">
        <f t="shared" ref="I18:I23" si="10">-1*(H18-$H$14)*10^-4*$D$8*$D$5</f>
        <v>21387.499999999982</v>
      </c>
      <c r="J18" s="32">
        <f t="shared" ref="J18" si="11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>-1*(B19-$B$14)*10^-4*$B$8*$B$5</f>
        <v>-21133.504000000008</v>
      </c>
      <c r="D19" s="32">
        <f t="shared" si="7"/>
        <v>13611.111111111113</v>
      </c>
      <c r="E19" s="4">
        <v>35.444000000000003</v>
      </c>
      <c r="F19" s="31">
        <f t="shared" si="8"/>
        <v>-11690.62400000002</v>
      </c>
      <c r="G19" s="32">
        <f t="shared" si="9"/>
        <v>3111.1111111111113</v>
      </c>
      <c r="H19" s="4">
        <v>49.095999999999997</v>
      </c>
      <c r="I19" s="31">
        <f t="shared" si="10"/>
        <v>23800.00000000004</v>
      </c>
      <c r="J19" s="32">
        <f t="shared" ref="J19" si="12">$D$6*(A19-$A$14)/360*$D$5</f>
        <v>4861.1111111111113</v>
      </c>
      <c r="K19" s="39">
        <f t="shared" ref="K19" si="13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>-1*(B20-$B$14)*10^-4*$B$8*$B$5</f>
        <v>-12978.728000000006</v>
      </c>
      <c r="D20" s="32">
        <f t="shared" si="7"/>
        <v>15555.555555555555</v>
      </c>
      <c r="E20" s="4">
        <v>33.387</v>
      </c>
      <c r="F20" s="31">
        <f t="shared" si="8"/>
        <v>4962.8479999999963</v>
      </c>
      <c r="G20" s="32">
        <f t="shared" si="9"/>
        <v>3555.5555555555557</v>
      </c>
      <c r="H20" s="4">
        <v>48.683</v>
      </c>
      <c r="I20" s="31">
        <f t="shared" si="10"/>
        <v>28962.5</v>
      </c>
      <c r="J20" s="32">
        <f t="shared" ref="J20" si="14">$D$6*(A20-$A$14)/360*$D$5</f>
        <v>5555.5555555555557</v>
      </c>
      <c r="K20" s="39">
        <f t="shared" ref="K20" si="15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>-1*(B21-$B$14)*10^-4*$B$8*$B$5</f>
        <v>-13429.948000000004</v>
      </c>
      <c r="D21" s="32">
        <f t="shared" si="7"/>
        <v>17500</v>
      </c>
      <c r="E21" s="4">
        <v>33.853999999999999</v>
      </c>
      <c r="F21" s="31">
        <f t="shared" si="8"/>
        <v>1182.0160000000064</v>
      </c>
      <c r="G21" s="32">
        <f t="shared" si="9"/>
        <v>4000</v>
      </c>
      <c r="H21" s="4">
        <v>47.753</v>
      </c>
      <c r="I21" s="31">
        <f t="shared" si="10"/>
        <v>40587.5</v>
      </c>
      <c r="J21" s="32">
        <f t="shared" ref="J21" si="16">$D$6*(A21-$A$14)/360*$D$5</f>
        <v>6250</v>
      </c>
      <c r="K21" s="39">
        <f t="shared" ref="K21" si="17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>-1*(B22-$B$14)*10^-4*$B$8*$B$5</f>
        <v>-18286.715999999997</v>
      </c>
      <c r="D22" s="32">
        <f t="shared" si="7"/>
        <v>23333.333333333339</v>
      </c>
      <c r="E22" s="4">
        <v>34.582000000000001</v>
      </c>
      <c r="F22" s="31">
        <f t="shared" si="8"/>
        <v>-4711.8720000000058</v>
      </c>
      <c r="G22" s="32">
        <f t="shared" si="9"/>
        <v>5333.333333333333</v>
      </c>
      <c r="H22" s="4">
        <v>48.448999999999998</v>
      </c>
      <c r="I22" s="31">
        <f t="shared" si="10"/>
        <v>31887.500000000025</v>
      </c>
      <c r="J22" s="32">
        <f t="shared" ref="J22" si="18">$D$6*(A22-$A$14)/360*$D$5</f>
        <v>8333.3333333333339</v>
      </c>
      <c r="K22" s="39">
        <f t="shared" ref="K22" si="19">C22+D22+F22+G22-I22-J22</f>
        <v>-34552.754666666689</v>
      </c>
      <c r="L22" s="1"/>
    </row>
    <row r="23" spans="1:12" x14ac:dyDescent="0.3">
      <c r="A23" s="37">
        <v>45937</v>
      </c>
      <c r="B23" s="46">
        <v>46.707999999999998</v>
      </c>
      <c r="C23" s="31">
        <f>-1*(B23-$B$14)*10^-4*$B$8*$B$5</f>
        <v>-18114.43199999999</v>
      </c>
      <c r="D23" s="32">
        <f t="shared" si="7"/>
        <v>25277.777777777781</v>
      </c>
      <c r="E23" s="4">
        <v>35.115000000000002</v>
      </c>
      <c r="F23" s="31">
        <f t="shared" si="8"/>
        <v>-9027.0400000000154</v>
      </c>
      <c r="G23" s="32">
        <f t="shared" si="9"/>
        <v>5777.7777777777783</v>
      </c>
      <c r="H23" s="4">
        <v>49.764000000000003</v>
      </c>
      <c r="I23" s="31">
        <f t="shared" si="10"/>
        <v>15449.999999999965</v>
      </c>
      <c r="J23" s="32">
        <f t="shared" ref="J23" si="20">$D$6*(A23-$A$14)/360*$D$5</f>
        <v>9027.7777777777792</v>
      </c>
      <c r="K23" s="39">
        <f t="shared" ref="K23" si="21">C23+D23+F23+G23-I23-J23</f>
        <v>-20563.694222222191</v>
      </c>
      <c r="L23" s="1"/>
    </row>
    <row r="24" spans="1:12" x14ac:dyDescent="0.3">
      <c r="A24" s="37">
        <v>45938</v>
      </c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45932</v>
      </c>
      <c r="F3" s="1">
        <f ca="1"/>
        <v>57.018000000000001</v>
      </c>
      <c r="G3" s="53" cm="1">
        <f t="array" aca="1" ref="G3:H6" ca="1">_xll.BDH($C$4, "PX_LAST, ",E1, "")</f>
        <v>45932</v>
      </c>
      <c r="H3" s="47">
        <f ca="1"/>
        <v>39.902000000000001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45933</v>
      </c>
      <c r="F4" s="1">
        <f ca="1"/>
        <v>56.69</v>
      </c>
      <c r="G4" s="54">
        <f ca="1"/>
        <v>45933</v>
      </c>
      <c r="H4" s="1">
        <f ca="1"/>
        <v>39.761000000000003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45936</v>
      </c>
      <c r="F5" s="1">
        <f ca="1"/>
        <v>57.584000000000003</v>
      </c>
      <c r="G5" s="54">
        <f ca="1"/>
        <v>45936</v>
      </c>
      <c r="H5" s="1">
        <f ca="1"/>
        <v>40.457999999999998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45937</v>
      </c>
      <c r="F6" s="1">
        <f ca="1"/>
        <v>57.718000000000004</v>
      </c>
      <c r="G6" s="54">
        <f ca="1"/>
        <v>45937</v>
      </c>
      <c r="H6" s="1">
        <f ca="1"/>
        <v>40.735999999999997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57.718170000000001</v>
      </c>
      <c r="C10" s="22" cm="1">
        <f t="array" ref="C10">_xll.BDP(C4,"px_last")</f>
        <v>40.736020000000003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39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39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39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39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39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39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57.718000000000004</v>
      </c>
      <c r="C22" s="31">
        <f t="shared" si="0"/>
        <v>-2162.560000000035</v>
      </c>
      <c r="D22" s="32">
        <f t="shared" si="1"/>
        <v>6666.6666666666661</v>
      </c>
      <c r="E22" s="4">
        <v>40.735999999999997</v>
      </c>
      <c r="F22" s="31">
        <f t="shared" si="2"/>
        <v>-10365.823999999961</v>
      </c>
      <c r="G22" s="32">
        <f t="shared" ref="G22" si="10">$C$6*(A22-$A$14)/360*$C$5</f>
        <v>9333.3333333333321</v>
      </c>
      <c r="H22" s="39">
        <f t="shared" ref="H22" si="11">C22+D22-F22-G22</f>
        <v>5536.5973333332586</v>
      </c>
      <c r="I22" s="1"/>
    </row>
    <row r="23" spans="1:9" x14ac:dyDescent="0.3">
      <c r="A23" s="37">
        <v>45938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45932</v>
      </c>
      <c r="F3" s="1">
        <f ca="1"/>
        <v>94.944000000000003</v>
      </c>
      <c r="G3" s="53" cm="1">
        <f t="array" aca="1" ref="G3:H6" ca="1">_xll.BDH($C$4, "PX_LAST, ",E1, "")</f>
        <v>45932</v>
      </c>
      <c r="H3" s="47">
        <f ca="1"/>
        <v>106.205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45933</v>
      </c>
      <c r="F4" s="1">
        <f ca="1"/>
        <v>94.963999999999999</v>
      </c>
      <c r="G4" s="54">
        <f ca="1"/>
        <v>45933</v>
      </c>
      <c r="H4" s="1">
        <f ca="1"/>
        <v>106.473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45936</v>
      </c>
      <c r="F5" s="1">
        <f ca="1"/>
        <v>94.912000000000006</v>
      </c>
      <c r="G5" s="54">
        <f ca="1"/>
        <v>45936</v>
      </c>
      <c r="H5" s="1">
        <f ca="1"/>
        <v>106.16800000000001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45937</v>
      </c>
      <c r="F6" s="1">
        <f ca="1"/>
        <v>94.908000000000001</v>
      </c>
      <c r="G6" s="54">
        <f ca="1"/>
        <v>45937</v>
      </c>
      <c r="H6" s="1">
        <f ca="1"/>
        <v>106.105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94.908000000000001</v>
      </c>
      <c r="C10" s="22" cm="1">
        <f t="array" ref="C10">_xll.BDP(C4,"px_last")</f>
        <v>106.105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>(B16-$B$14)/100*$B$5</f>
        <v>12420.000000000469</v>
      </c>
      <c r="D16" s="32">
        <f>(A16-$A$14)/360*$B$6*$B$5-(A16-$A$14)/360*$B$7*$B$5*$B$14/100</f>
        <v>361.78749999999991</v>
      </c>
      <c r="E16" s="4">
        <v>106.205</v>
      </c>
      <c r="F16" s="31">
        <f>(E16-$E$14)/100*$C$5</f>
        <v>45499.999999999825</v>
      </c>
      <c r="G16" s="32">
        <f>(A16-$A$14)/360*$C$6*$C$5-(A16-$A$14)/360*$C$7*$C$5*$E$14/100</f>
        <v>1750.9861111111113</v>
      </c>
      <c r="H16" s="39">
        <f>C16+D16-F16-G16</f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>(B17-$B$14)/100*$B$5</f>
        <v>16019.999999999754</v>
      </c>
      <c r="D17" s="32">
        <f>(A17-$A$14)/360*$B$6*$B$5-(A17-$A$14)/360*$B$7*$B$5*$B$14/100</f>
        <v>542.68125000000055</v>
      </c>
      <c r="E17" s="4">
        <v>106.473</v>
      </c>
      <c r="F17" s="31">
        <f>(E17-$E$14)/100*$C$5</f>
        <v>72299.999999999898</v>
      </c>
      <c r="G17" s="32">
        <f>(A17-$A$14)/360*$C$6*$C$5-(A17-$A$14)/360*$C$7*$C$5*$E$14/100</f>
        <v>2626.4791666666665</v>
      </c>
      <c r="H17" s="39">
        <f>C17+D17-F17-G17</f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>(B18-$B$14)/100*$B$5</f>
        <v>6660.000000001105</v>
      </c>
      <c r="D18" s="32">
        <f>(A18-$A$14)/360*$B$6*$B$5-(A18-$A$14)/360*$B$7*$B$5*$B$14/100</f>
        <v>1085.3625000000011</v>
      </c>
      <c r="E18" s="4">
        <v>106.16800000000001</v>
      </c>
      <c r="F18" s="31">
        <f>(E18-$E$14)/100*$C$5</f>
        <v>41800.00000000064</v>
      </c>
      <c r="G18" s="32">
        <f>(A18-$A$14)/360*$C$6*$C$5-(A18-$A$14)/360*$C$7*$C$5*$E$14/100</f>
        <v>5252.958333333333</v>
      </c>
      <c r="H18" s="39">
        <f>C18+D18-F18-G18</f>
        <v>-39307.595833332867</v>
      </c>
      <c r="I18" s="1"/>
    </row>
    <row r="19" spans="1:9" x14ac:dyDescent="0.3">
      <c r="A19" s="37">
        <v>45937</v>
      </c>
      <c r="B19" s="46">
        <v>94.908000000000001</v>
      </c>
      <c r="C19" s="31">
        <f>(B19-$B$14)/100*$B$5</f>
        <v>5940.0000000002256</v>
      </c>
      <c r="D19" s="32">
        <f>(A19-$A$14)/360*$B$6*$B$5-(A19-$A$14)/360*$B$7*$B$5*$B$14/100</f>
        <v>1266.2562499999985</v>
      </c>
      <c r="E19" s="4">
        <v>106.105</v>
      </c>
      <c r="F19" s="31">
        <f>(E19-$E$14)/100*$C$5</f>
        <v>35500.0000000004</v>
      </c>
      <c r="G19" s="32">
        <f>(A19-$A$14)/360*$C$6*$C$5-(A19-$A$14)/360*$C$7*$C$5*$E$14/100</f>
        <v>6128.4513888888887</v>
      </c>
      <c r="H19" s="39">
        <f>C19+D19-F19-G19</f>
        <v>-34422.195138889067</v>
      </c>
      <c r="I19" s="1"/>
    </row>
    <row r="20" spans="1:9" x14ac:dyDescent="0.3">
      <c r="A20" s="37">
        <v>45938</v>
      </c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B14" sqref="B14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45932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45932</v>
      </c>
      <c r="H3" s="1">
        <f ca="1"/>
        <v>100.941</v>
      </c>
      <c r="I3" s="53" cm="1">
        <f t="array" aca="1" ref="I3:J6" ca="1">_xll.BDH($C$4, "PX_LAST, ", $G$1, "")</f>
        <v>45932</v>
      </c>
      <c r="J3" s="47">
        <f ca="1"/>
        <v>101.4453125</v>
      </c>
      <c r="K3" s="53" cm="1">
        <f t="array" aca="1" ref="K3:L6" ca="1">_xll.BDH($D$4, "PX_LAST, ", $G$1, "")</f>
        <v>45932</v>
      </c>
      <c r="L3" s="1">
        <f ca="1"/>
        <v>94.896000000000001</v>
      </c>
      <c r="M3" s="53" cm="1">
        <f t="array" aca="1" ref="M3:N6" ca="1">_xll.BDH($E$4, "PX_LAST, ", $G$1, "")</f>
        <v>45932</v>
      </c>
      <c r="N3" s="55">
        <f ca="1"/>
        <v>100.9375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45933</v>
      </c>
      <c r="H4" s="1">
        <f ca="1"/>
        <v>100.846</v>
      </c>
      <c r="I4" s="54">
        <f ca="1"/>
        <v>45933</v>
      </c>
      <c r="J4" s="1">
        <f ca="1"/>
        <v>101.1484375</v>
      </c>
      <c r="K4" s="54">
        <f ca="1"/>
        <v>45933</v>
      </c>
      <c r="L4" s="1">
        <f ca="1"/>
        <v>94.849000000000004</v>
      </c>
      <c r="M4" s="54">
        <f ca="1"/>
        <v>45933</v>
      </c>
      <c r="N4" s="55">
        <f ca="1"/>
        <v>100.5546875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45936</v>
      </c>
      <c r="H5" s="1">
        <f ca="1"/>
        <v>100.666</v>
      </c>
      <c r="I5" s="54">
        <f ca="1"/>
        <v>45936</v>
      </c>
      <c r="J5" s="1">
        <f ca="1"/>
        <v>100.8828125</v>
      </c>
      <c r="K5" s="54">
        <f ca="1"/>
        <v>45936</v>
      </c>
      <c r="L5" s="1">
        <f ca="1"/>
        <v>94.522000000000006</v>
      </c>
      <c r="M5" s="54">
        <f ca="1"/>
        <v>45936</v>
      </c>
      <c r="N5" s="55">
        <f ca="1"/>
        <v>99.96875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45937</v>
      </c>
      <c r="H6" s="1">
        <f ca="1"/>
        <v>100.67</v>
      </c>
      <c r="I6" s="54">
        <f ca="1"/>
        <v>45937</v>
      </c>
      <c r="J6" s="1">
        <f ca="1"/>
        <v>100.9765625</v>
      </c>
      <c r="K6" s="54">
        <f ca="1"/>
        <v>45937</v>
      </c>
      <c r="L6" s="1">
        <f ca="1"/>
        <v>94.424000000000007</v>
      </c>
      <c r="M6" s="54">
        <f ca="1"/>
        <v>45937</v>
      </c>
      <c r="N6" s="55">
        <f ca="1"/>
        <v>100.15625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100.67</v>
      </c>
      <c r="C10" s="21" cm="1">
        <f t="array" ref="C10">_xll.BDP(C4,"px_last")</f>
        <v>100.984375</v>
      </c>
      <c r="D10" s="21" cm="1">
        <f t="array" ref="D10">_xll.BDP(D4,"px_last")</f>
        <v>94.424000000000007</v>
      </c>
      <c r="E10" s="22" cm="1">
        <f t="array" ref="E10">_xll.BDP(E4,"px_last")</f>
        <v>100.171875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79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79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79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39">
        <f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>(B16-$B$14)/100*$B$5</f>
        <v>27439.999999999713</v>
      </c>
      <c r="D16" s="32">
        <f>(A16-$A$14)/360*$B$6*$B$5-(A16-$A$14)/360*$B$7*$B$5*$B$14/100</f>
        <v>480.28166666666721</v>
      </c>
      <c r="E16" s="79">
        <v>101.1484375</v>
      </c>
      <c r="F16" s="31">
        <f>(E16-$E$14)/100*$C$5</f>
        <v>34059.500000000524</v>
      </c>
      <c r="G16" s="32">
        <f>(A16-$A$14)/360*$C$6*$C$5-(A16-$A$14)/360*$C$7*$C$5*$E$14/100</f>
        <v>-13.588968888887848</v>
      </c>
      <c r="H16" s="79">
        <v>94.849000000000004</v>
      </c>
      <c r="I16" s="31">
        <f>(H16-$H$14)/100*$D$5</f>
        <v>23700.000000000189</v>
      </c>
      <c r="J16" s="32">
        <f>(A16-$A$14)/360*$D$6*$D$5-(A16-$A$14)/360*$D$7*$D$5*$H$14/100</f>
        <v>384.14930555555543</v>
      </c>
      <c r="K16" s="79">
        <v>100.554</v>
      </c>
      <c r="L16" s="31">
        <f>(K16-$K$14)/100*$E$5</f>
        <v>10794.000000000211</v>
      </c>
      <c r="M16" s="32">
        <f>(A16-$A$14)/360*$E$6*$E$5-(A16-$A$14)/360*$E$7*$E$5*$K$14/100</f>
        <v>118.40194333333352</v>
      </c>
      <c r="N16" s="39">
        <f>C16+D16-F16-G16-I16-J16+L16+M16</f>
        <v>-19297.376726667459</v>
      </c>
    </row>
    <row r="17" spans="1:14" x14ac:dyDescent="0.3">
      <c r="A17" s="37">
        <v>45936</v>
      </c>
      <c r="B17" s="79">
        <v>100.666</v>
      </c>
      <c r="C17" s="31">
        <f>(B17-$B$14)/100*$B$5</f>
        <v>2239.9999999987585</v>
      </c>
      <c r="D17" s="32">
        <f>(A17-$A$14)/360*$B$6*$B$5-(A17-$A$14)/360*$B$7*$B$5*$B$14/100</f>
        <v>1200.7041666666682</v>
      </c>
      <c r="E17" s="79">
        <v>100.8828</v>
      </c>
      <c r="F17" s="31">
        <f>(E17-$E$14)/100*$C$5</f>
        <v>-2067.1999999990476</v>
      </c>
      <c r="G17" s="32">
        <f>(A17-$A$14)/360*$C$6*$C$5-(A17-$A$14)/360*$C$7*$C$5*$E$14/100</f>
        <v>-33.972422222220303</v>
      </c>
      <c r="H17" s="79">
        <v>94.522000000000006</v>
      </c>
      <c r="I17" s="31">
        <f>(H17-$H$14)/100*$D$5</f>
        <v>7350.0000000002783</v>
      </c>
      <c r="J17" s="32">
        <f>(A17-$A$14)/360*$D$6*$D$5-(A17-$A$14)/360*$D$7*$D$5*$H$14/100</f>
        <v>960.37326388888914</v>
      </c>
      <c r="K17" s="79">
        <v>99.96875</v>
      </c>
      <c r="L17" s="31">
        <f>(K17-$K$14)/100*$E$5</f>
        <v>-13786.499999999876</v>
      </c>
      <c r="M17" s="32">
        <f>(A17-$A$14)/360*$E$6*$E$5-(A17-$A$14)/360*$E$7*$E$5*$K$14/100</f>
        <v>296.00485833333414</v>
      </c>
      <c r="N17" s="39">
        <f>C17+D17-F17-G17-I17-J17+L17+M17</f>
        <v>-16258.991816669015</v>
      </c>
    </row>
    <row r="18" spans="1:14" x14ac:dyDescent="0.3">
      <c r="A18" s="37">
        <v>45937</v>
      </c>
      <c r="B18" s="46">
        <v>100.67</v>
      </c>
      <c r="C18" s="31">
        <f>(B18-$B$14)/100*$B$5</f>
        <v>2799.9999999994429</v>
      </c>
      <c r="D18" s="32">
        <f>(A18-$A$14)/360*$B$6*$B$5-(A18-$A$14)/360*$B$7*$B$5*$B$14/100</f>
        <v>1440.8450000000012</v>
      </c>
      <c r="E18" s="4">
        <v>100.976</v>
      </c>
      <c r="F18" s="31">
        <f>(E18-$E$14)/100*$C$5</f>
        <v>10608.000000000402</v>
      </c>
      <c r="G18" s="32">
        <f>(A18-$A$14)/360*$C$6*$C$5-(A18-$A$14)/360*$C$7*$C$5*$E$14/100</f>
        <v>-40.766906666663999</v>
      </c>
      <c r="H18" s="4">
        <v>94.424000000000007</v>
      </c>
      <c r="I18" s="31">
        <f>(H18-$H$14)/100*$D$5</f>
        <v>2450.0000000003297</v>
      </c>
      <c r="J18" s="32">
        <f>(A18-$A$14)/360*$D$6*$D$5-(A18-$A$14)/360*$D$7*$D$5*$H$14/100</f>
        <v>1152.4479166666674</v>
      </c>
      <c r="K18" s="4">
        <v>100.15600000000001</v>
      </c>
      <c r="L18" s="31">
        <f>(K18-$K$14)/100*$E$5</f>
        <v>-5921.9999999996271</v>
      </c>
      <c r="M18" s="32">
        <f>(A18-$A$14)/360*$E$6*$E$5-(A18-$A$14)/360*$E$7*$E$5*$K$14/100</f>
        <v>355.20583000000033</v>
      </c>
      <c r="N18" s="39">
        <f>C18+D18-F18-G18-I18-J18+L18+M18</f>
        <v>-15495.630180000917</v>
      </c>
    </row>
    <row r="19" spans="1:14" x14ac:dyDescent="0.3">
      <c r="A19" s="37">
        <v>45938</v>
      </c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tabSelected="1"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3" ca="1">_xll.BDH($B$4, "PX_LAST, ",E1, "")</f>
        <v>45932</v>
      </c>
      <c r="F3" s="1">
        <f ca="1"/>
        <v>92.248999999999995</v>
      </c>
      <c r="G3" s="53" cm="1">
        <f t="array" aca="1" ref="G3:H6" ca="1">_xll.BDH($C$4, "PX_LAST, ",E1, "")</f>
        <v>45932</v>
      </c>
      <c r="H3" s="47">
        <f ca="1"/>
        <v>46.127000000000002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/>
      <c r="F4" s="1"/>
      <c r="G4" s="54">
        <f ca="1"/>
        <v>45933</v>
      </c>
      <c r="H4" s="1">
        <f ca="1"/>
        <v>45.582000000000001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45936</v>
      </c>
      <c r="H5" s="1">
        <f ca="1"/>
        <v>46.14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45937</v>
      </c>
      <c r="H6" s="1">
        <f ca="1"/>
        <v>46.377000000000002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92.249179999999996</v>
      </c>
      <c r="C10" s="22" cm="1">
        <f t="array" ref="C10">_xll.BDP(C4,"px_last")</f>
        <v>46.3765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1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39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46.377000000000002</v>
      </c>
      <c r="F16" s="31">
        <f t="shared" ref="F16" si="6">-1*(E16-$E$14)*10^-4*$C$8*$C$5</f>
        <v>-26905.203000000049</v>
      </c>
      <c r="G16" s="32">
        <f>$C$6*(A16-$A$14)/360*$C$5</f>
        <v>4333.3333333333339</v>
      </c>
      <c r="H16" s="39">
        <f>C16+D16-F16-G16</f>
        <v>2978.7918888889853</v>
      </c>
      <c r="I16" s="1"/>
    </row>
    <row r="17" spans="1:9" x14ac:dyDescent="0.3">
      <c r="A17" s="37">
        <v>45938</v>
      </c>
      <c r="B17" s="46"/>
      <c r="C17" s="31"/>
      <c r="D17" s="32"/>
      <c r="E17" s="46"/>
      <c r="F17" s="31"/>
      <c r="G17" s="32"/>
      <c r="H17" s="39"/>
      <c r="I17" s="1"/>
    </row>
    <row r="18" spans="1:9" x14ac:dyDescent="0.3">
      <c r="A18" s="37">
        <v>45939</v>
      </c>
      <c r="B18" s="46"/>
      <c r="C18" s="31"/>
      <c r="D18" s="32"/>
      <c r="E18" s="46"/>
      <c r="F18" s="31"/>
      <c r="G18" s="32"/>
      <c r="H18" s="39"/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ACAFP Basis</vt:lpstr>
      <vt:lpstr>EU Defence vs Oil</vt:lpstr>
      <vt:lpstr>EU Insurance CDS RV</vt:lpstr>
      <vt:lpstr>Barclays</vt:lpstr>
      <vt:lpstr>KSA RV</vt:lpstr>
      <vt:lpstr>EU Banks CDS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2025-10-07T14:30:39Z</dcterms:modified>
</cp:coreProperties>
</file>