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9FD1EA08-0FE6-4D64-AA4C-3C02F3340BF3}" xr6:coauthVersionLast="47" xr6:coauthVersionMax="47" xr10:uidLastSave="{00000000-0000-0000-0000-000000000000}"/>
  <bookViews>
    <workbookView xWindow="-108" yWindow="-108" windowWidth="23256" windowHeight="12456" tabRatio="842" firstSheet="2" activeTab="9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6" l="1"/>
  <c r="G16" i="16"/>
  <c r="C16" i="16"/>
  <c r="D16" i="16"/>
  <c r="C10" i="16" a="1"/>
  <c r="C10" i="16"/>
  <c r="B10" i="16" a="1"/>
  <c r="B10" i="16"/>
  <c r="F15" i="16"/>
  <c r="B5" i="16" l="1"/>
  <c r="D15" i="16" l="1"/>
  <c r="C15" i="16"/>
  <c r="G15" i="16" s="1"/>
  <c r="E1" i="16"/>
  <c r="G3" i="16" a="1"/>
  <c r="E3" i="16" a="1"/>
  <c r="E10" i="12" a="1"/>
  <c r="G3" i="16" l="1"/>
  <c r="E3" i="16"/>
  <c r="E10" i="12"/>
  <c r="C10" i="12" a="1"/>
  <c r="C10" i="12"/>
  <c r="E10" i="14" a="1"/>
  <c r="E10" i="14"/>
  <c r="G10" i="12" a="1"/>
  <c r="G10" i="12"/>
  <c r="D10" i="14" a="1"/>
  <c r="D10" i="14"/>
  <c r="F10" i="12" a="1"/>
  <c r="F10" i="12"/>
  <c r="B10" i="12" a="1"/>
  <c r="B10" i="12"/>
  <c r="B10" i="14" a="1"/>
  <c r="B10" i="14"/>
  <c r="D10" i="12" a="1"/>
  <c r="D10" i="12"/>
  <c r="B43" i="12"/>
  <c r="Q14" i="12"/>
  <c r="N14" i="12"/>
  <c r="K14" i="12"/>
  <c r="E14" i="12"/>
  <c r="L45" i="12" a="1"/>
  <c r="D45" i="12" a="1"/>
  <c r="B45" i="12" a="1"/>
  <c r="H45" i="12" a="1"/>
  <c r="J45" i="12" a="1"/>
  <c r="F45" i="12" a="1"/>
  <c r="F45" i="12" l="1"/>
  <c r="J45" i="12"/>
  <c r="H45" i="12"/>
  <c r="B45" i="12"/>
  <c r="D45" i="12"/>
  <c r="L45" i="12"/>
  <c r="E6" i="12"/>
  <c r="C6" i="12"/>
  <c r="G5" i="12"/>
  <c r="F5" i="12"/>
  <c r="E5" i="12"/>
  <c r="D5" i="12"/>
  <c r="C5" i="12"/>
  <c r="B5" i="12"/>
  <c r="J9" i="12" s="1"/>
  <c r="J31" i="12" l="1"/>
  <c r="J18" i="12"/>
  <c r="J30" i="12"/>
  <c r="I30" i="12"/>
  <c r="J20" i="12"/>
  <c r="J27" i="12"/>
  <c r="J22" i="12"/>
  <c r="J24" i="12"/>
  <c r="I31" i="12"/>
  <c r="J26" i="12"/>
  <c r="I26" i="12"/>
  <c r="J21" i="12"/>
  <c r="I33" i="12"/>
  <c r="J23" i="12"/>
  <c r="I18" i="12"/>
  <c r="J25" i="12"/>
  <c r="I25" i="12"/>
  <c r="I20" i="12"/>
  <c r="I27" i="12"/>
  <c r="J17" i="12"/>
  <c r="I17" i="12"/>
  <c r="J29" i="12"/>
  <c r="I29" i="12"/>
  <c r="I24" i="12"/>
  <c r="I19" i="12"/>
  <c r="I21" i="12"/>
  <c r="J16" i="12"/>
  <c r="I16" i="12"/>
  <c r="J33" i="12"/>
  <c r="J28" i="12"/>
  <c r="I28" i="12"/>
  <c r="I23" i="12"/>
  <c r="J19" i="12"/>
  <c r="J15" i="12"/>
  <c r="I32" i="12"/>
  <c r="I15" i="12"/>
  <c r="J32" i="12"/>
  <c r="I22" i="12"/>
  <c r="S33" i="12"/>
  <c r="S30" i="12"/>
  <c r="S15" i="12"/>
  <c r="S31" i="12"/>
  <c r="S28" i="12"/>
  <c r="S23" i="12"/>
  <c r="R16" i="12"/>
  <c r="S18" i="12"/>
  <c r="S25" i="12"/>
  <c r="S27" i="12"/>
  <c r="S22" i="12"/>
  <c r="S17" i="12"/>
  <c r="S29" i="12"/>
  <c r="S24" i="12"/>
  <c r="S26" i="12"/>
  <c r="S20" i="12"/>
  <c r="S32" i="12"/>
  <c r="R31" i="12"/>
  <c r="S21" i="12"/>
  <c r="S19" i="12"/>
  <c r="R26" i="12"/>
  <c r="R21" i="12"/>
  <c r="S16" i="12"/>
  <c r="R24" i="12"/>
  <c r="R20" i="12"/>
  <c r="R23" i="12"/>
  <c r="R29" i="12"/>
  <c r="R22" i="12"/>
  <c r="R15" i="12"/>
  <c r="R17" i="12"/>
  <c r="R27" i="12"/>
  <c r="R25" i="12"/>
  <c r="R30" i="12"/>
  <c r="R18" i="12"/>
  <c r="R28" i="12"/>
  <c r="R33" i="12"/>
  <c r="R32" i="12"/>
  <c r="R19" i="12"/>
  <c r="F29" i="12"/>
  <c r="F24" i="12"/>
  <c r="F28" i="12"/>
  <c r="F32" i="12"/>
  <c r="F23" i="12"/>
  <c r="F19" i="12"/>
  <c r="F22" i="12"/>
  <c r="F25" i="12"/>
  <c r="F30" i="12"/>
  <c r="F33" i="12"/>
  <c r="F27" i="12"/>
  <c r="F21" i="12"/>
  <c r="F31" i="12"/>
  <c r="F17" i="12"/>
  <c r="F18" i="12"/>
  <c r="F16" i="12"/>
  <c r="F20" i="12"/>
  <c r="F26" i="12"/>
  <c r="F15" i="12"/>
  <c r="L24" i="12"/>
  <c r="L19" i="12"/>
  <c r="L18" i="12"/>
  <c r="L30" i="12"/>
  <c r="L15" i="12"/>
  <c r="L16" i="12"/>
  <c r="L21" i="12"/>
  <c r="L33" i="12"/>
  <c r="L27" i="12"/>
  <c r="L25" i="12"/>
  <c r="L23" i="12"/>
  <c r="L28" i="12"/>
  <c r="L26" i="12"/>
  <c r="L31" i="12"/>
  <c r="L22" i="12"/>
  <c r="L20" i="12"/>
  <c r="L29" i="12"/>
  <c r="L32" i="12"/>
  <c r="L17" i="12"/>
  <c r="G16" i="12"/>
  <c r="G33" i="12"/>
  <c r="G23" i="12"/>
  <c r="G20" i="12"/>
  <c r="G22" i="12"/>
  <c r="G31" i="12"/>
  <c r="G28" i="12"/>
  <c r="G26" i="12"/>
  <c r="G21" i="12"/>
  <c r="G18" i="12"/>
  <c r="G15" i="12"/>
  <c r="G27" i="12"/>
  <c r="G17" i="12"/>
  <c r="G30" i="12"/>
  <c r="G25" i="12"/>
  <c r="G24" i="12"/>
  <c r="G32" i="12"/>
  <c r="G29" i="12"/>
  <c r="G19" i="12"/>
  <c r="C29" i="12"/>
  <c r="D24" i="12"/>
  <c r="C24" i="12"/>
  <c r="D19" i="12"/>
  <c r="D26" i="12"/>
  <c r="C18" i="12"/>
  <c r="D15" i="12"/>
  <c r="C19" i="12"/>
  <c r="C31" i="12"/>
  <c r="C26" i="12"/>
  <c r="D21" i="12"/>
  <c r="C21" i="12"/>
  <c r="C16" i="12"/>
  <c r="D28" i="12"/>
  <c r="C23" i="12"/>
  <c r="C30" i="12"/>
  <c r="C25" i="12"/>
  <c r="C32" i="12"/>
  <c r="D17" i="12"/>
  <c r="C17" i="12"/>
  <c r="D31" i="12"/>
  <c r="D16" i="12"/>
  <c r="C28" i="12"/>
  <c r="D23" i="12"/>
  <c r="D18" i="12"/>
  <c r="D30" i="12"/>
  <c r="D20" i="12"/>
  <c r="C15" i="12"/>
  <c r="D27" i="12"/>
  <c r="D22" i="12"/>
  <c r="D29" i="12"/>
  <c r="C33" i="12"/>
  <c r="D25" i="12"/>
  <c r="C20" i="12"/>
  <c r="C27" i="12"/>
  <c r="C22" i="12"/>
  <c r="D33" i="12"/>
  <c r="D32" i="12"/>
  <c r="P16" i="12"/>
  <c r="P17" i="12"/>
  <c r="P31" i="12"/>
  <c r="P33" i="12"/>
  <c r="P18" i="12"/>
  <c r="P25" i="12"/>
  <c r="P20" i="12"/>
  <c r="P15" i="12"/>
  <c r="P29" i="12"/>
  <c r="P24" i="12"/>
  <c r="P19" i="12"/>
  <c r="O19" i="12"/>
  <c r="O26" i="12"/>
  <c r="P28" i="12"/>
  <c r="P23" i="12"/>
  <c r="P30" i="12"/>
  <c r="P27" i="12"/>
  <c r="P26" i="12"/>
  <c r="P21" i="12"/>
  <c r="P22" i="12"/>
  <c r="P32" i="12"/>
  <c r="O31" i="12"/>
  <c r="O20" i="12"/>
  <c r="O15" i="12"/>
  <c r="O30" i="12"/>
  <c r="O28" i="12"/>
  <c r="O33" i="12"/>
  <c r="O17" i="12"/>
  <c r="O22" i="12"/>
  <c r="O18" i="12"/>
  <c r="O16" i="12"/>
  <c r="O21" i="12"/>
  <c r="O24" i="12"/>
  <c r="O23" i="12"/>
  <c r="O27" i="12"/>
  <c r="O32" i="12"/>
  <c r="O29" i="12"/>
  <c r="O25" i="12"/>
  <c r="M26" i="12"/>
  <c r="M21" i="12"/>
  <c r="M23" i="12"/>
  <c r="M18" i="12"/>
  <c r="M25" i="12"/>
  <c r="M20" i="12"/>
  <c r="M16" i="12"/>
  <c r="M15" i="12"/>
  <c r="M17" i="12"/>
  <c r="M24" i="12"/>
  <c r="M33" i="12"/>
  <c r="M28" i="12"/>
  <c r="M30" i="12"/>
  <c r="M29" i="12"/>
  <c r="M27" i="12"/>
  <c r="M22" i="12"/>
  <c r="M32" i="12"/>
  <c r="M31" i="12"/>
  <c r="M19" i="12"/>
  <c r="K9" i="12"/>
  <c r="R8" i="12" s="1"/>
  <c r="T16" i="12" l="1"/>
  <c r="T30" i="12"/>
  <c r="T21" i="12"/>
  <c r="T24" i="12"/>
  <c r="T33" i="12"/>
  <c r="T25" i="12"/>
  <c r="T19" i="12"/>
  <c r="T18" i="12"/>
  <c r="T28" i="12"/>
  <c r="T17" i="12"/>
  <c r="T23" i="12"/>
  <c r="T22" i="12"/>
  <c r="T32" i="12"/>
  <c r="T26" i="12"/>
  <c r="T27" i="12"/>
  <c r="T20" i="12"/>
  <c r="T31" i="12"/>
  <c r="T29" i="12"/>
  <c r="T15" i="12"/>
  <c r="I1" i="12"/>
  <c r="C25" i="14"/>
  <c r="D25" i="14"/>
  <c r="F25" i="14"/>
  <c r="G25" i="14"/>
  <c r="I25" i="14"/>
  <c r="J25" i="14"/>
  <c r="L25" i="14"/>
  <c r="M25" i="14"/>
  <c r="O25" i="14"/>
  <c r="P25" i="14"/>
  <c r="R25" i="14"/>
  <c r="S25" i="14"/>
  <c r="C17" i="10"/>
  <c r="D17" i="10"/>
  <c r="F17" i="10"/>
  <c r="G17" i="10"/>
  <c r="I17" i="10"/>
  <c r="J17" i="10"/>
  <c r="L17" i="10"/>
  <c r="M17" i="10"/>
  <c r="C19" i="9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H25" i="3" s="1"/>
  <c r="D25" i="3"/>
  <c r="F25" i="3"/>
  <c r="G25" i="3"/>
  <c r="C26" i="2"/>
  <c r="D26" i="2"/>
  <c r="F26" i="2"/>
  <c r="G26" i="2"/>
  <c r="I26" i="2"/>
  <c r="J26" i="2"/>
  <c r="C42" i="1"/>
  <c r="D42" i="1"/>
  <c r="E42" i="1"/>
  <c r="G42" i="1"/>
  <c r="H42" i="1"/>
  <c r="L24" i="14"/>
  <c r="J24" i="14"/>
  <c r="I24" i="14"/>
  <c r="M3" i="12" a="1"/>
  <c r="S3" i="12" a="1"/>
  <c r="I3" i="12" a="1"/>
  <c r="Q3" i="12" a="1"/>
  <c r="K3" i="12" a="1"/>
  <c r="O3" i="12" a="1"/>
  <c r="F10" i="14" a="1"/>
  <c r="C10" i="9" a="1"/>
  <c r="B10" i="3" a="1"/>
  <c r="B10" i="9" a="1"/>
  <c r="C10" i="2" a="1"/>
  <c r="C10" i="14" a="1"/>
  <c r="G10" i="14" a="1"/>
  <c r="C10" i="3" a="1"/>
  <c r="C10" i="1" a="1"/>
  <c r="B10" i="2" a="1"/>
  <c r="B10" i="8" a="1"/>
  <c r="C10" i="8" a="1"/>
  <c r="D10" i="8" a="1"/>
  <c r="C10" i="10" a="1"/>
  <c r="D10" i="10" a="1"/>
  <c r="B10" i="10" a="1"/>
  <c r="B10" i="5" a="1"/>
  <c r="B10" i="1" a="1"/>
  <c r="C10" i="5" a="1"/>
  <c r="E10" i="8" a="1"/>
  <c r="D10" i="2" a="1"/>
  <c r="E10" i="10" a="1"/>
  <c r="S3" i="12" l="1"/>
  <c r="M3" i="12"/>
  <c r="Q3" i="12"/>
  <c r="I3" i="12"/>
  <c r="O3" i="12"/>
  <c r="K3" i="12"/>
  <c r="T25" i="14"/>
  <c r="N17" i="10"/>
  <c r="H19" i="9"/>
  <c r="N21" i="8"/>
  <c r="H22" i="5"/>
  <c r="K26" i="2"/>
  <c r="I42" i="1"/>
  <c r="E10" i="10"/>
  <c r="D10" i="2"/>
  <c r="E10" i="8"/>
  <c r="C10" i="5"/>
  <c r="B10" i="1"/>
  <c r="B10" i="5"/>
  <c r="B10" i="10"/>
  <c r="D10" i="10"/>
  <c r="C10" i="10"/>
  <c r="D10" i="8"/>
  <c r="C10" i="8"/>
  <c r="B10" i="8"/>
  <c r="B10" i="2"/>
  <c r="C10" i="1"/>
  <c r="C10" i="3"/>
  <c r="G10" i="14"/>
  <c r="C10" i="14"/>
  <c r="C10" i="2"/>
  <c r="B10" i="9"/>
  <c r="B10" i="3"/>
  <c r="C10" i="9"/>
  <c r="F10" i="14"/>
  <c r="I1" i="14"/>
  <c r="C24" i="14"/>
  <c r="D24" i="14"/>
  <c r="F24" i="14"/>
  <c r="G24" i="14"/>
  <c r="M24" i="14"/>
  <c r="O24" i="14"/>
  <c r="P24" i="14"/>
  <c r="R24" i="14"/>
  <c r="S24" i="14"/>
  <c r="C16" i="10"/>
  <c r="D16" i="10"/>
  <c r="F16" i="10"/>
  <c r="G16" i="10"/>
  <c r="I16" i="10"/>
  <c r="J16" i="10"/>
  <c r="L16" i="10"/>
  <c r="M16" i="10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C25" i="2"/>
  <c r="D25" i="2"/>
  <c r="F25" i="2"/>
  <c r="G25" i="2"/>
  <c r="I25" i="2"/>
  <c r="J25" i="2"/>
  <c r="E41" i="1"/>
  <c r="G41" i="1"/>
  <c r="H41" i="1"/>
  <c r="Q3" i="14" a="1"/>
  <c r="I3" i="14" a="1"/>
  <c r="O3" i="14" a="1"/>
  <c r="K3" i="14" a="1"/>
  <c r="S3" i="14" a="1"/>
  <c r="M3" i="14" a="1"/>
  <c r="K3" i="14" l="1"/>
  <c r="O3" i="14"/>
  <c r="I3" i="14"/>
  <c r="Q3" i="14"/>
  <c r="M3" i="14"/>
  <c r="S3" i="14"/>
  <c r="T24" i="14"/>
  <c r="N16" i="10"/>
  <c r="H18" i="9"/>
  <c r="N20" i="8"/>
  <c r="H21" i="5"/>
  <c r="H24" i="3"/>
  <c r="K25" i="2"/>
  <c r="T19" i="14"/>
  <c r="T20" i="14"/>
  <c r="T21" i="14"/>
  <c r="T22" i="14"/>
  <c r="T18" i="14"/>
  <c r="W9" i="14"/>
  <c r="X4" i="14"/>
  <c r="W4" i="14"/>
  <c r="M15" i="10" l="1"/>
  <c r="L15" i="10"/>
  <c r="J15" i="10"/>
  <c r="I15" i="10"/>
  <c r="G15" i="10"/>
  <c r="F15" i="10"/>
  <c r="D15" i="10"/>
  <c r="C15" i="10"/>
  <c r="E1" i="9"/>
  <c r="C17" i="9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I24" i="2"/>
  <c r="K24" i="2" s="1"/>
  <c r="J24" i="2"/>
  <c r="F24" i="2"/>
  <c r="G24" i="2"/>
  <c r="C24" i="2"/>
  <c r="D24" i="2"/>
  <c r="G40" i="1"/>
  <c r="H40" i="1"/>
  <c r="E40" i="1"/>
  <c r="T16" i="14"/>
  <c r="T17" i="14"/>
  <c r="T15" i="14"/>
  <c r="S16" i="14"/>
  <c r="S17" i="14"/>
  <c r="S18" i="14"/>
  <c r="S19" i="14"/>
  <c r="S20" i="14"/>
  <c r="S21" i="14"/>
  <c r="S22" i="14"/>
  <c r="S23" i="14"/>
  <c r="S15" i="14"/>
  <c r="R16" i="14"/>
  <c r="R17" i="14"/>
  <c r="R18" i="14"/>
  <c r="R19" i="14"/>
  <c r="R20" i="14"/>
  <c r="R21" i="14"/>
  <c r="R22" i="14"/>
  <c r="R23" i="14"/>
  <c r="R15" i="14"/>
  <c r="P16" i="14"/>
  <c r="P17" i="14"/>
  <c r="P18" i="14"/>
  <c r="P19" i="14"/>
  <c r="P20" i="14"/>
  <c r="P21" i="14"/>
  <c r="P22" i="14"/>
  <c r="P23" i="14"/>
  <c r="P15" i="14"/>
  <c r="O16" i="14"/>
  <c r="O17" i="14"/>
  <c r="O18" i="14"/>
  <c r="O19" i="14"/>
  <c r="O20" i="14"/>
  <c r="O21" i="14"/>
  <c r="O22" i="14"/>
  <c r="O23" i="14"/>
  <c r="O15" i="14"/>
  <c r="M16" i="14"/>
  <c r="M17" i="14"/>
  <c r="M18" i="14"/>
  <c r="M19" i="14"/>
  <c r="M20" i="14"/>
  <c r="M21" i="14"/>
  <c r="M22" i="14"/>
  <c r="M23" i="14"/>
  <c r="M15" i="14"/>
  <c r="L16" i="14"/>
  <c r="L17" i="14"/>
  <c r="L18" i="14"/>
  <c r="L19" i="14"/>
  <c r="L20" i="14"/>
  <c r="L21" i="14"/>
  <c r="L22" i="14"/>
  <c r="L23" i="14"/>
  <c r="L15" i="14"/>
  <c r="J16" i="14"/>
  <c r="J17" i="14"/>
  <c r="J18" i="14"/>
  <c r="J19" i="14"/>
  <c r="J20" i="14"/>
  <c r="J21" i="14"/>
  <c r="J22" i="14"/>
  <c r="J23" i="14"/>
  <c r="J15" i="14"/>
  <c r="I16" i="14"/>
  <c r="I17" i="14"/>
  <c r="I18" i="14"/>
  <c r="I19" i="14"/>
  <c r="I20" i="14"/>
  <c r="I21" i="14"/>
  <c r="I22" i="14"/>
  <c r="I23" i="14"/>
  <c r="I15" i="14"/>
  <c r="G16" i="14"/>
  <c r="G17" i="14"/>
  <c r="G18" i="14"/>
  <c r="G19" i="14"/>
  <c r="G20" i="14"/>
  <c r="G21" i="14"/>
  <c r="G22" i="14"/>
  <c r="G23" i="14"/>
  <c r="G15" i="14"/>
  <c r="F16" i="14"/>
  <c r="F17" i="14"/>
  <c r="F18" i="14"/>
  <c r="F19" i="14"/>
  <c r="F20" i="14"/>
  <c r="F21" i="14"/>
  <c r="F22" i="14"/>
  <c r="F23" i="14"/>
  <c r="F15" i="14"/>
  <c r="D16" i="14"/>
  <c r="D17" i="14"/>
  <c r="D18" i="14"/>
  <c r="D19" i="14"/>
  <c r="D20" i="14"/>
  <c r="D21" i="14"/>
  <c r="D22" i="14"/>
  <c r="D23" i="14"/>
  <c r="D15" i="14"/>
  <c r="C16" i="14"/>
  <c r="C17" i="14"/>
  <c r="C18" i="14"/>
  <c r="C19" i="14"/>
  <c r="C20" i="14"/>
  <c r="C21" i="14"/>
  <c r="C22" i="14"/>
  <c r="C23" i="14"/>
  <c r="C15" i="14"/>
  <c r="B43" i="14"/>
  <c r="C6" i="14"/>
  <c r="G6" i="14"/>
  <c r="D45" i="14" a="1"/>
  <c r="J45" i="14" a="1"/>
  <c r="B45" i="14" a="1"/>
  <c r="F45" i="14" a="1"/>
  <c r="L45" i="14" a="1"/>
  <c r="H45" i="14" a="1"/>
  <c r="E3" i="9" a="1"/>
  <c r="G3" i="9" a="1"/>
  <c r="G3" i="9" l="1"/>
  <c r="E3" i="9"/>
  <c r="H45" i="14"/>
  <c r="L45" i="14"/>
  <c r="F45" i="14"/>
  <c r="B45" i="14"/>
  <c r="J45" i="14"/>
  <c r="D45" i="14"/>
  <c r="T23" i="14"/>
  <c r="N15" i="10"/>
  <c r="H23" i="3"/>
  <c r="H17" i="9"/>
  <c r="N19" i="8"/>
  <c r="H20" i="5"/>
  <c r="Q14" i="14"/>
  <c r="K14" i="14"/>
  <c r="H14" i="14"/>
  <c r="E14" i="14"/>
  <c r="G5" i="14"/>
  <c r="F5" i="14"/>
  <c r="E5" i="14"/>
  <c r="D5" i="14"/>
  <c r="C5" i="14"/>
  <c r="B5" i="14"/>
  <c r="E5" i="10" l="1"/>
  <c r="D5" i="10"/>
  <c r="C5" i="10"/>
  <c r="B5" i="10"/>
  <c r="G1" i="10"/>
  <c r="G3" i="10" a="1"/>
  <c r="K3" i="10" a="1"/>
  <c r="M3" i="10" a="1"/>
  <c r="I3" i="10" a="1"/>
  <c r="M3" i="10" l="1"/>
  <c r="K3" i="10"/>
  <c r="G3" i="10"/>
  <c r="I3" i="10"/>
  <c r="G16" i="9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" i="8"/>
  <c r="M3" i="8" a="1"/>
  <c r="G3" i="8" a="1"/>
  <c r="K3" i="8" a="1"/>
  <c r="I3" i="8" a="1"/>
  <c r="G3" i="8" l="1"/>
  <c r="M3" i="8"/>
  <c r="I3" i="8"/>
  <c r="K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E1" i="5"/>
  <c r="E3" i="5" a="1"/>
  <c r="G3" i="5" a="1"/>
  <c r="E3" i="5" l="1"/>
  <c r="G3" i="5"/>
  <c r="H18" i="3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G33" i="1"/>
  <c r="G32" i="1"/>
  <c r="L1" i="1"/>
  <c r="F3" i="2" a="1"/>
  <c r="J3" i="2" a="1"/>
  <c r="H3" i="2" a="1"/>
  <c r="N3" i="1" a="1"/>
  <c r="L3" i="1" a="1"/>
  <c r="E3" i="3" a="1"/>
  <c r="G3" i="3" a="1"/>
  <c r="L3" i="1" l="1"/>
  <c r="N3" i="1"/>
  <c r="H3" i="2"/>
  <c r="J3" i="2"/>
  <c r="F3" i="2"/>
  <c r="E3" i="3"/>
  <c r="G3" i="3"/>
  <c r="K17" i="2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41" i="1" l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<sst xmlns="http://schemas.openxmlformats.org/spreadsheetml/2006/main" count="444" uniqueCount="88">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</sst>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BDH|12116854532330640252</stp>
        <tr r="Q3" s="14"/>
      </tp>
      <tp t="s">
        <v>#N/A Requesting Data...3847218382</v>
        <stp/>
        <stp>BDP|11883986536691201393</stp>
        <tr r="C10" s="10"/>
      </tp>
      <tp t="s">
        <v>#N/A Requesting Data...4023645439</v>
        <stp/>
        <stp>BDP|18062887627254797806</stp>
        <tr r="C10" s="12"/>
        <tr r="E10" s="12"/>
      </tp>
      <tp t="s">
        <v>#N/A Requesting Data...4085600187</v>
        <stp/>
        <stp>BDP|16545953933052450030</stp>
        <tr r="B10" s="5"/>
      </tp>
      <tp t="s">
        <v>#N/A Requesting Data...3463028598</v>
        <stp/>
        <stp>BDP|14650062796027575721</stp>
        <tr r="G10" s="12"/>
        <tr r="E10" s="14"/>
      </tp>
      <tp t="s">
        <v>#N/A N/A</v>
        <stp/>
        <stp>BDH|15144711807459214629</stp>
        <tr r="M3" s="10"/>
      </tp>
      <tp t="s">
        <v>#N/A N/A</v>
        <stp/>
        <stp>BDH|10954425499620952041</stp>
        <tr r="F45" s="14"/>
      </tp>
      <tp t="s">
        <v>#N/A N/A</v>
        <stp/>
        <stp>BDH|15271328436646533101</stp>
        <tr r="H3" s="2"/>
      </tp>
      <tp t="s">
        <v>#N/A Requesting Data...3979755306</v>
        <stp/>
        <stp>BDP|12076286461161277423</stp>
        <tr r="C10" s="5"/>
      </tp>
      <tp t="s">
        <v>#N/A Requesting Data...3686224843</v>
        <stp/>
        <stp>BDP|14602333172280113394</stp>
        <tr r="C10" s="16"/>
      </tp>
      <tp t="s">
        <v>#N/A N/A</v>
        <stp/>
        <stp>BDH|13034394832189930911</stp>
        <tr r="E3" s="5"/>
      </tp>
      <tp t="s">
        <v>#N/A N/A</v>
        <stp/>
        <stp>BDH|11339535512284831228</stp>
        <tr r="K3" s="14"/>
      </tp>
      <tp t="s">
        <v>#N/A Requesting Data...3836486935</v>
        <stp/>
        <stp>BDP|18219294914923540841</stp>
        <tr r="C10" s="9"/>
      </tp>
      <tp t="s">
        <v>#N/A N/A</v>
        <stp/>
        <stp>BDH|13824375334043592056</stp>
        <tr r="E3" s="16"/>
      </tp>
      <tp t="s">
        <v>#N/A Requesting Data...3102852530</v>
        <stp/>
        <stp>BDP|13030111079165378191</stp>
        <tr r="F10" s="14"/>
      </tp>
      <tp t="s">
        <v>#N/A Requesting Data...4269757247</v>
        <stp/>
        <stp>BDP|17674809694487604003</stp>
        <tr r="B10" s="10"/>
      </tp>
      <tp t="s">
        <v>#N/A N/A</v>
        <stp/>
        <stp>BDH|16230626229301294290</stp>
        <tr r="G3" s="9"/>
      </tp>
      <tp t="s">
        <v>#N/A Requesting Data...3643074312</v>
        <stp/>
        <stp>BDP|11473368239062878490</stp>
        <tr r="F10" s="12"/>
        <tr r="D10" s="14"/>
      </tp>
      <tp t="s">
        <v>#N/A Requesting Data...3580346350</v>
        <stp/>
        <stp>BDP|14572736216992007722</stp>
        <tr r="B10" s="2"/>
      </tp>
      <tp t="s">
        <v>#N/A N/A</v>
        <stp/>
        <stp>BDH|13141475542814203054</stp>
        <tr r="M3" s="8"/>
      </tp>
      <tp t="s">
        <v>#N/A N/A</v>
        <stp/>
        <stp>BDH|13227067034055069220</stp>
        <tr r="I3" s="14"/>
        <tr r="M3" s="12"/>
      </tp>
      <tp t="s">
        <v>#N/A N/A</v>
        <stp/>
        <stp>BDH|17184442646027426724</stp>
        <tr r="G3" s="3"/>
      </tp>
      <tp t="s">
        <v>#N/A Requesting Data...3242484810</v>
        <stp/>
        <stp>BDP|13060443244535072213</stp>
        <tr r="B10" s="1"/>
      </tp>
      <tp t="s">
        <v>#N/A N/A</v>
        <stp/>
        <stp>BDH|12761449360717514306</stp>
        <tr r="L45" s="14"/>
      </tp>
      <tp t="s">
        <v>#N/A N/A</v>
        <stp/>
        <stp>BDH|15162662563882479367</stp>
        <tr r="H45" s="14"/>
      </tp>
      <tp t="s">
        <v>#N/A N/A</v>
        <stp/>
        <stp>BDH|17410490907474235362</stp>
        <tr r="O3" s="12"/>
        <tr r="K3" s="12"/>
      </tp>
      <tp t="s">
        <v>#N/A Requesting Data...3004735497</v>
        <stp/>
        <stp>BDP|17166731865344641740</stp>
        <tr r="C10" s="1"/>
      </tp>
      <tp t="s">
        <v>#N/A N/A</v>
        <stp/>
        <stp>BDH|14902072550771643548</stp>
        <tr r="E3" s="9"/>
      </tp>
    </main>
    <main first="bofaddin.rtdserver">
      <tp t="s">
        <v>#N/A N/A</v>
        <stp/>
        <stp>BDH|2198192775278593031</stp>
        <tr r="J45" s="12"/>
      </tp>
      <tp t="s">
        <v>#N/A N/A</v>
        <stp/>
        <stp>BDH|3117665433933194806</stp>
        <tr r="F45" s="12"/>
      </tp>
      <tp t="s">
        <v>#N/A N/A</v>
        <stp/>
        <stp>BDH|2245991715683759601</stp>
        <tr r="I3" s="12"/>
      </tp>
      <tp t="s">
        <v>#N/A N/A</v>
        <stp/>
        <stp>BDH|7232744281751729674</stp>
        <tr r="N3" s="1"/>
      </tp>
      <tp t="s">
        <v>#N/A Requesting Data...2990102222</v>
        <stp/>
        <stp>BDP|9706553668206945454</stp>
        <tr r="D10" s="8"/>
      </tp>
      <tp t="s">
        <v>#N/A N/A</v>
        <stp/>
        <stp>BDH|8644075743285964009</stp>
        <tr r="O3" s="14"/>
        <tr r="S3" s="12"/>
      </tp>
      <tp t="s">
        <v>#N/A Requesting Data...4034878055</v>
        <stp/>
        <stp>BDP|4329662592027264695</stp>
        <tr r="B10" s="12"/>
      </tp>
      <tp t="s">
        <v>#N/A Requesting Data...4196837465</v>
        <stp/>
        <stp>BDP|3445302272426769594</stp>
        <tr r="B10" s="16"/>
      </tp>
      <tp t="s">
        <v>#N/A N/A</v>
        <stp/>
        <stp>BDH|6564564898689659733</stp>
        <tr r="J3" s="2"/>
      </tp>
      <tp t="s">
        <v>#N/A N/A</v>
        <stp/>
        <stp>BDH|3078906460840486882</stp>
        <tr r="G3" s="5"/>
      </tp>
      <tp t="s">
        <v>#N/A Requesting Data...3835712332</v>
        <stp/>
        <stp>BDP|6614610459362681385</stp>
        <tr r="E10" s="10"/>
      </tp>
      <tp t="s">
        <v>#N/A N/A</v>
        <stp/>
        <stp>BDH|3137898882800080604</stp>
        <tr r="K3" s="8"/>
      </tp>
      <tp t="s">
        <v>#N/A N/A</v>
        <stp/>
        <stp>BDH|2669988756143225814</stp>
        <tr r="E3" s="3"/>
      </tp>
      <tp t="s">
        <v>#N/A N/A</v>
        <stp/>
        <stp>BDH|5302064217883081298</stp>
        <tr r="B45" s="14"/>
      </tp>
      <tp t="s">
        <v>#N/A N/A</v>
        <stp/>
        <stp>BDH|5910610681569820705</stp>
        <tr r="G3" s="10"/>
      </tp>
      <tp t="s">
        <v>#N/A N/A</v>
        <stp/>
        <stp>BDH|1519121449667360688</stp>
        <tr r="I3" s="8"/>
      </tp>
      <tp t="s">
        <v>#N/A N/A</v>
        <stp/>
        <stp>BDH|5277142693832393961</stp>
        <tr r="J45" s="14"/>
      </tp>
      <tp t="s">
        <v>#N/A Requesting Data...3464298304</v>
        <stp/>
        <stp>BDP|3122389811593012513</stp>
        <tr r="C10" s="14"/>
      </tp>
      <tp t="s">
        <v>#N/A Requesting Data...3932314124</v>
        <stp/>
        <stp>BDP|1931107217112743305</stp>
        <tr r="D10" s="2"/>
      </tp>
      <tp t="s">
        <v>#N/A N/A</v>
        <stp/>
        <stp>BDH|1163005449103566629</stp>
        <tr r="L45" s="12"/>
      </tp>
      <tp t="s">
        <v>#N/A Requesting Data...4264652039</v>
        <stp/>
        <stp>BDP|8919074471278682748</stp>
        <tr r="C10" s="3"/>
      </tp>
      <tp t="s">
        <v>#N/A Requesting Data...3275271576</v>
        <stp/>
        <stp>BDP|6499873574608943180</stp>
        <tr r="B10" s="8"/>
      </tp>
      <tp t="s">
        <v>#N/A Requesting Data...3960907479</v>
        <stp/>
        <stp>BDP|9073119891745028595</stp>
        <tr r="E10" s="8"/>
      </tp>
      <tp t="s">
        <v>#N/A N/A</v>
        <stp/>
        <stp>BDH|7462021783709095791</stp>
        <tr r="G3" s="8"/>
      </tp>
      <tp t="s">
        <v>#N/A Requesting Data...3619699299</v>
        <stp/>
        <stp>BDP|7280882837258491593</stp>
        <tr r="D10" s="10"/>
      </tp>
      <tp t="s">
        <v>#N/A N/A</v>
        <stp/>
        <stp>BDH|1373884432892784985</stp>
        <tr r="S3" s="14"/>
      </tp>
      <tp t="s">
        <v>#N/A N/A</v>
        <stp/>
        <stp>BDH|1227556210667929054</stp>
        <tr r="H45" s="12"/>
        <tr r="D45" s="12"/>
      </tp>
      <tp t="s">
        <v>#N/A N/A</v>
        <stp/>
        <stp>BDH|4284382271282591068</stp>
        <tr r="G3" s="16"/>
      </tp>
      <tp t="s">
        <v>#N/A Requesting Data...3103608300</v>
        <stp/>
        <stp>BDP|4720520890802409863</stp>
        <tr r="B10" s="3"/>
      </tp>
      <tp t="s">
        <v>#N/A N/A</v>
        <stp/>
        <stp>BDH|1365840357916289864</stp>
        <tr r="D45" s="14"/>
      </tp>
      <tp t="s">
        <v>#N/A N/A</v>
        <stp/>
        <stp>BDH|6788408684139149163</stp>
        <tr r="K3" s="10"/>
      </tp>
      <tp t="s">
        <v>#N/A Requesting Data...3303310704</v>
        <stp/>
        <stp>BDP|2192385730727379645</stp>
        <tr r="C10" s="8"/>
      </tp>
      <tp t="s">
        <v>#N/A N/A</v>
        <stp/>
        <stp>BDH|2203144056572752787</stp>
        <tr r="I3" s="10"/>
      </tp>
      <tp t="s">
        <v>#N/A N/A</v>
        <stp/>
        <stp>BDH|4796325569085514766</stp>
        <tr r="F3" s="2"/>
      </tp>
      <tp t="s">
        <v>#N/A N/A</v>
        <stp/>
        <stp>BDH|7607087460916369486</stp>
        <tr r="L3" s="1"/>
      </tp>
      <tp t="s">
        <v>#N/A Requesting Data...4130025224</v>
        <stp/>
        <stp>BDP|519161733290183679</stp>
        <tr r="B10" s="9"/>
      </tp>
      <tp t="s">
        <v>#N/A Requesting Data...3181440905</v>
        <stp/>
        <stp>BDP|332801733094788947</stp>
        <tr r="D10" s="12"/>
        <tr r="B10" s="14"/>
      </tp>
      <tp t="s">
        <v>#N/A Requesting Data...3916197965</v>
        <stp/>
        <stp>BDP|416056535068485843</stp>
        <tr r="C10" s="2"/>
      </tp>
    </main>
    <main first="bofaddin.rtdserver">
      <tp t="s">
        <v>#N/A Requesting Data...3922388166</v>
        <stp/>
        <stp>BDP|967432059673127000</stp>
        <tr r="G10" s="14"/>
      </tp>
      <tp t="s">
        <v>#N/A N/A</v>
        <stp/>
        <stp>BDH|248424323376509938</stp>
        <tr r="B45" s="12"/>
      </tp>
      <tp t="s">
        <v>#N/A N/A</v>
        <stp/>
        <stp>BDH|915940802084826537</stp>
        <tr r="M3" s="14"/>
        <tr r="Q3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Basis'!$A$13:$A$316</c:f>
              <c:numCache>
                <c:formatCode>d\-mmm\-yy</c:formatCode>
                <c:ptCount val="29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Basis'!$I$13:$I$316</c:f>
              <c:numCache>
                <c:formatCode>General</c:formatCode>
                <c:ptCount val="290"/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77180.93145833342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_("$"* #,##0_);_("$"* \(#,##0\);_("$"* "-"??_);_(@_)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-30957.394222222225</c:v>
                </c:pt>
                <c:pt idx="9">
                  <c:v>-38622.837777777735</c:v>
                </c:pt>
                <c:pt idx="10">
                  <c:v>-17989.397333333396</c:v>
                </c:pt>
                <c:pt idx="11">
                  <c:v>-15508.284888888878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  <c:pt idx="13">
                  <c:v>45942</c:v>
                </c:pt>
                <c:pt idx="14">
                  <c:v>45943</c:v>
                </c:pt>
              </c:numCache>
            </c:numRef>
          </c:cat>
          <c:val>
            <c:numRef>
              <c:f>'EU Insurance CDS RV'!$H$15:$H$31</c:f>
              <c:numCache>
                <c:formatCode>_("$"* #,##0_);_("$"* \(#,##0\);_("$"* "-"??_);_(@_)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1308.5853333333362</c:v>
                </c:pt>
                <c:pt idx="8">
                  <c:v>3989.1351111111799</c:v>
                </c:pt>
                <c:pt idx="9">
                  <c:v>-1555.3591111111491</c:v>
                </c:pt>
                <c:pt idx="10">
                  <c:v>1009.938666666616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  <c:pt idx="10">
                  <c:v>45942</c:v>
                </c:pt>
                <c:pt idx="11">
                  <c:v>45943</c:v>
                </c:pt>
                <c:pt idx="12">
                  <c:v>45944</c:v>
                </c:pt>
              </c:numCache>
            </c:numRef>
          </c:cat>
          <c:val>
            <c:numRef>
              <c:f>Barclays!$H$15:$H$31</c:f>
              <c:numCache>
                <c:formatCode>_("$"* #,##0_);_("$"* \(#,##0\);_("$"* "-"??_);_(@_)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-40162.195138888332</c:v>
                </c:pt>
                <c:pt idx="5">
                  <c:v>-71636.794444445055</c:v>
                </c:pt>
                <c:pt idx="6">
                  <c:v>-42951.393750001022</c:v>
                </c:pt>
                <c:pt idx="7">
                  <c:v>-42545.993055556435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_("$"* #,##0_);_("$"* \(#,##0\);_("$"* "-"??_);_(@_)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-18135.380180000517</c:v>
                </c:pt>
                <c:pt idx="4">
                  <c:v>740.55645666621695</c:v>
                </c:pt>
                <c:pt idx="5">
                  <c:v>1241.4930933316923</c:v>
                </c:pt>
                <c:pt idx="6">
                  <c:v>933.67972999958056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45943</c:v>
                </c:pt>
              </c:numCache>
            </c:numRef>
          </c:cat>
          <c:val>
            <c:numRef>
              <c:f>'EU Banks CDS RV'!$H$15:$H$31</c:f>
              <c:numCache>
                <c:formatCode>_("$"* #,##0_);_("$"* \(#,##0\);_("$"* "-"??_);_(@_)</c:formatCode>
                <c:ptCount val="17"/>
                <c:pt idx="0">
                  <c:v>-1124.1733333332741</c:v>
                </c:pt>
                <c:pt idx="1">
                  <c:v>2470.7778888889206</c:v>
                </c:pt>
                <c:pt idx="2">
                  <c:v>-1164.4448888888392</c:v>
                </c:pt>
                <c:pt idx="3">
                  <c:v>2625.8963333333122</c:v>
                </c:pt>
                <c:pt idx="4">
                  <c:v>-12291.241444444366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_("$"* #,##0_);_("$"* \(#,##0\);_("$"* "-"??_);_(@_)</c:formatCode>
                <c:ptCount val="17"/>
                <c:pt idx="0">
                  <c:v>-71160.386397814393</c:v>
                </c:pt>
                <c:pt idx="1">
                  <c:v>-101347.75377164128</c:v>
                </c:pt>
                <c:pt idx="2">
                  <c:v>-101329.52780807221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Compression'!$A$14:$A$29</c:f>
              <c:numCache>
                <c:formatCode>d\-mmm\-yy</c:formatCode>
                <c:ptCount val="1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45918</c:v>
                </c:pt>
                <c:pt idx="4">
                  <c:v>45919</c:v>
                </c:pt>
                <c:pt idx="5">
                  <c:v>45922</c:v>
                </c:pt>
                <c:pt idx="6">
                  <c:v>45923</c:v>
                </c:pt>
                <c:pt idx="7">
                  <c:v>45924</c:v>
                </c:pt>
                <c:pt idx="8">
                  <c:v>45925</c:v>
                </c:pt>
                <c:pt idx="9">
                  <c:v>45926</c:v>
                </c:pt>
                <c:pt idx="10">
                  <c:v>45929</c:v>
                </c:pt>
                <c:pt idx="11">
                  <c:v>45930</c:v>
                </c:pt>
                <c:pt idx="12">
                  <c:v>45931</c:v>
                </c:pt>
                <c:pt idx="13">
                  <c:v>45932</c:v>
                </c:pt>
                <c:pt idx="14">
                  <c:v>45933</c:v>
                </c:pt>
                <c:pt idx="15">
                  <c:v>45936</c:v>
                </c:pt>
              </c:numCache>
            </c:numRef>
          </c:cat>
          <c:val>
            <c:numRef>
              <c:f>'US ETF Compression'!$T$15:$T$31</c:f>
              <c:numCache>
                <c:formatCode>_("$"* #,##0_);_("$"* \(#,##0\);_("$"* "-"??_);_(@_)</c:formatCode>
                <c:ptCount val="17"/>
                <c:pt idx="0">
                  <c:v>31217.214616930833</c:v>
                </c:pt>
                <c:pt idx="1">
                  <c:v>-40274.442201504164</c:v>
                </c:pt>
                <c:pt idx="2">
                  <c:v>45075.639234011898</c:v>
                </c:pt>
                <c:pt idx="3">
                  <c:v>42451.761896485979</c:v>
                </c:pt>
                <c:pt idx="4">
                  <c:v>108871.49256401924</c:v>
                </c:pt>
                <c:pt idx="5">
                  <c:v>106697.93186877367</c:v>
                </c:pt>
                <c:pt idx="6">
                  <c:v>131978.59209042153</c:v>
                </c:pt>
                <c:pt idx="7">
                  <c:v>92444.507231884942</c:v>
                </c:pt>
                <c:pt idx="8">
                  <c:v>108259.48657025544</c:v>
                </c:pt>
                <c:pt idx="9">
                  <c:v>145392.45495853462</c:v>
                </c:pt>
                <c:pt idx="10">
                  <c:v>115643.94561680552</c:v>
                </c:pt>
                <c:pt idx="11">
                  <c:v>99114.446437403763</c:v>
                </c:pt>
                <c:pt idx="12">
                  <c:v>73234.049773876992</c:v>
                </c:pt>
                <c:pt idx="13">
                  <c:v>22942.234283888927</c:v>
                </c:pt>
                <c:pt idx="14">
                  <c:v>68433.5164725629</c:v>
                </c:pt>
                <c:pt idx="15">
                  <c:v>18088.264775209918</c:v>
                </c:pt>
                <c:pt idx="16">
                  <c:v>41148.901177205451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2-4419-A0DA-A27446B1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Curve'!$A$14:$A$21</c:f>
              <c:numCache>
                <c:formatCode>d\-mmm\-yy</c:formatCode>
                <c:ptCount val="8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</c:numCache>
            </c:numRef>
          </c:cat>
          <c:val>
            <c:numRef>
              <c:f>'US IG Cash Curve'!$T$15:$T$31</c:f>
              <c:numCache>
                <c:formatCode>_("$"* #,##0_);_("$"* \(#,##0\);_("$"* "-"??_);_(@_)</c:formatCode>
                <c:ptCount val="17"/>
                <c:pt idx="0">
                  <c:v>-55382.275611917656</c:v>
                </c:pt>
                <c:pt idx="1">
                  <c:v>-43004.817213670685</c:v>
                </c:pt>
                <c:pt idx="2">
                  <c:v>-51000.88574030342</c:v>
                </c:pt>
                <c:pt idx="3">
                  <c:v>-6247.6096224775101</c:v>
                </c:pt>
                <c:pt idx="4">
                  <c:v>-23146.914097216068</c:v>
                </c:pt>
                <c:pt idx="5">
                  <c:v>-46778.870482892766</c:v>
                </c:pt>
                <c:pt idx="6">
                  <c:v>-50093.547582631712</c:v>
                </c:pt>
                <c:pt idx="7">
                  <c:v>-20117.184810696766</c:v>
                </c:pt>
                <c:pt idx="8">
                  <c:v>-34393.672446354423</c:v>
                </c:pt>
                <c:pt idx="9">
                  <c:v>-40045.911519550646</c:v>
                </c:pt>
                <c:pt idx="10">
                  <c:v>-45824.335514419712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E-457A-8C85-67FD5B67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Puts'!$G$12:$G$14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Puts'!$A$15:$A$41</c:f>
              <c:numCache>
                <c:formatCode>d\-mmm\-yy</c:formatCode>
                <c:ptCount val="13"/>
                <c:pt idx="0">
                  <c:v>45910</c:v>
                </c:pt>
                <c:pt idx="1">
                  <c:v>45911</c:v>
                </c:pt>
                <c:pt idx="2">
                  <c:v>45912</c:v>
                </c:pt>
                <c:pt idx="3">
                  <c:v>45913</c:v>
                </c:pt>
                <c:pt idx="4">
                  <c:v>45914</c:v>
                </c:pt>
              </c:numCache>
            </c:numRef>
          </c:cat>
          <c:val>
            <c:numRef>
              <c:f>'CDX IG vs SPX Puts'!$G$15:$G$41</c:f>
              <c:numCache>
                <c:formatCode>_("$"* #,##0_);_("$"* \(#,##0\);_("$"* "-"??_);_(@_)</c:formatCode>
                <c:ptCount val="13"/>
                <c:pt idx="0">
                  <c:v>15181.22222222219</c:v>
                </c:pt>
                <c:pt idx="1">
                  <c:v>23933.444444444471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0-4F8A-84AB-F6C595D27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126960"/>
        <c:axId val="694118320"/>
      </c:lineChart>
      <c:dateAx>
        <c:axId val="69412696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118320"/>
        <c:crosses val="autoZero"/>
        <c:auto val="1"/>
        <c:lblOffset val="100"/>
        <c:baseTimeUnit val="days"/>
      </c:dateAx>
      <c:valAx>
        <c:axId val="694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12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6</xdr:row>
      <xdr:rowOff>19050</xdr:rowOff>
    </xdr:from>
    <xdr:to>
      <xdr:col>27</xdr:col>
      <xdr:colOff>4764</xdr:colOff>
      <xdr:row>44</xdr:row>
      <xdr:rowOff>138906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0682F-C604-4268-A9CB-FB46889B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432025</xdr:colOff>
      <xdr:row>14</xdr:row>
      <xdr:rowOff>129721</xdr:rowOff>
    </xdr:from>
    <xdr:to>
      <xdr:col>34</xdr:col>
      <xdr:colOff>155575</xdr:colOff>
      <xdr:row>36</xdr:row>
      <xdr:rowOff>106700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DB794-5FE6-4AEB-A433-77F98641B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809625</xdr:colOff>
      <xdr:row>7</xdr:row>
      <xdr:rowOff>157162</xdr:rowOff>
    </xdr:from>
    <xdr:to>
      <xdr:col>18</xdr:col>
      <xdr:colOff>133350</xdr:colOff>
      <xdr:row>42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740B05-7AD7-4BA7-FFFA-B952F1FA8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zoomScale="80" zoomScaleNormal="80" workbookViewId="0">
      <selection activeCell="J42" sqref="J42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45935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7" ca="1">_xll.BDH($B$4, "PX_LAST, ", $L$1, "")</f>
        <v>45936</v>
      </c>
      <c r="M3" s="3">
        <f ca="1"/>
        <v>106.31399999999999</v>
      </c>
      <c r="N3" s="53" cm="1">
        <f t="array" aca="1" ref="N3:O7" ca="1">_xll.BDH($C$4, "PX_LAST, ", $L$1, "")</f>
        <v>45936</v>
      </c>
      <c r="O3" s="3">
        <f ca="1"/>
        <v>100.465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45937</v>
      </c>
      <c r="M4" s="3">
        <f ca="1"/>
        <v>106.738</v>
      </c>
      <c r="N4" s="53">
        <f ca="1"/>
        <v>45937</v>
      </c>
      <c r="O4" s="3">
        <f ca="1"/>
        <v>100.452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45938</v>
      </c>
      <c r="M5" s="3">
        <f ca="1"/>
        <v>104.556</v>
      </c>
      <c r="N5" s="53">
        <f ca="1"/>
        <v>45938</v>
      </c>
      <c r="O5" s="3">
        <f ca="1"/>
        <v>100.593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45939</v>
      </c>
      <c r="M6" s="3">
        <f ca="1"/>
        <v>103.562</v>
      </c>
      <c r="N6" s="53">
        <f ca="1"/>
        <v>45939</v>
      </c>
      <c r="O6" s="3">
        <f ca="1"/>
        <v>100.43899999999999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45940</v>
      </c>
      <c r="M7" s="3">
        <f ca="1"/>
        <v>104.709</v>
      </c>
      <c r="N7" s="53">
        <f ca="1"/>
        <v>45940</v>
      </c>
      <c r="O7" s="3">
        <f ca="1"/>
        <v>100.443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103.56229999999999</v>
      </c>
      <c r="C10" s="13" cm="1">
        <f t="array" ref="C10">_xll.BDP(C4,"PX_LAST")</f>
        <v>100.43899999999999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104" t="s">
        <v>0</v>
      </c>
      <c r="C12" s="105"/>
      <c r="D12" s="105"/>
      <c r="E12" s="106"/>
      <c r="F12" s="107" t="s">
        <v>1</v>
      </c>
      <c r="G12" s="108"/>
      <c r="H12" s="109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5">
        <f>(D15+E15)*$B$9-G15-H15</f>
        <v>20572.519958333647</v>
      </c>
      <c r="J15" s="1"/>
      <c r="L15" s="53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5">
        <f t="shared" ref="I16:I33" si="4">(D16+E16)*$B$9-G16-H16</f>
        <v>18236.58391666643</v>
      </c>
      <c r="J16" s="1"/>
      <c r="L16" s="53"/>
    </row>
    <row r="17" spans="1:12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5">
        <f t="shared" si="4"/>
        <v>45757.170791666686</v>
      </c>
      <c r="J17" s="1"/>
      <c r="L17" s="53"/>
    </row>
    <row r="18" spans="1:12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5">
        <f t="shared" si="4"/>
        <v>63393.419749999666</v>
      </c>
      <c r="J18" s="1"/>
      <c r="L18" s="53"/>
    </row>
    <row r="19" spans="1:12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5">
        <f t="shared" si="4"/>
        <v>61094.388208332988</v>
      </c>
      <c r="J19" s="1"/>
      <c r="L19" s="53"/>
    </row>
    <row r="20" spans="1:12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5">
        <f t="shared" si="4"/>
        <v>90173.865666666854</v>
      </c>
      <c r="J20" s="1"/>
      <c r="L20" s="53"/>
    </row>
    <row r="21" spans="1:12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5">
        <f t="shared" si="4"/>
        <v>74992.472625000097</v>
      </c>
      <c r="J21" s="1"/>
      <c r="L21" s="53"/>
    </row>
    <row r="22" spans="1:12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5">
        <f t="shared" si="4"/>
        <v>81807.740500000044</v>
      </c>
      <c r="J22" s="1"/>
    </row>
    <row r="23" spans="1:12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5">
        <f t="shared" si="4"/>
        <v>60914.435958333328</v>
      </c>
      <c r="J23" s="1"/>
    </row>
    <row r="24" spans="1:12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5">
        <f t="shared" si="4"/>
        <v>74009.595416666678</v>
      </c>
      <c r="J24" s="1"/>
    </row>
    <row r="25" spans="1:12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5">
        <f t="shared" si="4"/>
        <v>33945.590374999971</v>
      </c>
      <c r="J25" s="1"/>
    </row>
    <row r="26" spans="1:12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5">
        <f t="shared" si="4"/>
        <v>26106.814333333008</v>
      </c>
      <c r="J26" s="1"/>
    </row>
    <row r="27" spans="1:12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5"/>
      <c r="J27" s="1"/>
    </row>
    <row r="28" spans="1:12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5">
        <f t="shared" si="4"/>
        <v>32354.597708333502</v>
      </c>
      <c r="J28" s="1"/>
    </row>
    <row r="29" spans="1:12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5">
        <f t="shared" si="4"/>
        <v>32365.614166666328</v>
      </c>
      <c r="J29" s="1"/>
    </row>
    <row r="30" spans="1:12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5">
        <f t="shared" si="4"/>
        <v>34935.891624999553</v>
      </c>
      <c r="J30" s="1"/>
    </row>
    <row r="31" spans="1:12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5">
        <f t="shared" si="4"/>
        <v>32388.287583332876</v>
      </c>
      <c r="J31" s="1"/>
    </row>
    <row r="32" spans="1:12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5">
        <f t="shared" si="4"/>
        <v>11025.391541666799</v>
      </c>
      <c r="J32" s="1"/>
    </row>
    <row r="33" spans="1:10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5">
        <f t="shared" si="4"/>
        <v>34122.251916666726</v>
      </c>
      <c r="J33" s="1"/>
    </row>
    <row r="34" spans="1:10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5">
        <f t="shared" ref="I34:I39" si="8">(D34+E34)*$B$9-G34-H34</f>
        <v>30267.178874999743</v>
      </c>
      <c r="J34" s="1"/>
    </row>
    <row r="35" spans="1:10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5">
        <f t="shared" si="8"/>
        <v>38979.032333333416</v>
      </c>
      <c r="J35" s="1"/>
    </row>
    <row r="36" spans="1:10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5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5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5">
        <f t="shared" si="8"/>
        <v>42354.969124999763</v>
      </c>
      <c r="J38" s="1"/>
    </row>
    <row r="39" spans="1:10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5">
        <f t="shared" si="8"/>
        <v>38059.901083333454</v>
      </c>
      <c r="J39" s="1"/>
    </row>
    <row r="40" spans="1:10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5">
        <f t="shared" ref="I40" si="15">(D40+E40)*$B$9-G40-H40</f>
        <v>56211.406041666407</v>
      </c>
      <c r="J40" s="1"/>
    </row>
    <row r="41" spans="1:10" x14ac:dyDescent="0.3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5">
        <f t="shared" ref="I41" si="20">(D41+E41)*$B$9-G41-H41</f>
        <v>80989.857000000542</v>
      </c>
      <c r="J41" s="1"/>
    </row>
    <row r="42" spans="1:10" x14ac:dyDescent="0.3">
      <c r="A42" s="37">
        <v>45940</v>
      </c>
      <c r="B42" s="4">
        <v>103.851</v>
      </c>
      <c r="C42" s="1">
        <f t="shared" ref="C42" si="21">B42-$G$6</f>
        <v>92.31</v>
      </c>
      <c r="D42" s="31">
        <f t="shared" ref="D42" si="22">-1*(C42-$C$14)*10^-4*$B$8*$B$5</f>
        <v>158218.49999999997</v>
      </c>
      <c r="E42" s="32">
        <f t="shared" ref="E42" si="23">$B$6*(A42-$A$14)/360*$B$5</f>
        <v>25694.444444444445</v>
      </c>
      <c r="F42" s="4">
        <v>100.443</v>
      </c>
      <c r="G42" s="1">
        <f t="shared" ref="G42" si="24">(F42-$F$14)/100*$C$5</f>
        <v>117599.99999999984</v>
      </c>
      <c r="H42" s="32">
        <f t="shared" ref="H42" si="25">$C$6*(A42-$A$14)/360*$C$5-$C$7*(A42-$A$14)/360*$C$5*$F$14/100</f>
        <v>20397.213541666664</v>
      </c>
      <c r="I42" s="85">
        <f t="shared" ref="I42" si="26">(D42+E42)*$B$9-G42-H42</f>
        <v>77180.93145833342</v>
      </c>
      <c r="J42" s="1"/>
    </row>
    <row r="43" spans="1:10" x14ac:dyDescent="0.3">
      <c r="A43" s="37">
        <v>45941</v>
      </c>
      <c r="B43" s="4"/>
      <c r="C43" s="1"/>
      <c r="D43" s="31"/>
      <c r="E43" s="5"/>
      <c r="F43" s="4"/>
      <c r="G43" s="1"/>
      <c r="H43" s="5"/>
      <c r="I43" s="84"/>
      <c r="J43" s="1"/>
    </row>
    <row r="44" spans="1:10" x14ac:dyDescent="0.3">
      <c r="A44" s="37">
        <v>45942</v>
      </c>
      <c r="B44" s="4"/>
      <c r="C44" s="1"/>
      <c r="D44" s="31"/>
      <c r="E44" s="5"/>
      <c r="F44" s="4"/>
      <c r="G44" s="1"/>
      <c r="H44" s="5"/>
      <c r="I44" s="84"/>
      <c r="J44" s="1"/>
    </row>
    <row r="45" spans="1:10" x14ac:dyDescent="0.3">
      <c r="A45" s="37">
        <v>45943</v>
      </c>
      <c r="B45" s="4"/>
      <c r="C45" s="1"/>
      <c r="D45" s="31"/>
      <c r="E45" s="5"/>
      <c r="F45" s="4"/>
      <c r="G45" s="1"/>
      <c r="H45" s="5"/>
      <c r="I45" s="84"/>
      <c r="J45" s="1"/>
    </row>
    <row r="46" spans="1:10" x14ac:dyDescent="0.3">
      <c r="A46" s="37">
        <v>45944</v>
      </c>
      <c r="B46" s="4"/>
      <c r="C46" s="1"/>
      <c r="D46" s="31"/>
      <c r="E46" s="5"/>
      <c r="F46" s="4"/>
      <c r="G46" s="1"/>
      <c r="H46" s="5"/>
      <c r="I46" s="84"/>
      <c r="J46" s="1"/>
    </row>
    <row r="47" spans="1:10" x14ac:dyDescent="0.3">
      <c r="B47" s="4"/>
      <c r="C47" s="1"/>
      <c r="D47" s="31"/>
      <c r="E47" s="5"/>
      <c r="F47" s="4"/>
      <c r="G47" s="1"/>
      <c r="H47" s="5"/>
      <c r="I47" s="84"/>
      <c r="J47" s="1"/>
    </row>
    <row r="48" spans="1:10" x14ac:dyDescent="0.3">
      <c r="B48" s="34"/>
      <c r="E48" s="35"/>
      <c r="F48" s="34"/>
      <c r="H48" s="35"/>
      <c r="I48" s="86"/>
    </row>
    <row r="49" spans="2:9" ht="15" thickBot="1" x14ac:dyDescent="0.35">
      <c r="B49" s="36"/>
      <c r="C49" s="12"/>
      <c r="D49" s="72"/>
      <c r="E49" s="13"/>
      <c r="F49" s="36"/>
      <c r="G49" s="12"/>
      <c r="H49" s="13"/>
      <c r="I49" s="87"/>
    </row>
  </sheetData>
  <mergeCells count="2">
    <mergeCell ref="B12:E12"/>
    <mergeCell ref="F12:H12"/>
  </mergeCells>
  <conditionalFormatting sqref="I1:I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L26" sqref="L26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45935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7" ca="1">_xll.BDH($B$4, "PX_LAST, ", $F$1, "")</f>
        <v>45936</v>
      </c>
      <c r="G3" s="1">
        <f ca="1"/>
        <v>46.728999999999999</v>
      </c>
      <c r="H3" s="53" cm="1">
        <f t="array" aca="1" ref="H3:I7" ca="1">_xll.BDH($C$4, "PX_LAST, ", $F$1, "")</f>
        <v>45936</v>
      </c>
      <c r="I3" s="47">
        <f ca="1"/>
        <v>34.582000000000001</v>
      </c>
      <c r="J3" s="53" cm="1">
        <f t="array" aca="1" ref="J3:K7" ca="1">_xll.BDH($D$4, "PX_LAST, ", $F$1, "")</f>
        <v>45936</v>
      </c>
      <c r="K3" s="1">
        <f ca="1"/>
        <v>48.448999999999998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45937</v>
      </c>
      <c r="G4" s="1">
        <f ca="1"/>
        <v>47.106999999999999</v>
      </c>
      <c r="H4" s="54">
        <f ca="1"/>
        <v>45937</v>
      </c>
      <c r="I4" s="1">
        <f ca="1"/>
        <v>34.889000000000003</v>
      </c>
      <c r="J4" s="54">
        <f ca="1"/>
        <v>45937</v>
      </c>
      <c r="K4" s="1">
        <f ca="1"/>
        <v>49.048000000000002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45938</v>
      </c>
      <c r="G5" s="1">
        <f ca="1"/>
        <v>47.887999999999998</v>
      </c>
      <c r="H5" s="54">
        <f ca="1"/>
        <v>45938</v>
      </c>
      <c r="I5" s="1">
        <f ca="1"/>
        <v>35.597999999999999</v>
      </c>
      <c r="J5" s="54">
        <f ca="1"/>
        <v>45938</v>
      </c>
      <c r="K5" s="1">
        <f ca="1"/>
        <v>49.271000000000001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45939</v>
      </c>
      <c r="G6" s="1">
        <f ca="1"/>
        <v>47.508000000000003</v>
      </c>
      <c r="H6" s="54">
        <f ca="1"/>
        <v>45939</v>
      </c>
      <c r="I6" s="1">
        <f ca="1"/>
        <v>34.442</v>
      </c>
      <c r="J6" s="54">
        <f ca="1"/>
        <v>45939</v>
      </c>
      <c r="K6" s="1">
        <f ca="1"/>
        <v>49.787999999999997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>
        <f ca="1"/>
        <v>45940</v>
      </c>
      <c r="G7" s="1">
        <f ca="1"/>
        <v>48.36</v>
      </c>
      <c r="H7" s="54">
        <f ca="1"/>
        <v>45940</v>
      </c>
      <c r="I7" s="1">
        <f ca="1"/>
        <v>34.442</v>
      </c>
      <c r="J7" s="54">
        <f ca="1"/>
        <v>45940</v>
      </c>
      <c r="K7" s="1">
        <f ca="1"/>
        <v>50.31</v>
      </c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47.50788</v>
      </c>
      <c r="C10" s="21" cm="1">
        <f t="array" ref="C10">_xll.BDP(C4,"px_last")</f>
        <v>34.441540000000003</v>
      </c>
      <c r="D10" s="22" cm="1">
        <f t="array" ref="D10">_xll.BDP(D4,"px_last")</f>
        <v>49.788330000000002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104" t="s">
        <v>0</v>
      </c>
      <c r="C12" s="105"/>
      <c r="D12" s="106"/>
      <c r="E12" s="110" t="s">
        <v>0</v>
      </c>
      <c r="F12" s="111"/>
      <c r="G12" s="112"/>
      <c r="H12" s="107" t="s">
        <v>1</v>
      </c>
      <c r="I12" s="108"/>
      <c r="J12" s="109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1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1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1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1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1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1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1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1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1">
        <f t="shared" ref="K23" si="22">C23+D23+F23+G23-I23-J23</f>
        <v>-30957.394222222225</v>
      </c>
      <c r="L23" s="1"/>
    </row>
    <row r="24" spans="1:12" x14ac:dyDescent="0.3">
      <c r="A24" s="37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1">
        <f t="shared" ref="K24" si="29">C24+D24+F24+G24-I24-J24</f>
        <v>-38622.837777777735</v>
      </c>
      <c r="L24" s="1"/>
    </row>
    <row r="25" spans="1:12" x14ac:dyDescent="0.3">
      <c r="A25" s="37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1">
        <f t="shared" ref="K25" si="36">C25+D25+F25+G25-I25-J25</f>
        <v>-17989.397333333396</v>
      </c>
      <c r="L25" s="1"/>
    </row>
    <row r="26" spans="1:12" x14ac:dyDescent="0.3">
      <c r="A26" s="37">
        <v>45940</v>
      </c>
      <c r="B26" s="1">
        <v>47.566000000000003</v>
      </c>
      <c r="C26" s="31">
        <f t="shared" ref="C26" si="37">-1*(B26-$B$14)*10^-4*$B$8*$B$5</f>
        <v>-25153.464000000022</v>
      </c>
      <c r="D26" s="32">
        <f t="shared" ref="D26" si="38">$B$6*(A26-$A$14)/360*$B$5</f>
        <v>31111.111111111109</v>
      </c>
      <c r="E26" s="4">
        <v>34.442</v>
      </c>
      <c r="F26" s="31">
        <f t="shared" ref="F26" si="39">-1*(E26-$E$14)*10^-4*$C$8*$C$5</f>
        <v>-3578.4320000000012</v>
      </c>
      <c r="G26" s="32">
        <f t="shared" ref="G26" si="40">$C$6*(A26-$A$14)/360*$C$5</f>
        <v>7111.1111111111113</v>
      </c>
      <c r="H26" s="4">
        <v>49.889000000000003</v>
      </c>
      <c r="I26" s="31">
        <f t="shared" ref="I26" si="41">-1*(H26-$H$14)*10^-4*$D$8*$D$5</f>
        <v>13887.499999999965</v>
      </c>
      <c r="J26" s="32">
        <f t="shared" ref="J26" si="42">$D$6*(A26-$A$14)/360*$D$5</f>
        <v>11111.111111111111</v>
      </c>
      <c r="K26" s="101">
        <f t="shared" ref="K26" si="43">C26+D26+F26+G26-I26-J26</f>
        <v>-15508.284888888878</v>
      </c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84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 t="s">
        <v>83</v>
      </c>
      <c r="I28" s="31"/>
      <c r="J28" s="32"/>
      <c r="K28" s="84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84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84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84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conditionalFormatting sqref="K1:K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45935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7" ca="1">_xll.BDH($B$4, "PX_LAST, ",E1, "")</f>
        <v>45936</v>
      </c>
      <c r="F3" s="1">
        <f ca="1"/>
        <v>57.584000000000003</v>
      </c>
      <c r="G3" s="53" cm="1">
        <f t="array" aca="1" ref="G3:H7" ca="1">_xll.BDH($C$4, "PX_LAST, ",E1, "")</f>
        <v>45936</v>
      </c>
      <c r="H3" s="47">
        <f ca="1"/>
        <v>40.457999999999998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45937</v>
      </c>
      <c r="F4" s="1">
        <f ca="1"/>
        <v>57.856000000000002</v>
      </c>
      <c r="G4" s="54">
        <f ca="1"/>
        <v>45937</v>
      </c>
      <c r="H4" s="1">
        <f ca="1"/>
        <v>40.533000000000001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45938</v>
      </c>
      <c r="F5" s="1">
        <f ca="1"/>
        <v>57.808999999999997</v>
      </c>
      <c r="G5" s="54">
        <f ca="1"/>
        <v>45938</v>
      </c>
      <c r="H5" s="1">
        <f ca="1"/>
        <v>40.706000000000003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45939</v>
      </c>
      <c r="F6" s="1">
        <f ca="1"/>
        <v>58.106999999999999</v>
      </c>
      <c r="G6" s="54">
        <f ca="1"/>
        <v>45939</v>
      </c>
      <c r="H6" s="1">
        <f ca="1"/>
        <v>40.537999999999997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>
        <f ca="1"/>
        <v>45940</v>
      </c>
      <c r="F7" s="1">
        <f ca="1"/>
        <v>58.39</v>
      </c>
      <c r="G7" s="54">
        <f ca="1"/>
        <v>45940</v>
      </c>
      <c r="H7" s="1">
        <f ca="1"/>
        <v>41.026000000000003</v>
      </c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58.107089999999999</v>
      </c>
      <c r="C10" s="22" cm="1">
        <f t="array" ref="C10">_xll.BDP(C4,"px_last")</f>
        <v>40.538119999999999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4" t="s">
        <v>0</v>
      </c>
      <c r="C12" s="105"/>
      <c r="D12" s="106"/>
      <c r="E12" s="107" t="s">
        <v>1</v>
      </c>
      <c r="F12" s="108"/>
      <c r="G12" s="109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0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5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5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5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5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5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5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5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5">
        <f t="shared" ref="H22" si="11">C22+D22-F22-G22</f>
        <v>1308.5853333333362</v>
      </c>
      <c r="I22" s="1"/>
    </row>
    <row r="23" spans="1:9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5">
        <f t="shared" ref="H23" si="16">C23+D23-F23-G23</f>
        <v>3989.1351111111799</v>
      </c>
      <c r="I23" s="1"/>
    </row>
    <row r="24" spans="1:9" x14ac:dyDescent="0.3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5">
        <f t="shared" ref="H24" si="21">C24+D24-F24-G24</f>
        <v>-1555.3591111111491</v>
      </c>
      <c r="I24" s="1"/>
    </row>
    <row r="25" spans="1:9" x14ac:dyDescent="0.3">
      <c r="A25" s="37">
        <v>45940</v>
      </c>
      <c r="B25" s="46">
        <v>57.826000000000001</v>
      </c>
      <c r="C25" s="31">
        <f t="shared" ref="C25" si="22">-1*(B25-$B$14)*10^-4*$B$8*$B$5</f>
        <v>-3233.9200000000051</v>
      </c>
      <c r="D25" s="32">
        <f t="shared" ref="D25" si="23">$B$6*(A25-$A$14)/360*$B$5</f>
        <v>8333.3333333333321</v>
      </c>
      <c r="E25" s="4">
        <v>40.537999999999997</v>
      </c>
      <c r="F25" s="31">
        <f t="shared" ref="F25" si="24">-1*(E25-$E$14)*10^-4*$C$8*$C$5</f>
        <v>-7577.1919999999554</v>
      </c>
      <c r="G25" s="32">
        <f t="shared" ref="G25" si="25">$C$6*(A25-$A$14)/360*$C$5</f>
        <v>11666.666666666666</v>
      </c>
      <c r="H25" s="85">
        <f t="shared" ref="H25" si="26">C25+D25-F25-G25</f>
        <v>1009.938666666616</v>
      </c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85"/>
      <c r="I26" s="1"/>
    </row>
    <row r="27" spans="1:9" x14ac:dyDescent="0.3">
      <c r="A27" s="37">
        <v>45942</v>
      </c>
      <c r="B27" s="61"/>
      <c r="C27" s="62"/>
      <c r="D27" s="63"/>
      <c r="E27" s="4"/>
      <c r="F27" s="31"/>
      <c r="G27" s="32"/>
      <c r="H27" s="85"/>
      <c r="I27" s="1"/>
    </row>
    <row r="28" spans="1:9" x14ac:dyDescent="0.3">
      <c r="A28" s="37">
        <v>45943</v>
      </c>
      <c r="B28" s="46"/>
      <c r="C28" s="31"/>
      <c r="D28" s="32"/>
      <c r="E28" s="4"/>
      <c r="F28" s="31"/>
      <c r="G28" s="32"/>
      <c r="H28" s="8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18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18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18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18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18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K8" sqref="K8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E1" s="54">
        <f ca="1">TODAY()-5</f>
        <v>45935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7" ca="1">_xll.BDH($B$4, "PX_LAST, ",E1, "")</f>
        <v>45936</v>
      </c>
      <c r="F3" s="1">
        <f ca="1"/>
        <v>94.912000000000006</v>
      </c>
      <c r="G3" s="53" cm="1">
        <f t="array" aca="1" ref="G3:H7" ca="1">_xll.BDH($C$4, "PX_LAST, ",E1, "")</f>
        <v>45936</v>
      </c>
      <c r="H3" s="47">
        <f ca="1"/>
        <v>106.16800000000001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45937</v>
      </c>
      <c r="F4" s="1">
        <f ca="1"/>
        <v>94.86</v>
      </c>
      <c r="G4" s="54">
        <f ca="1"/>
        <v>45937</v>
      </c>
      <c r="H4" s="1">
        <f ca="1"/>
        <v>106.07599999999999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45938</v>
      </c>
      <c r="F5" s="1">
        <f ca="1"/>
        <v>94.718999999999994</v>
      </c>
      <c r="G5" s="54">
        <f ca="1"/>
        <v>45938</v>
      </c>
      <c r="H5" s="1">
        <f ca="1"/>
        <v>106.13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45939</v>
      </c>
      <c r="F6" s="1">
        <f ca="1"/>
        <v>94.66</v>
      </c>
      <c r="G6" s="54">
        <f ca="1"/>
        <v>45939</v>
      </c>
      <c r="H6" s="1">
        <f ca="1"/>
        <v>105.73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>
        <f ca="1"/>
        <v>45940</v>
      </c>
      <c r="F7" s="1">
        <f ca="1"/>
        <v>94.694999999999993</v>
      </c>
      <c r="G7" s="54">
        <f ca="1"/>
        <v>45940</v>
      </c>
      <c r="H7" s="1">
        <f ca="1"/>
        <v>105.782</v>
      </c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94.66</v>
      </c>
      <c r="C10" s="22" cm="1">
        <f t="array" ref="C10">_xll.BDP(C4,"px_last")</f>
        <v>105.73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104" t="s">
        <v>0</v>
      </c>
      <c r="C12" s="105"/>
      <c r="D12" s="106"/>
      <c r="E12" s="107" t="s">
        <v>1</v>
      </c>
      <c r="F12" s="108"/>
      <c r="G12" s="109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5">
        <f t="shared" ref="H15:H20" si="4"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5">
        <f t="shared" si="4"/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5">
        <f t="shared" si="4"/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5">
        <f t="shared" si="4"/>
        <v>-39307.595833332867</v>
      </c>
      <c r="I18" s="1"/>
    </row>
    <row r="19" spans="1:9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5">
        <f t="shared" si="4"/>
        <v>-40162.195138888332</v>
      </c>
      <c r="I19" s="1"/>
    </row>
    <row r="20" spans="1:9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5">
        <f t="shared" si="4"/>
        <v>-71636.794444445055</v>
      </c>
      <c r="I20" s="1"/>
    </row>
    <row r="21" spans="1:9" x14ac:dyDescent="0.3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5">
        <f t="shared" ref="H21" si="9">C21+D21-F21-G21</f>
        <v>-42951.393750001022</v>
      </c>
      <c r="I21" s="1"/>
    </row>
    <row r="22" spans="1:9" x14ac:dyDescent="0.3">
      <c r="A22" s="37">
        <v>45940</v>
      </c>
      <c r="B22" s="46">
        <v>94.694999999999993</v>
      </c>
      <c r="C22" s="31">
        <f t="shared" ref="C22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v>105.782</v>
      </c>
      <c r="F22" s="31">
        <f t="shared" ref="F22" si="12">(E22-$E$14)/100*$C$5</f>
        <v>3199.9999999996476</v>
      </c>
      <c r="G22" s="32">
        <f t="shared" ref="G22" si="13">(A22-$A$14)/360*$C$6*$C$5-(A22-$A$14)/360*$C$7*$C$5*$E$14/100</f>
        <v>8754.9305555555566</v>
      </c>
      <c r="H22" s="85">
        <f t="shared" ref="H22" si="14">C22+D22-F22-G22</f>
        <v>-42545.993055556435</v>
      </c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18"/>
      <c r="I23" s="1"/>
    </row>
    <row r="24" spans="1:9" x14ac:dyDescent="0.3">
      <c r="A24" s="37">
        <v>45942</v>
      </c>
      <c r="B24" s="46"/>
      <c r="C24" s="31"/>
      <c r="D24" s="32"/>
      <c r="E24" s="4"/>
      <c r="F24" s="31"/>
      <c r="G24" s="32"/>
      <c r="H24" s="18"/>
      <c r="I24" s="1"/>
    </row>
    <row r="25" spans="1:9" x14ac:dyDescent="0.3">
      <c r="A25" s="37">
        <v>45943</v>
      </c>
      <c r="B25" s="46"/>
      <c r="C25" s="31"/>
      <c r="D25" s="32"/>
      <c r="E25" s="4"/>
      <c r="F25" s="31"/>
      <c r="G25" s="32"/>
      <c r="H25" s="18"/>
      <c r="I25" s="1"/>
    </row>
    <row r="26" spans="1:9" x14ac:dyDescent="0.3">
      <c r="A26" s="37">
        <v>45944</v>
      </c>
      <c r="B26" s="46"/>
      <c r="C26" s="31"/>
      <c r="D26" s="32"/>
      <c r="E26" s="4"/>
      <c r="F26" s="31"/>
      <c r="G26" s="32"/>
      <c r="H26" s="18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18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18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:H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K20" sqref="K20:K21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45935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7" ca="1">_xll.BDH($B$4, "PX_LAST, ", $G$1, "")</f>
        <v>45936</v>
      </c>
      <c r="H3" s="1">
        <f ca="1"/>
        <v>100.666</v>
      </c>
      <c r="I3" s="53" cm="1">
        <f t="array" aca="1" ref="I3:J7" ca="1">_xll.BDH($C$4, "PX_LAST, ", $G$1, "")</f>
        <v>45936</v>
      </c>
      <c r="J3" s="47">
        <f ca="1"/>
        <v>100.8828125</v>
      </c>
      <c r="K3" s="53" cm="1">
        <f t="array" aca="1" ref="K3:L7" ca="1">_xll.BDH($D$4, "PX_LAST, ", $G$1, "")</f>
        <v>45936</v>
      </c>
      <c r="L3" s="1">
        <f ca="1"/>
        <v>94.522000000000006</v>
      </c>
      <c r="M3" s="53" cm="1">
        <f t="array" aca="1" ref="M3:N7" ca="1">_xll.BDH($E$4, "PX_LAST, ", $G$1, "")</f>
        <v>45936</v>
      </c>
      <c r="N3" s="55">
        <f ca="1"/>
        <v>99.96875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45937</v>
      </c>
      <c r="H4" s="1">
        <f ca="1"/>
        <v>100.748</v>
      </c>
      <c r="I4" s="54">
        <f ca="1"/>
        <v>45937</v>
      </c>
      <c r="J4" s="1">
        <f ca="1"/>
        <v>101.1171875</v>
      </c>
      <c r="K4" s="54">
        <f ca="1"/>
        <v>45937</v>
      </c>
      <c r="L4" s="1">
        <f ca="1"/>
        <v>94.481999999999999</v>
      </c>
      <c r="M4" s="54">
        <f ca="1"/>
        <v>45937</v>
      </c>
      <c r="N4" s="55">
        <f ca="1"/>
        <v>100.359375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45938</v>
      </c>
      <c r="H5" s="1">
        <f ca="1"/>
        <v>100.879</v>
      </c>
      <c r="I5" s="54">
        <f ca="1"/>
        <v>45938</v>
      </c>
      <c r="J5" s="1">
        <f ca="1"/>
        <v>101.1484375</v>
      </c>
      <c r="K5" s="54">
        <f ca="1"/>
        <v>45938</v>
      </c>
      <c r="L5" s="1">
        <f ca="1"/>
        <v>94.591999999999999</v>
      </c>
      <c r="M5" s="54">
        <f ca="1"/>
        <v>45938</v>
      </c>
      <c r="N5" s="55">
        <f ca="1"/>
        <v>100.6015625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45939</v>
      </c>
      <c r="H6" s="1">
        <f ca="1"/>
        <v>100.69</v>
      </c>
      <c r="I6" s="54">
        <f ca="1"/>
        <v>45939</v>
      </c>
      <c r="J6" s="1">
        <f ca="1"/>
        <v>100.9921875</v>
      </c>
      <c r="K6" s="54">
        <f ca="1"/>
        <v>45939</v>
      </c>
      <c r="L6" s="1">
        <f ca="1"/>
        <v>94.316000000000003</v>
      </c>
      <c r="M6" s="54">
        <f ca="1"/>
        <v>45939</v>
      </c>
      <c r="N6" s="55">
        <f ca="1"/>
        <v>100.40625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>
        <f ca="1"/>
        <v>45940</v>
      </c>
      <c r="H7" s="1">
        <f ca="1"/>
        <v>100.68300000000001</v>
      </c>
      <c r="I7" s="54">
        <f ca="1"/>
        <v>45940</v>
      </c>
      <c r="J7" s="1">
        <f ca="1"/>
        <v>101.328125</v>
      </c>
      <c r="K7" s="54">
        <f ca="1"/>
        <v>45940</v>
      </c>
      <c r="L7" s="1">
        <f ca="1"/>
        <v>94.222999999999999</v>
      </c>
      <c r="M7" s="54">
        <f ca="1"/>
        <v>45940</v>
      </c>
      <c r="N7" s="1">
        <f ca="1"/>
        <v>101.140625</v>
      </c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100.69</v>
      </c>
      <c r="C10" s="21" cm="1">
        <f t="array" ref="C10">_xll.BDP(C4,"px_last")</f>
        <v>101</v>
      </c>
      <c r="D10" s="21" cm="1">
        <f t="array" ref="D10">_xll.BDP(D4,"px_last")</f>
        <v>94.316000000000003</v>
      </c>
      <c r="E10" s="22" cm="1">
        <f t="array" ref="E10">_xll.BDP(E4,"px_last")</f>
        <v>100.421875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4" t="s">
        <v>0</v>
      </c>
      <c r="C12" s="105"/>
      <c r="D12" s="105"/>
      <c r="E12" s="110" t="s">
        <v>1</v>
      </c>
      <c r="F12" s="111"/>
      <c r="G12" s="112"/>
      <c r="H12" s="107" t="s">
        <v>1</v>
      </c>
      <c r="I12" s="108"/>
      <c r="J12" s="109"/>
      <c r="K12" s="113" t="s">
        <v>0</v>
      </c>
      <c r="L12" s="114"/>
      <c r="M12" s="115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2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85"/>
    </row>
    <row r="15" spans="1:14" x14ac:dyDescent="0.3">
      <c r="A15" s="37">
        <v>45932</v>
      </c>
      <c r="B15" s="79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9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9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9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5">
        <f t="shared" ref="N15:N20" si="8"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 t="shared" si="0"/>
        <v>27439.999999999713</v>
      </c>
      <c r="D16" s="32">
        <f t="shared" si="1"/>
        <v>480.28166666666721</v>
      </c>
      <c r="E16" s="79">
        <v>101.1484375</v>
      </c>
      <c r="F16" s="31">
        <f t="shared" si="2"/>
        <v>34059.500000000524</v>
      </c>
      <c r="G16" s="32">
        <f t="shared" si="3"/>
        <v>-13.588968888887848</v>
      </c>
      <c r="H16" s="79">
        <v>94.849000000000004</v>
      </c>
      <c r="I16" s="31">
        <f t="shared" si="4"/>
        <v>23700.000000000189</v>
      </c>
      <c r="J16" s="32">
        <f t="shared" si="5"/>
        <v>384.14930555555543</v>
      </c>
      <c r="K16" s="79">
        <v>100.554</v>
      </c>
      <c r="L16" s="31">
        <f t="shared" si="6"/>
        <v>10794.000000000211</v>
      </c>
      <c r="M16" s="32">
        <f t="shared" si="7"/>
        <v>118.40194333333352</v>
      </c>
      <c r="N16" s="85">
        <f t="shared" si="8"/>
        <v>-19297.376726667459</v>
      </c>
    </row>
    <row r="17" spans="1:14" x14ac:dyDescent="0.3">
      <c r="A17" s="37">
        <v>45936</v>
      </c>
      <c r="B17" s="79">
        <v>100.666</v>
      </c>
      <c r="C17" s="31">
        <f t="shared" si="0"/>
        <v>2239.9999999987585</v>
      </c>
      <c r="D17" s="32">
        <f t="shared" si="1"/>
        <v>1200.7041666666682</v>
      </c>
      <c r="E17" s="79">
        <v>100.8828</v>
      </c>
      <c r="F17" s="31">
        <f t="shared" si="2"/>
        <v>-2067.1999999990476</v>
      </c>
      <c r="G17" s="32">
        <f t="shared" si="3"/>
        <v>-33.972422222220303</v>
      </c>
      <c r="H17" s="79">
        <v>94.522000000000006</v>
      </c>
      <c r="I17" s="31">
        <f t="shared" si="4"/>
        <v>7350.0000000002783</v>
      </c>
      <c r="J17" s="32">
        <f t="shared" si="5"/>
        <v>960.37326388888914</v>
      </c>
      <c r="K17" s="79">
        <v>99.96875</v>
      </c>
      <c r="L17" s="31">
        <f t="shared" si="6"/>
        <v>-13786.499999999876</v>
      </c>
      <c r="M17" s="32">
        <f t="shared" si="7"/>
        <v>296.00485833333414</v>
      </c>
      <c r="N17" s="85">
        <f t="shared" si="8"/>
        <v>-16258.991816669015</v>
      </c>
    </row>
    <row r="18" spans="1:14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9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9">
        <v>100.359375</v>
      </c>
      <c r="L18" s="31">
        <f t="shared" si="6"/>
        <v>2619.7500000001241</v>
      </c>
      <c r="M18" s="32">
        <f t="shared" si="7"/>
        <v>355.20583000000033</v>
      </c>
      <c r="N18" s="85">
        <f t="shared" si="8"/>
        <v>-18135.380180000517</v>
      </c>
    </row>
    <row r="19" spans="1:14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9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9">
        <v>100.6015625</v>
      </c>
      <c r="L19" s="31">
        <f t="shared" si="6"/>
        <v>12791.625000000124</v>
      </c>
      <c r="M19" s="32">
        <f t="shared" si="7"/>
        <v>414.40680166666698</v>
      </c>
      <c r="N19" s="85">
        <f t="shared" si="8"/>
        <v>740.55645666621695</v>
      </c>
    </row>
    <row r="20" spans="1:14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9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9">
        <v>100.40625</v>
      </c>
      <c r="L20" s="31">
        <f t="shared" si="6"/>
        <v>4588.5000000001246</v>
      </c>
      <c r="M20" s="32">
        <f t="shared" si="7"/>
        <v>473.60777333333408</v>
      </c>
      <c r="N20" s="85">
        <f t="shared" si="8"/>
        <v>1241.4930933316923</v>
      </c>
    </row>
    <row r="21" spans="1:14" x14ac:dyDescent="0.3">
      <c r="A21" s="37">
        <v>45940</v>
      </c>
      <c r="B21" s="46">
        <v>100.77500000000001</v>
      </c>
      <c r="C21" s="31">
        <f t="shared" ref="C21" si="9">(B21-$B$14)/100*$B$5</f>
        <v>17500</v>
      </c>
      <c r="D21" s="32">
        <f t="shared" ref="D21" si="10">(A21-$A$14)/360*$B$6*$B$5-(A21-$A$14)/360*$B$7*$B$5*$B$14/100</f>
        <v>2161.2675000000036</v>
      </c>
      <c r="E21" s="79">
        <v>101.1953125</v>
      </c>
      <c r="F21" s="31">
        <f t="shared" ref="F21" si="11">(E21-$E$14)/100*$C$5</f>
        <v>40434.500000000524</v>
      </c>
      <c r="G21" s="32">
        <f t="shared" ref="G21" si="12">(A21-$A$14)/360*$C$6*$C$5-(A21-$A$14)/360*$C$7*$C$5*$E$14/100</f>
        <v>-61.150359999995999</v>
      </c>
      <c r="H21" s="4">
        <v>94.384</v>
      </c>
      <c r="I21" s="31">
        <f t="shared" ref="I21" si="13">(H21-$H$14)/100*$D$5</f>
        <v>450.00000000001705</v>
      </c>
      <c r="J21" s="32">
        <f t="shared" ref="J21" si="14">(A21-$A$14)/360*$D$6*$D$5-(A21-$A$14)/360*$D$7*$D$5*$H$14/100</f>
        <v>1728.6718750000009</v>
      </c>
      <c r="K21" s="79">
        <v>100.8515625</v>
      </c>
      <c r="L21" s="31">
        <f t="shared" ref="L21" si="15">(K21-$K$14)/100*$E$5</f>
        <v>23291.625000000124</v>
      </c>
      <c r="M21" s="32">
        <f t="shared" ref="M21" si="16">(A21-$A$14)/360*$E$6*$E$5-(A21-$A$14)/360*$E$7*$E$5*$K$14/100</f>
        <v>532.80874500000118</v>
      </c>
      <c r="N21" s="85">
        <f t="shared" ref="N21" si="17">C21+D21-F21-G21-I21-J21+L21+M21</f>
        <v>933.67972999958056</v>
      </c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conditionalFormatting sqref="N1:N1048576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zoomScale="80" zoomScaleNormal="80" workbookViewId="0">
      <selection activeCell="E4" sqref="E4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TODAY()-7</f>
        <v>45933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3" ca="1">_xll.BDH($B$4, "PX_LAST, ",E1, "")</f>
        <v>45938</v>
      </c>
      <c r="F3" s="1">
        <f ca="1"/>
        <v>92.66</v>
      </c>
      <c r="G3" s="53" cm="1">
        <f t="array" aca="1" ref="G3:H8" ca="1">_xll.BDH($C$4, "PX_LAST, ",E1, "")</f>
        <v>45933</v>
      </c>
      <c r="H3" s="47">
        <f ca="1"/>
        <v>45.582000000000001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/>
      <c r="F4" s="1"/>
      <c r="G4" s="54">
        <f ca="1"/>
        <v>45936</v>
      </c>
      <c r="H4" s="1">
        <f ca="1"/>
        <v>46.14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45937</v>
      </c>
      <c r="H5" s="1">
        <f ca="1"/>
        <v>46.350999999999999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45938</v>
      </c>
      <c r="H6" s="1">
        <f ca="1"/>
        <v>46.396000000000001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>
        <f ca="1"/>
        <v>45939</v>
      </c>
      <c r="H7" s="1">
        <f ca="1"/>
        <v>46.616999999999997</v>
      </c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54">
        <f ca="1"/>
        <v>45940</v>
      </c>
      <c r="H8" s="1">
        <f ca="1"/>
        <v>46.728999999999999</v>
      </c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46.617130000000003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4" t="s">
        <v>0</v>
      </c>
      <c r="C12" s="105"/>
      <c r="D12" s="106"/>
      <c r="E12" s="107" t="s">
        <v>1</v>
      </c>
      <c r="F12" s="108"/>
      <c r="G12" s="109"/>
      <c r="H12" s="103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2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5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85">
        <f>C16+D16-F16-G16</f>
        <v>2470.7778888889206</v>
      </c>
      <c r="I16" s="1"/>
    </row>
    <row r="17" spans="1:9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1">
        <v>46.396000000000001</v>
      </c>
      <c r="F17" s="31">
        <f t="shared" ref="F17" si="9">-1*(E17-$E$14)*10^-4*$C$8*$C$5</f>
        <v>-27276.444000000018</v>
      </c>
      <c r="G17" s="32">
        <f>$C$6*(A17-$A$14)/360*$C$5</f>
        <v>5416.666666666667</v>
      </c>
      <c r="H17" s="85">
        <f>C17+D17-F17-G17</f>
        <v>-1164.4448888888392</v>
      </c>
      <c r="I17" s="1"/>
    </row>
    <row r="18" spans="1:9" x14ac:dyDescent="0.3">
      <c r="A18" s="37">
        <v>45939</v>
      </c>
      <c r="B18" s="46">
        <v>92.66</v>
      </c>
      <c r="C18" s="31">
        <f t="shared" ref="C18" si="10">-1*(B18-$B$14)*10^-4*$B$8*$B$5</f>
        <v>-25801.999999999967</v>
      </c>
      <c r="D18" s="32">
        <f t="shared" ref="D18" si="11">$B$6*(A18-$A$14)/360*$B$5</f>
        <v>3333.333333333333</v>
      </c>
      <c r="E18" s="1">
        <v>46.616999999999997</v>
      </c>
      <c r="F18" s="31">
        <f t="shared" ref="F18" si="12">-1*(E18-$E$14)*10^-4*$C$8*$C$5</f>
        <v>-31594.562999999947</v>
      </c>
      <c r="G18" s="32">
        <f>$C$6*(A18-$A$14)/360*$C$5</f>
        <v>6500</v>
      </c>
      <c r="H18" s="85">
        <f>C18+D18-F18-G18</f>
        <v>2625.8963333333122</v>
      </c>
      <c r="I18" s="1"/>
    </row>
    <row r="19" spans="1:9" x14ac:dyDescent="0.3">
      <c r="A19" s="37">
        <v>45940</v>
      </c>
      <c r="B19" s="46">
        <v>93.66</v>
      </c>
      <c r="C19" s="31">
        <f t="shared" ref="C19" si="13">-1*(B19-$B$14)*10^-4*$B$8*$B$5</f>
        <v>-35501.999999999971</v>
      </c>
      <c r="D19" s="32">
        <f t="shared" ref="D19" si="14">$B$6*(A19-$A$14)/360*$B$5</f>
        <v>3888.8888888888891</v>
      </c>
      <c r="E19" s="1">
        <v>46.377000000000002</v>
      </c>
      <c r="F19" s="31">
        <f t="shared" ref="F19" si="15">-1*(E19-$E$14)*10^-4*$C$8*$C$5</f>
        <v>-26905.203000000049</v>
      </c>
      <c r="G19" s="32">
        <f>$C$6*(A19-$A$14)/360*$C$5</f>
        <v>7583.3333333333339</v>
      </c>
      <c r="H19" s="85">
        <f>C19+D19-F19-G19</f>
        <v>-12291.241444444366</v>
      </c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85"/>
      <c r="I20" s="1"/>
    </row>
    <row r="21" spans="1:9" x14ac:dyDescent="0.3">
      <c r="A21" s="37">
        <v>45942</v>
      </c>
      <c r="B21" s="46"/>
      <c r="C21" s="31"/>
      <c r="D21" s="32"/>
      <c r="E21" s="46"/>
      <c r="F21" s="31"/>
      <c r="G21" s="32"/>
      <c r="H21" s="85"/>
      <c r="I21" s="1"/>
    </row>
    <row r="22" spans="1:9" x14ac:dyDescent="0.3">
      <c r="A22" s="37">
        <v>45943</v>
      </c>
      <c r="B22" s="46"/>
      <c r="C22" s="31"/>
      <c r="D22" s="32"/>
      <c r="E22" s="46"/>
      <c r="F22" s="31"/>
      <c r="G22" s="32"/>
      <c r="H22" s="85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85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85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85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85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85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8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85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85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85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85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85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85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2:H3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zoomScale="80" zoomScaleNormal="80" workbookViewId="0">
      <selection activeCell="K16" sqref="K16:K17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45935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7" ca="1">_xll.BDH($B$4, "PX_LAST, ", $G$1, "")</f>
        <v>45936</v>
      </c>
      <c r="H3" s="1">
        <f ca="1"/>
        <v>92.53</v>
      </c>
      <c r="I3" s="53" cm="1">
        <f t="array" aca="1" ref="I3:J7" ca="1">_xll.BDH($C$4, "PX_LAST, ", $G$1, "")</f>
        <v>45936</v>
      </c>
      <c r="J3" s="47">
        <f ca="1"/>
        <v>100.917</v>
      </c>
      <c r="K3" s="53" cm="1">
        <f t="array" aca="1" ref="K3:L7" ca="1">_xll.BDH($D$4, "PX_LAST, ", $G$1, "")</f>
        <v>45936</v>
      </c>
      <c r="L3" s="1">
        <f ca="1"/>
        <v>120.97499999999999</v>
      </c>
      <c r="M3" s="53" cm="1">
        <f t="array" aca="1" ref="M3:N7" ca="1">_xll.BDH($E$4, "PX_LAST, ", $G$1, "")</f>
        <v>45936</v>
      </c>
      <c r="N3" s="55">
        <f ca="1"/>
        <v>99.501000000000005</v>
      </c>
    </row>
    <row r="4" spans="1:14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45937</v>
      </c>
      <c r="H4" s="1">
        <f ca="1"/>
        <v>92.26</v>
      </c>
      <c r="I4" s="54">
        <f ca="1"/>
        <v>45937</v>
      </c>
      <c r="J4" s="1">
        <f ca="1"/>
        <v>100.93</v>
      </c>
      <c r="K4" s="54">
        <f ca="1"/>
        <v>45937</v>
      </c>
      <c r="L4" s="1">
        <f ca="1"/>
        <v>120.96</v>
      </c>
      <c r="M4" s="54">
        <f ca="1"/>
        <v>45937</v>
      </c>
      <c r="N4" s="55">
        <f ca="1"/>
        <v>99.540999999999997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45938</v>
      </c>
      <c r="H5" s="1">
        <f ca="1"/>
        <v>92.15</v>
      </c>
      <c r="I5" s="54">
        <f ca="1"/>
        <v>45938</v>
      </c>
      <c r="J5" s="1">
        <f ca="1"/>
        <v>100.986</v>
      </c>
      <c r="K5" s="54">
        <f ca="1"/>
        <v>45938</v>
      </c>
      <c r="L5" s="1">
        <f ca="1"/>
        <v>121.1</v>
      </c>
      <c r="M5" s="54">
        <f ca="1"/>
        <v>45938</v>
      </c>
      <c r="N5" s="55">
        <f ca="1"/>
        <v>99.665000000000006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45939</v>
      </c>
      <c r="H6" s="1">
        <f ca="1"/>
        <v>91.93</v>
      </c>
      <c r="I6" s="54">
        <f ca="1"/>
        <v>45939</v>
      </c>
      <c r="J6" s="1">
        <f ca="1"/>
        <v>100.932</v>
      </c>
      <c r="K6" s="54">
        <f ca="1"/>
        <v>45939</v>
      </c>
      <c r="L6" s="1">
        <f ca="1"/>
        <v>120.92</v>
      </c>
      <c r="M6" s="54">
        <f ca="1"/>
        <v>45939</v>
      </c>
      <c r="N6" s="55">
        <f ca="1"/>
        <v>99.552000000000007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>
        <f ca="1"/>
        <v>45940</v>
      </c>
      <c r="H7" s="1">
        <f ca="1"/>
        <v>91.91</v>
      </c>
      <c r="I7" s="54">
        <f ca="1"/>
        <v>45940</v>
      </c>
      <c r="J7" s="1">
        <f ca="1"/>
        <v>100.98399999999999</v>
      </c>
      <c r="K7" s="54">
        <f ca="1"/>
        <v>45940</v>
      </c>
      <c r="L7" s="1">
        <f ca="1"/>
        <v>120.98</v>
      </c>
      <c r="M7" s="54">
        <f ca="1"/>
        <v>45940</v>
      </c>
      <c r="N7" s="1">
        <f ca="1"/>
        <v>99.685000000000002</v>
      </c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91.93</v>
      </c>
      <c r="C10" s="21" cm="1">
        <f t="array" ref="C10">_xll.BDP(C4,"px_last")</f>
        <v>100.932</v>
      </c>
      <c r="D10" s="21" cm="1">
        <f t="array" ref="D10">_xll.BDP(D4,"px_last")</f>
        <v>120.92</v>
      </c>
      <c r="E10" s="22" cm="1">
        <f t="array" ref="E10">_xll.BDP(E4,"px_last")</f>
        <v>99.552000000000007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4" t="s">
        <v>0</v>
      </c>
      <c r="C12" s="105"/>
      <c r="D12" s="105"/>
      <c r="E12" s="110" t="s">
        <v>1</v>
      </c>
      <c r="F12" s="111"/>
      <c r="G12" s="112"/>
      <c r="H12" s="107" t="s">
        <v>1</v>
      </c>
      <c r="I12" s="108"/>
      <c r="J12" s="109"/>
      <c r="K12" s="113" t="s">
        <v>0</v>
      </c>
      <c r="L12" s="114"/>
      <c r="M12" s="115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2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85"/>
    </row>
    <row r="15" spans="1:14" x14ac:dyDescent="0.3">
      <c r="A15" s="37">
        <v>45938</v>
      </c>
      <c r="B15" s="79">
        <v>92.15</v>
      </c>
      <c r="C15" s="31">
        <f>(B15/$B$14-1)*$B$5</f>
        <v>-59543.141712675715</v>
      </c>
      <c r="D15" s="32">
        <f>-1*(A15-$A$14)/360*$B$7*$B$5</f>
        <v>-2937.5</v>
      </c>
      <c r="E15" s="79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9">
        <v>121.1</v>
      </c>
      <c r="I15" s="31">
        <f>(H15/$H$14-1)*$D$5</f>
        <v>71133.16790736212</v>
      </c>
      <c r="J15" s="32">
        <f>-1*(A15-$A$14)/360*$D$7*$D$5</f>
        <v>-5052.5</v>
      </c>
      <c r="K15" s="79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5">
        <f>C15+D15-F15-G15-I15-J15+L15+M15</f>
        <v>-71160.386397814393</v>
      </c>
    </row>
    <row r="16" spans="1:14" x14ac:dyDescent="0.3">
      <c r="A16" s="37">
        <v>45939</v>
      </c>
      <c r="B16" s="79">
        <v>91.93</v>
      </c>
      <c r="C16" s="31">
        <f>(B16/$B$14-1)*$B$5</f>
        <v>-119086.28342535421</v>
      </c>
      <c r="D16" s="32">
        <f>-1*(A16-$A$14)/360*$B$7*$B$5</f>
        <v>-5875</v>
      </c>
      <c r="E16" s="79">
        <v>100.932</v>
      </c>
      <c r="F16" s="31">
        <f>(E16-$E$14)/100*$C$5</f>
        <v>6399.9999999992951</v>
      </c>
      <c r="G16" s="32">
        <f>(A16-$A$14)/360*$C$6*$C$5-(A16-$A$14)/360*$C$7*$C$5*$E$14/100</f>
        <v>-2075.6333333333332</v>
      </c>
      <c r="H16" s="79">
        <v>120.92</v>
      </c>
      <c r="I16" s="31">
        <f>(H16/$H$14-1)*$D$5</f>
        <v>7113.3167907333482</v>
      </c>
      <c r="J16" s="32">
        <f>-1*(A16-$A$14)/360*$D$7*$D$5</f>
        <v>-10105</v>
      </c>
      <c r="K16" s="79">
        <v>99.552000000000007</v>
      </c>
      <c r="L16" s="31">
        <f>(K16-$K$14)/100*$E$5</f>
        <v>29520.000000001117</v>
      </c>
      <c r="M16" s="32">
        <f>(A16-$A$14)/360*$E$6*$E$5-(A16-$A$14)/360*$E$7*$E$5*$K$14/100</f>
        <v>-4573.7868888888906</v>
      </c>
      <c r="N16" s="85">
        <f>C16+D16-F16-G16-I16-J16+L16+M16</f>
        <v>-101347.75377164128</v>
      </c>
    </row>
    <row r="17" spans="1:14" x14ac:dyDescent="0.3">
      <c r="A17" s="37">
        <v>45940</v>
      </c>
      <c r="B17" s="79">
        <v>92</v>
      </c>
      <c r="C17" s="31">
        <f>(B17/$B$14-1)*$B$5</f>
        <v>-100140.7383349584</v>
      </c>
      <c r="D17" s="32">
        <f>-1*(A17-$A$14)/360*$B$7*$B$5</f>
        <v>-8812.4999999999982</v>
      </c>
      <c r="E17" s="79">
        <v>100.944</v>
      </c>
      <c r="F17" s="31">
        <f>(E17-$E$14)/100*$C$5</f>
        <v>8799.9999999993852</v>
      </c>
      <c r="G17" s="32">
        <f>(A17-$A$14)/360*$C$6*$C$5-(A17-$A$14)/360*$C$7*$C$5*$E$14/100</f>
        <v>-3113.45</v>
      </c>
      <c r="H17" s="79">
        <v>121.03</v>
      </c>
      <c r="I17" s="31">
        <f>(H17/$H$14-1)*$D$5</f>
        <v>46236.559139781086</v>
      </c>
      <c r="J17" s="32">
        <f>-1*(A17-$A$14)/360*$D$7*$D$5</f>
        <v>-15157.499999999998</v>
      </c>
      <c r="K17" s="79">
        <v>99.605000000000004</v>
      </c>
      <c r="L17" s="31">
        <f>(K17-$K$14)/100*$E$5</f>
        <v>51250</v>
      </c>
      <c r="M17" s="32">
        <f>(A17-$A$14)/360*$E$6*$E$5-(A17-$A$14)/360*$E$7*$E$5*$K$14/100</f>
        <v>-6860.6803333333337</v>
      </c>
      <c r="N17" s="85">
        <f>C17+D17-F17-G17-I17-J17+L17+M17</f>
        <v>-101329.52780807221</v>
      </c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85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85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5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5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5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conditionalFormatting sqref="N13:N30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U73"/>
  <sheetViews>
    <sheetView zoomScale="80" zoomScaleNormal="80" workbookViewId="0">
      <selection activeCell="H34" sqref="H34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45935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0</v>
      </c>
      <c r="F2" s="74" t="s">
        <v>0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53" cm="1">
        <f t="array" aca="1" ref="I3:J7" ca="1">_xll.BDH($B$4, "PX_LAST, ", $I$1, "")</f>
        <v>45936</v>
      </c>
      <c r="J3" s="1">
        <f ca="1"/>
        <v>80.86</v>
      </c>
      <c r="K3" s="53" cm="1">
        <f t="array" aca="1" ref="K3:L7" ca="1">_xll.BDH($C$4, "PX_LAST, ", $I$1, "")</f>
        <v>45936</v>
      </c>
      <c r="L3" s="47">
        <f ca="1"/>
        <v>99.5078125</v>
      </c>
      <c r="M3" s="53" cm="1">
        <f t="array" aca="1" ref="M3:N7" ca="1">_xll.BDH($D$4, "PX_LAST, ", $I$1, "")</f>
        <v>45936</v>
      </c>
      <c r="N3" s="1">
        <f ca="1"/>
        <v>111.19</v>
      </c>
      <c r="O3" s="53" cm="1">
        <f t="array" aca="1" ref="O3:P7" ca="1">_xll.BDH($E$4, "PX_LAST, ", $I$1, "")</f>
        <v>45936</v>
      </c>
      <c r="P3" s="55">
        <f ca="1"/>
        <v>99.5078125</v>
      </c>
      <c r="Q3" s="53" cm="1">
        <f t="array" aca="1" ref="Q3:R7" ca="1">_xll.BDH($F$4, "PX_LAST, ", $I$1, "")</f>
        <v>45936</v>
      </c>
      <c r="R3" s="55">
        <f ca="1"/>
        <v>100.765625</v>
      </c>
      <c r="S3" s="53" cm="1">
        <f t="array" aca="1" ref="S3:T7" ca="1">_xll.BDH($G$4, "PX_LAST, ", $I$1, "")</f>
        <v>45936</v>
      </c>
      <c r="T3" s="55">
        <f ca="1"/>
        <v>100.015625</v>
      </c>
    </row>
    <row r="4" spans="1:20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I4" s="78">
        <f ca="1"/>
        <v>45937</v>
      </c>
      <c r="J4" s="1">
        <f ca="1"/>
        <v>80.77</v>
      </c>
      <c r="K4" s="54">
        <f ca="1"/>
        <v>45937</v>
      </c>
      <c r="L4" s="1">
        <f ca="1"/>
        <v>99.65625</v>
      </c>
      <c r="M4" s="54">
        <f ca="1"/>
        <v>45937</v>
      </c>
      <c r="N4" s="1">
        <f ca="1"/>
        <v>111.4</v>
      </c>
      <c r="O4" s="78">
        <f ca="1"/>
        <v>45937</v>
      </c>
      <c r="P4" s="55">
        <f ca="1"/>
        <v>99.65625</v>
      </c>
      <c r="Q4" s="78">
        <f ca="1"/>
        <v>45937</v>
      </c>
      <c r="R4" s="55">
        <f ca="1"/>
        <v>101.0078125</v>
      </c>
      <c r="S4" s="54">
        <f ca="1"/>
        <v>45937</v>
      </c>
      <c r="T4" s="55">
        <f ca="1"/>
        <v>100.40625</v>
      </c>
    </row>
    <row r="5" spans="1:20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78">
        <f ca="1"/>
        <v>45938</v>
      </c>
      <c r="J5" s="1">
        <f ca="1"/>
        <v>80.650000000000006</v>
      </c>
      <c r="K5" s="54">
        <f ca="1"/>
        <v>45938</v>
      </c>
      <c r="L5" s="1">
        <f ca="1"/>
        <v>99.6015625</v>
      </c>
      <c r="M5" s="54">
        <f ca="1"/>
        <v>45938</v>
      </c>
      <c r="N5" s="1">
        <f ca="1"/>
        <v>111.26</v>
      </c>
      <c r="O5" s="78">
        <f ca="1"/>
        <v>45938</v>
      </c>
      <c r="P5" s="55">
        <f ca="1"/>
        <v>99.6015625</v>
      </c>
      <c r="Q5" s="78">
        <f ca="1"/>
        <v>45938</v>
      </c>
      <c r="R5" s="55">
        <f ca="1"/>
        <v>101.046875</v>
      </c>
      <c r="S5" s="54">
        <f ca="1"/>
        <v>45938</v>
      </c>
      <c r="T5" s="55">
        <f ca="1"/>
        <v>100.6484375</v>
      </c>
    </row>
    <row r="6" spans="1:20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I6" s="78">
        <f ca="1"/>
        <v>45939</v>
      </c>
      <c r="J6" s="1">
        <f ca="1"/>
        <v>80.42</v>
      </c>
      <c r="K6" s="54">
        <f ca="1"/>
        <v>45939</v>
      </c>
      <c r="L6" s="1">
        <f ca="1"/>
        <v>99.50390625</v>
      </c>
      <c r="M6" s="54">
        <f ca="1"/>
        <v>45939</v>
      </c>
      <c r="N6" s="1">
        <f ca="1"/>
        <v>111.04</v>
      </c>
      <c r="O6" s="78">
        <f ca="1"/>
        <v>45939</v>
      </c>
      <c r="P6" s="55">
        <f ca="1"/>
        <v>99.50390625</v>
      </c>
      <c r="Q6" s="78">
        <f ca="1"/>
        <v>45939</v>
      </c>
      <c r="R6" s="55">
        <f ca="1"/>
        <v>100.8828125</v>
      </c>
      <c r="S6" s="54">
        <f ca="1"/>
        <v>45939</v>
      </c>
      <c r="T6" s="55">
        <f ca="1"/>
        <v>100.4375</v>
      </c>
    </row>
    <row r="7" spans="1:20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>
        <f ca="1"/>
        <v>45940</v>
      </c>
      <c r="J7" s="1">
        <f ca="1"/>
        <v>80.459999999999994</v>
      </c>
      <c r="K7" s="54">
        <f ca="1"/>
        <v>45940</v>
      </c>
      <c r="L7" s="1">
        <f ca="1"/>
        <v>99.65625</v>
      </c>
      <c r="M7" s="54">
        <f ca="1"/>
        <v>45940</v>
      </c>
      <c r="N7" s="1">
        <f ca="1"/>
        <v>111.405</v>
      </c>
      <c r="O7" s="54">
        <f ca="1"/>
        <v>45940</v>
      </c>
      <c r="P7" s="1">
        <f ca="1"/>
        <v>99.65625</v>
      </c>
      <c r="Q7" s="54">
        <f ca="1"/>
        <v>45940</v>
      </c>
      <c r="R7" s="1">
        <f ca="1"/>
        <v>101.2109375</v>
      </c>
      <c r="S7" s="54">
        <f ca="1"/>
        <v>45940</v>
      </c>
      <c r="T7" s="1">
        <f ca="1"/>
        <v>101.1875</v>
      </c>
    </row>
    <row r="8" spans="1:20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7" t="s">
        <v>81</v>
      </c>
      <c r="J8" s="89" t="s">
        <v>65</v>
      </c>
      <c r="K8" s="90" t="s">
        <v>68</v>
      </c>
      <c r="L8" s="1"/>
      <c r="M8" s="98" t="s">
        <v>80</v>
      </c>
      <c r="N8" s="76" t="s">
        <v>65</v>
      </c>
      <c r="O8" s="94" t="s">
        <v>68</v>
      </c>
      <c r="P8" s="1"/>
      <c r="Q8" s="99" t="s">
        <v>82</v>
      </c>
      <c r="R8" s="96">
        <f>J9*N9-K9*O9</f>
        <v>34276.718721329118</v>
      </c>
      <c r="S8" s="54"/>
      <c r="T8" s="1"/>
    </row>
    <row r="9" spans="1:20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1"/>
      <c r="J9" s="92">
        <f>B5/B14</f>
        <v>431220.35360068991</v>
      </c>
      <c r="K9" s="93">
        <f>D5/H14</f>
        <v>320241.96059244761</v>
      </c>
      <c r="L9" s="1"/>
      <c r="M9" s="82"/>
      <c r="N9" s="21">
        <v>0.38100000000000001</v>
      </c>
      <c r="O9" s="95">
        <v>0.40600000000000003</v>
      </c>
      <c r="P9" s="1"/>
      <c r="Q9" s="54"/>
      <c r="R9" s="1"/>
      <c r="S9" s="54"/>
      <c r="T9" s="1"/>
    </row>
    <row r="10" spans="1:20" ht="15" thickBot="1" x14ac:dyDescent="0.35">
      <c r="A10" s="16" t="s">
        <v>29</v>
      </c>
      <c r="B10" s="11" cm="1">
        <f t="array" ref="B10">_xll.BDP(B4,"px_last")</f>
        <v>80.45</v>
      </c>
      <c r="C10" s="21" cm="1">
        <f t="array" ref="C10">_xll.BDP(C4,"px_last")</f>
        <v>99.65625</v>
      </c>
      <c r="D10" s="21" cm="1">
        <f t="array" ref="D10">_xll.BDP(D4,"px_last")</f>
        <v>111.39</v>
      </c>
      <c r="E10" s="21" cm="1">
        <f t="array" ref="E10">_xll.BDP(E4,"px_last")</f>
        <v>99.65625</v>
      </c>
      <c r="F10" s="21" cm="1">
        <f t="array" ref="F10">_xll.BDP(F4,"px_last")</f>
        <v>101.203125</v>
      </c>
      <c r="G10" s="22" cm="1">
        <f t="array" ref="G10">_xll.BDP(G4,"px_last")</f>
        <v>101.1875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</row>
    <row r="11" spans="1:20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</row>
    <row r="12" spans="1:20" ht="15" thickBot="1" x14ac:dyDescent="0.35">
      <c r="A12" s="40" t="s">
        <v>23</v>
      </c>
      <c r="B12" s="104" t="s">
        <v>0</v>
      </c>
      <c r="C12" s="105"/>
      <c r="D12" s="105"/>
      <c r="E12" s="110" t="s">
        <v>1</v>
      </c>
      <c r="F12" s="111"/>
      <c r="G12" s="112"/>
      <c r="H12" s="107" t="s">
        <v>1</v>
      </c>
      <c r="I12" s="118"/>
      <c r="J12" s="109"/>
      <c r="K12" s="119" t="s">
        <v>0</v>
      </c>
      <c r="L12" s="120"/>
      <c r="M12" s="121"/>
      <c r="N12" s="107" t="s">
        <v>0</v>
      </c>
      <c r="O12" s="118"/>
      <c r="P12" s="109"/>
      <c r="Q12" s="116" t="s">
        <v>0</v>
      </c>
      <c r="R12" s="114"/>
      <c r="S12" s="117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02"/>
    </row>
    <row r="14" spans="1:20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5"/>
    </row>
    <row r="15" spans="1:20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5">
        <f>C15+D15-F15-G15-I15-J15+L15+M15+O15+P15+R15+S15</f>
        <v>31217.214616930833</v>
      </c>
    </row>
    <row r="16" spans="1:20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5">
        <f t="shared" ref="T16:T25" si="12">C16+D16-F16-G16-I16-J16+L16+M16+O16+P16+R16+S16</f>
        <v>-40274.442201504164</v>
      </c>
    </row>
    <row r="17" spans="1:20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5">
        <f t="shared" si="12"/>
        <v>45075.639234011898</v>
      </c>
    </row>
    <row r="18" spans="1:20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5">
        <f t="shared" si="12"/>
        <v>42451.761896485979</v>
      </c>
    </row>
    <row r="19" spans="1:20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5">
        <f t="shared" si="12"/>
        <v>108871.49256401924</v>
      </c>
    </row>
    <row r="20" spans="1:20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5">
        <f t="shared" si="12"/>
        <v>106697.93186877367</v>
      </c>
    </row>
    <row r="21" spans="1:20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5">
        <f t="shared" si="12"/>
        <v>131978.59209042153</v>
      </c>
    </row>
    <row r="22" spans="1:20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5">
        <f t="shared" si="12"/>
        <v>92444.507231884942</v>
      </c>
    </row>
    <row r="23" spans="1:20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5">
        <f t="shared" si="12"/>
        <v>108259.48657025544</v>
      </c>
    </row>
    <row r="24" spans="1:20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5">
        <f t="shared" si="12"/>
        <v>145392.45495853462</v>
      </c>
    </row>
    <row r="25" spans="1:20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5">
        <f t="shared" si="12"/>
        <v>115643.94561680552</v>
      </c>
    </row>
    <row r="26" spans="1:20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5">
        <f>C26+D26-F26-G26-I26-J26+L26+M26+O26+P26+R26+S26+$R$8</f>
        <v>99114.446437403763</v>
      </c>
    </row>
    <row r="27" spans="1:20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5">
        <f t="shared" ref="T27:T31" si="13">C27+D27-F27-G27-I27-J27+L27+M27+O27+P27+R27+S27+$R$8</f>
        <v>73234.049773876992</v>
      </c>
    </row>
    <row r="28" spans="1:20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5">
        <f t="shared" si="13"/>
        <v>22942.234283888927</v>
      </c>
    </row>
    <row r="29" spans="1:20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5">
        <f t="shared" si="13"/>
        <v>68433.5164725629</v>
      </c>
    </row>
    <row r="30" spans="1:20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5">
        <f t="shared" si="13"/>
        <v>18088.264775209918</v>
      </c>
    </row>
    <row r="31" spans="1:20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5">
        <f t="shared" si="13"/>
        <v>41148.901177205451</v>
      </c>
    </row>
    <row r="32" spans="1:20" x14ac:dyDescent="0.3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5">
        <f t="shared" ref="T32" si="26">C32+D32-F32-G32-I32-J32+L32+M32+O32+P32+R32+S32+$R$8</f>
        <v>-19343.625719489806</v>
      </c>
    </row>
    <row r="33" spans="1:20" x14ac:dyDescent="0.3">
      <c r="A33" s="37">
        <v>45940</v>
      </c>
      <c r="B33" s="46">
        <v>80.454999999999998</v>
      </c>
      <c r="C33" s="47">
        <f t="shared" ref="C33" si="27">(B33/$B$14-1)*$B$5</f>
        <v>-306166.45105649374</v>
      </c>
      <c r="D33" s="47">
        <f t="shared" ref="D33" si="28">-1*(A33-$A$14)/360*$B$7*$B$5</f>
        <v>-102812.5</v>
      </c>
      <c r="E33" s="46">
        <v>99.59375</v>
      </c>
      <c r="F33" s="47">
        <f t="shared" ref="F33" si="29">(E33-$E$14)/100*$C$5</f>
        <v>-102070.3125</v>
      </c>
      <c r="G33" s="48">
        <f t="shared" ref="G33" si="30">(A33-$A$14)/360*$C$6*$C$5-(A33-$A$14)/360*$C$7*$C$5*$E$14/100</f>
        <v>-8259.8347981770858</v>
      </c>
      <c r="H33" s="46">
        <v>111.39</v>
      </c>
      <c r="I33" s="47">
        <f t="shared" ref="I33" si="31">(H33/$H$14-1)*$D$5</f>
        <v>-328248.00960726151</v>
      </c>
      <c r="J33" s="48">
        <f t="shared" ref="J33" si="32">-1*(A33-$A$14)/360*$D$7*$D$5</f>
        <v>-105750</v>
      </c>
      <c r="K33" s="46">
        <v>99.59375</v>
      </c>
      <c r="L33" s="47">
        <f t="shared" ref="L33" si="33">(K33-$K$14)/100*$E$5</f>
        <v>-88984.375</v>
      </c>
      <c r="M33" s="48">
        <f t="shared" ref="M33" si="34">(A33-$A$14)/360*$E$6*$E$5-(A33-$A$14)/360*$E$7*$E$5*$N$14/100</f>
        <v>-8027.9714626736168</v>
      </c>
      <c r="N33" s="46">
        <v>101.0859375</v>
      </c>
      <c r="O33" s="47">
        <f t="shared" ref="O33" si="35">(N33-$N$14)/100*$F$5</f>
        <v>-51562.5</v>
      </c>
      <c r="P33" s="48">
        <f t="shared" ref="P33" si="36">(A33-$A$14)/360*$F$6*$F$5-(A33-$A$14)/360*$F$7*$F$5*$N$14/100</f>
        <v>-286.54378255208212</v>
      </c>
      <c r="Q33" s="46">
        <v>100.890625</v>
      </c>
      <c r="R33" s="47">
        <f t="shared" ref="R33" si="37">(Q33-$Q$14)/100*$G$5</f>
        <v>-79570.3125</v>
      </c>
      <c r="S33" s="48">
        <f t="shared" ref="S33" si="38">(A33-$A$14)/360*$G$6*$G$5-(A33-$A$14)/360*$G$7*$G$5*$Q$14/100</f>
        <v>3283.2267252604142</v>
      </c>
      <c r="T33" s="85">
        <f t="shared" ref="T33" si="39">C33+D33-F33-G33-I33-J33+L33+M33+O33+P33+R33+S33+$R$8</f>
        <v>-55522.551449691324</v>
      </c>
    </row>
    <row r="34" spans="1:20" x14ac:dyDescent="0.3">
      <c r="A34" s="37">
        <v>45941</v>
      </c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85"/>
    </row>
    <row r="35" spans="1:20" x14ac:dyDescent="0.3">
      <c r="A35" s="37">
        <v>45942</v>
      </c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85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TODAY()-22</f>
        <v>45918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61" ca="1">_xll.BDH($B$4, "PX_LAST, ", B43, "")</f>
        <v>45918</v>
      </c>
      <c r="C45" s="1">
        <f ca="1"/>
        <v>81.23</v>
      </c>
      <c r="D45" s="53" cm="1">
        <f t="array" aca="1" ref="D45:E61" ca="1">_xll.BDH($C$4, "PX_LAST, ", B43, "")</f>
        <v>45918</v>
      </c>
      <c r="E45" s="47">
        <f ca="1"/>
        <v>99.82421875</v>
      </c>
      <c r="F45" s="53" cm="1">
        <f t="array" aca="1" ref="F45:G61" ca="1">_xll.BDH($D$4, "PX_LAST, ", B43, "")</f>
        <v>45918</v>
      </c>
      <c r="G45" s="1">
        <f ca="1"/>
        <v>111.83</v>
      </c>
      <c r="H45" s="53" cm="1">
        <f t="array" aca="1" ref="H45:I61" ca="1">_xll.BDH($E$4, "PX_LAST, ", B43, "")</f>
        <v>45918</v>
      </c>
      <c r="I45" s="55">
        <f ca="1"/>
        <v>99.82421875</v>
      </c>
      <c r="J45" s="53" cm="1">
        <f t="array" aca="1" ref="J45:K61" ca="1">_xll.BDH($F$4, "PX_LAST, ", B43, "")</f>
        <v>45918</v>
      </c>
      <c r="K45" s="55">
        <f ca="1"/>
        <v>101.15625</v>
      </c>
      <c r="L45" s="53" cm="1">
        <f t="array" aca="1" ref="L45:M61" ca="1">_xll.BDH($G$4, "PX_LAST, ", B43, "")</f>
        <v>45918</v>
      </c>
      <c r="M45" s="55">
        <f ca="1"/>
        <v>100.390625</v>
      </c>
      <c r="R45" s="58"/>
      <c r="S45" s="58"/>
      <c r="T45" s="58"/>
    </row>
    <row r="46" spans="1:20" x14ac:dyDescent="0.3">
      <c r="B46" s="78">
        <f ca="1"/>
        <v>45919</v>
      </c>
      <c r="C46" s="60">
        <f ca="1"/>
        <v>81.260000000000005</v>
      </c>
      <c r="D46" s="78">
        <f ca="1"/>
        <v>45919</v>
      </c>
      <c r="E46" s="60">
        <f ca="1"/>
        <v>99.7578125</v>
      </c>
      <c r="F46" s="78">
        <f ca="1"/>
        <v>45919</v>
      </c>
      <c r="G46" s="55">
        <f ca="1"/>
        <v>111.74</v>
      </c>
      <c r="H46" s="78">
        <f ca="1"/>
        <v>45919</v>
      </c>
      <c r="I46" s="55">
        <f ca="1"/>
        <v>99.7578125</v>
      </c>
      <c r="J46" s="78">
        <f ca="1"/>
        <v>45919</v>
      </c>
      <c r="K46" s="60">
        <f ca="1"/>
        <v>100.9765625</v>
      </c>
      <c r="L46" s="78">
        <f ca="1"/>
        <v>45919</v>
      </c>
      <c r="M46" s="55">
        <f ca="1"/>
        <v>100.078125</v>
      </c>
    </row>
    <row r="47" spans="1:20" x14ac:dyDescent="0.3">
      <c r="B47" s="78">
        <f ca="1"/>
        <v>45922</v>
      </c>
      <c r="C47" s="60">
        <f ca="1"/>
        <v>81.319999999999993</v>
      </c>
      <c r="D47" s="78">
        <f ca="1"/>
        <v>45922</v>
      </c>
      <c r="E47" s="60">
        <f ca="1"/>
        <v>99.65234375</v>
      </c>
      <c r="F47" s="78">
        <f ca="1"/>
        <v>45922</v>
      </c>
      <c r="G47" s="55">
        <f ca="1"/>
        <v>111.49</v>
      </c>
      <c r="H47" s="78">
        <f ca="1"/>
        <v>45922</v>
      </c>
      <c r="I47" s="55">
        <f ca="1"/>
        <v>99.65234375</v>
      </c>
      <c r="J47" s="78">
        <f ca="1"/>
        <v>45922</v>
      </c>
      <c r="K47" s="60">
        <f ca="1"/>
        <v>100.8203125</v>
      </c>
      <c r="L47" s="78">
        <f ca="1"/>
        <v>45922</v>
      </c>
      <c r="M47" s="55">
        <f ca="1"/>
        <v>99.78125</v>
      </c>
    </row>
    <row r="48" spans="1:20" x14ac:dyDescent="0.3">
      <c r="B48" s="78">
        <f ca="1"/>
        <v>45923</v>
      </c>
      <c r="C48" s="60">
        <f ca="1"/>
        <v>81.260000000000005</v>
      </c>
      <c r="D48" s="78">
        <f ca="1"/>
        <v>45923</v>
      </c>
      <c r="E48" s="60">
        <f ca="1"/>
        <v>99.80078125</v>
      </c>
      <c r="F48" s="78">
        <f ca="1"/>
        <v>45923</v>
      </c>
      <c r="G48" s="55">
        <f ca="1"/>
        <v>111.71</v>
      </c>
      <c r="H48" s="78">
        <f ca="1"/>
        <v>45923</v>
      </c>
      <c r="I48" s="55">
        <f ca="1"/>
        <v>99.80078125</v>
      </c>
      <c r="J48" s="78">
        <f ca="1"/>
        <v>45923</v>
      </c>
      <c r="K48" s="60">
        <f ca="1"/>
        <v>101.1484375</v>
      </c>
      <c r="L48" s="78">
        <f ca="1"/>
        <v>45923</v>
      </c>
      <c r="M48" s="55">
        <f ca="1"/>
        <v>100.4765625</v>
      </c>
    </row>
    <row r="49" spans="2:13" x14ac:dyDescent="0.3">
      <c r="B49" s="78">
        <f ca="1"/>
        <v>45924</v>
      </c>
      <c r="C49" s="60">
        <f ca="1"/>
        <v>81.150000000000006</v>
      </c>
      <c r="D49" s="78">
        <f ca="1"/>
        <v>45924</v>
      </c>
      <c r="E49" s="60">
        <f ca="1"/>
        <v>99.58203125</v>
      </c>
      <c r="F49" s="78">
        <f ca="1"/>
        <v>45924</v>
      </c>
      <c r="G49" s="55">
        <f ca="1"/>
        <v>111.26</v>
      </c>
      <c r="H49" s="78">
        <f ca="1"/>
        <v>45924</v>
      </c>
      <c r="I49" s="55">
        <f ca="1"/>
        <v>99.58203125</v>
      </c>
      <c r="J49" s="78">
        <f ca="1"/>
        <v>45924</v>
      </c>
      <c r="K49" s="60">
        <f ca="1"/>
        <v>100.8203125</v>
      </c>
      <c r="L49" s="78">
        <f ca="1"/>
        <v>45924</v>
      </c>
      <c r="M49" s="55">
        <f ca="1"/>
        <v>99.9765625</v>
      </c>
    </row>
    <row r="50" spans="2:13" x14ac:dyDescent="0.3">
      <c r="B50" s="78">
        <f ca="1"/>
        <v>45925</v>
      </c>
      <c r="C50" s="60">
        <f ca="1"/>
        <v>80.92</v>
      </c>
      <c r="D50" s="78">
        <f ca="1"/>
        <v>45925</v>
      </c>
      <c r="E50" s="60">
        <f ca="1"/>
        <v>99.40234375</v>
      </c>
      <c r="F50" s="78">
        <f ca="1"/>
        <v>45925</v>
      </c>
      <c r="G50" s="55">
        <f ca="1"/>
        <v>111.06</v>
      </c>
      <c r="H50" s="78">
        <f ca="1"/>
        <v>45925</v>
      </c>
      <c r="I50" s="55">
        <f ca="1"/>
        <v>99.40234375</v>
      </c>
      <c r="J50" s="78">
        <f ca="1"/>
        <v>45925</v>
      </c>
      <c r="K50" s="60">
        <f ca="1"/>
        <v>100.6328125</v>
      </c>
      <c r="L50" s="78">
        <f ca="1"/>
        <v>45925</v>
      </c>
      <c r="M50" s="55">
        <f ca="1"/>
        <v>100.0234375</v>
      </c>
    </row>
    <row r="51" spans="2:13" x14ac:dyDescent="0.3">
      <c r="B51" s="78">
        <f ca="1"/>
        <v>45926</v>
      </c>
      <c r="C51" s="60">
        <f ca="1"/>
        <v>81.08</v>
      </c>
      <c r="D51" s="78">
        <f ca="1"/>
        <v>45926</v>
      </c>
      <c r="E51" s="60">
        <f ca="1"/>
        <v>99.37890625</v>
      </c>
      <c r="F51" s="78">
        <f ca="1"/>
        <v>45926</v>
      </c>
      <c r="G51" s="55">
        <f ca="1"/>
        <v>111.21</v>
      </c>
      <c r="H51" s="78">
        <f ca="1"/>
        <v>45926</v>
      </c>
      <c r="I51" s="55">
        <f ca="1"/>
        <v>99.37890625</v>
      </c>
      <c r="J51" s="78">
        <f ca="1"/>
        <v>45926</v>
      </c>
      <c r="K51" s="60">
        <f ca="1"/>
        <v>100.5859375</v>
      </c>
      <c r="L51" s="78">
        <f ca="1"/>
        <v>45926</v>
      </c>
      <c r="M51" s="55">
        <f ca="1"/>
        <v>100</v>
      </c>
    </row>
    <row r="52" spans="2:13" x14ac:dyDescent="0.3">
      <c r="B52" s="78">
        <f ca="1"/>
        <v>45929</v>
      </c>
      <c r="C52" s="60">
        <f ca="1"/>
        <v>81.22</v>
      </c>
      <c r="D52" s="78">
        <f ca="1"/>
        <v>45929</v>
      </c>
      <c r="E52" s="60">
        <f ca="1"/>
        <v>99.5078125</v>
      </c>
      <c r="F52" s="78">
        <f ca="1"/>
        <v>45929</v>
      </c>
      <c r="G52" s="55">
        <f ca="1"/>
        <v>111.58</v>
      </c>
      <c r="H52" s="78">
        <f ca="1"/>
        <v>45929</v>
      </c>
      <c r="I52" s="55">
        <f ca="1"/>
        <v>99.5078125</v>
      </c>
      <c r="J52" s="78">
        <f ca="1"/>
        <v>45929</v>
      </c>
      <c r="K52" s="60">
        <f ca="1"/>
        <v>100.8828125</v>
      </c>
      <c r="L52" s="78">
        <f ca="1"/>
        <v>45929</v>
      </c>
      <c r="M52" s="55">
        <f ca="1"/>
        <v>100.71875</v>
      </c>
    </row>
    <row r="53" spans="2:13" x14ac:dyDescent="0.3">
      <c r="B53" s="78">
        <f ca="1"/>
        <v>45930</v>
      </c>
      <c r="C53" s="60">
        <f ca="1"/>
        <v>81.19</v>
      </c>
      <c r="D53" s="78">
        <f ca="1"/>
        <v>45930</v>
      </c>
      <c r="E53" s="60">
        <f ca="1"/>
        <v>99.48046875</v>
      </c>
      <c r="F53" s="78">
        <f ca="1"/>
        <v>45930</v>
      </c>
      <c r="G53" s="55">
        <f ca="1"/>
        <v>111.47</v>
      </c>
      <c r="H53" s="78">
        <f ca="1"/>
        <v>45930</v>
      </c>
      <c r="I53" s="55">
        <f ca="1"/>
        <v>99.48046875</v>
      </c>
      <c r="J53" s="78">
        <f ca="1"/>
        <v>45930</v>
      </c>
      <c r="K53" s="60">
        <f ca="1"/>
        <v>100.7890625</v>
      </c>
      <c r="L53" s="78">
        <f ca="1"/>
        <v>45930</v>
      </c>
      <c r="M53" s="55">
        <f ca="1"/>
        <v>100.28125</v>
      </c>
    </row>
    <row r="54" spans="2:13" x14ac:dyDescent="0.3">
      <c r="B54" s="78">
        <f ca="1"/>
        <v>45931</v>
      </c>
      <c r="C54" s="55">
        <f ca="1"/>
        <v>80.959999999999994</v>
      </c>
      <c r="D54" s="78">
        <f ca="1"/>
        <v>45931</v>
      </c>
      <c r="E54" s="55">
        <f ca="1"/>
        <v>99.78515625</v>
      </c>
      <c r="F54" s="78">
        <f ca="1"/>
        <v>45931</v>
      </c>
      <c r="G54" s="55">
        <f ca="1"/>
        <v>111.51</v>
      </c>
      <c r="H54" s="78">
        <f ca="1"/>
        <v>45931</v>
      </c>
      <c r="I54" s="55">
        <f ca="1"/>
        <v>99.78515625</v>
      </c>
      <c r="J54" s="78">
        <f ca="1"/>
        <v>45931</v>
      </c>
      <c r="K54" s="55">
        <f ca="1"/>
        <v>101.2109375</v>
      </c>
      <c r="L54" s="78">
        <f ca="1"/>
        <v>45931</v>
      </c>
      <c r="M54" s="55">
        <f ca="1"/>
        <v>100.6328125</v>
      </c>
    </row>
    <row r="55" spans="2:13" x14ac:dyDescent="0.3">
      <c r="B55" s="78">
        <f ca="1"/>
        <v>45932</v>
      </c>
      <c r="C55" s="55">
        <f ca="1"/>
        <v>80.930000000000007</v>
      </c>
      <c r="D55" s="78">
        <f ca="1"/>
        <v>45932</v>
      </c>
      <c r="E55" s="55">
        <f ca="1"/>
        <v>99.79296875</v>
      </c>
      <c r="F55" s="78">
        <f ca="1"/>
        <v>45932</v>
      </c>
      <c r="G55" s="55">
        <f ca="1"/>
        <v>111.69</v>
      </c>
      <c r="H55" s="78">
        <f ca="1"/>
        <v>45932</v>
      </c>
      <c r="I55" s="55">
        <f ca="1"/>
        <v>99.79296875</v>
      </c>
      <c r="J55" s="78">
        <f ca="1"/>
        <v>45932</v>
      </c>
      <c r="K55" s="55">
        <f ca="1"/>
        <v>101.3359375</v>
      </c>
      <c r="L55" s="78">
        <f ca="1"/>
        <v>45932</v>
      </c>
      <c r="M55" s="55">
        <f ca="1"/>
        <v>100.96875</v>
      </c>
    </row>
    <row r="56" spans="2:13" x14ac:dyDescent="0.3">
      <c r="B56" s="78">
        <f ca="1"/>
        <v>45933</v>
      </c>
      <c r="C56" s="55">
        <f ca="1"/>
        <v>80.84</v>
      </c>
      <c r="D56" s="78">
        <f ca="1"/>
        <v>45933</v>
      </c>
      <c r="E56" s="55">
        <f ca="1"/>
        <v>99.58984375</v>
      </c>
      <c r="F56" s="78">
        <f ca="1"/>
        <v>45933</v>
      </c>
      <c r="G56" s="55">
        <f ca="1"/>
        <v>111.55</v>
      </c>
      <c r="H56" s="78">
        <f ca="1"/>
        <v>45933</v>
      </c>
      <c r="I56" s="55">
        <f ca="1"/>
        <v>99.58984375</v>
      </c>
      <c r="J56" s="78">
        <f ca="1"/>
        <v>45933</v>
      </c>
      <c r="K56" s="55">
        <f ca="1"/>
        <v>101.0390625</v>
      </c>
      <c r="L56" s="78">
        <f ca="1"/>
        <v>45933</v>
      </c>
      <c r="M56" s="55">
        <f ca="1"/>
        <v>100.59375</v>
      </c>
    </row>
    <row r="57" spans="2:13" x14ac:dyDescent="0.3">
      <c r="B57" s="78">
        <f ca="1"/>
        <v>45936</v>
      </c>
      <c r="C57" s="55">
        <f ca="1"/>
        <v>80.86</v>
      </c>
      <c r="D57" s="78">
        <f ca="1"/>
        <v>45936</v>
      </c>
      <c r="E57" s="55">
        <f ca="1"/>
        <v>99.5078125</v>
      </c>
      <c r="F57" s="78">
        <f ca="1"/>
        <v>45936</v>
      </c>
      <c r="G57" s="55">
        <f ca="1"/>
        <v>111.19</v>
      </c>
      <c r="H57" s="78">
        <f ca="1"/>
        <v>45936</v>
      </c>
      <c r="I57" s="55">
        <f ca="1"/>
        <v>99.5078125</v>
      </c>
      <c r="J57" s="78">
        <f ca="1"/>
        <v>45936</v>
      </c>
      <c r="K57" s="55">
        <f ca="1"/>
        <v>100.765625</v>
      </c>
      <c r="L57" s="78">
        <f ca="1"/>
        <v>45936</v>
      </c>
      <c r="M57" s="55">
        <f ca="1"/>
        <v>100.015625</v>
      </c>
    </row>
    <row r="58" spans="2:13" x14ac:dyDescent="0.3">
      <c r="B58" s="78">
        <f ca="1"/>
        <v>45937</v>
      </c>
      <c r="C58" s="55">
        <f ca="1"/>
        <v>80.77</v>
      </c>
      <c r="D58" s="78">
        <f ca="1"/>
        <v>45937</v>
      </c>
      <c r="E58" s="55">
        <f ca="1"/>
        <v>99.65625</v>
      </c>
      <c r="F58" s="78">
        <f ca="1"/>
        <v>45937</v>
      </c>
      <c r="G58" s="55">
        <f ca="1"/>
        <v>111.4</v>
      </c>
      <c r="H58" s="78">
        <f ca="1"/>
        <v>45937</v>
      </c>
      <c r="I58" s="55">
        <f ca="1"/>
        <v>99.65625</v>
      </c>
      <c r="J58" s="78">
        <f ca="1"/>
        <v>45937</v>
      </c>
      <c r="K58" s="55">
        <f ca="1"/>
        <v>101.0078125</v>
      </c>
      <c r="L58" s="78">
        <f ca="1"/>
        <v>45937</v>
      </c>
      <c r="M58" s="55">
        <f ca="1"/>
        <v>100.40625</v>
      </c>
    </row>
    <row r="59" spans="2:13" x14ac:dyDescent="0.3">
      <c r="B59" s="78">
        <f ca="1"/>
        <v>45938</v>
      </c>
      <c r="C59" s="55">
        <f ca="1"/>
        <v>80.650000000000006</v>
      </c>
      <c r="D59" s="78">
        <f ca="1"/>
        <v>45938</v>
      </c>
      <c r="E59" s="55">
        <f ca="1"/>
        <v>99.6015625</v>
      </c>
      <c r="F59" s="78">
        <f ca="1"/>
        <v>45938</v>
      </c>
      <c r="G59" s="55">
        <f ca="1"/>
        <v>111.26</v>
      </c>
      <c r="H59" s="78">
        <f ca="1"/>
        <v>45938</v>
      </c>
      <c r="I59" s="55">
        <f ca="1"/>
        <v>99.6015625</v>
      </c>
      <c r="J59" s="78">
        <f ca="1"/>
        <v>45938</v>
      </c>
      <c r="K59" s="55">
        <f ca="1"/>
        <v>101.046875</v>
      </c>
      <c r="L59" s="78">
        <f ca="1"/>
        <v>45938</v>
      </c>
      <c r="M59" s="55">
        <f ca="1"/>
        <v>100.6484375</v>
      </c>
    </row>
    <row r="60" spans="2:13" x14ac:dyDescent="0.3">
      <c r="B60" s="78">
        <f ca="1"/>
        <v>45939</v>
      </c>
      <c r="C60" s="55">
        <f ca="1"/>
        <v>80.42</v>
      </c>
      <c r="D60" s="78">
        <f ca="1"/>
        <v>45939</v>
      </c>
      <c r="E60" s="55">
        <f ca="1"/>
        <v>99.50390625</v>
      </c>
      <c r="F60" s="78">
        <f ca="1"/>
        <v>45939</v>
      </c>
      <c r="G60" s="55">
        <f ca="1"/>
        <v>111.04</v>
      </c>
      <c r="H60" s="78">
        <f ca="1"/>
        <v>45939</v>
      </c>
      <c r="I60" s="55">
        <f ca="1"/>
        <v>99.50390625</v>
      </c>
      <c r="J60" s="78">
        <f ca="1"/>
        <v>45939</v>
      </c>
      <c r="K60" s="55">
        <f ca="1"/>
        <v>100.8828125</v>
      </c>
      <c r="L60" s="78">
        <f ca="1"/>
        <v>45939</v>
      </c>
      <c r="M60" s="55">
        <f ca="1"/>
        <v>100.4375</v>
      </c>
    </row>
    <row r="61" spans="2:13" x14ac:dyDescent="0.3">
      <c r="B61" s="78">
        <f ca="1"/>
        <v>45940</v>
      </c>
      <c r="C61" s="55">
        <f ca="1"/>
        <v>80.459999999999994</v>
      </c>
      <c r="D61" s="78">
        <f ca="1"/>
        <v>45940</v>
      </c>
      <c r="E61" s="55">
        <f ca="1"/>
        <v>99.65625</v>
      </c>
      <c r="F61" s="78">
        <f ca="1"/>
        <v>45940</v>
      </c>
      <c r="G61" s="55">
        <f ca="1"/>
        <v>111.405</v>
      </c>
      <c r="H61" s="78">
        <f ca="1"/>
        <v>45940</v>
      </c>
      <c r="I61" s="55">
        <f ca="1"/>
        <v>99.65625</v>
      </c>
      <c r="J61" s="78">
        <f ca="1"/>
        <v>45940</v>
      </c>
      <c r="K61" s="55">
        <f ca="1"/>
        <v>101.2109375</v>
      </c>
      <c r="L61" s="78">
        <f ca="1"/>
        <v>45940</v>
      </c>
      <c r="M61" s="55">
        <f ca="1"/>
        <v>101.1875</v>
      </c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5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E73"/>
  <sheetViews>
    <sheetView zoomScale="70" zoomScaleNormal="70" workbookViewId="0">
      <selection activeCell="N26" sqref="N26"/>
    </sheetView>
  </sheetViews>
  <sheetFormatPr defaultRowHeight="14.4" x14ac:dyDescent="0.3"/>
  <cols>
    <col min="1" max="1" width="14.5546875" style="55" bestFit="1" customWidth="1"/>
    <col min="2" max="3" width="13.33203125" style="55" bestFit="1" customWidth="1"/>
    <col min="4" max="4" width="12.21875" style="55" bestFit="1" customWidth="1"/>
    <col min="5" max="7" width="13.33203125" style="55" bestFit="1" customWidth="1"/>
    <col min="8" max="8" width="11.5546875" style="55" bestFit="1" customWidth="1"/>
    <col min="9" max="9" width="13.33203125" style="55" bestFit="1" customWidth="1"/>
    <col min="10" max="11" width="11.5546875" style="55" bestFit="1" customWidth="1"/>
    <col min="12" max="14" width="13.33203125" style="55" bestFit="1" customWidth="1"/>
    <col min="15" max="15" width="11.5546875" style="55" bestFit="1" customWidth="1"/>
    <col min="16" max="16" width="13.33203125" style="55" bestFit="1" customWidth="1"/>
    <col min="17" max="17" width="11.5546875" style="55" bestFit="1" customWidth="1"/>
    <col min="18" max="18" width="10.44140625" style="55" bestFit="1" customWidth="1"/>
    <col min="19" max="19" width="11.5546875" style="55" bestFit="1" customWidth="1"/>
    <col min="20" max="20" width="12.21875" style="55" bestFit="1" customWidth="1"/>
    <col min="22" max="22" width="13" style="55" bestFit="1" customWidth="1"/>
    <col min="23" max="23" width="10.109375" style="55" bestFit="1" customWidth="1"/>
    <col min="24" max="24" width="7.77734375" style="55" bestFit="1" customWidth="1"/>
    <col min="25" max="16384" width="8.88671875" style="55"/>
  </cols>
  <sheetData>
    <row r="1" spans="1:31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45935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31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31" x14ac:dyDescent="0.3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53" cm="1">
        <f t="array" aca="1" ref="I3:J7" ca="1">_xll.BDH($B$4, "PX_LAST, ", $I$1, "")</f>
        <v>45936</v>
      </c>
      <c r="J3" s="1">
        <f ca="1"/>
        <v>111.19</v>
      </c>
      <c r="K3" s="53" cm="1">
        <f t="array" aca="1" ref="K3:L7" ca="1">_xll.BDH($C$4, "PX_LAST, ", $I$1, "")</f>
        <v>45936</v>
      </c>
      <c r="L3" s="47">
        <f ca="1"/>
        <v>99.50390625</v>
      </c>
      <c r="M3" s="53" cm="1">
        <f t="array" aca="1" ref="M3:N7" ca="1">_xll.BDH($D$4, "PX_LAST, ", $I$1, "")</f>
        <v>45936</v>
      </c>
      <c r="N3" s="1">
        <f ca="1"/>
        <v>100.765625</v>
      </c>
      <c r="O3" s="53" cm="1">
        <f t="array" aca="1" ref="O3:P7" ca="1">_xll.BDH($E$4, "PX_LAST, ", $I$1, "")</f>
        <v>45936</v>
      </c>
      <c r="P3" s="55">
        <f ca="1"/>
        <v>100.015625</v>
      </c>
      <c r="Q3" s="53" cm="1">
        <f t="array" aca="1" ref="Q3:R7" ca="1">_xll.BDH($F$4, "PX_LAST, ", $I$1, "")</f>
        <v>45936</v>
      </c>
      <c r="R3" s="55">
        <f ca="1"/>
        <v>83.89</v>
      </c>
      <c r="S3" s="53" cm="1">
        <f t="array" aca="1" ref="S3:T7" ca="1">_xll.BDH($G$4, "PX_LAST, ", $I$1, "")</f>
        <v>45936</v>
      </c>
      <c r="T3" s="55">
        <f ca="1"/>
        <v>99.6484375</v>
      </c>
      <c r="V3" s="97" t="s">
        <v>81</v>
      </c>
      <c r="W3" s="89" t="s">
        <v>68</v>
      </c>
      <c r="X3" s="90" t="s">
        <v>75</v>
      </c>
      <c r="Y3" s="1"/>
      <c r="AC3" s="1"/>
    </row>
    <row r="4" spans="1:31" ht="32.25" customHeight="1" thickBot="1" x14ac:dyDescent="0.35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8">
        <f ca="1"/>
        <v>45937</v>
      </c>
      <c r="J4" s="1">
        <f ca="1"/>
        <v>111.4</v>
      </c>
      <c r="K4" s="54">
        <f ca="1"/>
        <v>45937</v>
      </c>
      <c r="L4" s="1">
        <f ca="1"/>
        <v>99.65234375</v>
      </c>
      <c r="M4" s="54">
        <f ca="1"/>
        <v>45937</v>
      </c>
      <c r="N4" s="1">
        <f ca="1"/>
        <v>101.0078125</v>
      </c>
      <c r="O4" s="78">
        <f ca="1"/>
        <v>45937</v>
      </c>
      <c r="P4" s="55">
        <f ca="1"/>
        <v>100.40625</v>
      </c>
      <c r="Q4" s="78">
        <f ca="1"/>
        <v>45937</v>
      </c>
      <c r="R4" s="55">
        <f ca="1"/>
        <v>84</v>
      </c>
      <c r="S4" s="54">
        <f ca="1"/>
        <v>45937</v>
      </c>
      <c r="T4" s="55">
        <f ca="1"/>
        <v>99.8671875</v>
      </c>
      <c r="V4" s="91"/>
      <c r="W4" s="92">
        <f>B5/B14</f>
        <v>322202.69478617457</v>
      </c>
      <c r="X4" s="93">
        <f>F5/N14</f>
        <v>596551.92984549305</v>
      </c>
      <c r="Y4" s="1"/>
      <c r="AC4" s="1"/>
      <c r="AD4" s="54"/>
      <c r="AE4" s="1"/>
    </row>
    <row r="5" spans="1:31" ht="15" thickBot="1" x14ac:dyDescent="0.35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8">
        <f ca="1"/>
        <v>45938</v>
      </c>
      <c r="J5" s="1">
        <f ca="1"/>
        <v>111.26</v>
      </c>
      <c r="K5" s="54">
        <f ca="1"/>
        <v>45938</v>
      </c>
      <c r="L5" s="1">
        <f ca="1"/>
        <v>99.58984375</v>
      </c>
      <c r="M5" s="54">
        <f ca="1"/>
        <v>45938</v>
      </c>
      <c r="N5" s="1">
        <f ca="1"/>
        <v>101.046875</v>
      </c>
      <c r="O5" s="78">
        <f ca="1"/>
        <v>45938</v>
      </c>
      <c r="P5" s="55">
        <f ca="1"/>
        <v>100.6484375</v>
      </c>
      <c r="Q5" s="78">
        <f ca="1"/>
        <v>45938</v>
      </c>
      <c r="R5" s="55">
        <f ca="1"/>
        <v>83.9</v>
      </c>
      <c r="S5" s="54">
        <f ca="1"/>
        <v>45938</v>
      </c>
      <c r="T5" s="55">
        <f ca="1"/>
        <v>99.84375</v>
      </c>
      <c r="V5" s="78"/>
    </row>
    <row r="6" spans="1:31" x14ac:dyDescent="0.3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78">
        <f ca="1"/>
        <v>45939</v>
      </c>
      <c r="J6" s="1">
        <f ca="1"/>
        <v>111.04</v>
      </c>
      <c r="K6" s="54">
        <f ca="1"/>
        <v>45939</v>
      </c>
      <c r="L6" s="1">
        <f ca="1"/>
        <v>99.49609375</v>
      </c>
      <c r="M6" s="54">
        <f ca="1"/>
        <v>45939</v>
      </c>
      <c r="N6" s="1">
        <f ca="1"/>
        <v>100.8828125</v>
      </c>
      <c r="O6" s="78">
        <f ca="1"/>
        <v>45939</v>
      </c>
      <c r="P6" s="55">
        <f ca="1"/>
        <v>100.4375</v>
      </c>
      <c r="Q6" s="78">
        <f ca="1"/>
        <v>45939</v>
      </c>
      <c r="R6" s="55">
        <f ca="1"/>
        <v>83.77</v>
      </c>
      <c r="S6" s="54">
        <f ca="1"/>
        <v>45939</v>
      </c>
      <c r="T6" s="55">
        <f ca="1"/>
        <v>99.71875</v>
      </c>
      <c r="V6" s="98" t="s">
        <v>80</v>
      </c>
      <c r="W6" s="76" t="s">
        <v>68</v>
      </c>
      <c r="X6" s="94" t="s">
        <v>75</v>
      </c>
    </row>
    <row r="7" spans="1:31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>
        <f ca="1"/>
        <v>45940</v>
      </c>
      <c r="J7" s="1">
        <f ca="1"/>
        <v>111.405</v>
      </c>
      <c r="K7" s="54">
        <f ca="1"/>
        <v>45940</v>
      </c>
      <c r="L7" s="1">
        <f ca="1"/>
        <v>99.65234375</v>
      </c>
      <c r="M7" s="54">
        <f ca="1"/>
        <v>45940</v>
      </c>
      <c r="N7" s="1">
        <f ca="1"/>
        <v>101.2109375</v>
      </c>
      <c r="O7" s="54">
        <f ca="1"/>
        <v>45940</v>
      </c>
      <c r="P7" s="1">
        <f ca="1"/>
        <v>101.1875</v>
      </c>
      <c r="Q7" s="54">
        <f ca="1"/>
        <v>45940</v>
      </c>
      <c r="R7" s="1">
        <f ca="1"/>
        <v>83.97</v>
      </c>
      <c r="S7" s="54">
        <f ca="1"/>
        <v>45940</v>
      </c>
      <c r="T7" s="1">
        <f ca="1"/>
        <v>99.9609375</v>
      </c>
      <c r="V7" s="82"/>
      <c r="W7" s="21">
        <v>0.41</v>
      </c>
      <c r="X7" s="95">
        <v>0.32600000000000001</v>
      </c>
    </row>
    <row r="8" spans="1:31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54"/>
      <c r="J8" s="1"/>
      <c r="K8" s="54"/>
      <c r="L8" s="1"/>
      <c r="M8" s="54"/>
      <c r="N8" s="1"/>
      <c r="O8" s="54"/>
      <c r="P8" s="1"/>
      <c r="Q8" s="54"/>
      <c r="R8" s="1"/>
      <c r="S8" s="54"/>
      <c r="T8" s="1"/>
      <c r="V8" s="78"/>
    </row>
    <row r="9" spans="1:31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54"/>
      <c r="J9" s="1"/>
      <c r="K9" s="54"/>
      <c r="L9" s="1"/>
      <c r="M9" s="54"/>
      <c r="N9" s="1"/>
      <c r="O9" s="54"/>
      <c r="P9" s="1"/>
      <c r="Q9" s="54"/>
      <c r="R9" s="1"/>
      <c r="S9" s="54"/>
      <c r="T9" s="1"/>
      <c r="V9" s="99" t="s">
        <v>82</v>
      </c>
      <c r="W9" s="96">
        <f>W4*W7-X4*X7</f>
        <v>-62372.824267299176</v>
      </c>
    </row>
    <row r="10" spans="1:31" ht="15" thickBot="1" x14ac:dyDescent="0.35">
      <c r="A10" s="16" t="s">
        <v>29</v>
      </c>
      <c r="B10" s="11" cm="1">
        <f t="array" ref="B10">_xll.BDP(B4,"px_last")</f>
        <v>111.39</v>
      </c>
      <c r="C10" s="21" cm="1">
        <f t="array" ref="C10">_xll.BDP(C4,"px_last")</f>
        <v>99.5</v>
      </c>
      <c r="D10" s="21" cm="1">
        <f t="array" ref="D10">_xll.BDP(D4,"px_last")</f>
        <v>101.203125</v>
      </c>
      <c r="E10" s="21" cm="1">
        <f t="array" ref="E10">_xll.BDP(E4,"px_last")</f>
        <v>101.1875</v>
      </c>
      <c r="F10" s="21" cm="1">
        <f t="array" ref="F10">_xll.BDP(F4,"px_last")</f>
        <v>83.77</v>
      </c>
      <c r="G10" s="22" cm="1">
        <f t="array" ref="G10">_xll.BDP(G4,"px_last")</f>
        <v>99.734375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8"/>
    </row>
    <row r="11" spans="1:31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8"/>
    </row>
    <row r="12" spans="1:31" ht="15" thickBot="1" x14ac:dyDescent="0.35">
      <c r="A12" s="40" t="s">
        <v>23</v>
      </c>
      <c r="B12" s="104" t="s">
        <v>0</v>
      </c>
      <c r="C12" s="105"/>
      <c r="D12" s="105"/>
      <c r="E12" s="110" t="s">
        <v>1</v>
      </c>
      <c r="F12" s="111"/>
      <c r="G12" s="112"/>
      <c r="H12" s="107" t="s">
        <v>1</v>
      </c>
      <c r="I12" s="118"/>
      <c r="J12" s="109"/>
      <c r="K12" s="119" t="s">
        <v>1</v>
      </c>
      <c r="L12" s="120"/>
      <c r="M12" s="121"/>
      <c r="N12" s="107" t="s">
        <v>1</v>
      </c>
      <c r="O12" s="118"/>
      <c r="P12" s="109"/>
      <c r="Q12" s="116" t="s">
        <v>0</v>
      </c>
      <c r="R12" s="114"/>
      <c r="S12" s="117"/>
      <c r="T12" s="40" t="s">
        <v>16</v>
      </c>
      <c r="V12" s="78"/>
    </row>
    <row r="13" spans="1:31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02"/>
    </row>
    <row r="14" spans="1:31" x14ac:dyDescent="0.3">
      <c r="A14" s="37">
        <v>45925</v>
      </c>
      <c r="B14" s="46">
        <v>110.955</v>
      </c>
      <c r="C14" s="47"/>
      <c r="D14" s="47"/>
      <c r="E14" s="46">
        <f>99+12/32+3/8*1/32</f>
        <v>99.38671875</v>
      </c>
      <c r="F14" s="47"/>
      <c r="G14" s="48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5"/>
    </row>
    <row r="15" spans="1:31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5">
        <f>C15+D15-F15-G15-I15-J15-L15-M15-O15-P15+R15+S15</f>
        <v>-55382.275611917656</v>
      </c>
    </row>
    <row r="16" spans="1:31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5">
        <f t="shared" ref="T16:T17" si="12">C16+D16-F16-G16-I16-J16-L16-M16-O16-P16+R16+S16</f>
        <v>-43004.817213670685</v>
      </c>
    </row>
    <row r="17" spans="1:20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5">
        <f t="shared" si="12"/>
        <v>-51000.88574030342</v>
      </c>
    </row>
    <row r="18" spans="1:20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5">
        <f>C18+D18-F18-G18-I18-J18-L18-M18-O18-P18+R18+S18+$W$9</f>
        <v>-6247.6096224775101</v>
      </c>
    </row>
    <row r="19" spans="1:20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5">
        <f t="shared" ref="T19:T23" si="13">C19+D19-F19-G19-I19-J19-L19-M19-O19-P19+R19+S19+$W$9</f>
        <v>-23146.914097216068</v>
      </c>
    </row>
    <row r="20" spans="1:20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5">
        <f t="shared" si="13"/>
        <v>-46778.870482892766</v>
      </c>
    </row>
    <row r="21" spans="1:20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5">
        <f t="shared" si="13"/>
        <v>-50093.547582631712</v>
      </c>
    </row>
    <row r="22" spans="1:20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5">
        <f t="shared" si="13"/>
        <v>-20117.184810696766</v>
      </c>
    </row>
    <row r="23" spans="1:20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7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5">
        <f t="shared" si="13"/>
        <v>-34393.672446354423</v>
      </c>
    </row>
    <row r="24" spans="1:20" x14ac:dyDescent="0.3">
      <c r="A24" s="37">
        <v>45939</v>
      </c>
      <c r="B24" s="46">
        <v>111.04</v>
      </c>
      <c r="C24" s="47">
        <f t="shared" ref="C24" si="14">(B24/$B$14-1)*$B$5</f>
        <v>27387.229056826778</v>
      </c>
      <c r="D24" s="47">
        <f t="shared" ref="D24" si="15">-1*(A24-$A$14)/360*$B$7*$B$5</f>
        <v>-58808.75</v>
      </c>
      <c r="E24" s="47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100.8828125</v>
      </c>
      <c r="I24" s="47">
        <f>(H24-$H$14)/100*$D$5</f>
        <v>22265.625</v>
      </c>
      <c r="J24" s="48">
        <f>(A24-$A$14)/360*$D$6*$D$5-(A24-$A$14)/360*$D$7*$D$5*$H$14/100</f>
        <v>-13.95670572916606</v>
      </c>
      <c r="K24" s="46">
        <v>100.4375</v>
      </c>
      <c r="L24" s="47">
        <f>(K24-$K$14)/100*$E$5</f>
        <v>72187.5</v>
      </c>
      <c r="M24" s="48">
        <f t="shared" ref="M24" si="18">(A24-$A$14)/360*$E$6*$E$5-(A24-$A$14)/360*$E$7*$E$5*$K$14/100</f>
        <v>2166.5145833333372</v>
      </c>
      <c r="N24" s="46">
        <v>83.77</v>
      </c>
      <c r="O24" s="47">
        <f t="shared" ref="O24" si="19">(N24/$N$14-1)*$F$5</f>
        <v>-26844.836843048502</v>
      </c>
      <c r="P24" s="48">
        <f t="shared" ref="P24" si="20">-1*(A24-$A$14)/360*$F$7*$F$5</f>
        <v>-82250</v>
      </c>
      <c r="Q24" s="46">
        <v>99.71875</v>
      </c>
      <c r="R24" s="47">
        <f t="shared" ref="R24" si="21">(Q24-$Q$14)/100*$G$5</f>
        <v>67402.34375</v>
      </c>
      <c r="S24" s="48">
        <f t="shared" ref="S24" si="22">(A24-$A$14)/360*$G$6*$G$5-(A24-$A$14)/360*$G$7*$G$5*$Q$14/100</f>
        <v>-11594.672319878475</v>
      </c>
      <c r="T24" s="85">
        <f t="shared" ref="T24" si="23">C24+D24-F24-G24-I24-J24-L24-M24-O24-P24+R24+S24+$W$9</f>
        <v>-40045.911519550646</v>
      </c>
    </row>
    <row r="25" spans="1:20" x14ac:dyDescent="0.3">
      <c r="A25" s="37">
        <v>45940</v>
      </c>
      <c r="B25" s="46">
        <v>111.39</v>
      </c>
      <c r="C25" s="47">
        <f t="shared" ref="C25" si="24">(B25/$B$14-1)*$B$5</f>
        <v>140158.17223198278</v>
      </c>
      <c r="D25" s="47">
        <f t="shared" ref="D25" si="25">-1*(A25-$A$14)/360*$B$7*$B$5</f>
        <v>-63009.374999999993</v>
      </c>
      <c r="E25" s="47">
        <v>99.58984375</v>
      </c>
      <c r="F25" s="47">
        <f t="shared" ref="F25" si="26">(E25-$E$14)/100*$C$5</f>
        <v>34023.4375</v>
      </c>
      <c r="G25" s="48">
        <f t="shared" ref="G25" si="27">(A25-$A$14)/360*$C$6*$C$5-(A25-$A$14)/360*$C$7*$C$5*$E$14/100</f>
        <v>-4041.3437093098946</v>
      </c>
      <c r="H25" s="46">
        <v>101.0859375</v>
      </c>
      <c r="I25" s="47">
        <f>(H25-$H$14)/100*$D$5</f>
        <v>37500</v>
      </c>
      <c r="J25" s="48">
        <f>(A25-$A$14)/360*$D$6*$D$5-(A25-$A$14)/360*$D$7*$D$5*$H$14/100</f>
        <v>-14.953613281246362</v>
      </c>
      <c r="K25" s="46">
        <v>100.890625</v>
      </c>
      <c r="L25" s="47">
        <f>(K25-$K$14)/100*$E$5</f>
        <v>119765.625</v>
      </c>
      <c r="M25" s="48">
        <f t="shared" ref="M25" si="28">(A25-$A$14)/360*$E$6*$E$5-(A25-$A$14)/360*$E$7*$E$5*$K$14/100</f>
        <v>2321.265625</v>
      </c>
      <c r="N25" s="46">
        <v>83.965000000000003</v>
      </c>
      <c r="O25" s="47">
        <f t="shared" ref="O25" si="29">(N25/$N$14-1)*$F$5</f>
        <v>89482.789476824648</v>
      </c>
      <c r="P25" s="48">
        <f t="shared" ref="P25" si="30">-1*(A25-$A$14)/360*$F$7*$F$5</f>
        <v>-88124.999999999985</v>
      </c>
      <c r="Q25" s="46">
        <v>99.8671875</v>
      </c>
      <c r="R25" s="47">
        <f t="shared" ref="R25" si="31">(Q25-$Q$14)/100*$G$5</f>
        <v>142734.375</v>
      </c>
      <c r="S25" s="48">
        <f t="shared" ref="S25" si="32">(A25-$A$14)/360*$G$6*$G$5-(A25-$A$14)/360*$G$7*$G$5*$Q$14/100</f>
        <v>-12422.863199869797</v>
      </c>
      <c r="T25" s="85">
        <f t="shared" ref="T25" si="33">C25+D25-F25-G25-I25-J25-L25-M25-O25-P25+R25+S25+$W$9</f>
        <v>-45824.335514419712</v>
      </c>
    </row>
    <row r="26" spans="1:20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85"/>
    </row>
    <row r="27" spans="1:20" x14ac:dyDescent="0.3">
      <c r="A27" s="37">
        <v>45942</v>
      </c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5"/>
    </row>
    <row r="28" spans="1:20" x14ac:dyDescent="0.3">
      <c r="A28" s="37">
        <v>45943</v>
      </c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5"/>
    </row>
    <row r="29" spans="1:20" x14ac:dyDescent="0.3">
      <c r="A29" s="37">
        <v>45944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5"/>
    </row>
    <row r="30" spans="1:20" x14ac:dyDescent="0.3">
      <c r="A30" s="37">
        <v>45945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5"/>
    </row>
    <row r="31" spans="1:20" x14ac:dyDescent="0.3">
      <c r="A31" s="37">
        <v>45946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5"/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5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TODAY()-12</f>
        <v>45928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54" ca="1">_xll.BDH($B$4, "PX_LAST, ", B43, "")</f>
        <v>45929</v>
      </c>
      <c r="C45" s="1">
        <f ca="1"/>
        <v>111.58</v>
      </c>
      <c r="D45" s="53" cm="1">
        <f t="array" aca="1" ref="D45:E54" ca="1">_xll.BDH($C$4, "PX_LAST, ", B43, "")</f>
        <v>45929</v>
      </c>
      <c r="E45" s="47">
        <f ca="1"/>
        <v>99.50390625</v>
      </c>
      <c r="F45" s="53" cm="1">
        <f t="array" aca="1" ref="F45:G54" ca="1">_xll.BDH($D$4, "PX_LAST, ", B43, "")</f>
        <v>45929</v>
      </c>
      <c r="G45" s="1">
        <f ca="1"/>
        <v>100.8828125</v>
      </c>
      <c r="H45" s="53" cm="1">
        <f t="array" aca="1" ref="H45:I54" ca="1">_xll.BDH($E$4, "PX_LAST, ", B43, "")</f>
        <v>45929</v>
      </c>
      <c r="I45" s="55">
        <f ca="1"/>
        <v>100.71875</v>
      </c>
      <c r="J45" s="53" cm="1">
        <f t="array" aca="1" ref="J45:K54" ca="1">_xll.BDH($F$4, "PX_LAST, ", B43, "")</f>
        <v>45929</v>
      </c>
      <c r="K45" s="55">
        <f ca="1"/>
        <v>84.11</v>
      </c>
      <c r="L45" s="53" cm="1">
        <f t="array" aca="1" ref="L45:M54" ca="1">_xll.BDH($G$4, "PX_LAST, ", B43, "")</f>
        <v>45929</v>
      </c>
      <c r="M45" s="55">
        <f ca="1"/>
        <v>99.7265625</v>
      </c>
      <c r="R45" s="58"/>
      <c r="S45" s="58"/>
      <c r="T45" s="58"/>
    </row>
    <row r="46" spans="1:20" x14ac:dyDescent="0.3">
      <c r="B46" s="78">
        <f ca="1"/>
        <v>45930</v>
      </c>
      <c r="C46" s="60">
        <f ca="1"/>
        <v>111.47</v>
      </c>
      <c r="D46" s="78">
        <f ca="1"/>
        <v>45930</v>
      </c>
      <c r="E46" s="60">
        <f ca="1"/>
        <v>99.47265625</v>
      </c>
      <c r="F46" s="78">
        <f ca="1"/>
        <v>45930</v>
      </c>
      <c r="G46" s="55">
        <f ca="1"/>
        <v>100.7890625</v>
      </c>
      <c r="H46" s="78">
        <f ca="1"/>
        <v>45930</v>
      </c>
      <c r="I46" s="55">
        <f ca="1"/>
        <v>100.28125</v>
      </c>
      <c r="J46" s="78">
        <f ca="1"/>
        <v>45930</v>
      </c>
      <c r="K46" s="60">
        <f ca="1"/>
        <v>84.11</v>
      </c>
      <c r="L46" s="78">
        <f ca="1"/>
        <v>45930</v>
      </c>
      <c r="M46" s="55">
        <f ca="1"/>
        <v>99.6640625</v>
      </c>
    </row>
    <row r="47" spans="1:20" x14ac:dyDescent="0.3">
      <c r="B47" s="78">
        <f ca="1"/>
        <v>45931</v>
      </c>
      <c r="C47" s="60">
        <f ca="1"/>
        <v>111.51</v>
      </c>
      <c r="D47" s="78">
        <f ca="1"/>
        <v>45931</v>
      </c>
      <c r="E47" s="60">
        <f ca="1"/>
        <v>99.78515625</v>
      </c>
      <c r="F47" s="78">
        <f ca="1"/>
        <v>45931</v>
      </c>
      <c r="G47" s="55">
        <f ca="1"/>
        <v>101.2109375</v>
      </c>
      <c r="H47" s="78">
        <f ca="1"/>
        <v>45931</v>
      </c>
      <c r="I47" s="55">
        <f ca="1"/>
        <v>100.6328125</v>
      </c>
      <c r="J47" s="78">
        <f ca="1"/>
        <v>45931</v>
      </c>
      <c r="K47" s="60">
        <f ca="1"/>
        <v>84.07</v>
      </c>
      <c r="L47" s="78">
        <f ca="1"/>
        <v>45931</v>
      </c>
      <c r="M47" s="55">
        <f ca="1"/>
        <v>100.0390625</v>
      </c>
    </row>
    <row r="48" spans="1:20" x14ac:dyDescent="0.3">
      <c r="B48" s="78">
        <f ca="1"/>
        <v>45932</v>
      </c>
      <c r="C48" s="60">
        <f ca="1"/>
        <v>111.69</v>
      </c>
      <c r="D48" s="78">
        <f ca="1"/>
        <v>45932</v>
      </c>
      <c r="E48" s="60">
        <f ca="1"/>
        <v>99.79296875</v>
      </c>
      <c r="F48" s="78">
        <f ca="1"/>
        <v>45932</v>
      </c>
      <c r="G48" s="55">
        <f ca="1"/>
        <v>101.3359375</v>
      </c>
      <c r="H48" s="78">
        <f ca="1"/>
        <v>45932</v>
      </c>
      <c r="I48" s="55">
        <f ca="1"/>
        <v>100.96875</v>
      </c>
      <c r="J48" s="78">
        <f ca="1"/>
        <v>45932</v>
      </c>
      <c r="K48" s="60">
        <f ca="1"/>
        <v>84.16</v>
      </c>
      <c r="L48" s="78">
        <f ca="1"/>
        <v>45932</v>
      </c>
      <c r="M48" s="55">
        <f ca="1"/>
        <v>100.0859375</v>
      </c>
    </row>
    <row r="49" spans="2:13" x14ac:dyDescent="0.3">
      <c r="B49" s="78">
        <f ca="1"/>
        <v>45933</v>
      </c>
      <c r="C49" s="60">
        <f ca="1"/>
        <v>111.55</v>
      </c>
      <c r="D49" s="78">
        <f ca="1"/>
        <v>45933</v>
      </c>
      <c r="E49" s="60">
        <f ca="1"/>
        <v>99.58984375</v>
      </c>
      <c r="F49" s="78">
        <f ca="1"/>
        <v>45933</v>
      </c>
      <c r="G49" s="55">
        <f ca="1"/>
        <v>101.0390625</v>
      </c>
      <c r="H49" s="78">
        <f ca="1"/>
        <v>45933</v>
      </c>
      <c r="I49" s="55">
        <f ca="1"/>
        <v>100.59375</v>
      </c>
      <c r="J49" s="78">
        <f ca="1"/>
        <v>45933</v>
      </c>
      <c r="K49" s="60">
        <f ca="1"/>
        <v>84.06</v>
      </c>
      <c r="L49" s="78">
        <f ca="1"/>
        <v>45933</v>
      </c>
      <c r="M49" s="55">
        <f ca="1"/>
        <v>99.8203125</v>
      </c>
    </row>
    <row r="50" spans="2:13" x14ac:dyDescent="0.3">
      <c r="B50" s="78">
        <f ca="1"/>
        <v>45936</v>
      </c>
      <c r="C50" s="60">
        <f ca="1"/>
        <v>111.19</v>
      </c>
      <c r="D50" s="78">
        <f ca="1"/>
        <v>45936</v>
      </c>
      <c r="E50" s="60">
        <f ca="1"/>
        <v>99.50390625</v>
      </c>
      <c r="F50" s="78">
        <f ca="1"/>
        <v>45936</v>
      </c>
      <c r="G50" s="55">
        <f ca="1"/>
        <v>100.765625</v>
      </c>
      <c r="H50" s="78">
        <f ca="1"/>
        <v>45936</v>
      </c>
      <c r="I50" s="55">
        <f ca="1"/>
        <v>100.015625</v>
      </c>
      <c r="J50" s="78">
        <f ca="1"/>
        <v>45936</v>
      </c>
      <c r="K50" s="60">
        <f ca="1"/>
        <v>83.89</v>
      </c>
      <c r="L50" s="78">
        <f ca="1"/>
        <v>45936</v>
      </c>
      <c r="M50" s="55">
        <f ca="1"/>
        <v>99.6484375</v>
      </c>
    </row>
    <row r="51" spans="2:13" x14ac:dyDescent="0.3">
      <c r="B51" s="78">
        <f ca="1"/>
        <v>45937</v>
      </c>
      <c r="C51" s="60">
        <f ca="1"/>
        <v>111.4</v>
      </c>
      <c r="D51" s="78">
        <f ca="1"/>
        <v>45937</v>
      </c>
      <c r="E51" s="60">
        <f ca="1"/>
        <v>99.65234375</v>
      </c>
      <c r="F51" s="78">
        <f ca="1"/>
        <v>45937</v>
      </c>
      <c r="G51" s="55">
        <f ca="1"/>
        <v>101.0078125</v>
      </c>
      <c r="H51" s="78">
        <f ca="1"/>
        <v>45937</v>
      </c>
      <c r="I51" s="55">
        <f ca="1"/>
        <v>100.40625</v>
      </c>
      <c r="J51" s="78">
        <f ca="1"/>
        <v>45937</v>
      </c>
      <c r="K51" s="60">
        <f ca="1"/>
        <v>84</v>
      </c>
      <c r="L51" s="78">
        <f ca="1"/>
        <v>45937</v>
      </c>
      <c r="M51" s="55">
        <f ca="1"/>
        <v>99.8671875</v>
      </c>
    </row>
    <row r="52" spans="2:13" x14ac:dyDescent="0.3">
      <c r="B52" s="78">
        <f ca="1"/>
        <v>45938</v>
      </c>
      <c r="C52" s="60">
        <f ca="1"/>
        <v>111.26</v>
      </c>
      <c r="D52" s="78">
        <f ca="1"/>
        <v>45938</v>
      </c>
      <c r="E52" s="60">
        <f ca="1"/>
        <v>99.58984375</v>
      </c>
      <c r="F52" s="78">
        <f ca="1"/>
        <v>45938</v>
      </c>
      <c r="G52" s="55">
        <f ca="1"/>
        <v>101.046875</v>
      </c>
      <c r="H52" s="78">
        <f ca="1"/>
        <v>45938</v>
      </c>
      <c r="I52" s="55">
        <f ca="1"/>
        <v>100.6484375</v>
      </c>
      <c r="J52" s="78">
        <f ca="1"/>
        <v>45938</v>
      </c>
      <c r="K52" s="60">
        <f ca="1"/>
        <v>83.9</v>
      </c>
      <c r="L52" s="78">
        <f ca="1"/>
        <v>45938</v>
      </c>
      <c r="M52" s="55">
        <f ca="1"/>
        <v>99.84375</v>
      </c>
    </row>
    <row r="53" spans="2:13" x14ac:dyDescent="0.3">
      <c r="B53" s="78">
        <f ca="1"/>
        <v>45939</v>
      </c>
      <c r="C53" s="60">
        <f ca="1"/>
        <v>111.04</v>
      </c>
      <c r="D53" s="78">
        <f ca="1"/>
        <v>45939</v>
      </c>
      <c r="E53" s="60">
        <f ca="1"/>
        <v>99.49609375</v>
      </c>
      <c r="F53" s="78">
        <f ca="1"/>
        <v>45939</v>
      </c>
      <c r="G53" s="55">
        <f ca="1"/>
        <v>100.8828125</v>
      </c>
      <c r="H53" s="78">
        <f ca="1"/>
        <v>45939</v>
      </c>
      <c r="I53" s="55">
        <f ca="1"/>
        <v>100.4375</v>
      </c>
      <c r="J53" s="78">
        <f ca="1"/>
        <v>45939</v>
      </c>
      <c r="K53" s="60">
        <f ca="1"/>
        <v>83.77</v>
      </c>
      <c r="L53" s="78">
        <f ca="1"/>
        <v>45939</v>
      </c>
      <c r="M53" s="55">
        <f ca="1"/>
        <v>99.71875</v>
      </c>
    </row>
    <row r="54" spans="2:13" x14ac:dyDescent="0.3">
      <c r="B54" s="78">
        <f ca="1"/>
        <v>45940</v>
      </c>
      <c r="C54" s="55">
        <f ca="1"/>
        <v>111.405</v>
      </c>
      <c r="D54" s="78">
        <f ca="1"/>
        <v>45940</v>
      </c>
      <c r="E54" s="55">
        <f ca="1"/>
        <v>99.65234375</v>
      </c>
      <c r="F54" s="78">
        <f ca="1"/>
        <v>45940</v>
      </c>
      <c r="G54" s="55">
        <f ca="1"/>
        <v>101.2109375</v>
      </c>
      <c r="H54" s="78">
        <f ca="1"/>
        <v>45940</v>
      </c>
      <c r="I54" s="55">
        <f ca="1"/>
        <v>101.1875</v>
      </c>
      <c r="J54" s="78">
        <f ca="1"/>
        <v>45940</v>
      </c>
      <c r="K54" s="55">
        <f ca="1"/>
        <v>83.97</v>
      </c>
      <c r="L54" s="78">
        <f ca="1"/>
        <v>45940</v>
      </c>
      <c r="M54" s="55">
        <f ca="1"/>
        <v>99.9609375</v>
      </c>
    </row>
    <row r="55" spans="2:13" x14ac:dyDescent="0.3">
      <c r="B55" s="78"/>
      <c r="D55" s="78"/>
      <c r="F55" s="78"/>
      <c r="H55" s="78"/>
      <c r="J55" s="78"/>
      <c r="L55" s="78"/>
    </row>
    <row r="56" spans="2:13" x14ac:dyDescent="0.3">
      <c r="B56" s="78"/>
      <c r="D56" s="78"/>
      <c r="F56" s="78"/>
      <c r="H56" s="78"/>
      <c r="J56" s="78"/>
      <c r="L56" s="78"/>
    </row>
    <row r="57" spans="2:13" x14ac:dyDescent="0.3">
      <c r="B57" s="78"/>
      <c r="D57" s="78"/>
      <c r="F57" s="78"/>
      <c r="H57" s="78"/>
      <c r="J57" s="78"/>
      <c r="L57" s="78"/>
    </row>
    <row r="58" spans="2:13" x14ac:dyDescent="0.3">
      <c r="B58" s="78"/>
      <c r="D58" s="78"/>
      <c r="F58" s="78"/>
      <c r="H58" s="78"/>
      <c r="J58" s="78"/>
      <c r="L58" s="78"/>
    </row>
    <row r="59" spans="2:13" x14ac:dyDescent="0.3">
      <c r="B59" s="78"/>
      <c r="D59" s="78"/>
      <c r="F59" s="78"/>
      <c r="H59" s="78"/>
      <c r="J59" s="78"/>
      <c r="L59" s="78"/>
    </row>
    <row r="60" spans="2:13" x14ac:dyDescent="0.3">
      <c r="B60" s="78"/>
      <c r="D60" s="78"/>
      <c r="F60" s="78"/>
      <c r="H60" s="78"/>
      <c r="J60" s="78"/>
      <c r="L60" s="78"/>
    </row>
    <row r="61" spans="2:13" x14ac:dyDescent="0.3">
      <c r="B61" s="78"/>
      <c r="D61" s="78"/>
      <c r="F61" s="78"/>
      <c r="H61" s="78"/>
      <c r="J61" s="78"/>
      <c r="L61" s="78"/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46"/>
  <sheetViews>
    <sheetView tabSelected="1" zoomScale="80" zoomScaleNormal="80" workbookViewId="0">
      <selection activeCell="G12" activeCellId="1" sqref="A12:A41 G12:G41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E1" s="53">
        <f ca="1">TODAY()-5</f>
        <v>45935</v>
      </c>
      <c r="I1" s="1"/>
      <c r="J1" s="1"/>
    </row>
    <row r="2" spans="1:14" ht="15" thickBot="1" x14ac:dyDescent="0.35">
      <c r="A2" s="14"/>
      <c r="B2" s="27" t="s">
        <v>0</v>
      </c>
      <c r="C2" s="28" t="s">
        <v>1</v>
      </c>
      <c r="D2" s="31"/>
      <c r="E2" s="27" t="s">
        <v>0</v>
      </c>
      <c r="G2" s="28" t="s">
        <v>1</v>
      </c>
      <c r="I2" s="3"/>
    </row>
    <row r="3" spans="1:14" x14ac:dyDescent="0.3">
      <c r="A3" s="14" t="s">
        <v>33</v>
      </c>
      <c r="B3" s="15" t="s">
        <v>84</v>
      </c>
      <c r="C3" s="5" t="s">
        <v>85</v>
      </c>
      <c r="D3" s="31"/>
      <c r="E3" s="53" cm="1">
        <f t="array" aca="1" ref="E3:F7" ca="1">_xll.BDH($B$4, "PX_LAST, ", $E$1, "")</f>
        <v>45936</v>
      </c>
      <c r="F3" s="3">
        <f ca="1"/>
        <v>50.904000000000003</v>
      </c>
      <c r="G3" s="53" cm="1">
        <f t="array" aca="1" ref="G3:H6" ca="1">_xll.BDH($C$4, "PX_LAST, ", $E$1, "", "20/06/2030","")</f>
        <v>45936</v>
      </c>
      <c r="H3" s="3">
        <f ca="1"/>
        <v>154.01</v>
      </c>
      <c r="I3" s="3"/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E4" s="53">
        <f ca="1"/>
        <v>45937</v>
      </c>
      <c r="F4" s="3">
        <f ca="1"/>
        <v>51.424999999999997</v>
      </c>
      <c r="G4" s="53">
        <f ca="1"/>
        <v>45937</v>
      </c>
      <c r="H4" s="3">
        <f ca="1"/>
        <v>166.5</v>
      </c>
      <c r="I4" s="3"/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E5" s="53">
        <f ca="1"/>
        <v>45938</v>
      </c>
      <c r="F5" s="3">
        <f ca="1"/>
        <v>51.866</v>
      </c>
      <c r="G5" s="53">
        <f ca="1"/>
        <v>45938</v>
      </c>
      <c r="H5" s="3">
        <f ca="1"/>
        <v>148.79</v>
      </c>
      <c r="I5" s="3"/>
    </row>
    <row r="6" spans="1:14" x14ac:dyDescent="0.3">
      <c r="A6" s="15" t="s">
        <v>10</v>
      </c>
      <c r="B6" s="19">
        <v>0.01</v>
      </c>
      <c r="C6" s="10">
        <v>0</v>
      </c>
      <c r="D6" s="31"/>
      <c r="E6" s="53">
        <f ca="1"/>
        <v>45939</v>
      </c>
      <c r="F6" s="3">
        <f ca="1"/>
        <v>52.597000000000001</v>
      </c>
      <c r="G6" s="53">
        <f ca="1"/>
        <v>45939</v>
      </c>
      <c r="H6" s="3">
        <f ca="1"/>
        <v>161.04</v>
      </c>
      <c r="I6" s="3"/>
    </row>
    <row r="7" spans="1:14" x14ac:dyDescent="0.3">
      <c r="A7" s="15" t="s">
        <v>12</v>
      </c>
      <c r="B7" s="19">
        <v>0</v>
      </c>
      <c r="C7" s="10">
        <v>0</v>
      </c>
      <c r="D7" s="31"/>
      <c r="E7" s="54">
        <f ca="1"/>
        <v>45940</v>
      </c>
      <c r="F7" s="3">
        <f ca="1"/>
        <v>52.509</v>
      </c>
      <c r="G7" s="53"/>
      <c r="I7" s="3"/>
      <c r="L7" s="53"/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3"/>
    </row>
    <row r="9" spans="1:14" x14ac:dyDescent="0.3">
      <c r="A9" s="15" t="s">
        <v>15</v>
      </c>
      <c r="B9" s="15" t="s">
        <v>24</v>
      </c>
      <c r="C9" s="5"/>
      <c r="D9" s="31"/>
      <c r="E9" s="54"/>
      <c r="G9" s="53"/>
      <c r="I9" s="3"/>
    </row>
    <row r="10" spans="1:14" ht="15" thickBot="1" x14ac:dyDescent="0.35">
      <c r="A10" s="16" t="s">
        <v>29</v>
      </c>
      <c r="B10" s="20" cm="1">
        <f t="array" ref="B10">_xll.BDP(B4,"PX_LAST")</f>
        <v>52.509169999999997</v>
      </c>
      <c r="C10" s="13" cm="1">
        <f t="array" ref="C10">_xll.BDP(C4,"PX_LAST")</f>
        <v>161.04</v>
      </c>
      <c r="D10" s="31"/>
      <c r="E10" s="1"/>
      <c r="G10" s="53"/>
      <c r="I10" s="3"/>
    </row>
    <row r="11" spans="1:14" ht="15" thickBot="1" x14ac:dyDescent="0.35">
      <c r="A11" s="1"/>
      <c r="B11" s="1"/>
      <c r="C11" s="1"/>
      <c r="D11" s="31"/>
      <c r="E11" s="1"/>
      <c r="I11" s="3"/>
    </row>
    <row r="12" spans="1:14" ht="15" thickBot="1" x14ac:dyDescent="0.35">
      <c r="A12" s="40" t="s">
        <v>23</v>
      </c>
      <c r="B12" s="104" t="s">
        <v>0</v>
      </c>
      <c r="C12" s="105"/>
      <c r="D12" s="106"/>
      <c r="E12" s="107" t="s">
        <v>1</v>
      </c>
      <c r="F12" s="109"/>
      <c r="G12" s="40" t="s">
        <v>16</v>
      </c>
      <c r="J12" s="1"/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2"/>
      <c r="J13" s="1"/>
    </row>
    <row r="14" spans="1:14" x14ac:dyDescent="0.3">
      <c r="A14" s="37">
        <v>45909</v>
      </c>
      <c r="B14" s="4">
        <v>52.6</v>
      </c>
      <c r="C14" s="31"/>
      <c r="D14" s="5"/>
      <c r="E14" s="4">
        <v>155.55000000000001</v>
      </c>
      <c r="F14" s="1"/>
      <c r="G14" s="85"/>
      <c r="J14" s="1"/>
    </row>
    <row r="15" spans="1:14" x14ac:dyDescent="0.3">
      <c r="A15" s="37">
        <v>45910</v>
      </c>
      <c r="B15" s="4">
        <v>52.597000000000001</v>
      </c>
      <c r="C15" s="31">
        <f>-1*(B15-$B$14)*$B$8*$B$5*10^(-4)</f>
        <v>180.00000000000682</v>
      </c>
      <c r="D15" s="32">
        <f>(A15-$A$14)/360*$B$6*$B$5</f>
        <v>3472.2222222222222</v>
      </c>
      <c r="E15" s="4">
        <v>161.04</v>
      </c>
      <c r="F15" s="31">
        <f>(E15-$E$14)*$C$5*100</f>
        <v>11528.99999999996</v>
      </c>
      <c r="G15" s="85">
        <f>C15+D15+F15</f>
        <v>15181.22222222219</v>
      </c>
      <c r="J15" s="1"/>
      <c r="L15" s="53"/>
    </row>
    <row r="16" spans="1:14" x14ac:dyDescent="0.3">
      <c r="A16" s="37">
        <v>45911</v>
      </c>
      <c r="B16" s="4">
        <v>52.509</v>
      </c>
      <c r="C16" s="31">
        <f>-1*(B16-$B$14)*$B$8*$B$5*10^(-4)</f>
        <v>5460.0000000000655</v>
      </c>
      <c r="D16" s="32">
        <f>(A16-$A$14)/360*$B$6*$B$5</f>
        <v>6944.4444444444443</v>
      </c>
      <c r="E16" s="4">
        <v>161.04</v>
      </c>
      <c r="F16" s="31">
        <f>(E16-$E$14)*$C$5*100</f>
        <v>11528.99999999996</v>
      </c>
      <c r="G16" s="85">
        <f>C16+D16+F16</f>
        <v>23933.444444444471</v>
      </c>
      <c r="J16" s="1"/>
      <c r="L16" s="53"/>
    </row>
    <row r="17" spans="1:12" x14ac:dyDescent="0.3">
      <c r="A17" s="37">
        <v>45912</v>
      </c>
      <c r="B17" s="4"/>
      <c r="C17" s="31"/>
      <c r="D17" s="32"/>
      <c r="E17" s="4"/>
      <c r="F17" s="31"/>
      <c r="G17" s="85"/>
      <c r="J17" s="1"/>
      <c r="L17" s="53"/>
    </row>
    <row r="18" spans="1:12" x14ac:dyDescent="0.3">
      <c r="A18" s="37">
        <v>45913</v>
      </c>
      <c r="B18" s="4"/>
      <c r="C18" s="31"/>
      <c r="D18" s="32"/>
      <c r="E18" s="4"/>
      <c r="F18" s="31"/>
      <c r="G18" s="85"/>
      <c r="J18" s="1"/>
      <c r="L18" s="53"/>
    </row>
    <row r="19" spans="1:12" x14ac:dyDescent="0.3">
      <c r="A19" s="37">
        <v>45914</v>
      </c>
      <c r="B19" s="4"/>
      <c r="C19" s="31"/>
      <c r="D19" s="32"/>
      <c r="E19" s="4"/>
      <c r="F19" s="31"/>
      <c r="G19" s="85"/>
      <c r="J19" s="1"/>
      <c r="L19" s="53"/>
    </row>
    <row r="20" spans="1:12" x14ac:dyDescent="0.3">
      <c r="A20" s="37"/>
      <c r="B20" s="4"/>
      <c r="C20" s="31"/>
      <c r="D20" s="32"/>
      <c r="E20" s="4"/>
      <c r="F20" s="31"/>
      <c r="G20" s="85"/>
      <c r="J20" s="1"/>
      <c r="L20" s="53"/>
    </row>
    <row r="21" spans="1:12" x14ac:dyDescent="0.3">
      <c r="A21" s="37"/>
      <c r="B21" s="4"/>
      <c r="C21" s="31"/>
      <c r="D21" s="32"/>
      <c r="E21" s="4"/>
      <c r="F21" s="31"/>
      <c r="G21" s="85"/>
      <c r="J21" s="1"/>
      <c r="L21" s="53"/>
    </row>
    <row r="22" spans="1:12" x14ac:dyDescent="0.3">
      <c r="A22" s="37"/>
      <c r="B22" s="4"/>
      <c r="C22" s="31"/>
      <c r="D22" s="32"/>
      <c r="E22" s="4"/>
      <c r="F22" s="31"/>
      <c r="G22" s="85"/>
      <c r="J22" s="1"/>
    </row>
    <row r="23" spans="1:12" ht="14.4" hidden="1" customHeight="1" x14ac:dyDescent="0.3">
      <c r="A23" s="37"/>
      <c r="B23" s="4"/>
      <c r="C23" s="31"/>
      <c r="D23" s="32"/>
      <c r="E23" s="4"/>
      <c r="F23" s="31"/>
      <c r="G23" s="85"/>
      <c r="J23" s="1"/>
    </row>
    <row r="24" spans="1:12" ht="14.4" hidden="1" customHeight="1" x14ac:dyDescent="0.3">
      <c r="A24" s="37"/>
      <c r="B24" s="4"/>
      <c r="C24" s="31"/>
      <c r="D24" s="32"/>
      <c r="E24" s="4"/>
      <c r="F24" s="31"/>
      <c r="G24" s="85"/>
      <c r="J24" s="1"/>
    </row>
    <row r="25" spans="1:12" ht="14.4" hidden="1" customHeight="1" x14ac:dyDescent="0.3">
      <c r="A25" s="37"/>
      <c r="B25" s="4"/>
      <c r="C25" s="31"/>
      <c r="D25" s="32"/>
      <c r="E25" s="4"/>
      <c r="F25" s="31"/>
      <c r="G25" s="85"/>
      <c r="J25" s="1"/>
    </row>
    <row r="26" spans="1:12" ht="14.4" hidden="1" customHeight="1" x14ac:dyDescent="0.3">
      <c r="A26" s="37"/>
      <c r="B26" s="4"/>
      <c r="C26" s="31"/>
      <c r="D26" s="32"/>
      <c r="E26" s="4"/>
      <c r="F26" s="31"/>
      <c r="G26" s="85"/>
      <c r="J26" s="1"/>
    </row>
    <row r="27" spans="1:12" ht="14.4" hidden="1" customHeight="1" x14ac:dyDescent="0.3">
      <c r="A27" s="38"/>
      <c r="B27" s="33"/>
      <c r="C27" s="31"/>
      <c r="D27" s="32"/>
      <c r="E27" s="4"/>
      <c r="F27" s="31"/>
      <c r="G27" s="85"/>
      <c r="J27" s="1"/>
    </row>
    <row r="28" spans="1:12" ht="14.4" hidden="1" customHeight="1" x14ac:dyDescent="0.3">
      <c r="A28" s="37"/>
      <c r="B28" s="4"/>
      <c r="C28" s="31"/>
      <c r="D28" s="32"/>
      <c r="E28" s="4"/>
      <c r="F28" s="31"/>
      <c r="G28" s="85"/>
      <c r="J28" s="1"/>
    </row>
    <row r="29" spans="1:12" ht="14.4" hidden="1" customHeight="1" x14ac:dyDescent="0.3">
      <c r="A29" s="37"/>
      <c r="B29" s="4"/>
      <c r="C29" s="31"/>
      <c r="D29" s="32"/>
      <c r="E29" s="4"/>
      <c r="F29" s="31"/>
      <c r="G29" s="85"/>
      <c r="J29" s="1"/>
    </row>
    <row r="30" spans="1:12" ht="14.4" hidden="1" customHeight="1" x14ac:dyDescent="0.3">
      <c r="A30" s="37"/>
      <c r="B30" s="4"/>
      <c r="C30" s="31"/>
      <c r="D30" s="32"/>
      <c r="E30" s="4"/>
      <c r="F30" s="31"/>
      <c r="G30" s="85"/>
      <c r="J30" s="1"/>
    </row>
    <row r="31" spans="1:12" ht="14.4" hidden="1" customHeight="1" x14ac:dyDescent="0.3">
      <c r="A31" s="37"/>
      <c r="B31" s="4"/>
      <c r="C31" s="31"/>
      <c r="D31" s="32"/>
      <c r="E31" s="4"/>
      <c r="F31" s="31"/>
      <c r="G31" s="85"/>
      <c r="J31" s="1"/>
    </row>
    <row r="32" spans="1:12" ht="14.4" hidden="1" customHeight="1" x14ac:dyDescent="0.3">
      <c r="A32" s="37"/>
      <c r="B32" s="4"/>
      <c r="C32" s="31"/>
      <c r="D32" s="32"/>
      <c r="E32" s="4"/>
      <c r="F32" s="1"/>
      <c r="G32" s="85"/>
      <c r="J32" s="1"/>
    </row>
    <row r="33" spans="1:10" ht="14.4" hidden="1" customHeight="1" x14ac:dyDescent="0.3">
      <c r="A33" s="37"/>
      <c r="B33" s="4"/>
      <c r="C33" s="31"/>
      <c r="D33" s="32"/>
      <c r="E33" s="4"/>
      <c r="F33" s="1"/>
      <c r="G33" s="85"/>
      <c r="J33" s="1"/>
    </row>
    <row r="34" spans="1:10" ht="14.4" hidden="1" customHeight="1" x14ac:dyDescent="0.3">
      <c r="A34" s="37"/>
      <c r="B34" s="4"/>
      <c r="C34" s="31"/>
      <c r="D34" s="32"/>
      <c r="E34" s="4"/>
      <c r="F34" s="1"/>
      <c r="G34" s="85"/>
      <c r="J34" s="1"/>
    </row>
    <row r="35" spans="1:10" ht="14.4" hidden="1" customHeight="1" x14ac:dyDescent="0.3">
      <c r="A35" s="37"/>
      <c r="B35" s="4"/>
      <c r="C35" s="31"/>
      <c r="D35" s="32"/>
      <c r="E35" s="4"/>
      <c r="F35" s="1"/>
      <c r="G35" s="85"/>
      <c r="J35" s="1"/>
    </row>
    <row r="36" spans="1:10" ht="14.4" hidden="1" customHeight="1" x14ac:dyDescent="0.3">
      <c r="A36" s="37"/>
      <c r="B36" s="4"/>
      <c r="C36" s="31"/>
      <c r="D36" s="32"/>
      <c r="E36" s="4"/>
      <c r="F36" s="1"/>
      <c r="G36" s="85"/>
      <c r="J36" s="1"/>
    </row>
    <row r="37" spans="1:10" x14ac:dyDescent="0.3">
      <c r="A37" s="37"/>
      <c r="B37" s="4"/>
      <c r="C37" s="31"/>
      <c r="D37" s="32"/>
      <c r="E37" s="4"/>
      <c r="F37" s="1"/>
      <c r="G37" s="85"/>
      <c r="J37" s="1"/>
    </row>
    <row r="38" spans="1:10" x14ac:dyDescent="0.3">
      <c r="A38" s="37"/>
      <c r="B38" s="4"/>
      <c r="C38" s="31"/>
      <c r="D38" s="32"/>
      <c r="E38" s="4"/>
      <c r="F38" s="1"/>
      <c r="G38" s="85"/>
      <c r="J38" s="1"/>
    </row>
    <row r="39" spans="1:10" x14ac:dyDescent="0.3">
      <c r="A39" s="37"/>
      <c r="B39" s="4"/>
      <c r="C39" s="31"/>
      <c r="D39" s="32"/>
      <c r="E39" s="4"/>
      <c r="F39" s="1"/>
      <c r="G39" s="84"/>
      <c r="J39" s="1"/>
    </row>
    <row r="40" spans="1:10" x14ac:dyDescent="0.3">
      <c r="A40" s="37"/>
      <c r="B40" s="4"/>
      <c r="C40" s="31"/>
      <c r="D40" s="32"/>
      <c r="E40" s="4"/>
      <c r="F40" s="1"/>
      <c r="G40" s="84"/>
      <c r="J40" s="1"/>
    </row>
    <row r="41" spans="1:10" x14ac:dyDescent="0.3">
      <c r="A41" s="37"/>
      <c r="B41" s="4"/>
      <c r="C41" s="31"/>
      <c r="D41" s="32"/>
      <c r="E41" s="4"/>
      <c r="F41" s="1"/>
      <c r="G41" s="84"/>
      <c r="J41" s="1"/>
    </row>
    <row r="42" spans="1:10" x14ac:dyDescent="0.3">
      <c r="A42" s="37"/>
      <c r="B42" s="4"/>
      <c r="C42" s="31"/>
      <c r="D42" s="5"/>
      <c r="E42" s="4"/>
      <c r="F42" s="1"/>
      <c r="G42" s="84"/>
      <c r="J42" s="1"/>
    </row>
    <row r="43" spans="1:10" x14ac:dyDescent="0.3">
      <c r="A43" s="37"/>
      <c r="B43" s="4"/>
      <c r="C43" s="31"/>
      <c r="D43" s="5"/>
      <c r="E43" s="4"/>
      <c r="F43" s="1"/>
      <c r="G43" s="84"/>
      <c r="J43" s="1"/>
    </row>
    <row r="44" spans="1:10" x14ac:dyDescent="0.3">
      <c r="A44" s="37"/>
      <c r="B44" s="4"/>
      <c r="C44" s="31"/>
      <c r="D44" s="5"/>
      <c r="E44" s="4"/>
      <c r="F44" s="1"/>
      <c r="G44" s="84"/>
      <c r="J44" s="1"/>
    </row>
    <row r="45" spans="1:10" x14ac:dyDescent="0.3">
      <c r="A45" s="37"/>
      <c r="B45" s="34"/>
      <c r="C45" s="62"/>
      <c r="D45" s="35"/>
      <c r="E45" s="34"/>
      <c r="G45" s="86"/>
    </row>
    <row r="46" spans="1:10" ht="15" thickBot="1" x14ac:dyDescent="0.35">
      <c r="A46" s="37"/>
      <c r="B46" s="36"/>
      <c r="C46" s="72"/>
      <c r="D46" s="13"/>
      <c r="E46" s="36"/>
      <c r="F46" s="12"/>
      <c r="G46" s="87"/>
    </row>
  </sheetData>
  <mergeCells count="2">
    <mergeCell ref="B12:D12"/>
    <mergeCell ref="E12:F12"/>
  </mergeCells>
  <conditionalFormatting sqref="G13:G3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2025-10-10T13:50:33Z</dcterms:modified>
</cp:coreProperties>
</file>